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1" i="76"/>
  <c r="L47" i="67"/>
  <c r="M9" i="15"/>
  <c r="F26" i="15"/>
  <c r="C20" i="9"/>
  <c r="C76" i="67"/>
  <c r="M26" i="67"/>
  <c r="E10" i="76"/>
  <c r="M23" i="67"/>
  <c r="F5" i="73"/>
  <c r="F40" i="15"/>
  <c r="F40" i="67"/>
  <c r="B10" i="76"/>
  <c r="M22" i="67"/>
  <c r="B12" i="76"/>
  <c r="F43" i="15"/>
  <c r="F16" i="15"/>
  <c r="B13" i="76"/>
  <c r="D19" i="9"/>
  <c r="F38" i="67"/>
  <c r="M22" i="15"/>
  <c r="E2" i="69"/>
  <c r="F26" i="67"/>
  <c r="M6" i="67"/>
  <c r="F9" i="67"/>
  <c r="B9" i="76"/>
  <c r="F13" i="67"/>
  <c r="M28" i="67"/>
  <c r="M29" i="67"/>
  <c r="F7" i="73"/>
  <c r="J15" i="67"/>
  <c r="D34" i="9"/>
  <c r="F43" i="67"/>
  <c r="J15" i="15"/>
  <c r="F42" i="67"/>
  <c r="E8" i="76"/>
  <c r="F6" i="67"/>
  <c r="F37" i="15"/>
  <c r="C19" i="9"/>
  <c r="D20" i="9"/>
  <c r="F3" i="73"/>
  <c r="E2" i="68"/>
  <c r="M24" i="67"/>
  <c r="F16" i="67"/>
  <c r="M26" i="15"/>
  <c r="F9" i="15"/>
  <c r="F8" i="15"/>
  <c r="C76" i="15"/>
  <c r="E13" i="76"/>
  <c r="F38" i="15"/>
  <c r="F8" i="67"/>
  <c r="M6" i="15"/>
  <c r="F42" i="15"/>
  <c r="E7" i="76"/>
  <c r="D6" i="73"/>
  <c r="M9" i="67"/>
  <c r="F6" i="15"/>
  <c r="M8" i="15"/>
  <c r="F7" i="67"/>
  <c r="F13" i="15"/>
  <c r="B8" i="76"/>
  <c r="M28" i="15"/>
  <c r="B7" i="76"/>
  <c r="E9" i="76"/>
  <c r="L48" i="67"/>
  <c r="B11" i="76"/>
  <c r="AO13" i="1"/>
  <c r="L47" i="15"/>
  <c r="F37" i="67"/>
  <c r="E12" i="76"/>
  <c r="M8" i="67"/>
  <c r="F7" i="15"/>
  <c r="F6" i="73"/>
  <c r="F20" i="31"/>
  <c r="F36" i="67"/>
  <c r="M24" i="15"/>
  <c r="M29" i="15"/>
  <c r="L48" i="15"/>
  <c r="M23" i="15"/>
  <c r="F4" i="73"/>
  <c r="F36" i="15"/>
  <c r="D35" i="9"/>
  <c r="S23" i="33" l="1"/>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3" i="73"/>
  <c r="C16" i="67"/>
  <c r="C16" i="15"/>
  <c r="D5" i="73"/>
  <c r="D7" i="73"/>
  <c r="K1" i="73" l="1"/>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O36" i="43" l="1"/>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6" i="71" l="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6" i="1"/>
  <c r="AO8" i="1"/>
  <c r="AO7" i="1"/>
  <c r="AO10"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1" i="72"/>
  <c r="N58" i="9"/>
  <c r="P57" i="9"/>
  <c r="C5" i="74"/>
  <c r="D15" i="53"/>
  <c r="C6" i="74"/>
  <c r="H108" i="9"/>
  <c r="C73" i="9"/>
  <c r="C68" i="9"/>
  <c r="D54" i="9"/>
  <c r="H5" i="52"/>
  <c r="D53" i="9"/>
  <c r="C78" i="9"/>
  <c r="D52" i="9"/>
  <c r="B47" i="72"/>
  <c r="B52" i="72"/>
  <c r="D7" i="53"/>
  <c r="B21" i="72"/>
  <c r="D8" i="52"/>
  <c r="M48" i="9"/>
  <c r="H4" i="52"/>
  <c r="H119" i="9"/>
  <c r="C104" i="9"/>
  <c r="E80" i="9"/>
  <c r="E81" i="9"/>
  <c r="D4" i="52"/>
  <c r="N60" i="9"/>
  <c r="N59" i="9"/>
  <c r="N61" i="9"/>
  <c r="E4" i="52"/>
  <c r="B48" i="72"/>
  <c r="C64" i="9"/>
  <c r="C63" i="9"/>
  <c r="C67" i="9"/>
  <c r="D59" i="9"/>
  <c r="M55" i="9"/>
  <c r="I4" i="52"/>
  <c r="H102" i="9"/>
  <c r="C105" i="9"/>
  <c r="B30" i="72"/>
  <c r="M54" i="9"/>
  <c r="G4" i="52"/>
  <c r="E118" i="9"/>
  <c r="D118" i="9"/>
  <c r="D119" i="9"/>
  <c r="D5" i="52"/>
  <c r="B49" i="72"/>
  <c r="C97" i="9"/>
  <c r="D58" i="9"/>
  <c r="D56" i="9"/>
  <c r="C93" i="9"/>
  <c r="C86" i="9"/>
  <c r="B22" i="72"/>
  <c r="C80" i="9"/>
  <c r="C72" i="9"/>
  <c r="C79" i="9"/>
  <c r="C81" i="9"/>
  <c r="B53" i="72"/>
  <c r="D13" i="53"/>
  <c r="D14" i="53"/>
  <c r="B32" i="72"/>
  <c r="F4" i="52"/>
  <c r="B51" i="72"/>
  <c r="C85" i="9"/>
  <c r="C95" i="9"/>
  <c r="C96" i="9"/>
  <c r="E96" i="9"/>
  <c r="E97" i="9"/>
  <c r="D6" i="53"/>
  <c r="D5" i="53"/>
  <c r="B20" i="72"/>
  <c r="D45" i="9"/>
  <c r="D55" i="9"/>
  <c r="M53" i="9"/>
  <c r="N57" i="9"/>
  <c r="G118" i="9"/>
  <c r="F118" i="9"/>
  <c r="F119" i="9"/>
  <c r="F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<sst xmlns="http://schemas.openxmlformats.org/spreadsheetml/2006/main" count="7772" uniqueCount="3389">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</sst>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0</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8" sqref="B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0</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0</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0</v>
      </c>
      <c r="G52" s="2555"/>
      <c r="H52" s="2544"/>
      <c r="I52" s="1807"/>
      <c r="J52" s="2523">
        <v>1</v>
      </c>
      <c r="K52" s="3566" t="s">
        <v>1355</v>
      </c>
      <c r="L52" s="3566"/>
      <c r="M52" s="2525" t="b">
        <f>D48</f>
        <v>0</v>
      </c>
      <c r="N52" s="2523" t="str">
        <f>E48</f>
        <v>销售额×税（费）率</v>
      </c>
      <c r="O52" s="2526">
        <f>F48</f>
        <v>0</v>
      </c>
    </row>
    <row r="53" spans="1:35" ht="12" customHeight="1">
      <c r="A53" s="2335" t="s">
        <v>1356</v>
      </c>
      <c r="B53" s="3590" t="s">
        <v>2291</v>
      </c>
      <c r="C53" s="3591"/>
      <c r="D53" s="1087" t="e">
        <f ca="1">ROUND(D45*'数据-取费表'!B41/(1+'数据-取费表'!C42),0)</f>
        <v>#REF!</v>
      </c>
      <c r="E53" s="2334" t="s">
        <v>1354</v>
      </c>
      <c r="F53" s="2554">
        <f>'数据-取费表'!B41</f>
        <v>0</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0</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0</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f>C4</f>
        <v>0</v>
      </c>
      <c r="D101" s="2586">
        <f>D4</f>
        <v>0</v>
      </c>
      <c r="E101" s="3545" t="s">
        <v>1431</v>
      </c>
      <c r="F101" s="3546"/>
      <c r="G101" s="1827" t="s">
        <v>1432</v>
      </c>
      <c r="H101" s="2595" t="e">
        <f ca="1">H118</f>
        <v>#REF!</v>
      </c>
      <c r="I101" s="129"/>
    </row>
    <row r="102" spans="1:35" ht="18.75" customHeight="1">
      <c r="A102" s="3577" t="s">
        <v>1433</v>
      </c>
      <c r="B102" s="2584" t="s">
        <v>1432</v>
      </c>
      <c r="C102" s="2585" t="e">
        <f ca="1">IF(D32="楼面单价",ROUND(C19,0),C19)</f>
        <v>#REF!</v>
      </c>
      <c r="D102" s="2586" t="e">
        <f ca="1">IF(D32="楼面单价",ROUND(D19,0),D19)</f>
        <v>#REF!</v>
      </c>
      <c r="E102" s="3545"/>
      <c r="F102" s="3546"/>
      <c r="G102" s="1827" t="s">
        <v>1434</v>
      </c>
      <c r="H102" s="2555" t="e">
        <f ca="1">I118</f>
        <v>#REF!</v>
      </c>
      <c r="I102" s="129"/>
    </row>
    <row r="103" spans="1:35" ht="42.75" customHeight="1">
      <c r="A103" s="3577"/>
      <c r="B103" s="2584" t="s">
        <v>1434</v>
      </c>
      <c r="C103" s="2587" t="e">
        <f ca="1">C20</f>
        <v>#REF!</v>
      </c>
      <c r="D103" s="2588" t="e">
        <f ca="1">D20</f>
        <v>#REF!</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2" t="s">
        <v>1591</v>
      </c>
    </row>
    <row r="43" spans="1:7" ht="13.5" customHeight="1">
      <c r="A43" s="780" t="s">
        <v>347</v>
      </c>
      <c r="B43" s="215" t="s">
        <v>1545</v>
      </c>
      <c r="C43" s="238">
        <f ca="1">ROUND(IF('数据-取费表'!B22&lt;=1,C39*F22*'数据-取费表'!B20/2,C39*(POWER((1+F22),'数据-取费表'!B20/2)-1)),0)</f>
        <v>0</v>
      </c>
      <c r="D43" s="238"/>
      <c r="E43" s="238"/>
      <c r="F43" s="239"/>
      <c r="G43" s="3633"/>
    </row>
    <row r="44" spans="1:7" ht="13.5" customHeight="1">
      <c r="A44" s="780" t="s">
        <v>348</v>
      </c>
      <c r="B44" s="215" t="s">
        <v>1546</v>
      </c>
      <c r="C44" s="238">
        <f ca="1">ROUND(IF('数据-取费表'!B22&lt;=1,C40*F22*'数据-取费表'!B20/2,C40*(POWER((1+F22),'数据-取费表'!B20/2)-1)),4)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0" t="s">
        <v>2319</v>
      </c>
      <c r="K2" s="364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2" t="s">
        <v>2329</v>
      </c>
      <c r="K3" s="364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2" t="s">
        <v>2331</v>
      </c>
      <c r="K4" s="364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4" t="s">
        <v>2335</v>
      </c>
      <c r="B6" s="3645"/>
      <c r="C6" s="3646"/>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1" t="s">
        <v>2349</v>
      </c>
      <c r="C8" s="3652"/>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1" t="s">
        <v>2355</v>
      </c>
      <c r="C9" s="3652"/>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15" customHeight="1">
      <c r="A10" s="2888">
        <v>2</v>
      </c>
      <c r="B10" s="3651" t="s">
        <v>2358</v>
      </c>
      <c r="C10" s="3652"/>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15" customHeight="1">
      <c r="A11" s="2888">
        <v>3</v>
      </c>
      <c r="B11" s="3651" t="s">
        <v>2361</v>
      </c>
      <c r="C11" s="3652"/>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3" t="s">
        <v>2364</v>
      </c>
      <c r="C12" s="3654"/>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3" t="s">
        <v>2370</v>
      </c>
      <c r="C14" s="3654"/>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3" t="s">
        <v>2374</v>
      </c>
      <c r="C15" s="3654"/>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3" t="s">
        <v>2383</v>
      </c>
      <c r="C16" s="3654"/>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2386</v>
      </c>
      <c r="C17" s="3656"/>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0" t="s">
        <v>2319</v>
      </c>
      <c r="K32" s="364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2" t="s">
        <v>2329</v>
      </c>
      <c r="K33" s="364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2" t="s">
        <v>2331</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664" t="s">
        <v>1680</v>
      </c>
      <c r="Q7" s="3692"/>
      <c r="R7" s="701" t="s">
        <v>20</v>
      </c>
      <c r="S7" s="702">
        <f t="shared" ref="S7:S15" si="0">F7</f>
        <v>100</v>
      </c>
      <c r="T7" s="701" t="s">
        <v>20</v>
      </c>
      <c r="U7" s="702">
        <f t="shared" ref="U7:U15" si="1">H7</f>
        <v>100</v>
      </c>
      <c r="V7" s="701" t="s">
        <v>20</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96" t="str">
        <f>A48</f>
        <v>比较价值（元/平方米）</v>
      </c>
      <c r="Q48" s="3696"/>
      <c r="R48" s="3697" t="e">
        <f>IF(F1="售价",ROUND(PRODUCT(R47,AA7:AA46),0),ROUND(PRODUCT(R47,AA7:AA46),1))</f>
        <v>#N/A</v>
      </c>
      <c r="S48" s="3697"/>
      <c r="T48" s="3697" t="e">
        <f>IF(F1="售价",ROUND(PRODUCT(T47,AB7:AB46),0),ROUND(PRODUCT(T47,AB7:AB46),1))</f>
        <v>#N/A</v>
      </c>
      <c r="U48" s="3697"/>
      <c r="V48" s="3697" t="e">
        <f>IF(F1="售价",ROUND(PRODUCT(V47,AC7:AC46),0),ROUND(PRODUCT(V47,AC7:AC46),1))</f>
        <v>#N/A</v>
      </c>
      <c r="W48" s="3697"/>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#N/A</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96" t="str">
        <f>A48</f>
        <v>比较价值（元/平方米）</v>
      </c>
      <c r="Q48" s="3696"/>
      <c r="R48" s="3697" t="e">
        <f>IF(F1="售价",ROUND(PRODUCT(R47,AA7:AA46),0),ROUND(PRODUCT(R47,AA7:AA46),1))</f>
        <v>#N/A</v>
      </c>
      <c r="S48" s="3697"/>
      <c r="T48" s="3697" t="e">
        <f>IF(F1="售价",ROUND(PRODUCT(T47,AB7:AB46),0),ROUND(PRODUCT(T47,AB7:AB46),1))</f>
        <v>#N/A</v>
      </c>
      <c r="U48" s="3697"/>
      <c r="V48" s="3697" t="e">
        <f>IF(F1="售价",ROUND(PRODUCT(V47,AC7:AC46),0),ROUND(PRODUCT(V47,AC7:AC46),1))</f>
        <v>#N/A</v>
      </c>
      <c r="W48" s="3697"/>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#N/A</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8" t="str">
        <f>A49</f>
        <v>比较价值（元/平方米）</v>
      </c>
      <c r="Q49" s="3696"/>
      <c r="R49" s="3697" t="e">
        <f>IF(F1="售价",ROUND(PRODUCT(R48,AA7:AA47),0),ROUND(PRODUCT(R48,AA7:AA47),1))</f>
        <v>#N/A</v>
      </c>
      <c r="S49" s="3697"/>
      <c r="T49" s="3697" t="e">
        <f>IF(F1="售价",ROUND(PRODUCT(T48,AB7:AB47),0),ROUND(PRODUCT(T48,AB7:AB47),1))</f>
        <v>#N/A</v>
      </c>
      <c r="U49" s="3697"/>
      <c r="V49" s="3697" t="e">
        <f>IF(F1="售价",ROUND(PRODUCT(V48,AC7:AC47),0),ROUND(PRODUCT(V48,AC7:AC47),1))</f>
        <v>#N/A</v>
      </c>
      <c r="W49" s="3697"/>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#N/A</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96" t="str">
        <f>A42</f>
        <v>比较价值（元/平方米）</v>
      </c>
      <c r="Q42" s="3696"/>
      <c r="R42" s="3697" t="e">
        <f>IF(F1="售价",ROUND(PRODUCT(R41,AA7:AA40),0),ROUND(PRODUCT(R41,AA7:AA40),1))</f>
        <v>#N/A</v>
      </c>
      <c r="S42" s="3697"/>
      <c r="T42" s="3697" t="e">
        <f>IF(F1="售价",ROUND(PRODUCT(T41,AB7:AB40),0),ROUND(PRODUCT(T41,AB7:AB40),1))</f>
        <v>#N/A</v>
      </c>
      <c r="U42" s="3697"/>
      <c r="V42" s="3697" t="e">
        <f>IF(F1="售价",ROUND(PRODUCT(V41,AC7:AC40),0),ROUND(PRODUCT(V41,AC7:AC40),1))</f>
        <v>#N/A</v>
      </c>
      <c r="W42" s="3697"/>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#N/A</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664" t="s">
        <v>1680</v>
      </c>
      <c r="Q7" s="3692"/>
      <c r="R7" s="701" t="s">
        <v>14</v>
      </c>
      <c r="S7" s="702">
        <f t="shared" ref="S7:S14" si="0">F7</f>
        <v>100</v>
      </c>
      <c r="T7" s="701" t="s">
        <v>14</v>
      </c>
      <c r="U7" s="702">
        <f t="shared" ref="U7:U14" si="1">H7</f>
        <v>100</v>
      </c>
      <c r="V7" s="701" t="s">
        <v>14</v>
      </c>
      <c r="W7" s="702">
        <f t="shared" ref="W7:W14"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664" t="s">
        <v>1680</v>
      </c>
      <c r="Q7" s="3692"/>
      <c r="R7" s="701" t="s">
        <v>14</v>
      </c>
      <c r="S7" s="702">
        <f t="shared" ref="S7:S14" si="0">F7</f>
        <v>100</v>
      </c>
      <c r="T7" s="701" t="s">
        <v>14</v>
      </c>
      <c r="U7" s="702">
        <f t="shared" ref="U7:U14" si="1">H7</f>
        <v>100</v>
      </c>
      <c r="V7" s="701" t="s">
        <v>14</v>
      </c>
      <c r="W7" s="702">
        <f t="shared" ref="W7:W14" si="2">J7</f>
        <v>100</v>
      </c>
      <c r="X7" s="703"/>
      <c r="Y7" s="3664" t="s">
        <v>1680</v>
      </c>
      <c r="Z7" s="3665"/>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96" t="str">
        <f>A36</f>
        <v>比较价值（元/平方米）</v>
      </c>
      <c r="Q36" s="3696"/>
      <c r="R36" s="3697" t="e">
        <f>IF(F1="售价",ROUND(PRODUCT(R35,AA7:AA34),0),ROUND(PRODUCT(R35,AA7:AA34),1))</f>
        <v>#N/A</v>
      </c>
      <c r="S36" s="3697"/>
      <c r="T36" s="3697" t="e">
        <f>IF(F1="售价",ROUND(PRODUCT(T35,AB7:AB34),0),ROUND(PRODUCT(T35,AB7:AB34),1))</f>
        <v>#N/A</v>
      </c>
      <c r="U36" s="3697"/>
      <c r="V36" s="3697" t="e">
        <f>IF(F1="售价",ROUND(PRODUCT(V35,AC7:AC34),0),ROUND(PRODUCT(V35,AC7:AC34),1))</f>
        <v>#N/A</v>
      </c>
      <c r="W36" s="3697"/>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#N/A</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664"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3258</v>
      </c>
      <c r="I23" s="3344" t="str">
        <f>IF(H23="季度增幅（自定义）",SUMIF(N25:N28,E2,O25:O28),"")</f>
        <v/>
      </c>
      <c r="J23" s="3446" t="s">
        <v>3257</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3" t="s">
        <v>2609</v>
      </c>
      <c r="B20" s="3756" t="s">
        <v>2630</v>
      </c>
      <c r="C20" s="3103" t="s">
        <v>2441</v>
      </c>
      <c r="D20" s="3104"/>
      <c r="E20" s="3105">
        <v>1</v>
      </c>
      <c r="F20" s="3106" t="s">
        <v>2442</v>
      </c>
      <c r="G20" s="3106"/>
    </row>
    <row r="21" spans="1:13" ht="19.5" customHeight="1">
      <c r="A21" s="3764"/>
      <c r="B21" s="3757"/>
      <c r="C21" s="3107" t="s">
        <v>2443</v>
      </c>
      <c r="D21" s="3108"/>
      <c r="E21" s="3109">
        <v>1</v>
      </c>
      <c r="F21" s="3106" t="s">
        <v>2444</v>
      </c>
      <c r="G21" s="3106"/>
    </row>
    <row r="22" spans="1:13" ht="19.5" customHeight="1">
      <c r="A22" s="3764"/>
      <c r="B22" s="3757"/>
      <c r="C22" s="3107" t="s">
        <v>2445</v>
      </c>
      <c r="D22" s="3108"/>
      <c r="E22" s="3109">
        <v>0.9</v>
      </c>
      <c r="F22" s="3106" t="s">
        <v>2446</v>
      </c>
      <c r="G22" s="3106"/>
    </row>
    <row r="23" spans="1:13" ht="19.5" customHeight="1">
      <c r="A23" s="3764"/>
      <c r="B23" s="3757"/>
      <c r="C23" s="3107" t="s">
        <v>2447</v>
      </c>
      <c r="D23" s="3108"/>
      <c r="E23" s="3109">
        <v>0.9</v>
      </c>
      <c r="F23" s="3106" t="s">
        <v>2448</v>
      </c>
      <c r="G23" s="3106"/>
    </row>
    <row r="24" spans="1:13" ht="19.5" customHeight="1">
      <c r="A24" s="3764"/>
      <c r="B24" s="3757"/>
      <c r="C24" s="3107" t="s">
        <v>2449</v>
      </c>
      <c r="D24" s="3108"/>
      <c r="E24" s="3109">
        <v>0.8</v>
      </c>
      <c r="F24" s="3106" t="s">
        <v>2450</v>
      </c>
      <c r="G24" s="3106"/>
    </row>
    <row r="25" spans="1:13" ht="19.5" customHeight="1" thickBot="1">
      <c r="A25" s="3765"/>
      <c r="B25" s="375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59" t="s">
        <v>2633</v>
      </c>
      <c r="B27" s="3756" t="s">
        <v>2614</v>
      </c>
      <c r="C27" s="3103" t="s">
        <v>2454</v>
      </c>
      <c r="D27" s="3104"/>
      <c r="E27" s="3105">
        <v>1</v>
      </c>
      <c r="F27" s="3106" t="s">
        <v>2455</v>
      </c>
      <c r="G27" s="3106"/>
    </row>
    <row r="28" spans="1:13" ht="19.5" customHeight="1">
      <c r="A28" s="3760"/>
      <c r="B28" s="3757"/>
      <c r="C28" s="3107" t="s">
        <v>2456</v>
      </c>
      <c r="D28" s="3108"/>
      <c r="E28" s="3109">
        <v>1</v>
      </c>
      <c r="F28" s="3106" t="s">
        <v>2457</v>
      </c>
      <c r="G28" s="3106"/>
    </row>
    <row r="29" spans="1:13" ht="19.5" customHeight="1">
      <c r="A29" s="3760"/>
      <c r="B29" s="3757"/>
      <c r="C29" s="3107" t="s">
        <v>2458</v>
      </c>
      <c r="D29" s="3108"/>
      <c r="E29" s="3109">
        <v>0.8</v>
      </c>
      <c r="F29" s="3106" t="s">
        <v>2459</v>
      </c>
      <c r="G29" s="3106"/>
    </row>
    <row r="30" spans="1:13" ht="19.5" customHeight="1">
      <c r="A30" s="3760"/>
      <c r="B30" s="3757"/>
      <c r="C30" s="3107" t="s">
        <v>2460</v>
      </c>
      <c r="D30" s="3108"/>
      <c r="E30" s="3109">
        <v>0.8</v>
      </c>
      <c r="F30" s="3106" t="s">
        <v>2461</v>
      </c>
      <c r="G30" s="3106"/>
    </row>
    <row r="31" spans="1:13" ht="19.5" customHeight="1">
      <c r="A31" s="3760"/>
      <c r="B31" s="3757"/>
      <c r="C31" s="3107" t="s">
        <v>2462</v>
      </c>
      <c r="D31" s="3108"/>
      <c r="E31" s="3109">
        <v>0.8</v>
      </c>
      <c r="F31" s="3106" t="s">
        <v>2463</v>
      </c>
      <c r="G31" s="3106"/>
    </row>
    <row r="32" spans="1:13" ht="19.5" customHeight="1">
      <c r="A32" s="3760"/>
      <c r="B32" s="3757"/>
      <c r="C32" s="3107" t="s">
        <v>2464</v>
      </c>
      <c r="D32" s="3108"/>
      <c r="E32" s="3109">
        <v>0.7</v>
      </c>
      <c r="F32" s="3106" t="s">
        <v>2465</v>
      </c>
      <c r="G32" s="3106"/>
    </row>
    <row r="33" spans="1:7" ht="19.5" customHeight="1">
      <c r="A33" s="3760"/>
      <c r="B33" s="3757"/>
      <c r="C33" s="3107" t="s">
        <v>2466</v>
      </c>
      <c r="D33" s="3108"/>
      <c r="E33" s="3109">
        <v>0.8</v>
      </c>
      <c r="F33" s="3106" t="s">
        <v>2467</v>
      </c>
      <c r="G33" s="3106"/>
    </row>
    <row r="34" spans="1:7" ht="19.5" customHeight="1">
      <c r="A34" s="3760"/>
      <c r="B34" s="3757"/>
      <c r="C34" s="3107" t="s">
        <v>2468</v>
      </c>
      <c r="D34" s="3108"/>
      <c r="E34" s="3109">
        <v>0.6</v>
      </c>
      <c r="F34" s="3106" t="s">
        <v>2469</v>
      </c>
      <c r="G34" s="3106"/>
    </row>
    <row r="35" spans="1:7" ht="19.5" customHeight="1">
      <c r="A35" s="3760"/>
      <c r="B35" s="3757"/>
      <c r="C35" s="3107" t="s">
        <v>2470</v>
      </c>
      <c r="D35" s="3108"/>
      <c r="E35" s="3109">
        <v>0.2</v>
      </c>
      <c r="F35" s="3106" t="s">
        <v>2471</v>
      </c>
      <c r="G35" s="3106"/>
    </row>
    <row r="36" spans="1:7" ht="19.5" customHeight="1">
      <c r="A36" s="3760"/>
      <c r="B36" s="3757"/>
      <c r="C36" s="3107" t="s">
        <v>2472</v>
      </c>
      <c r="D36" s="3108"/>
      <c r="E36" s="3109">
        <v>0.2</v>
      </c>
      <c r="F36" s="3106" t="s">
        <v>2473</v>
      </c>
      <c r="G36" s="3106"/>
    </row>
    <row r="37" spans="1:7" ht="19.5" customHeight="1">
      <c r="A37" s="3760"/>
      <c r="B37" s="3762" t="s">
        <v>2634</v>
      </c>
      <c r="C37" s="3107" t="s">
        <v>2474</v>
      </c>
      <c r="D37" s="3108"/>
      <c r="E37" s="3109">
        <v>0.6</v>
      </c>
      <c r="F37" s="3106" t="s">
        <v>2475</v>
      </c>
      <c r="G37" s="3106"/>
    </row>
    <row r="38" spans="1:7" ht="19.5" customHeight="1">
      <c r="A38" s="3760"/>
      <c r="B38" s="3757"/>
      <c r="C38" s="3107" t="s">
        <v>2476</v>
      </c>
      <c r="D38" s="3108"/>
      <c r="E38" s="3109">
        <v>0.6</v>
      </c>
      <c r="F38" s="3106" t="s">
        <v>2477</v>
      </c>
      <c r="G38" s="3106"/>
    </row>
    <row r="39" spans="1:7" ht="19.5" customHeight="1" thickBot="1">
      <c r="A39" s="3761"/>
      <c r="B39" s="375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3" t="s">
        <v>2612</v>
      </c>
      <c r="B41" s="3756" t="s">
        <v>2636</v>
      </c>
      <c r="C41" s="3103" t="s">
        <v>2481</v>
      </c>
      <c r="D41" s="3104"/>
      <c r="E41" s="3105">
        <v>1</v>
      </c>
      <c r="F41" s="3106" t="s">
        <v>2482</v>
      </c>
      <c r="G41" s="3106"/>
    </row>
    <row r="42" spans="1:7" ht="19.5" customHeight="1">
      <c r="A42" s="3764"/>
      <c r="B42" s="3757"/>
      <c r="C42" s="3107" t="s">
        <v>2483</v>
      </c>
      <c r="D42" s="3108"/>
      <c r="E42" s="3109">
        <v>1</v>
      </c>
      <c r="F42" s="3106" t="s">
        <v>2484</v>
      </c>
      <c r="G42" s="3106"/>
    </row>
    <row r="43" spans="1:7" ht="19.5" customHeight="1">
      <c r="A43" s="3764"/>
      <c r="B43" s="3766"/>
      <c r="C43" s="3107" t="s">
        <v>2485</v>
      </c>
      <c r="D43" s="3108"/>
      <c r="E43" s="3109">
        <v>1.5</v>
      </c>
      <c r="F43" s="3106" t="s">
        <v>2486</v>
      </c>
      <c r="G43" s="3106"/>
    </row>
    <row r="44" spans="1:7" ht="19.5" customHeight="1">
      <c r="A44" s="3764"/>
      <c r="B44" s="3118" t="s">
        <v>2637</v>
      </c>
      <c r="C44" s="3107" t="s">
        <v>2638</v>
      </c>
      <c r="D44" s="3108"/>
      <c r="E44" s="3109">
        <v>2</v>
      </c>
      <c r="F44" s="3106" t="s">
        <v>2487</v>
      </c>
      <c r="G44" s="3106"/>
    </row>
    <row r="45" spans="1:7" ht="19.5" customHeight="1">
      <c r="A45" s="3764"/>
      <c r="B45" s="3762" t="s">
        <v>2639</v>
      </c>
      <c r="C45" s="3107" t="s">
        <v>2488</v>
      </c>
      <c r="D45" s="3108"/>
      <c r="E45" s="3109">
        <v>1</v>
      </c>
      <c r="F45" s="3106" t="s">
        <v>2489</v>
      </c>
      <c r="G45" s="3106"/>
    </row>
    <row r="46" spans="1:7" ht="19.5" customHeight="1">
      <c r="A46" s="3764"/>
      <c r="B46" s="3757"/>
      <c r="C46" s="3107" t="s">
        <v>2490</v>
      </c>
      <c r="D46" s="3108"/>
      <c r="E46" s="3109">
        <v>1</v>
      </c>
      <c r="F46" s="3106" t="s">
        <v>2491</v>
      </c>
      <c r="G46" s="3106"/>
    </row>
    <row r="47" spans="1:7" ht="19.5" customHeight="1">
      <c r="A47" s="3764"/>
      <c r="B47" s="3757"/>
      <c r="C47" s="3107" t="s">
        <v>2492</v>
      </c>
      <c r="D47" s="3108"/>
      <c r="E47" s="3109">
        <v>1</v>
      </c>
      <c r="F47" s="3106" t="s">
        <v>2493</v>
      </c>
      <c r="G47" s="3106"/>
    </row>
    <row r="48" spans="1:7" ht="19.5" customHeight="1">
      <c r="A48" s="3764"/>
      <c r="B48" s="3757"/>
      <c r="C48" s="3107" t="s">
        <v>2494</v>
      </c>
      <c r="D48" s="3108"/>
      <c r="E48" s="3109">
        <v>1</v>
      </c>
      <c r="F48" s="3106" t="s">
        <v>2495</v>
      </c>
      <c r="G48" s="3106"/>
    </row>
    <row r="49" spans="1:7" ht="19.5" customHeight="1">
      <c r="A49" s="3764"/>
      <c r="B49" s="3757"/>
      <c r="C49" s="3107" t="s">
        <v>2496</v>
      </c>
      <c r="D49" s="3108"/>
      <c r="E49" s="3109">
        <v>1</v>
      </c>
      <c r="F49" s="3106" t="s">
        <v>2497</v>
      </c>
      <c r="G49" s="3106"/>
    </row>
    <row r="50" spans="1:7" ht="19.5" customHeight="1">
      <c r="A50" s="3764"/>
      <c r="B50" s="3757"/>
      <c r="C50" s="3107" t="s">
        <v>2498</v>
      </c>
      <c r="D50" s="3108"/>
      <c r="E50" s="3109">
        <v>1</v>
      </c>
      <c r="F50" s="3106" t="s">
        <v>2499</v>
      </c>
      <c r="G50" s="3106"/>
    </row>
    <row r="51" spans="1:7" ht="19.5" customHeight="1" thickBot="1">
      <c r="A51" s="3765"/>
      <c r="B51" s="375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57"/>
      <c r="C74" s="3092" t="s">
        <v>2656</v>
      </c>
      <c r="D74" s="3092" t="s">
        <v>2657</v>
      </c>
      <c r="E74" s="3118">
        <v>0.2</v>
      </c>
      <c r="F74" s="3118">
        <v>25</v>
      </c>
    </row>
    <row r="75" spans="1:7" ht="24">
      <c r="A75" s="3118">
        <v>3</v>
      </c>
      <c r="B75" s="3757"/>
      <c r="C75" s="3092" t="s">
        <v>2658</v>
      </c>
      <c r="D75" s="3092" t="s">
        <v>2659</v>
      </c>
      <c r="E75" s="3118">
        <v>0.2</v>
      </c>
      <c r="F75" s="3118">
        <v>25</v>
      </c>
    </row>
    <row r="76" spans="1:7" ht="13.5">
      <c r="A76" s="3118">
        <v>4</v>
      </c>
      <c r="B76" s="3757"/>
      <c r="C76" s="3092" t="s">
        <v>2660</v>
      </c>
      <c r="D76" s="3092" t="s">
        <v>2661</v>
      </c>
      <c r="E76" s="3118">
        <v>0.15</v>
      </c>
      <c r="F76" s="3118">
        <v>20</v>
      </c>
    </row>
    <row r="77" spans="1:7" ht="24">
      <c r="A77" s="3118">
        <v>5</v>
      </c>
      <c r="B77" s="3757"/>
      <c r="C77" s="3092" t="s">
        <v>2662</v>
      </c>
      <c r="D77" s="3092" t="s">
        <v>2663</v>
      </c>
      <c r="E77" s="3118">
        <v>0.15</v>
      </c>
      <c r="F77" s="3118">
        <v>20</v>
      </c>
    </row>
    <row r="78" spans="1:7" ht="24">
      <c r="A78" s="3118">
        <v>6</v>
      </c>
      <c r="B78" s="3757"/>
      <c r="C78" s="3092" t="s">
        <v>2664</v>
      </c>
      <c r="D78" s="3092" t="s">
        <v>2665</v>
      </c>
      <c r="E78" s="3118">
        <v>0.15</v>
      </c>
      <c r="F78" s="3118">
        <v>20</v>
      </c>
    </row>
    <row r="79" spans="1:7" ht="24">
      <c r="A79" s="3118">
        <v>7</v>
      </c>
      <c r="B79" s="3757"/>
      <c r="C79" s="3092" t="s">
        <v>2666</v>
      </c>
      <c r="D79" s="3092" t="s">
        <v>2667</v>
      </c>
      <c r="E79" s="3118">
        <v>0.15</v>
      </c>
      <c r="F79" s="3118">
        <v>20</v>
      </c>
    </row>
    <row r="80" spans="1:7" ht="24">
      <c r="A80" s="3118">
        <v>8</v>
      </c>
      <c r="B80" s="3757"/>
      <c r="C80" s="3092" t="s">
        <v>2668</v>
      </c>
      <c r="D80" s="3092" t="s">
        <v>2669</v>
      </c>
      <c r="E80" s="3118">
        <v>0.1</v>
      </c>
      <c r="F80" s="3118">
        <v>15</v>
      </c>
    </row>
    <row r="81" spans="1:6" ht="24">
      <c r="A81" s="3118">
        <v>9</v>
      </c>
      <c r="B81" s="3757"/>
      <c r="C81" s="3092" t="s">
        <v>2670</v>
      </c>
      <c r="D81" s="3092" t="s">
        <v>2671</v>
      </c>
      <c r="E81" s="3118">
        <v>0.1</v>
      </c>
      <c r="F81" s="3118">
        <v>15</v>
      </c>
    </row>
    <row r="82" spans="1:6" ht="24">
      <c r="A82" s="3118">
        <v>10</v>
      </c>
      <c r="B82" s="3757"/>
      <c r="C82" s="3092" t="s">
        <v>2672</v>
      </c>
      <c r="D82" s="3092" t="s">
        <v>2673</v>
      </c>
      <c r="E82" s="3118">
        <v>0.1</v>
      </c>
      <c r="F82" s="3118">
        <v>15</v>
      </c>
    </row>
    <row r="83" spans="1:6" ht="24">
      <c r="A83" s="3118">
        <v>11</v>
      </c>
      <c r="B83" s="3757"/>
      <c r="C83" s="3092" t="s">
        <v>2674</v>
      </c>
      <c r="D83" s="3092" t="s">
        <v>2675</v>
      </c>
      <c r="E83" s="3118">
        <v>0.1</v>
      </c>
      <c r="F83" s="3118">
        <v>15</v>
      </c>
    </row>
    <row r="84" spans="1:6" ht="24">
      <c r="A84" s="3118">
        <v>12</v>
      </c>
      <c r="B84" s="3757"/>
      <c r="C84" s="3092" t="s">
        <v>2676</v>
      </c>
      <c r="D84" s="3092" t="s">
        <v>2677</v>
      </c>
      <c r="E84" s="3118">
        <v>0.1</v>
      </c>
      <c r="F84" s="3118">
        <v>15</v>
      </c>
    </row>
    <row r="85" spans="1:6" ht="13.5">
      <c r="A85" s="3118">
        <v>13</v>
      </c>
      <c r="B85" s="3757"/>
      <c r="C85" s="3092" t="s">
        <v>2678</v>
      </c>
      <c r="D85" s="3092" t="s">
        <v>2679</v>
      </c>
      <c r="E85" s="3118">
        <v>0.1</v>
      </c>
      <c r="F85" s="3118">
        <v>15</v>
      </c>
    </row>
    <row r="86" spans="1:6" ht="13.5">
      <c r="A86" s="3118">
        <v>14</v>
      </c>
      <c r="B86" s="3757"/>
      <c r="C86" s="3092" t="s">
        <v>2680</v>
      </c>
      <c r="D86" s="3092" t="s">
        <v>2681</v>
      </c>
      <c r="E86" s="3118">
        <v>0.1</v>
      </c>
      <c r="F86" s="3118">
        <v>15</v>
      </c>
    </row>
    <row r="87" spans="1:6" ht="13.5">
      <c r="A87" s="3118">
        <v>15</v>
      </c>
      <c r="B87" s="3757"/>
      <c r="C87" s="3092" t="s">
        <v>2682</v>
      </c>
      <c r="D87" s="3092" t="s">
        <v>2683</v>
      </c>
      <c r="E87" s="3118">
        <v>0.1</v>
      </c>
      <c r="F87" s="3118">
        <v>15</v>
      </c>
    </row>
    <row r="88" spans="1:6" ht="24">
      <c r="A88" s="3118">
        <v>16</v>
      </c>
      <c r="B88" s="3757"/>
      <c r="C88" s="3092" t="s">
        <v>2684</v>
      </c>
      <c r="D88" s="3092" t="s">
        <v>2685</v>
      </c>
      <c r="E88" s="3118">
        <v>0.1</v>
      </c>
      <c r="F88" s="3118">
        <v>15</v>
      </c>
    </row>
    <row r="89" spans="1:6" ht="24">
      <c r="A89" s="3118">
        <v>17</v>
      </c>
      <c r="B89" s="3766"/>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57"/>
      <c r="C91" s="3092" t="s">
        <v>2691</v>
      </c>
      <c r="D91" s="3092" t="s">
        <v>2692</v>
      </c>
      <c r="E91" s="3118">
        <v>0.2</v>
      </c>
      <c r="F91" s="3118">
        <v>25</v>
      </c>
    </row>
    <row r="92" spans="1:6" ht="13.5">
      <c r="A92" s="3118">
        <v>20</v>
      </c>
      <c r="B92" s="3757"/>
      <c r="C92" s="3092" t="s">
        <v>2693</v>
      </c>
      <c r="D92" s="3092" t="s">
        <v>2694</v>
      </c>
      <c r="E92" s="3118">
        <v>0.15</v>
      </c>
      <c r="F92" s="3118">
        <v>20</v>
      </c>
    </row>
    <row r="93" spans="1:6" ht="13.5">
      <c r="A93" s="3118">
        <v>21</v>
      </c>
      <c r="B93" s="3757"/>
      <c r="C93" s="3092" t="s">
        <v>2695</v>
      </c>
      <c r="D93" s="3092" t="s">
        <v>2696</v>
      </c>
      <c r="E93" s="3118">
        <v>0.15</v>
      </c>
      <c r="F93" s="3118">
        <v>20</v>
      </c>
    </row>
    <row r="94" spans="1:6" ht="13.5">
      <c r="A94" s="3118">
        <v>22</v>
      </c>
      <c r="B94" s="3757"/>
      <c r="C94" s="3092" t="s">
        <v>2697</v>
      </c>
      <c r="D94" s="3092" t="s">
        <v>2698</v>
      </c>
      <c r="E94" s="3118">
        <v>0.15</v>
      </c>
      <c r="F94" s="3118">
        <v>20</v>
      </c>
    </row>
    <row r="95" spans="1:6" ht="36">
      <c r="A95" s="3118">
        <v>23</v>
      </c>
      <c r="B95" s="3757"/>
      <c r="C95" s="3092" t="s">
        <v>2699</v>
      </c>
      <c r="D95" s="3092" t="s">
        <v>2700</v>
      </c>
      <c r="E95" s="3118">
        <v>0.15</v>
      </c>
      <c r="F95" s="3118">
        <v>20</v>
      </c>
    </row>
    <row r="96" spans="1:6" ht="13.5">
      <c r="A96" s="3118">
        <v>24</v>
      </c>
      <c r="B96" s="3757"/>
      <c r="C96" s="3092" t="s">
        <v>2701</v>
      </c>
      <c r="D96" s="3092" t="s">
        <v>2702</v>
      </c>
      <c r="E96" s="3118">
        <v>0.1</v>
      </c>
      <c r="F96" s="3118">
        <v>15</v>
      </c>
    </row>
    <row r="97" spans="1:6" ht="13.5">
      <c r="A97" s="3118">
        <v>25</v>
      </c>
      <c r="B97" s="3757"/>
      <c r="C97" s="3092" t="s">
        <v>2703</v>
      </c>
      <c r="D97" s="3092" t="s">
        <v>2704</v>
      </c>
      <c r="E97" s="3118">
        <v>0.1</v>
      </c>
      <c r="F97" s="3118">
        <v>15</v>
      </c>
    </row>
    <row r="98" spans="1:6" ht="24">
      <c r="A98" s="3118">
        <v>26</v>
      </c>
      <c r="B98" s="3757"/>
      <c r="C98" s="3092" t="s">
        <v>2705</v>
      </c>
      <c r="D98" s="3092" t="s">
        <v>2706</v>
      </c>
      <c r="E98" s="3118">
        <v>0.1</v>
      </c>
      <c r="F98" s="3118">
        <v>15</v>
      </c>
    </row>
    <row r="99" spans="1:6" ht="24">
      <c r="A99" s="3118">
        <v>27</v>
      </c>
      <c r="B99" s="3757"/>
      <c r="C99" s="3092" t="s">
        <v>2707</v>
      </c>
      <c r="D99" s="3092" t="s">
        <v>2708</v>
      </c>
      <c r="E99" s="3118">
        <v>0.1</v>
      </c>
      <c r="F99" s="3118">
        <v>15</v>
      </c>
    </row>
    <row r="100" spans="1:6" ht="13.5">
      <c r="A100" s="3118">
        <v>28</v>
      </c>
      <c r="B100" s="3757"/>
      <c r="C100" s="3092" t="s">
        <v>2709</v>
      </c>
      <c r="D100" s="3092" t="s">
        <v>2710</v>
      </c>
      <c r="E100" s="3118">
        <v>0.1</v>
      </c>
      <c r="F100" s="3118">
        <v>15</v>
      </c>
    </row>
    <row r="101" spans="1:6" ht="13.5">
      <c r="A101" s="3118">
        <v>29</v>
      </c>
      <c r="B101" s="3757"/>
      <c r="C101" s="3092" t="s">
        <v>2711</v>
      </c>
      <c r="D101" s="3092" t="s">
        <v>2712</v>
      </c>
      <c r="E101" s="3118">
        <v>0.1</v>
      </c>
      <c r="F101" s="3118">
        <v>15</v>
      </c>
    </row>
    <row r="102" spans="1:6" ht="13.5">
      <c r="A102" s="3118">
        <v>30</v>
      </c>
      <c r="B102" s="3757"/>
      <c r="C102" s="3092" t="s">
        <v>2713</v>
      </c>
      <c r="D102" s="3092" t="s">
        <v>2714</v>
      </c>
      <c r="E102" s="3118">
        <v>0.1</v>
      </c>
      <c r="F102" s="3118">
        <v>15</v>
      </c>
    </row>
    <row r="103" spans="1:6" ht="24">
      <c r="A103" s="3118">
        <v>31</v>
      </c>
      <c r="B103" s="3757"/>
      <c r="C103" s="3092" t="s">
        <v>2715</v>
      </c>
      <c r="D103" s="3092" t="s">
        <v>2716</v>
      </c>
      <c r="E103" s="3118">
        <v>0.1</v>
      </c>
      <c r="F103" s="3118">
        <v>15</v>
      </c>
    </row>
    <row r="104" spans="1:6" ht="24">
      <c r="A104" s="3118">
        <v>32</v>
      </c>
      <c r="B104" s="3757"/>
      <c r="C104" s="3092" t="s">
        <v>2717</v>
      </c>
      <c r="D104" s="3092" t="s">
        <v>2718</v>
      </c>
      <c r="E104" s="3118">
        <v>0.1</v>
      </c>
      <c r="F104" s="3118">
        <v>15</v>
      </c>
    </row>
    <row r="105" spans="1:6" ht="24">
      <c r="A105" s="3118">
        <v>33</v>
      </c>
      <c r="B105" s="3757"/>
      <c r="C105" s="3092" t="s">
        <v>2719</v>
      </c>
      <c r="D105" s="3092" t="s">
        <v>2720</v>
      </c>
      <c r="E105" s="3118">
        <v>0.1</v>
      </c>
      <c r="F105" s="3118">
        <v>15</v>
      </c>
    </row>
    <row r="106" spans="1:6" ht="24">
      <c r="A106" s="3118">
        <v>34</v>
      </c>
      <c r="B106" s="3766"/>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57"/>
      <c r="C108" s="3118" t="s">
        <v>2726</v>
      </c>
      <c r="D108" s="3092" t="s">
        <v>2727</v>
      </c>
      <c r="E108" s="3118">
        <v>0.15</v>
      </c>
      <c r="F108" s="3118">
        <v>20</v>
      </c>
    </row>
    <row r="109" spans="1:6" ht="13.5">
      <c r="A109" s="3118">
        <v>37</v>
      </c>
      <c r="B109" s="3757"/>
      <c r="C109" s="3118" t="s">
        <v>2728</v>
      </c>
      <c r="D109" s="3092" t="s">
        <v>2729</v>
      </c>
      <c r="E109" s="3118">
        <v>0.15</v>
      </c>
      <c r="F109" s="3118">
        <v>20</v>
      </c>
    </row>
    <row r="110" spans="1:6" ht="13.5">
      <c r="A110" s="3118">
        <v>38</v>
      </c>
      <c r="B110" s="3757"/>
      <c r="C110" s="3118" t="s">
        <v>2730</v>
      </c>
      <c r="D110" s="3092" t="s">
        <v>2731</v>
      </c>
      <c r="E110" s="3118">
        <v>0.1</v>
      </c>
      <c r="F110" s="3118">
        <v>15</v>
      </c>
    </row>
    <row r="111" spans="1:6" ht="24">
      <c r="A111" s="3118">
        <v>39</v>
      </c>
      <c r="B111" s="3757"/>
      <c r="C111" s="3118" t="s">
        <v>2732</v>
      </c>
      <c r="D111" s="3092" t="s">
        <v>2733</v>
      </c>
      <c r="E111" s="3118">
        <v>0.1</v>
      </c>
      <c r="F111" s="3118">
        <v>15</v>
      </c>
    </row>
    <row r="112" spans="1:6" ht="24">
      <c r="A112" s="3118">
        <v>40</v>
      </c>
      <c r="B112" s="3766"/>
      <c r="C112" s="3118" t="s">
        <v>2734</v>
      </c>
      <c r="D112" s="3092" t="s">
        <v>2735</v>
      </c>
      <c r="E112" s="3118">
        <v>0.1</v>
      </c>
      <c r="F112" s="3118">
        <v>15</v>
      </c>
    </row>
    <row r="113" spans="1:6" ht="13.5">
      <c r="A113" s="3118">
        <v>41</v>
      </c>
      <c r="B113" s="3767" t="s">
        <v>2736</v>
      </c>
      <c r="C113" s="3118" t="s">
        <v>2737</v>
      </c>
      <c r="D113" s="3092" t="s">
        <v>2738</v>
      </c>
      <c r="E113" s="3118">
        <v>0.1</v>
      </c>
      <c r="F113" s="3118">
        <v>15</v>
      </c>
    </row>
    <row r="114" spans="1:6" ht="13.5">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6"/>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7" t="s">
        <v>2771</v>
      </c>
      <c r="C127" s="3118" t="s">
        <v>2772</v>
      </c>
      <c r="D127" s="3092" t="s">
        <v>2773</v>
      </c>
      <c r="E127" s="3118">
        <v>0.1</v>
      </c>
      <c r="F127" s="3118">
        <v>15</v>
      </c>
    </row>
    <row r="128" spans="1:6" ht="13.5">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13.5">
      <c r="A131" s="3118">
        <v>59</v>
      </c>
      <c r="B131" s="3767"/>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7" t="s">
        <v>2791</v>
      </c>
      <c r="C135" s="3118" t="s">
        <v>2792</v>
      </c>
      <c r="D135" s="3092" t="s">
        <v>2793</v>
      </c>
      <c r="E135" s="3118">
        <v>0.1</v>
      </c>
      <c r="F135" s="3118">
        <v>15</v>
      </c>
    </row>
    <row r="136" spans="1:6" ht="13.5">
      <c r="A136" s="3118">
        <v>64</v>
      </c>
      <c r="B136" s="376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0</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21">
        <f>基准地价修正!G23</f>
        <v>0</v>
      </c>
      <c r="B1" s="3210" t="s">
        <v>3373</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0.59</v>
      </c>
      <c r="E3" s="3151">
        <f t="shared" ref="E3:H3" si="0">ROUND(AVERAGEIF(E4:E21,"&lt;&gt;0"),2)</f>
        <v>0.36</v>
      </c>
      <c r="F3" s="3151">
        <f t="shared" si="0"/>
        <v>0.06</v>
      </c>
      <c r="G3" s="3151">
        <f t="shared" si="0"/>
        <v>0.6</v>
      </c>
      <c r="H3" s="3151">
        <f t="shared" si="0"/>
        <v>0.6</v>
      </c>
      <c r="I3" s="3151">
        <f>F3</f>
        <v>0.06</v>
      </c>
      <c r="J3" s="3152"/>
      <c r="K3" s="3153">
        <f>ROUND(AVERAGEIF(K4:K21,"&lt;&gt;0"),4)</f>
        <v>5.8999999999999999E-3</v>
      </c>
      <c r="L3" s="3154">
        <f t="shared" ref="L3:O3" si="1">ROUND(AVERAGEIF(L4:L21,"&lt;&gt;0"),4)</f>
        <v>3.5999999999999999E-3</v>
      </c>
      <c r="M3" s="3154">
        <f t="shared" si="1"/>
        <v>5.9999999999999995E-4</v>
      </c>
      <c r="N3" s="3154">
        <f t="shared" si="1"/>
        <v>6.0000000000000001E-3</v>
      </c>
      <c r="O3" s="3154">
        <f t="shared" si="1"/>
        <v>6.0000000000000001E-3</v>
      </c>
      <c r="P3" s="3154">
        <f>M3</f>
        <v>5.9999999999999995E-4</v>
      </c>
      <c r="Q3" s="3152"/>
      <c r="R3" s="3155">
        <f>ROUND(SUMPRODUCT(PRODUCT(1+K4:K21)),4)</f>
        <v>1.0852999999999999</v>
      </c>
      <c r="S3" s="3156">
        <f t="shared" ref="S3:V3" si="2">ROUND(SUMPRODUCT(PRODUCT(1+L4:L21)),4)</f>
        <v>1.0513999999999999</v>
      </c>
      <c r="T3" s="3156">
        <f t="shared" si="2"/>
        <v>1.0083</v>
      </c>
      <c r="U3" s="3156">
        <f t="shared" si="2"/>
        <v>1.0871999999999999</v>
      </c>
      <c r="V3" s="3156">
        <f t="shared" si="2"/>
        <v>1.0880000000000001</v>
      </c>
      <c r="W3" s="3155">
        <f>T3</f>
        <v>1.0083</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3384</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1.0748</v>
      </c>
      <c r="S5" s="3183">
        <f>ROUND(IF(项目基本情况!$B$8="出让",SUMPRODUCT(PRODUCT(1+L5:$L$21)),SUMPRODUCT(PRODUCT(1+L5:$L$20))),4)</f>
        <v>1.0498000000000001</v>
      </c>
      <c r="T5" s="3183">
        <f>ROUND(IF(项目基本情况!$B$8="出让",SUMPRODUCT(PRODUCT(1+M5:$M$21)),SUMPRODUCT(PRODUCT(1+M5:$M$20))),4)</f>
        <v>1.0107999999999999</v>
      </c>
      <c r="U5" s="3183">
        <f>ROUND(IF(项目基本情况!$B$8="出让",SUMPRODUCT(PRODUCT(1+N5:$N$21)),SUMPRODUCT(PRODUCT(1+N5:$N$20))),4)</f>
        <v>1.0752999999999999</v>
      </c>
      <c r="V5" s="3183">
        <f>ROUND(IF(项目基本情况!$B$8="出让",SUMPRODUCT(PRODUCT(1+O5:$O$21)),SUMPRODUCT(PRODUCT(1+O5:$O$20))),4)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1.0748</v>
      </c>
      <c r="S6" s="3192">
        <f>ROUND(IF(项目基本情况!$B$8="出让",SUMPRODUCT(PRODUCT(1+L6:$L$21)),SUMPRODUCT(PRODUCT(1+L6:$L$20))),4)</f>
        <v>1.0498000000000001</v>
      </c>
      <c r="T6" s="3192">
        <f>ROUND(IF(项目基本情况!$B$8="出让",SUMPRODUCT(PRODUCT(1+M6:$M$21)),SUMPRODUCT(PRODUCT(1+M6:$M$20))),4)</f>
        <v>1.0107999999999999</v>
      </c>
      <c r="U6" s="3192">
        <f>ROUND(IF(项目基本情况!$B$8="出让",SUMPRODUCT(PRODUCT(1+N6:$N$21)),SUMPRODUCT(PRODUCT(1+N6:$N$20))),4)</f>
        <v>1.0752999999999999</v>
      </c>
      <c r="V6" s="3192">
        <f>ROUND(IF(项目基本情况!$B$8="出让",SUMPRODUCT(PRODUCT(1+O6:$O$21)),SUMPRODUCT(PRODUCT(1+O6:$O$20))),4)</f>
        <v>1.0841000000000001</v>
      </c>
      <c r="W6" s="3192">
        <f>T6</f>
        <v>1.0107999999999999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3379</v>
      </c>
      <c r="B7" s="3177">
        <v>2024</v>
      </c>
      <c r="C7" s="3178">
        <v>3</v>
      </c>
      <c r="D7" s="3179">
        <v>0</v>
      </c>
      <c r="E7" s="3179">
        <v>0</v>
      </c>
      <c r="F7" s="3179">
        <v>0</v>
      </c>
      <c r="G7" s="3179">
        <v>0</v>
      </c>
      <c r="H7" s="3179">
        <v>0</v>
      </c>
      <c r="I7" s="3180">
        <f t="shared" ref="I7" si="26">F7</f>
        <v>0</v>
      </c>
      <c r="J7" s="3181"/>
      <c r="K7" s="3182">
        <f t="shared" ref="K7" si="27">D7/100</f>
        <v>0</v>
      </c>
      <c r="L7" s="3172">
        <f t="shared" ref="L7" si="28">E7/100</f>
        <v>0</v>
      </c>
      <c r="M7" s="3172">
        <f t="shared" ref="M7" si="29">F7/100</f>
        <v>0</v>
      </c>
      <c r="N7" s="3172">
        <f t="shared" ref="N7" si="30">G7/100</f>
        <v>0</v>
      </c>
      <c r="O7" s="3172">
        <f t="shared" ref="O7" si="31">H7/100</f>
        <v>0</v>
      </c>
      <c r="P7" s="3172">
        <f>M7</f>
        <v>0</v>
      </c>
      <c r="Q7" s="3181"/>
      <c r="R7" s="3183">
        <f>ROUND(IF(项目基本情况!$B$8="出让",SUMPRODUCT(PRODUCT(1+K7:$K$21)),SUMPRODUCT(PRODUCT(1+K7:$K$20))),4)</f>
        <v>1.0748</v>
      </c>
      <c r="S7" s="3183">
        <f>ROUND(IF(项目基本情况!$B$8="出让",SUMPRODUCT(PRODUCT(1+L7:$L$21)),SUMPRODUCT(PRODUCT(1+L7:$L$20))),4)</f>
        <v>1.0498000000000001</v>
      </c>
      <c r="T7" s="3183">
        <f>ROUND(IF(项目基本情况!$B$8="出让",SUMPRODUCT(PRODUCT(1+M7:$M$21)),SUMPRODUCT(PRODUCT(1+M7:$M$20))),4)</f>
        <v>1.0107999999999999</v>
      </c>
      <c r="U7" s="3183">
        <f>ROUND(IF(项目基本情况!$B$8="出让",SUMPRODUCT(PRODUCT(1+N7:$N$21)),SUMPRODUCT(PRODUCT(1+N7:$N$20))),4)</f>
        <v>1.0752999999999999</v>
      </c>
      <c r="V7" s="3183">
        <f>ROUND(IF(项目基本情况!$B$8="出让",SUMPRODUCT(PRODUCT(1+O7:$O$21)),SUMPRODUCT(PRODUCT(1+O7:$O$20))),4)</f>
        <v>1.0841000000000001</v>
      </c>
      <c r="W7" s="3183">
        <f>T7</f>
        <v>1.0107999999999999</v>
      </c>
      <c r="X7" s="3181"/>
      <c r="Y7" s="3184">
        <f>IF(D7=0,0,ROUND(AVERAGE(D7:D20)/100,4))</f>
        <v>0</v>
      </c>
      <c r="Z7" s="3184">
        <f t="shared" ref="Z7" si="32">IF(E7=0,0,ROUND(AVERAGE(E7:E20)/100,4))</f>
        <v>0</v>
      </c>
      <c r="AA7" s="3184">
        <f t="shared" ref="AA7" si="33">IF(F7=0,0,ROUND(AVERAGE(F7:F20)/100,4))</f>
        <v>0</v>
      </c>
      <c r="AB7" s="3184">
        <f t="shared" ref="AB7" si="34">IF(G7=0,0,ROUND(AVERAGE(G7:G20)/100,4))</f>
        <v>0</v>
      </c>
      <c r="AC7" s="3184">
        <f t="shared" ref="AC7" si="35">IF(H7=0,0,ROUND(AVERAGE(H7:H20)/100,4))</f>
        <v>0</v>
      </c>
      <c r="AD7" s="3184">
        <f t="shared" ref="AD7" si="36">AA7</f>
        <v>0</v>
      </c>
    </row>
    <row r="8" spans="1:30" s="3185" customFormat="1" ht="12.75">
      <c r="A8" s="3176" t="s">
        <v>3386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3381</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3377</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3376</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3372</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3371</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3370</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3368</v>
      </c>
    </row>
    <row r="24" spans="1:30" s="3009" customFormat="1">
      <c r="I24" s="3208" t="s">
        <v>2827</v>
      </c>
    </row>
    <row r="25" spans="1:30" s="3009" customFormat="1"/>
    <row r="26" spans="1:30" s="3209" customFormat="1" ht="12.75">
      <c r="B26" s="3210" t="s">
        <v>3374</v>
      </c>
      <c r="C26" s="3211"/>
      <c r="D26" s="3211"/>
      <c r="E26" s="3211"/>
      <c r="F26" s="3211"/>
      <c r="G26" s="3211"/>
      <c r="H26" s="3211"/>
      <c r="I26" s="3211"/>
      <c r="J26" s="3165"/>
      <c r="K26" s="3211" t="s">
        <v>2828</v>
      </c>
      <c r="L26" s="3211"/>
      <c r="M26" s="3211"/>
      <c r="N26" s="3211"/>
      <c r="O26" s="3211"/>
      <c r="P26" s="3211"/>
      <c r="Q26" s="3165"/>
      <c r="R26" s="3775" t="s">
        <v>2829</v>
      </c>
      <c r="S26" s="3776"/>
      <c r="T26" s="3776"/>
      <c r="U26" s="3776"/>
      <c r="V26" s="3776"/>
      <c r="W26" s="3776"/>
      <c r="X26" s="3165"/>
      <c r="Y26" s="3775" t="s">
        <v>2830</v>
      </c>
      <c r="Z26" s="3776"/>
      <c r="AA26" s="3776"/>
      <c r="AB26" s="3776"/>
      <c r="AC26" s="3776"/>
      <c r="AD26" s="377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0.33</v>
      </c>
      <c r="F28" s="3151">
        <f t="shared" si="65"/>
        <v>0.24</v>
      </c>
      <c r="G28" s="3151">
        <f t="shared" si="65"/>
        <v>0.62</v>
      </c>
      <c r="H28" s="3151"/>
      <c r="I28" s="3151">
        <f>F28</f>
        <v>0.24</v>
      </c>
      <c r="J28" s="3152"/>
      <c r="K28" s="3153"/>
      <c r="L28" s="3154">
        <f t="shared" ref="L28:N28" si="66">ROUND(AVERAGEIF(L29:L46,"&lt;&gt;0"),4)</f>
        <v>3.3E-3</v>
      </c>
      <c r="M28" s="3154">
        <f t="shared" si="66"/>
        <v>2.3999999999999998E-3</v>
      </c>
      <c r="N28" s="3154">
        <f t="shared" si="66"/>
        <v>6.1999999999999998E-3</v>
      </c>
      <c r="O28" s="3154"/>
      <c r="P28" s="3154">
        <f>M28</f>
        <v>2.3999999999999998E-3</v>
      </c>
      <c r="Q28" s="3152"/>
      <c r="R28" s="3155"/>
      <c r="S28" s="3156">
        <f>ROUND(SUMPRODUCT(PRODUCT(1+L29:L46)),4)</f>
        <v>1.0468999999999999</v>
      </c>
      <c r="T28" s="3156">
        <f t="shared" ref="T28:U28" si="67">ROUND(SUMPRODUCT(PRODUCT(1+M29:M46)),4)</f>
        <v>1.0347</v>
      </c>
      <c r="U28" s="3156">
        <f t="shared" si="67"/>
        <v>1.0895999999999999</v>
      </c>
      <c r="V28" s="3156"/>
      <c r="W28" s="3155">
        <f>T28</f>
        <v>1.0347</v>
      </c>
      <c r="X28" s="3152"/>
      <c r="Y28" s="3157"/>
      <c r="Z28" s="3158">
        <f t="shared" ref="Z28:AB28" si="68">ROUND(AVERAGEIF(Z29:Z46,"&lt;&gt;0"),4)</f>
        <v>4.1999999999999997E-3</v>
      </c>
      <c r="AA28" s="3159">
        <f t="shared" si="68"/>
        <v>3.3999999999999998E-3</v>
      </c>
      <c r="AB28" s="3157">
        <f t="shared" si="68"/>
        <v>8.6E-3</v>
      </c>
      <c r="AC28" s="3160"/>
      <c r="AD28" s="3157">
        <f>AA28</f>
        <v>3.3999999999999998E-3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3384</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1.0432999999999999</v>
      </c>
      <c r="T30" s="3183">
        <f>ROUND(IF(项目基本情况!$B$8="出让",SUMPRODUCT(PRODUCT(1+M30:M$46)),SUMPRODUCT(PRODUCT(1+M30:M$45))),4)</f>
        <v>1.0298</v>
      </c>
      <c r="U30" s="3183">
        <f>ROUND(IF(项目基本情况!$B$8="出让",SUMPRODUCT(PRODUCT(1+N30:N$46)),SUMPRODUCT(PRODUCT(1+N30:N$45))),4)</f>
        <v>1.079</v>
      </c>
      <c r="V30" s="3183"/>
      <c r="W30" s="3183">
        <f>T30</f>
        <v>1.0298</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3387</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1.0432999999999999</v>
      </c>
      <c r="T31" s="3192">
        <f>ROUND(IF(项目基本情况!$B$8="出让",SUMPRODUCT(PRODUCT(1+M31:M$46)),SUMPRODUCT(PRODUCT(1+M31:M$45))),4)</f>
        <v>1.0298</v>
      </c>
      <c r="U31" s="3192">
        <f>ROUND(IF(项目基本情况!$B$8="出让",SUMPRODUCT(PRODUCT(1+N31:N$46)),SUMPRODUCT(PRODUCT(1+N31:N$45))),4)</f>
        <v>1.079</v>
      </c>
      <c r="V31" s="3192"/>
      <c r="W31" s="3192">
        <f>T31</f>
        <v>1.0298</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3379</v>
      </c>
      <c r="B32" s="3177">
        <v>2024</v>
      </c>
      <c r="C32" s="3178">
        <v>3</v>
      </c>
      <c r="D32" s="3179"/>
      <c r="E32" s="3179">
        <v>0</v>
      </c>
      <c r="F32" s="3179">
        <v>0</v>
      </c>
      <c r="G32" s="3179">
        <v>0</v>
      </c>
      <c r="H32" s="3179"/>
      <c r="I32" s="3180">
        <f t="shared" ref="I32" si="83">F32</f>
        <v>0</v>
      </c>
      <c r="J32" s="3181"/>
      <c r="K32" s="3182"/>
      <c r="L32" s="3172">
        <f t="shared" ref="L32" si="84">E32/100</f>
        <v>0</v>
      </c>
      <c r="M32" s="3172">
        <f t="shared" ref="M32" si="85">F32/100</f>
        <v>0</v>
      </c>
      <c r="N32" s="3172">
        <f t="shared" ref="N32" si="86">G32/100</f>
        <v>0</v>
      </c>
      <c r="O32" s="3172"/>
      <c r="P32" s="3172">
        <f>M32</f>
        <v>0</v>
      </c>
      <c r="Q32" s="3181"/>
      <c r="R32" s="3183"/>
      <c r="S32" s="3183">
        <f>ROUND(IF(项目基本情况!$B$8="出让",SUMPRODUCT(PRODUCT(1+L32:L$46)),SUMPRODUCT(PRODUCT(1+L32:L$45))),4)</f>
        <v>1.0432999999999999</v>
      </c>
      <c r="T32" s="3183">
        <f>ROUND(IF(项目基本情况!$B$8="出让",SUMPRODUCT(PRODUCT(1+M32:M$46)),SUMPRODUCT(PRODUCT(1+M32:M$45))),4)</f>
        <v>1.0298</v>
      </c>
      <c r="U32" s="3183">
        <f>ROUND(IF(项目基本情况!$B$8="出让",SUMPRODUCT(PRODUCT(1+N32:N$46)),SUMPRODUCT(PRODUCT(1+N32:N$45))),4)</f>
        <v>1.079</v>
      </c>
      <c r="V32" s="3183"/>
      <c r="W32" s="3183">
        <f>T32</f>
        <v>1.0298</v>
      </c>
      <c r="X32" s="3181"/>
      <c r="Y32" s="3184"/>
      <c r="Z32" s="3212">
        <f t="shared" ref="Z32:AB33" si="87">IF(E32=0,0,ROUND(AVERAGE(E32:E45)/100,4))</f>
        <v>0</v>
      </c>
      <c r="AA32" s="3212">
        <f t="shared" si="87"/>
        <v>0</v>
      </c>
      <c r="AB32" s="3212">
        <f t="shared" si="87"/>
        <v>0</v>
      </c>
      <c r="AC32" s="3213"/>
      <c r="AD32" s="3184">
        <f>IF(I32=0,0,ROUND(AVERAGE(I32:I45)/100,4))</f>
        <v>0</v>
      </c>
    </row>
    <row r="33" spans="1:30" s="3185" customFormat="1" ht="12.75">
      <c r="A33" s="3176" t="s">
        <v>3388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3380</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3378</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3376</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3375</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3371</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3370</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3369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IF(C1&gt;C13,0,MATCH(C1,C$13:C$113,-1))+IF(SUMIF(C13:C113,C1,D13:D113)=0,13,12)</f>
        <v>71</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45574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2024-10-09T05:38:57Z</dcterms:modified>
</cp:coreProperties>
</file>