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18180" windowHeight="11700" tabRatio="748" activeTab="1"/>
  </bookViews>
  <sheets>
    <sheet name="总表" sheetId="5" r:id="rId1"/>
    <sheet name="建安费用" sheetId="2" r:id="rId2"/>
    <sheet name="建安-省会城市造价指标" sheetId="10" r:id="rId3"/>
    <sheet name="建安-案例分析-北京" sheetId="12" r:id="rId4"/>
    <sheet name="建安-北京" sheetId="1" r:id="rId5"/>
    <sheet name="建安-上海" sheetId="9" r:id="rId6"/>
    <sheet name="工程形象进度" sheetId="8" r:id="rId7"/>
    <sheet name="利润" sheetId="3" r:id="rId8"/>
    <sheet name="税率" sheetId="6" r:id="rId9"/>
    <sheet name="城市基础设施建设费" sheetId="7" r:id="rId10"/>
  </sheets>
  <definedNames>
    <definedName name="_xlnm._FilterDatabase" localSheetId="3" hidden="1">'建安-案例分析-北京'!$A$2:$BQ$35</definedName>
    <definedName name="建筑结构">工程形象进度!#REF!</definedName>
  </definedNames>
  <calcPr calcId="144525"/>
</workbook>
</file>

<file path=xl/calcChain.xml><?xml version="1.0" encoding="utf-8"?>
<calcChain xmlns="http://schemas.openxmlformats.org/spreadsheetml/2006/main">
  <c r="X4" i="12" l="1"/>
  <c r="Y4" i="12"/>
  <c r="Z4" i="12"/>
  <c r="AA4" i="12"/>
  <c r="AB4" i="12"/>
  <c r="X5" i="12"/>
  <c r="Y5" i="12"/>
  <c r="Z5" i="12"/>
  <c r="AA5" i="12"/>
  <c r="AB5" i="12"/>
  <c r="X6" i="12"/>
  <c r="Y6" i="12"/>
  <c r="Z6" i="12"/>
  <c r="AA6" i="12"/>
  <c r="AB6" i="12"/>
  <c r="X7" i="12"/>
  <c r="Y7" i="12"/>
  <c r="Z7" i="12"/>
  <c r="AA7" i="12"/>
  <c r="AB7" i="12"/>
  <c r="X8" i="12"/>
  <c r="Y8" i="12"/>
  <c r="Z8" i="12"/>
  <c r="AA8" i="12"/>
  <c r="AB8" i="12"/>
  <c r="X9" i="12"/>
  <c r="Y9" i="12"/>
  <c r="Z9" i="12"/>
  <c r="AA9" i="12"/>
  <c r="AB9" i="12"/>
  <c r="X10" i="12"/>
  <c r="Y10" i="12"/>
  <c r="Z10" i="12"/>
  <c r="AA10" i="12"/>
  <c r="AB10" i="12"/>
  <c r="X11" i="12"/>
  <c r="Y11" i="12"/>
  <c r="Z11" i="12"/>
  <c r="AA11" i="12"/>
  <c r="AB11" i="12"/>
  <c r="X12" i="12"/>
  <c r="Y12" i="12"/>
  <c r="Z12" i="12"/>
  <c r="AA12" i="12"/>
  <c r="AB12" i="12"/>
  <c r="X13" i="12"/>
  <c r="Y13" i="12"/>
  <c r="Z13" i="12"/>
  <c r="AA13" i="12"/>
  <c r="AB13" i="12"/>
  <c r="X14" i="12"/>
  <c r="Y14" i="12"/>
  <c r="Z14" i="12"/>
  <c r="AA14" i="12"/>
  <c r="AB14" i="12"/>
  <c r="X15" i="12"/>
  <c r="Y15" i="12"/>
  <c r="Z15" i="12"/>
  <c r="AA15" i="12"/>
  <c r="AB15" i="12"/>
  <c r="X16" i="12"/>
  <c r="Y16" i="12"/>
  <c r="Z16" i="12"/>
  <c r="AA16" i="12"/>
  <c r="AB16" i="12"/>
  <c r="X17" i="12"/>
  <c r="Y17" i="12"/>
  <c r="Z17" i="12"/>
  <c r="AA17" i="12"/>
  <c r="AB17" i="12"/>
  <c r="X18" i="12"/>
  <c r="Y18" i="12"/>
  <c r="Z18" i="12"/>
  <c r="AA18" i="12"/>
  <c r="AB18" i="12"/>
  <c r="X19" i="12"/>
  <c r="Y19" i="12"/>
  <c r="Z19" i="12"/>
  <c r="AA19" i="12"/>
  <c r="AB19" i="12"/>
  <c r="X20" i="12"/>
  <c r="Y20" i="12"/>
  <c r="Z20" i="12"/>
  <c r="AA20" i="12"/>
  <c r="AB20" i="12"/>
  <c r="X21" i="12"/>
  <c r="Y21" i="12"/>
  <c r="Z21" i="12"/>
  <c r="AA21" i="12"/>
  <c r="AB21" i="12"/>
  <c r="X22" i="12"/>
  <c r="Y22" i="12"/>
  <c r="Z22" i="12"/>
  <c r="AA22" i="12"/>
  <c r="AB22" i="12"/>
  <c r="X24" i="12"/>
  <c r="Y24" i="12"/>
  <c r="Z24" i="12"/>
  <c r="AA24" i="12"/>
  <c r="AB24" i="12"/>
  <c r="X25" i="12"/>
  <c r="Y25" i="12"/>
  <c r="Z25" i="12"/>
  <c r="AA25" i="12"/>
  <c r="AB25" i="12"/>
  <c r="X29" i="12"/>
  <c r="Y29" i="12"/>
  <c r="Z29" i="12"/>
  <c r="AA29" i="12"/>
  <c r="AB29" i="12"/>
  <c r="X23" i="12"/>
  <c r="Y23" i="12"/>
  <c r="Z23" i="12"/>
  <c r="AA23" i="12"/>
  <c r="AB23" i="12"/>
  <c r="X26" i="12"/>
  <c r="Y26" i="12"/>
  <c r="Z26" i="12"/>
  <c r="AA26" i="12"/>
  <c r="AB26" i="12"/>
  <c r="X27" i="12"/>
  <c r="Y27" i="12"/>
  <c r="Z27" i="12"/>
  <c r="AA27" i="12"/>
  <c r="AB27" i="12"/>
  <c r="X28" i="12"/>
  <c r="Y28" i="12"/>
  <c r="Z28" i="12"/>
  <c r="AA28" i="12"/>
  <c r="AB28" i="12"/>
  <c r="X30" i="12"/>
  <c r="Y30" i="12"/>
  <c r="Z30" i="12"/>
  <c r="AA30" i="12"/>
  <c r="AB30" i="12"/>
  <c r="X31" i="12"/>
  <c r="Y31" i="12"/>
  <c r="Z31" i="12"/>
  <c r="AA31" i="12"/>
  <c r="AB31" i="12"/>
  <c r="X32" i="12"/>
  <c r="Y32" i="12"/>
  <c r="Z32" i="12"/>
  <c r="AA32" i="12"/>
  <c r="AB32" i="12"/>
  <c r="X33" i="12"/>
  <c r="Y33" i="12"/>
  <c r="Z33" i="12"/>
  <c r="AA33" i="12"/>
  <c r="AB33" i="12"/>
  <c r="X34" i="12"/>
  <c r="Y34" i="12"/>
  <c r="Z34" i="12"/>
  <c r="AA34" i="12"/>
  <c r="AB34" i="12"/>
  <c r="X35" i="12"/>
  <c r="Y35" i="12"/>
  <c r="Z35" i="12"/>
  <c r="AA35" i="12"/>
  <c r="AB35" i="12"/>
  <c r="Y3" i="12"/>
  <c r="Z3" i="12"/>
  <c r="AA3" i="12"/>
  <c r="AB3" i="12"/>
  <c r="X3" i="12"/>
  <c r="Q8" i="12"/>
  <c r="Q4" i="12"/>
  <c r="R4" i="12"/>
  <c r="S4" i="12"/>
  <c r="T4" i="12"/>
  <c r="U4" i="12"/>
  <c r="V4" i="12"/>
  <c r="Q5" i="12"/>
  <c r="R5" i="12"/>
  <c r="S5" i="12"/>
  <c r="T5" i="12"/>
  <c r="U5" i="12"/>
  <c r="V5" i="12"/>
  <c r="Q6" i="12"/>
  <c r="R6" i="12"/>
  <c r="S6" i="12"/>
  <c r="T6" i="12"/>
  <c r="U6" i="12"/>
  <c r="V6" i="12"/>
  <c r="Q7" i="12"/>
  <c r="R7" i="12"/>
  <c r="S7" i="12"/>
  <c r="T7" i="12"/>
  <c r="U7" i="12"/>
  <c r="V7" i="12"/>
  <c r="R8" i="12"/>
  <c r="S8" i="12"/>
  <c r="T8" i="12"/>
  <c r="U8" i="12"/>
  <c r="V8" i="12"/>
  <c r="Q9" i="12"/>
  <c r="R9" i="12"/>
  <c r="S9" i="12"/>
  <c r="T9" i="12"/>
  <c r="U9" i="12"/>
  <c r="V9" i="12"/>
  <c r="Q10" i="12"/>
  <c r="R10" i="12"/>
  <c r="S10" i="12"/>
  <c r="T10" i="12"/>
  <c r="U10" i="12"/>
  <c r="V10" i="12"/>
  <c r="Q11" i="12"/>
  <c r="R11" i="12"/>
  <c r="S11" i="12"/>
  <c r="T11" i="12"/>
  <c r="U11" i="12"/>
  <c r="V11" i="12"/>
  <c r="Q12" i="12"/>
  <c r="R12" i="12"/>
  <c r="S12" i="12"/>
  <c r="T12" i="12"/>
  <c r="U12" i="12"/>
  <c r="V12" i="12"/>
  <c r="Q13" i="12"/>
  <c r="R13" i="12"/>
  <c r="S13" i="12"/>
  <c r="T13" i="12"/>
  <c r="U13" i="12"/>
  <c r="V13" i="12"/>
  <c r="Q14" i="12"/>
  <c r="R14" i="12"/>
  <c r="S14" i="12"/>
  <c r="T14" i="12"/>
  <c r="U14" i="12"/>
  <c r="V14" i="12"/>
  <c r="Q15" i="12"/>
  <c r="R15" i="12"/>
  <c r="S15" i="12"/>
  <c r="T15" i="12"/>
  <c r="U15" i="12"/>
  <c r="V15" i="12"/>
  <c r="Q16" i="12"/>
  <c r="R16" i="12"/>
  <c r="S16" i="12"/>
  <c r="T16" i="12"/>
  <c r="U16" i="12"/>
  <c r="V16" i="12"/>
  <c r="Q17" i="12"/>
  <c r="R17" i="12"/>
  <c r="S17" i="12"/>
  <c r="T17" i="12"/>
  <c r="U17" i="12"/>
  <c r="V17" i="12"/>
  <c r="Q18" i="12"/>
  <c r="R18" i="12"/>
  <c r="S18" i="12"/>
  <c r="T18" i="12"/>
  <c r="U18" i="12"/>
  <c r="V18" i="12"/>
  <c r="Q19" i="12"/>
  <c r="R19" i="12"/>
  <c r="S19" i="12"/>
  <c r="T19" i="12"/>
  <c r="U19" i="12"/>
  <c r="V19" i="12"/>
  <c r="Q20" i="12"/>
  <c r="R20" i="12"/>
  <c r="S20" i="12"/>
  <c r="T20" i="12"/>
  <c r="U20" i="12"/>
  <c r="V20" i="12"/>
  <c r="Q21" i="12"/>
  <c r="R21" i="12"/>
  <c r="S21" i="12"/>
  <c r="T21" i="12"/>
  <c r="U21" i="12"/>
  <c r="V21" i="12"/>
  <c r="Q22" i="12"/>
  <c r="R22" i="12"/>
  <c r="S22" i="12"/>
  <c r="T22" i="12"/>
  <c r="U22" i="12"/>
  <c r="V22" i="12"/>
  <c r="Q24" i="12"/>
  <c r="R24" i="12"/>
  <c r="S24" i="12"/>
  <c r="T24" i="12"/>
  <c r="U24" i="12"/>
  <c r="V24" i="12"/>
  <c r="Q25" i="12"/>
  <c r="R25" i="12"/>
  <c r="S25" i="12"/>
  <c r="T25" i="12"/>
  <c r="U25" i="12"/>
  <c r="V25" i="12"/>
  <c r="Q29" i="12"/>
  <c r="R29" i="12"/>
  <c r="S29" i="12"/>
  <c r="T29" i="12"/>
  <c r="U29" i="12"/>
  <c r="V29" i="12"/>
  <c r="Q23" i="12"/>
  <c r="R23" i="12"/>
  <c r="S23" i="12"/>
  <c r="T23" i="12"/>
  <c r="U23" i="12"/>
  <c r="V23" i="12"/>
  <c r="Q26" i="12"/>
  <c r="R26" i="12"/>
  <c r="S26" i="12"/>
  <c r="T26" i="12"/>
  <c r="U26" i="12"/>
  <c r="V26" i="12"/>
  <c r="Q27" i="12"/>
  <c r="R27" i="12"/>
  <c r="S27" i="12"/>
  <c r="T27" i="12"/>
  <c r="U27" i="12"/>
  <c r="V27" i="12"/>
  <c r="Q28" i="12"/>
  <c r="R28" i="12"/>
  <c r="S28" i="12"/>
  <c r="T28" i="12"/>
  <c r="U28" i="12"/>
  <c r="V28" i="12"/>
  <c r="Q30" i="12"/>
  <c r="R30" i="12"/>
  <c r="S30" i="12"/>
  <c r="T30" i="12"/>
  <c r="U30" i="12"/>
  <c r="V30" i="12"/>
  <c r="Q31" i="12"/>
  <c r="R31" i="12"/>
  <c r="S31" i="12"/>
  <c r="T31" i="12"/>
  <c r="U31" i="12"/>
  <c r="V31" i="12"/>
  <c r="Q32" i="12"/>
  <c r="R32" i="12"/>
  <c r="S32" i="12"/>
  <c r="T32" i="12"/>
  <c r="U32" i="12"/>
  <c r="V32" i="12"/>
  <c r="Q33" i="12"/>
  <c r="R33" i="12"/>
  <c r="S33" i="12"/>
  <c r="T33" i="12"/>
  <c r="U33" i="12"/>
  <c r="V33" i="12"/>
  <c r="Q34" i="12"/>
  <c r="R34" i="12"/>
  <c r="S34" i="12"/>
  <c r="T34" i="12"/>
  <c r="U34" i="12"/>
  <c r="V34" i="12"/>
  <c r="Q35" i="12"/>
  <c r="R35" i="12"/>
  <c r="S35" i="12"/>
  <c r="T35" i="12"/>
  <c r="U35" i="12"/>
  <c r="V35" i="12"/>
  <c r="R3" i="12"/>
  <c r="S3" i="12"/>
  <c r="T3" i="12"/>
  <c r="U3" i="12"/>
  <c r="V3" i="12"/>
  <c r="Q3" i="12"/>
  <c r="H5" i="12"/>
  <c r="I5" i="12"/>
  <c r="J5" i="12"/>
  <c r="K5" i="12"/>
  <c r="L5" i="12"/>
  <c r="M5" i="12"/>
  <c r="N5" i="12"/>
  <c r="O5" i="12"/>
  <c r="H6" i="12"/>
  <c r="I6" i="12"/>
  <c r="J6" i="12"/>
  <c r="K6" i="12"/>
  <c r="L6" i="12"/>
  <c r="M6" i="12"/>
  <c r="N6" i="12"/>
  <c r="O6" i="12"/>
  <c r="H7" i="12"/>
  <c r="I7" i="12"/>
  <c r="J7" i="12"/>
  <c r="K7" i="12"/>
  <c r="L7" i="12"/>
  <c r="M7" i="12"/>
  <c r="N7" i="12"/>
  <c r="O7" i="12"/>
  <c r="H8" i="12"/>
  <c r="I8" i="12"/>
  <c r="J8" i="12"/>
  <c r="K8" i="12"/>
  <c r="L8" i="12"/>
  <c r="M8" i="12"/>
  <c r="N8" i="12"/>
  <c r="O8" i="12"/>
  <c r="H9" i="12"/>
  <c r="I9" i="12"/>
  <c r="J9" i="12"/>
  <c r="K9" i="12"/>
  <c r="L9" i="12"/>
  <c r="M9" i="12"/>
  <c r="N9" i="12"/>
  <c r="O9" i="12"/>
  <c r="H10" i="12"/>
  <c r="I10" i="12"/>
  <c r="J10" i="12"/>
  <c r="K10" i="12"/>
  <c r="L10" i="12"/>
  <c r="M10" i="12"/>
  <c r="N10" i="12"/>
  <c r="O10" i="12"/>
  <c r="H11" i="12"/>
  <c r="I11" i="12"/>
  <c r="J11" i="12"/>
  <c r="K11" i="12"/>
  <c r="L11" i="12"/>
  <c r="M11" i="12"/>
  <c r="N11" i="12"/>
  <c r="O11" i="12"/>
  <c r="H12" i="12"/>
  <c r="I12" i="12"/>
  <c r="J12" i="12"/>
  <c r="K12" i="12"/>
  <c r="L12" i="12"/>
  <c r="M12" i="12"/>
  <c r="N12" i="12"/>
  <c r="O12" i="12"/>
  <c r="H13" i="12"/>
  <c r="I13" i="12"/>
  <c r="J13" i="12"/>
  <c r="K13" i="12"/>
  <c r="L13" i="12"/>
  <c r="M13" i="12"/>
  <c r="N13" i="12"/>
  <c r="O13" i="12"/>
  <c r="H14" i="12"/>
  <c r="I14" i="12"/>
  <c r="J14" i="12"/>
  <c r="K14" i="12"/>
  <c r="L14" i="12"/>
  <c r="M14" i="12"/>
  <c r="N14" i="12"/>
  <c r="O14" i="12"/>
  <c r="H15" i="12"/>
  <c r="I15" i="12"/>
  <c r="J15" i="12"/>
  <c r="K15" i="12"/>
  <c r="L15" i="12"/>
  <c r="M15" i="12"/>
  <c r="N15" i="12"/>
  <c r="O15" i="12"/>
  <c r="H16" i="12"/>
  <c r="I16" i="12"/>
  <c r="J16" i="12"/>
  <c r="K16" i="12"/>
  <c r="L16" i="12"/>
  <c r="M16" i="12"/>
  <c r="N16" i="12"/>
  <c r="O16" i="12"/>
  <c r="H17" i="12"/>
  <c r="I17" i="12"/>
  <c r="J17" i="12"/>
  <c r="K17" i="12"/>
  <c r="L17" i="12"/>
  <c r="M17" i="12"/>
  <c r="N17" i="12"/>
  <c r="O17" i="12"/>
  <c r="H18" i="12"/>
  <c r="I18" i="12"/>
  <c r="J18" i="12"/>
  <c r="K18" i="12"/>
  <c r="L18" i="12"/>
  <c r="M18" i="12"/>
  <c r="N18" i="12"/>
  <c r="O18" i="12"/>
  <c r="H19" i="12"/>
  <c r="I19" i="12"/>
  <c r="J19" i="12"/>
  <c r="K19" i="12"/>
  <c r="L19" i="12"/>
  <c r="M19" i="12"/>
  <c r="N19" i="12"/>
  <c r="O19" i="12"/>
  <c r="H20" i="12"/>
  <c r="I20" i="12"/>
  <c r="J20" i="12"/>
  <c r="K20" i="12"/>
  <c r="L20" i="12"/>
  <c r="M20" i="12"/>
  <c r="N20" i="12"/>
  <c r="O20" i="12"/>
  <c r="H21" i="12"/>
  <c r="I21" i="12"/>
  <c r="J21" i="12"/>
  <c r="K21" i="12"/>
  <c r="L21" i="12"/>
  <c r="M21" i="12"/>
  <c r="N21" i="12"/>
  <c r="O21" i="12"/>
  <c r="H22" i="12"/>
  <c r="I22" i="12"/>
  <c r="J22" i="12"/>
  <c r="K22" i="12"/>
  <c r="L22" i="12"/>
  <c r="M22" i="12"/>
  <c r="N22" i="12"/>
  <c r="O22" i="12"/>
  <c r="H24" i="12"/>
  <c r="I24" i="12"/>
  <c r="J24" i="12"/>
  <c r="K24" i="12"/>
  <c r="L24" i="12"/>
  <c r="M24" i="12"/>
  <c r="N24" i="12"/>
  <c r="O24" i="12"/>
  <c r="H25" i="12"/>
  <c r="I25" i="12"/>
  <c r="J25" i="12"/>
  <c r="K25" i="12"/>
  <c r="L25" i="12"/>
  <c r="M25" i="12"/>
  <c r="N25" i="12"/>
  <c r="O25" i="12"/>
  <c r="H29" i="12"/>
  <c r="I29" i="12"/>
  <c r="J29" i="12"/>
  <c r="K29" i="12"/>
  <c r="L29" i="12"/>
  <c r="M29" i="12"/>
  <c r="N29" i="12"/>
  <c r="O29" i="12"/>
  <c r="H23" i="12"/>
  <c r="I23" i="12"/>
  <c r="J23" i="12"/>
  <c r="K23" i="12"/>
  <c r="L23" i="12"/>
  <c r="M23" i="12"/>
  <c r="N23" i="12"/>
  <c r="O23" i="12"/>
  <c r="H26" i="12"/>
  <c r="I26" i="12"/>
  <c r="J26" i="12"/>
  <c r="K26" i="12"/>
  <c r="L26" i="12"/>
  <c r="M26" i="12"/>
  <c r="N26" i="12"/>
  <c r="O26" i="12"/>
  <c r="H27" i="12"/>
  <c r="I27" i="12"/>
  <c r="J27" i="12"/>
  <c r="K27" i="12"/>
  <c r="L27" i="12"/>
  <c r="M27" i="12"/>
  <c r="N27" i="12"/>
  <c r="O27" i="12"/>
  <c r="H28" i="12"/>
  <c r="I28" i="12"/>
  <c r="J28" i="12"/>
  <c r="K28" i="12"/>
  <c r="L28" i="12"/>
  <c r="M28" i="12"/>
  <c r="N28" i="12"/>
  <c r="O28" i="12"/>
  <c r="H30" i="12"/>
  <c r="I30" i="12"/>
  <c r="J30" i="12"/>
  <c r="K30" i="12"/>
  <c r="L30" i="12"/>
  <c r="M30" i="12"/>
  <c r="N30" i="12"/>
  <c r="O30" i="12"/>
  <c r="H31" i="12"/>
  <c r="I31" i="12"/>
  <c r="J31" i="12"/>
  <c r="K31" i="12"/>
  <c r="L31" i="12"/>
  <c r="M31" i="12"/>
  <c r="N31" i="12"/>
  <c r="O31" i="12"/>
  <c r="H32" i="12"/>
  <c r="I32" i="12"/>
  <c r="J32" i="12"/>
  <c r="K32" i="12"/>
  <c r="L32" i="12"/>
  <c r="M32" i="12"/>
  <c r="N32" i="12"/>
  <c r="O32" i="12"/>
  <c r="H33" i="12"/>
  <c r="I33" i="12"/>
  <c r="J33" i="12"/>
  <c r="K33" i="12"/>
  <c r="L33" i="12"/>
  <c r="M33" i="12"/>
  <c r="N33" i="12"/>
  <c r="O33" i="12"/>
  <c r="H34" i="12"/>
  <c r="I34" i="12"/>
  <c r="J34" i="12"/>
  <c r="K34" i="12"/>
  <c r="L34" i="12"/>
  <c r="M34" i="12"/>
  <c r="N34" i="12"/>
  <c r="O34" i="12"/>
  <c r="H35" i="12"/>
  <c r="I35" i="12"/>
  <c r="J35" i="12"/>
  <c r="K35" i="12"/>
  <c r="L35" i="12"/>
  <c r="M35" i="12"/>
  <c r="N35" i="12"/>
  <c r="O35" i="12"/>
  <c r="I4" i="12"/>
  <c r="J4" i="12"/>
  <c r="K4" i="12"/>
  <c r="L4" i="12"/>
  <c r="M4" i="12"/>
  <c r="N4" i="12"/>
  <c r="O4" i="12"/>
  <c r="H4" i="12"/>
  <c r="O3" i="12"/>
  <c r="J3" i="12"/>
  <c r="K3" i="12"/>
  <c r="L3" i="12"/>
  <c r="M3" i="12"/>
  <c r="N3" i="12"/>
  <c r="I3" i="12"/>
  <c r="H3" i="12"/>
  <c r="BM7" i="12"/>
  <c r="BM6" i="12"/>
  <c r="BM4" i="12"/>
  <c r="BM3" i="12"/>
  <c r="AS21" i="12"/>
  <c r="AL21" i="12"/>
  <c r="AC21" i="12"/>
  <c r="BK21" i="12"/>
  <c r="AS24" i="12"/>
  <c r="AL24" i="12"/>
  <c r="AC24" i="12"/>
  <c r="BK24" i="12"/>
  <c r="BK18" i="12" l="1"/>
  <c r="AS18" i="12"/>
  <c r="AL18" i="12"/>
  <c r="AC18" i="12"/>
  <c r="BK17" i="12"/>
  <c r="AS17" i="12"/>
  <c r="AL17" i="12"/>
  <c r="AC17" i="12"/>
  <c r="AS8" i="12"/>
  <c r="AL8" i="12"/>
  <c r="AC8" i="12"/>
  <c r="BK8" i="12"/>
  <c r="BK35" i="12"/>
  <c r="AC35" i="12"/>
  <c r="AL35" i="12"/>
  <c r="AS35" i="12"/>
  <c r="AS20" i="12" l="1"/>
  <c r="AL20" i="12"/>
  <c r="AC20" i="12"/>
  <c r="BK20" i="12"/>
  <c r="AS33" i="12"/>
  <c r="AL33" i="12"/>
  <c r="AC33" i="12"/>
  <c r="BK33" i="12"/>
  <c r="AS34" i="12"/>
  <c r="AL34" i="12"/>
  <c r="AC34" i="12"/>
  <c r="BK34" i="12"/>
  <c r="BK16" i="12"/>
  <c r="BK28" i="12"/>
  <c r="BK15" i="12"/>
  <c r="BK13" i="12"/>
  <c r="BK10" i="12"/>
  <c r="AS12" i="12"/>
  <c r="AL12" i="12"/>
  <c r="AC12" i="12"/>
  <c r="BK12" i="12"/>
  <c r="D13" i="8" l="1"/>
  <c r="E6" i="8"/>
  <c r="C8" i="8"/>
  <c r="C9" i="8"/>
  <c r="C10" i="8"/>
  <c r="C7" i="8"/>
  <c r="E11" i="8"/>
  <c r="C6" i="8" l="1"/>
  <c r="BK25" i="12"/>
  <c r="BK27" i="12"/>
  <c r="BK11" i="12"/>
  <c r="BK9" i="12"/>
  <c r="BK19" i="12"/>
  <c r="BK31" i="12"/>
  <c r="BK5" i="12" l="1"/>
  <c r="BK23" i="12"/>
  <c r="AC3" i="12"/>
  <c r="AL3" i="12"/>
  <c r="AC4" i="12"/>
  <c r="AL4" i="12"/>
  <c r="AS4" i="12"/>
  <c r="AC7" i="12"/>
  <c r="AL7" i="12"/>
  <c r="AS7" i="12"/>
  <c r="AC6" i="12"/>
  <c r="AL6" i="12"/>
  <c r="AS6" i="12"/>
  <c r="AC29" i="12"/>
  <c r="AL29" i="12"/>
  <c r="AS29" i="12"/>
  <c r="AC26" i="12"/>
  <c r="AL26" i="12"/>
  <c r="AS26" i="12"/>
  <c r="BK26" i="12"/>
  <c r="AC30" i="12"/>
  <c r="AL30" i="12"/>
  <c r="AS30" i="12"/>
  <c r="BK30" i="12"/>
  <c r="AC22" i="12"/>
  <c r="AL22" i="12"/>
  <c r="AS22" i="12"/>
  <c r="BK22" i="12"/>
  <c r="AC14" i="12"/>
  <c r="AL14" i="12"/>
  <c r="AS14" i="12"/>
  <c r="BK14" i="12"/>
  <c r="AC23" i="12"/>
  <c r="AL23" i="12"/>
  <c r="AS23" i="12"/>
  <c r="AC5" i="12"/>
  <c r="AL5" i="12"/>
  <c r="AS5" i="12"/>
  <c r="AC31" i="12"/>
  <c r="AL31" i="12"/>
  <c r="AS31" i="12"/>
  <c r="AC19" i="12"/>
  <c r="AL19" i="12"/>
  <c r="AS19" i="12"/>
  <c r="AC9" i="12"/>
  <c r="AL9" i="12"/>
  <c r="AS9" i="12"/>
  <c r="AC32" i="12"/>
  <c r="AL32" i="12"/>
  <c r="AS32" i="12"/>
  <c r="AC11" i="12"/>
  <c r="AL11" i="12"/>
  <c r="AS11" i="12"/>
  <c r="AC27" i="12"/>
  <c r="AL27" i="12"/>
  <c r="AS27" i="12"/>
  <c r="AC25" i="12"/>
  <c r="AL25" i="12"/>
  <c r="AS25" i="12"/>
  <c r="AC10" i="12"/>
  <c r="AL10" i="12"/>
  <c r="AS10" i="12"/>
  <c r="AC13" i="12"/>
  <c r="AL13" i="12"/>
  <c r="AS13" i="12"/>
  <c r="AC15" i="12"/>
  <c r="AL15" i="12"/>
  <c r="AS15" i="12"/>
  <c r="AC28" i="12"/>
  <c r="AL28" i="12"/>
  <c r="AS28" i="12"/>
  <c r="AC16" i="12"/>
  <c r="AL16" i="12"/>
  <c r="AS16" i="12"/>
  <c r="F1" i="8" l="1"/>
  <c r="E1" i="8" l="1"/>
  <c r="D11" i="8" l="1"/>
  <c r="D10" i="8" s="1"/>
  <c r="F10" i="8" s="1"/>
  <c r="H8" i="8"/>
  <c r="H11" i="8" s="1"/>
  <c r="H6" i="8" l="1"/>
  <c r="D7" i="8"/>
  <c r="F7" i="8" s="1"/>
  <c r="D9" i="8"/>
  <c r="F9" i="8" s="1"/>
  <c r="D8" i="8"/>
  <c r="F8" i="8" s="1"/>
  <c r="D6" i="8" l="1"/>
  <c r="F11" i="8"/>
  <c r="D4" i="8"/>
  <c r="I8" i="8" s="1"/>
  <c r="F6" i="8"/>
  <c r="G4" i="8" l="1"/>
  <c r="H4" i="8" s="1"/>
  <c r="D3" i="8"/>
  <c r="C3" i="8" s="1"/>
  <c r="G3" i="8"/>
  <c r="H3" i="8" s="1"/>
  <c r="C4" i="8"/>
</calcChain>
</file>

<file path=xl/comments1.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sharedStrings.xml><?xml version="1.0" encoding="utf-8"?>
<sst xmlns="http://schemas.openxmlformats.org/spreadsheetml/2006/main" count="860" uniqueCount="523">
  <si>
    <t>建安费用</t>
    <phoneticPr fontId="1" type="noConversion"/>
  </si>
  <si>
    <t>北京市房屋重置成新价评估技术标准</t>
    <phoneticPr fontId="1" type="noConversion"/>
  </si>
  <si>
    <t>三、钢筋砼结构包括框架结构、框架剪力墙结构及剪力墙结构。</t>
  </si>
  <si>
    <t>四、钢筋砼结构商住楼建造标准不含商业裙房电梯。</t>
  </si>
  <si>
    <t>五、钢筋砼结构病房楼建造标准包含医用气体管道。</t>
  </si>
  <si>
    <t>六、其他类型楼房或建造标准不同的，依实际情况进行调整。</t>
  </si>
  <si>
    <t>七、表中所列类型楼房或其他特殊建筑材料、建筑形式及建造工艺的楼房价格也可以根</t>
  </si>
  <si>
    <t>据市场水平及定额据实估价。</t>
  </si>
  <si>
    <t xml:space="preserve">楼房重置成新价=（楼房基本价格+Σ 楼房专业价格调整）×
楼房折余率×楼房基本价格调整系数×建筑面积+装修及附
属物重置成新价。
</t>
    <phoneticPr fontId="1" type="noConversion"/>
  </si>
  <si>
    <t>省份/城市</t>
    <phoneticPr fontId="1" type="noConversion"/>
  </si>
  <si>
    <t>建筑类型</t>
    <phoneticPr fontId="1" type="noConversion"/>
  </si>
  <si>
    <t>建安费用</t>
    <phoneticPr fontId="1" type="noConversion"/>
  </si>
  <si>
    <t>省份/城市</t>
    <phoneticPr fontId="1" type="noConversion"/>
  </si>
  <si>
    <t>利润</t>
    <phoneticPr fontId="1" type="noConversion"/>
  </si>
  <si>
    <t>判断利润取值的合理性：</t>
    <phoneticPr fontId="1" type="noConversion"/>
  </si>
  <si>
    <t>1.统计年鉴中公布的开发企业销售利润；</t>
    <phoneticPr fontId="1" type="noConversion"/>
  </si>
  <si>
    <t>2.上市房地产开发企业公布的年度报表</t>
    <phoneticPr fontId="1" type="noConversion"/>
  </si>
  <si>
    <t>3.当前市场理财产品年收益率</t>
    <phoneticPr fontId="1" type="noConversion"/>
  </si>
  <si>
    <t>一、实际层高±10cm，调整基本价格±1.5%。</t>
  </si>
  <si>
    <t>二、地下室每增加或减少 1层，调整基本价格 0至±5%。</t>
  </si>
  <si>
    <t>利润水平</t>
    <phoneticPr fontId="1" type="noConversion"/>
  </si>
  <si>
    <t>北京</t>
    <phoneticPr fontId="1" type="noConversion"/>
  </si>
  <si>
    <t>20%（2015年）</t>
    <phoneticPr fontId="1" type="noConversion"/>
  </si>
  <si>
    <t>住宅</t>
    <phoneticPr fontId="1" type="noConversion"/>
  </si>
  <si>
    <t>商业</t>
    <phoneticPr fontId="1" type="noConversion"/>
  </si>
  <si>
    <t>办公</t>
    <phoneticPr fontId="1" type="noConversion"/>
  </si>
  <si>
    <t>工业</t>
    <phoneticPr fontId="1" type="noConversion"/>
  </si>
  <si>
    <t>商品房</t>
    <phoneticPr fontId="1" type="noConversion"/>
  </si>
  <si>
    <t>普通</t>
    <phoneticPr fontId="1" type="noConversion"/>
  </si>
  <si>
    <t>低密</t>
    <phoneticPr fontId="1" type="noConversion"/>
  </si>
  <si>
    <t>保障房</t>
    <phoneticPr fontId="1" type="noConversion"/>
  </si>
  <si>
    <t>物流</t>
    <phoneticPr fontId="1" type="noConversion"/>
  </si>
  <si>
    <t>地下车库</t>
    <phoneticPr fontId="1" type="noConversion"/>
  </si>
  <si>
    <t>配套仓储</t>
    <phoneticPr fontId="1" type="noConversion"/>
  </si>
  <si>
    <t>15%-30%</t>
    <phoneticPr fontId="1" type="noConversion"/>
  </si>
  <si>
    <t>20%-40%</t>
    <phoneticPr fontId="1" type="noConversion"/>
  </si>
  <si>
    <t>3%-8%</t>
    <phoneticPr fontId="1" type="noConversion"/>
  </si>
  <si>
    <t>15%-40%</t>
    <phoneticPr fontId="1" type="noConversion"/>
  </si>
  <si>
    <t>8%-15%</t>
    <phoneticPr fontId="1" type="noConversion"/>
  </si>
  <si>
    <t>10%-20%</t>
    <phoneticPr fontId="1" type="noConversion"/>
  </si>
  <si>
    <t>分类</t>
    <phoneticPr fontId="1" type="noConversion"/>
  </si>
  <si>
    <t>北京市房屋重置成新价评估技术标准</t>
    <phoneticPr fontId="1" type="noConversion"/>
  </si>
  <si>
    <t>sheet"建安-北京"</t>
  </si>
  <si>
    <t>建安</t>
    <phoneticPr fontId="1" type="noConversion"/>
  </si>
  <si>
    <t>勘察设计和前期工程费</t>
    <phoneticPr fontId="1" type="noConversion"/>
  </si>
  <si>
    <t>公共配套设施费用</t>
    <phoneticPr fontId="1" type="noConversion"/>
  </si>
  <si>
    <t>红线内市政基础设施费</t>
    <phoneticPr fontId="1" type="noConversion"/>
  </si>
  <si>
    <t>管理费用</t>
    <phoneticPr fontId="1" type="noConversion"/>
  </si>
  <si>
    <t>销售费用</t>
    <phoneticPr fontId="1" type="noConversion"/>
  </si>
  <si>
    <t>附加税</t>
    <phoneticPr fontId="1" type="noConversion"/>
  </si>
  <si>
    <t>房产税</t>
    <phoneticPr fontId="1" type="noConversion"/>
  </si>
  <si>
    <t>土地税</t>
    <phoneticPr fontId="1" type="noConversion"/>
  </si>
  <si>
    <t>契税、印花税</t>
    <phoneticPr fontId="1" type="noConversion"/>
  </si>
  <si>
    <t>目前测算中采用的均为投资利润率（全开发周期）。</t>
    <phoneticPr fontId="1" type="noConversion"/>
  </si>
  <si>
    <t>来源</t>
    <phoneticPr fontId="1" type="noConversion"/>
  </si>
  <si>
    <t>北京市统计局-统计年鉴2015</t>
    <phoneticPr fontId="1" type="noConversion"/>
  </si>
  <si>
    <t>参考北京估价师协会地价监测系统计取参数分析确定</t>
    <phoneticPr fontId="1" type="noConversion"/>
  </si>
  <si>
    <t>销售利润（年份）</t>
    <phoneticPr fontId="1" type="noConversion"/>
  </si>
  <si>
    <t>来源</t>
    <phoneticPr fontId="1" type="noConversion"/>
  </si>
  <si>
    <t>契税税率</t>
    <phoneticPr fontId="1" type="noConversion"/>
  </si>
  <si>
    <t>城市维护建设税</t>
    <phoneticPr fontId="13" type="noConversion"/>
  </si>
  <si>
    <t>教育费附加</t>
    <phoneticPr fontId="13" type="noConversion"/>
  </si>
  <si>
    <t>地方教育费附加</t>
    <phoneticPr fontId="13" type="noConversion"/>
  </si>
  <si>
    <t>其他税种</t>
    <phoneticPr fontId="13" type="noConversion"/>
  </si>
  <si>
    <t>附加税</t>
    <phoneticPr fontId="1" type="noConversion"/>
  </si>
  <si>
    <t>北京</t>
    <phoneticPr fontId="1" type="noConversion"/>
  </si>
  <si>
    <t>——</t>
    <phoneticPr fontId="1" type="noConversion"/>
  </si>
  <si>
    <t>市区7%，县城和镇5%，乡村1%。</t>
    <phoneticPr fontId="1" type="noConversion"/>
  </si>
  <si>
    <t>来源（合并录入）</t>
    <phoneticPr fontId="1" type="noConversion"/>
  </si>
  <si>
    <t>区县</t>
    <phoneticPr fontId="1" type="noConversion"/>
  </si>
  <si>
    <t>来源</t>
    <phoneticPr fontId="1" type="noConversion"/>
  </si>
  <si>
    <t>北京市发展计划委员会关于印发《北京市征收城市基础设施建设费暂行办法》的通知[京计投资字[2002]1792号]</t>
    <phoneticPr fontId="1" type="noConversion"/>
  </si>
  <si>
    <t>远郊区——怀柔</t>
    <phoneticPr fontId="1" type="noConversion"/>
  </si>
  <si>
    <t>基础工程</t>
    <phoneticPr fontId="1" type="noConversion"/>
  </si>
  <si>
    <t>结构工程</t>
    <phoneticPr fontId="1" type="noConversion"/>
  </si>
  <si>
    <t>建筑结构</t>
    <phoneticPr fontId="1" type="noConversion"/>
  </si>
  <si>
    <t>说明</t>
    <phoneticPr fontId="1" type="noConversion"/>
  </si>
  <si>
    <t>单价</t>
    <phoneticPr fontId="1" type="noConversion"/>
  </si>
  <si>
    <t>项目</t>
    <phoneticPr fontId="1" type="noConversion"/>
  </si>
  <si>
    <t>序号</t>
    <phoneticPr fontId="1" type="noConversion"/>
  </si>
  <si>
    <t>目前进度状况</t>
    <phoneticPr fontId="1" type="noConversion"/>
  </si>
  <si>
    <t>工程形象进度</t>
    <phoneticPr fontId="1" type="noConversion"/>
  </si>
  <si>
    <t>建筑面积</t>
    <phoneticPr fontId="1" type="noConversion"/>
  </si>
  <si>
    <t>层数</t>
    <phoneticPr fontId="1" type="noConversion"/>
  </si>
  <si>
    <t>地上</t>
    <phoneticPr fontId="1" type="noConversion"/>
  </si>
  <si>
    <t>地下</t>
    <phoneticPr fontId="1" type="noConversion"/>
  </si>
  <si>
    <t>位置</t>
    <phoneticPr fontId="1" type="noConversion"/>
  </si>
  <si>
    <t>总额</t>
    <phoneticPr fontId="1" type="noConversion"/>
  </si>
  <si>
    <t>总建筑面积</t>
    <phoneticPr fontId="1" type="noConversion"/>
  </si>
  <si>
    <t>北京市</t>
    <phoneticPr fontId="1" type="noConversion"/>
  </si>
  <si>
    <t>时效</t>
    <phoneticPr fontId="1" type="noConversion"/>
  </si>
  <si>
    <t>远郊区——平谷</t>
    <phoneticPr fontId="1" type="noConversion"/>
  </si>
  <si>
    <t>北京市平谷区人民政府关于征收城市基础设施建设费暂行办法(平政发[2003]17号)</t>
    <phoneticPr fontId="1" type="noConversion"/>
  </si>
  <si>
    <t>远郊区——通州</t>
    <phoneticPr fontId="1" type="noConversion"/>
  </si>
  <si>
    <t>北京市通州区人民政府关于印发通州区城市基础设施建设费征收办法（暂行）的通知通政发〔2012〕16号</t>
    <phoneticPr fontId="1" type="noConversion"/>
  </si>
  <si>
    <t>北京市通州区人民政府印发关于城市基础设施建设费征收暂行办法的通知通政发[2005]37号</t>
    <phoneticPr fontId="1" type="noConversion"/>
  </si>
  <si>
    <t>废止</t>
    <phoneticPr fontId="1" type="noConversion"/>
  </si>
  <si>
    <t>发布时间</t>
    <phoneticPr fontId="1" type="noConversion"/>
  </si>
  <si>
    <t>远郊区——顺义</t>
    <phoneticPr fontId="1" type="noConversion"/>
  </si>
  <si>
    <t xml:space="preserve">《北京市怀柔区人民政府关于印发怀柔区征收城市基础设施建设费暂行办法的通知》(怀政发﹝2008〕6号) </t>
    <phoneticPr fontId="1" type="noConversion"/>
  </si>
  <si>
    <t>收费标准</t>
    <phoneticPr fontId="1" type="noConversion"/>
  </si>
  <si>
    <t>详见文件</t>
    <phoneticPr fontId="1" type="noConversion"/>
  </si>
  <si>
    <t>免征</t>
    <phoneticPr fontId="1" type="noConversion"/>
  </si>
  <si>
    <t>《怀柔县人民政府关于印发怀柔县征收市政公用设施建设费暂行办法的通知》（怀政发〔1997〕23号）</t>
    <phoneticPr fontId="1" type="noConversion"/>
  </si>
  <si>
    <t>《北京市征收市政公用设施建设费暂行办法》（京政发[1997]36号）</t>
    <phoneticPr fontId="1" type="noConversion"/>
  </si>
  <si>
    <t>《关于在规划市区内征收城市基础设施“四源”建设费的暂行规定》（京政发[1986]131号）</t>
    <phoneticPr fontId="1" type="noConversion"/>
  </si>
  <si>
    <t>《关于在规划市区内征收城市基础设施“四源”建设费暂行规定的实施细则》（京政发[1986]155号）</t>
    <phoneticPr fontId="1" type="noConversion"/>
  </si>
  <si>
    <t>《北京市征收市政公用设施建设费暂行办法实施细则》（京计基字[1998]127号）</t>
    <phoneticPr fontId="1" type="noConversion"/>
  </si>
  <si>
    <t>《北京市昌平区人民政府关于印发昌平区征收城市基础设施建设费暂行办法的通知》（昌政发[2004]22号）</t>
    <phoneticPr fontId="1" type="noConversion"/>
  </si>
  <si>
    <t>远郊区——昌平</t>
    <phoneticPr fontId="1" type="noConversion"/>
  </si>
  <si>
    <t>《昌平县征收市政公用设施建设费实施办法（暂行）》（昌政发[1998]9号）</t>
    <phoneticPr fontId="1" type="noConversion"/>
  </si>
  <si>
    <t>《关于在昌、南、沙三镇行政区域征收城镇基础设施“四源”建设费的暂行规定》（昌政发[1988]38号）</t>
    <phoneticPr fontId="1" type="noConversion"/>
  </si>
  <si>
    <t>远郊区——房山</t>
    <phoneticPr fontId="1" type="noConversion"/>
  </si>
  <si>
    <t>《房山区征收城市基础设施建设费暂行办法》(房政发〔2005〕4号)</t>
    <phoneticPr fontId="1" type="noConversion"/>
  </si>
  <si>
    <t>《房山区征收市政公用设施建设费暂行办法》（房政发[1998]57号）</t>
    <phoneticPr fontId="1" type="noConversion"/>
  </si>
  <si>
    <t>《北京市房山区人民政府关于在良乡、房山城区范围内征收基础设施“四源”建设费的暂行规定》（区政府[1993]4号通告发布，根据房政发[2000]39号文件修改）</t>
    <phoneticPr fontId="1" type="noConversion"/>
  </si>
  <si>
    <t>《北京市大兴区人民政府关于印发大兴区征收城市基础设施建设费暂行办法的通知》(京兴政发[2003]43号)</t>
    <phoneticPr fontId="1" type="noConversion"/>
  </si>
  <si>
    <t>大兴区征收城市基础设施建设费暂行办法</t>
    <phoneticPr fontId="1" type="noConversion"/>
  </si>
  <si>
    <t>《城市基础设施建设费暂行办法补充规定》(京兴政办发〔2009〕17号)</t>
    <phoneticPr fontId="1" type="noConversion"/>
  </si>
  <si>
    <t>远郊区——大兴</t>
    <phoneticPr fontId="1" type="noConversion"/>
  </si>
  <si>
    <t>《关于密云县城市基础设施建设费收费标准的函》（京发改[2006〕1183号）</t>
    <phoneticPr fontId="1" type="noConversion"/>
  </si>
  <si>
    <t>《北京市密云区人民政府关于印发征收城市基础设施建设费暂行办法的通知》密政发〔2016〕47号</t>
    <phoneticPr fontId="1" type="noConversion"/>
  </si>
  <si>
    <t>远郊区——密云</t>
    <phoneticPr fontId="1" type="noConversion"/>
  </si>
  <si>
    <t>远郊区-延庆</t>
    <phoneticPr fontId="1" type="noConversion"/>
  </si>
  <si>
    <t>《县发展改革委、县财政局、县经济信息化委关于征收城市基础设施建设费暂行办法的通知》（延发改发[2013]1号）</t>
    <phoneticPr fontId="1" type="noConversion"/>
  </si>
  <si>
    <t>《关于延庆县城市基础设施建设费收费标准的函》京发改〔2013〕430号</t>
    <phoneticPr fontId="1" type="noConversion"/>
  </si>
  <si>
    <t>有效</t>
  </si>
  <si>
    <t>《关于门头沟区城市基础设施建设费收费标准的函》京发改[2011]1180号</t>
    <phoneticPr fontId="1" type="noConversion"/>
  </si>
  <si>
    <t>远郊区—门头沟</t>
    <phoneticPr fontId="1" type="noConversion"/>
  </si>
  <si>
    <t>《关于城市基础设施建设费征收有关问题的补充通知》（京发改〔2006〕1726号）</t>
    <phoneticPr fontId="1" type="noConversion"/>
  </si>
  <si>
    <t>北京市顺义区人民政府关于取消市政公用设施建设费的通知顺政发(2003)17号</t>
    <phoneticPr fontId="1" type="noConversion"/>
  </si>
  <si>
    <t>表中文件查阅地址</t>
    <phoneticPr fontId="1" type="noConversion"/>
  </si>
  <si>
    <t>表中未尽地区资料，可至各级政府网站站内搜索获取</t>
    <phoneticPr fontId="1" type="noConversion"/>
  </si>
  <si>
    <t>沈阳</t>
    <phoneticPr fontId="1" type="noConversion"/>
  </si>
  <si>
    <t>《关于调整城市基础设施配套费的通知》沈建委发〔1999〕93号</t>
    <phoneticPr fontId="1" type="noConversion"/>
  </si>
  <si>
    <t>有效</t>
    <phoneticPr fontId="1" type="noConversion"/>
  </si>
  <si>
    <t>有更新，未找到相关文件，沈阳国土部门网站公示收费标准为住宅：134元/平方米，公建99元/平方米，工业60元/平方米。请估价人员再次核对。</t>
    <phoneticPr fontId="1" type="noConversion"/>
  </si>
  <si>
    <t>辽宁</t>
    <phoneticPr fontId="1" type="noConversion"/>
  </si>
  <si>
    <t>四川</t>
    <phoneticPr fontId="1" type="noConversion"/>
  </si>
  <si>
    <t>成都</t>
    <phoneticPr fontId="1" type="noConversion"/>
  </si>
  <si>
    <t>成都市中心城区（五城区及成都高新区）220元/㎡，二圈层区（市）县140元/㎡，三圈层区（市）县120元/㎡。天府新区内的工业建设项目按160元/㎡标准执行。</t>
    <phoneticPr fontId="1" type="noConversion"/>
  </si>
  <si>
    <t>《市发改委市财政局转发省发展改革委省财政厅关于调整成都市城市基础设施配套费标准的通知》成发改收费〔2013〕21号</t>
    <phoneticPr fontId="1" type="noConversion"/>
  </si>
  <si>
    <t>安徽</t>
    <phoneticPr fontId="1" type="noConversion"/>
  </si>
  <si>
    <t>阜阳</t>
    <phoneticPr fontId="1" type="noConversion"/>
  </si>
  <si>
    <t>《关于印发阜阳市城市基础设施配套费征收使用管理实施细则的通知》阜政办〔2009〕73号</t>
    <phoneticPr fontId="1" type="noConversion"/>
  </si>
  <si>
    <t>重庆</t>
    <phoneticPr fontId="1" type="noConversion"/>
  </si>
  <si>
    <t>《重庆市南川区人民政府关于进一步规范城市建设配套费征收政策的通知》南川府发〔2015〕30号</t>
    <phoneticPr fontId="1" type="noConversion"/>
  </si>
  <si>
    <t>南川区</t>
    <phoneticPr fontId="1" type="noConversion"/>
  </si>
  <si>
    <t>永川区</t>
    <phoneticPr fontId="1" type="noConversion"/>
  </si>
  <si>
    <t>《重庆市永川区人民政府关于城市建设配套费征收标准的通知》永川府发〔2015〕27号</t>
    <phoneticPr fontId="1" type="noConversion"/>
  </si>
  <si>
    <t>忠县</t>
    <phoneticPr fontId="1" type="noConversion"/>
  </si>
  <si>
    <t>垫江县</t>
    <phoneticPr fontId="1" type="noConversion"/>
  </si>
  <si>
    <t>《重庆市涪陵区人民政府关于调整城市建设配套费征收标准的通知》涪府发〔2011〕86号</t>
    <phoneticPr fontId="1" type="noConversion"/>
  </si>
  <si>
    <t>涪陵区</t>
    <phoneticPr fontId="1" type="noConversion"/>
  </si>
  <si>
    <t>《垫江县人民政府关于调整城市建设配套费征收标准的通知》垫江府发〔2009〕33号</t>
    <phoneticPr fontId="1" type="noConversion"/>
  </si>
  <si>
    <t>梁平县</t>
    <phoneticPr fontId="1" type="noConversion"/>
  </si>
  <si>
    <t>《梁平县人民政府关于调整城市建设配套费征收标准的通知》梁平府发〔2011〕80号</t>
    <phoneticPr fontId="1" type="noConversion"/>
  </si>
  <si>
    <t>云阳县</t>
    <phoneticPr fontId="1" type="noConversion"/>
  </si>
  <si>
    <t>《云阳县人民政府办公室关于进一步加强城市建设配套费征收管理工作的通知》云阳府办发〔2013〕256号</t>
    <phoneticPr fontId="1" type="noConversion"/>
  </si>
  <si>
    <t>巫山县</t>
    <phoneticPr fontId="1" type="noConversion"/>
  </si>
  <si>
    <t>《巫山县人民政府关于调整城市建设配套费征收标准的
通 知》巫山府发〔2012〕57号</t>
    <phoneticPr fontId="1" type="noConversion"/>
  </si>
  <si>
    <t>彭水苗族土家族自治县</t>
    <phoneticPr fontId="1" type="noConversion"/>
  </si>
  <si>
    <t>《彭水苗族土家族自治县人民政府关于调整城市建设配套费征收范围和标准的通知》彭水府发〔2012〕38号</t>
    <phoneticPr fontId="1" type="noConversion"/>
  </si>
  <si>
    <t>铜梁区</t>
    <phoneticPr fontId="1" type="noConversion"/>
  </si>
  <si>
    <t>《重庆市铜梁区人民政府办公室关于调整铜梁工业项目城市建设配套费征收标准的通知》铜府办〔2015〕63号</t>
    <phoneticPr fontId="1" type="noConversion"/>
  </si>
  <si>
    <t>合川区</t>
    <phoneticPr fontId="1" type="noConversion"/>
  </si>
  <si>
    <t>《重庆市合川区人民政府关于调整城市建设配套费征收标准有关问题的通知》合川府发〔2014〕1号</t>
    <phoneticPr fontId="1" type="noConversion"/>
  </si>
  <si>
    <t>《重庆市綦江区人民政府关于调整綦江区城市建设配套费征收标准的通知》綦江府发〔2013〕11号</t>
    <phoneticPr fontId="1" type="noConversion"/>
  </si>
  <si>
    <t>綦江区</t>
    <phoneticPr fontId="1" type="noConversion"/>
  </si>
  <si>
    <t>黔江区</t>
    <phoneticPr fontId="1" type="noConversion"/>
  </si>
  <si>
    <t>工业项目：铜梁工业园区 10元/平方米；工业园区规划范围外12元/平方米</t>
    <phoneticPr fontId="1" type="noConversion"/>
  </si>
  <si>
    <t>老城规划建成区：230元/平方米；新城规划建成区180元/平方米</t>
    <phoneticPr fontId="1" type="noConversion"/>
  </si>
  <si>
    <t>《重庆市黔江区人民政府关于调整城市建设配套费征收标准的通知》黔江府发〔2015〕7号</t>
    <phoneticPr fontId="1" type="noConversion"/>
  </si>
  <si>
    <t>《重庆市人民政府关于城市建设配套费征收标准的通知》渝府发〔2015〕53号</t>
    <phoneticPr fontId="1" type="noConversion"/>
  </si>
  <si>
    <t>主城区</t>
    <phoneticPr fontId="1" type="noConversion"/>
  </si>
  <si>
    <t>《忠县人民政府关于进一步完善城市建设配套费征收使用管理工作的通知》忠府发〔2011〕43号</t>
    <phoneticPr fontId="1" type="noConversion"/>
  </si>
  <si>
    <t>城近郊区</t>
    <phoneticPr fontId="1" type="noConversion"/>
  </si>
  <si>
    <t>——</t>
    <phoneticPr fontId="1" type="noConversion"/>
  </si>
  <si>
    <t>湖南</t>
    <phoneticPr fontId="1" type="noConversion"/>
  </si>
  <si>
    <t>潼南县</t>
    <phoneticPr fontId="1" type="noConversion"/>
  </si>
  <si>
    <t>《潼南县人民政府关于调整城市建设配套费征收标准的通知》潼南府〔2014〕65号</t>
    <phoneticPr fontId="1" type="noConversion"/>
  </si>
  <si>
    <t>巴南区</t>
    <phoneticPr fontId="1" type="noConversion"/>
  </si>
  <si>
    <t>《重庆市巴南区人民政府办公室关于印发巴南区城市建设配套费征收管理办法的通知》巴南府办发〔2013〕48号</t>
    <phoneticPr fontId="1" type="noConversion"/>
  </si>
  <si>
    <t>《重庆市万盛经济技术开发区管委会关于调整城市建设配套费征收标准的通知》万盛经开发[2013]77号</t>
    <phoneticPr fontId="1" type="noConversion"/>
  </si>
  <si>
    <t>万盛经济技术开发区</t>
    <phoneticPr fontId="1" type="noConversion"/>
  </si>
  <si>
    <t>丰都县</t>
    <phoneticPr fontId="1" type="noConversion"/>
  </si>
  <si>
    <t>《丰都县人民政府关于印发丰都县城市建设配套费征收管理办法的通知》丰都府发〔2011〕24号</t>
    <phoneticPr fontId="1" type="noConversion"/>
  </si>
  <si>
    <t>进入重庆市政府网站搜索城市建设配套费</t>
    <phoneticPr fontId="1" type="noConversion"/>
  </si>
  <si>
    <t>完成</t>
    <phoneticPr fontId="1" type="noConversion"/>
  </si>
  <si>
    <t>钢混</t>
  </si>
  <si>
    <t>设定占比</t>
    <phoneticPr fontId="1" type="noConversion"/>
  </si>
  <si>
    <t>达正负零</t>
    <phoneticPr fontId="1" type="noConversion"/>
  </si>
  <si>
    <r>
      <t>　</t>
    </r>
    <r>
      <rPr>
        <b/>
        <sz val="10"/>
        <color rgb="FF000000"/>
        <rFont val="宋体"/>
        <family val="3"/>
        <charset val="134"/>
      </rPr>
      <t>住宅种类</t>
    </r>
  </si>
  <si>
    <t>2011上半年</t>
  </si>
  <si>
    <t>2011下半年</t>
  </si>
  <si>
    <t>2012上半年</t>
  </si>
  <si>
    <t>2012下半年</t>
  </si>
  <si>
    <t>2013上半年</t>
  </si>
  <si>
    <t>2013下半年</t>
  </si>
  <si>
    <t>2014上半年</t>
  </si>
  <si>
    <t>2014下半年</t>
  </si>
  <si>
    <t>2015上半年</t>
  </si>
  <si>
    <t>2015下半年</t>
  </si>
  <si>
    <t>2016上半年</t>
  </si>
  <si>
    <t>2016下半年</t>
  </si>
  <si>
    <t>多层住宅建安成本</t>
  </si>
  <si>
    <t>小高层住宅建安成本</t>
  </si>
  <si>
    <t>高层住宅建安成本</t>
  </si>
  <si>
    <t>住宅建安造价指标与指数2011年-2016年</t>
    <phoneticPr fontId="1" type="noConversion"/>
  </si>
  <si>
    <t>多层住宅造价指数</t>
  </si>
  <si>
    <t>小高层住宅造价指数</t>
  </si>
  <si>
    <t>高层住宅造价指数</t>
  </si>
  <si>
    <t>信息来源-中国建设工程造价信息网：http://www.cecn.gov.cn/CecnReport/PlusReport.aspx</t>
    <phoneticPr fontId="1" type="noConversion"/>
  </si>
  <si>
    <t>2016年下半年</t>
    <phoneticPr fontId="1" type="noConversion"/>
  </si>
  <si>
    <t>2016年上半年</t>
    <phoneticPr fontId="1" type="noConversion"/>
  </si>
  <si>
    <t>2015年下半年</t>
    <phoneticPr fontId="1" type="noConversion"/>
  </si>
  <si>
    <t>2015年上半年</t>
    <phoneticPr fontId="1" type="noConversion"/>
  </si>
  <si>
    <t>2014年下半年</t>
    <phoneticPr fontId="1" type="noConversion"/>
  </si>
  <si>
    <t>2014年上半年</t>
    <phoneticPr fontId="1" type="noConversion"/>
  </si>
  <si>
    <t>2013年下半年</t>
    <phoneticPr fontId="1" type="noConversion"/>
  </si>
  <si>
    <t>2013年上半年</t>
    <phoneticPr fontId="1" type="noConversion"/>
  </si>
  <si>
    <t>2012年下半年</t>
    <phoneticPr fontId="1" type="noConversion"/>
  </si>
  <si>
    <t>2012年上半年</t>
    <phoneticPr fontId="1" type="noConversion"/>
  </si>
  <si>
    <t>2011年下半年</t>
    <phoneticPr fontId="1" type="noConversion"/>
  </si>
  <si>
    <t>2011年上半年</t>
    <phoneticPr fontId="1" type="noConversion"/>
  </si>
  <si>
    <t>2010年下半年</t>
    <phoneticPr fontId="1" type="noConversion"/>
  </si>
  <si>
    <t>2010年上半年</t>
    <phoneticPr fontId="1" type="noConversion"/>
  </si>
  <si>
    <t>2009年下半年</t>
    <phoneticPr fontId="1" type="noConversion"/>
  </si>
  <si>
    <t>2009年上半年</t>
    <phoneticPr fontId="1" type="noConversion"/>
  </si>
  <si>
    <t>2008年下半年</t>
    <phoneticPr fontId="1" type="noConversion"/>
  </si>
  <si>
    <t>省会市名称</t>
  </si>
  <si>
    <t>建筑型式</t>
  </si>
  <si>
    <t>多层</t>
  </si>
  <si>
    <t>小高层</t>
  </si>
  <si>
    <t>高层</t>
  </si>
  <si>
    <t>北京</t>
  </si>
  <si>
    <t>上海</t>
  </si>
  <si>
    <t>天津</t>
  </si>
  <si>
    <t>重庆</t>
  </si>
  <si>
    <t>石家庄</t>
  </si>
  <si>
    <t>太原</t>
  </si>
  <si>
    <t>呼和浩特</t>
  </si>
  <si>
    <t>沈阳</t>
  </si>
  <si>
    <t>长春</t>
  </si>
  <si>
    <t xml:space="preserve"> </t>
  </si>
  <si>
    <t>哈尔滨</t>
  </si>
  <si>
    <t>南京</t>
  </si>
  <si>
    <t>杭州</t>
  </si>
  <si>
    <t>合肥</t>
  </si>
  <si>
    <t>福州</t>
  </si>
  <si>
    <t>南昌</t>
  </si>
  <si>
    <t>济南</t>
  </si>
  <si>
    <t>郑州</t>
  </si>
  <si>
    <t>武汉</t>
  </si>
  <si>
    <t>长沙</t>
  </si>
  <si>
    <t>广州</t>
  </si>
  <si>
    <t>南宁</t>
  </si>
  <si>
    <t>海口</t>
  </si>
  <si>
    <t>成都</t>
  </si>
  <si>
    <t>贵阳</t>
  </si>
  <si>
    <t>昆明市</t>
  </si>
  <si>
    <t>拉萨</t>
  </si>
  <si>
    <t>西安</t>
  </si>
  <si>
    <t>兰州</t>
  </si>
  <si>
    <t>西宁</t>
  </si>
  <si>
    <t>银川</t>
  </si>
  <si>
    <t>乌鲁木齐</t>
  </si>
  <si>
    <t>负2层库房；首层加工车间、技术间；2-5层实验室等</t>
    <phoneticPr fontId="1" type="noConversion"/>
  </si>
  <si>
    <t>塔式建筑</t>
    <phoneticPr fontId="1" type="noConversion"/>
  </si>
  <si>
    <t>某研发中心</t>
    <phoneticPr fontId="1" type="noConversion"/>
  </si>
  <si>
    <t>北京</t>
    <phoneticPr fontId="1" type="noConversion"/>
  </si>
  <si>
    <t>投标价</t>
    <phoneticPr fontId="1" type="noConversion"/>
  </si>
  <si>
    <t>简单装修</t>
    <phoneticPr fontId="1" type="noConversion"/>
  </si>
  <si>
    <t>负1层2.1；负2层4.2；1层5.1；2-5层4.2</t>
    <phoneticPr fontId="1" type="noConversion"/>
  </si>
  <si>
    <t>负2层战时物资库、平时车库；负1层超市；1-4层商场</t>
    <phoneticPr fontId="1" type="noConversion"/>
  </si>
  <si>
    <t>异形建筑</t>
    <phoneticPr fontId="1" type="noConversion"/>
  </si>
  <si>
    <t>框架剪力墙</t>
    <phoneticPr fontId="1" type="noConversion"/>
  </si>
  <si>
    <t>某商场</t>
    <phoneticPr fontId="1" type="noConversion"/>
  </si>
  <si>
    <t>招标控制价</t>
    <phoneticPr fontId="1" type="noConversion"/>
  </si>
  <si>
    <t>干挂石材外墙，室内简装</t>
    <phoneticPr fontId="1" type="noConversion"/>
  </si>
  <si>
    <t>负1层4.8；负2层3.6；1-2层4.5；3-4层3.9</t>
    <phoneticPr fontId="1" type="noConversion"/>
  </si>
  <si>
    <t>地下车库、戊类库房、电气及设备机房</t>
    <phoneticPr fontId="1" type="noConversion"/>
  </si>
  <si>
    <t>-</t>
    <phoneticPr fontId="1" type="noConversion"/>
  </si>
  <si>
    <t>某地下车库</t>
    <phoneticPr fontId="1" type="noConversion"/>
  </si>
  <si>
    <t>负1层4.0；-2-3：3.9</t>
    <phoneticPr fontId="1" type="noConversion"/>
  </si>
  <si>
    <t>地下车库</t>
    <phoneticPr fontId="1" type="noConversion"/>
  </si>
  <si>
    <t>负1层餐厅、办公、机房；负2层库房、车库；1层办公、等候区、机房；2-6层办公</t>
    <phoneticPr fontId="1" type="noConversion"/>
  </si>
  <si>
    <t>某办公楼</t>
    <phoneticPr fontId="1" type="noConversion"/>
  </si>
  <si>
    <t>中标价</t>
    <phoneticPr fontId="1" type="noConversion"/>
  </si>
  <si>
    <t>玻璃幕墙，室内精装</t>
    <phoneticPr fontId="1" type="noConversion"/>
  </si>
  <si>
    <t>1层4.4；2-6层3.8</t>
    <phoneticPr fontId="1" type="noConversion"/>
  </si>
  <si>
    <t>北京工程建设交易信息网（2017-Q1）</t>
    <phoneticPr fontId="1" type="noConversion"/>
  </si>
  <si>
    <t>某职工安置住宅项目配套公建</t>
    <phoneticPr fontId="1" type="noConversion"/>
  </si>
  <si>
    <t>朝阳区、四环外</t>
    <phoneticPr fontId="1" type="noConversion"/>
  </si>
  <si>
    <t>石材外墙、种植屋面、室内精装</t>
    <phoneticPr fontId="1" type="noConversion"/>
  </si>
  <si>
    <t>北京工程建设交易信息网（2016-Q4）</t>
  </si>
  <si>
    <t>32-1#（地上26层）、32-2#（地上11.7米）、32-3#（地上11.7米）及地下车库D1#（地上3.6米，地下5.2米）</t>
    <phoneticPr fontId="1" type="noConversion"/>
  </si>
  <si>
    <t>剪力墙</t>
    <phoneticPr fontId="1" type="noConversion"/>
  </si>
  <si>
    <t>某住宅楼等四项</t>
    <phoneticPr fontId="1" type="noConversion"/>
  </si>
  <si>
    <t>门头沟、六环外</t>
    <phoneticPr fontId="1" type="noConversion"/>
  </si>
  <si>
    <t>北京工程建设交易信息网（2016-Q3）</t>
  </si>
  <si>
    <t>1#地上15层，2#地上18层，地下全部1层</t>
    <phoneticPr fontId="1" type="noConversion"/>
  </si>
  <si>
    <t>某项目保障房工程标段</t>
    <phoneticPr fontId="1" type="noConversion"/>
  </si>
  <si>
    <t>丰台区、六环外</t>
    <phoneticPr fontId="1" type="noConversion"/>
  </si>
  <si>
    <t>15、18</t>
    <phoneticPr fontId="1" type="noConversion"/>
  </si>
  <si>
    <t>住宅楼</t>
    <phoneticPr fontId="1" type="noConversion"/>
  </si>
  <si>
    <t>北京工程建设交易信息网（2016-Q2）</t>
  </si>
  <si>
    <t>5#、6#、7#住宅楼（5、7地上28层，6地上27层，地下全部4层）及2#车库（地下3层）</t>
    <phoneticPr fontId="1" type="noConversion"/>
  </si>
  <si>
    <t>3、4</t>
    <phoneticPr fontId="1" type="noConversion"/>
  </si>
  <si>
    <t>27、28</t>
    <phoneticPr fontId="1" type="noConversion"/>
  </si>
  <si>
    <t>北京工程建设交易信息网（2016-Q1）</t>
    <phoneticPr fontId="1" type="noConversion"/>
  </si>
  <si>
    <t>某住宅楼及车库工程</t>
    <phoneticPr fontId="1" type="noConversion"/>
  </si>
  <si>
    <t>大兴区、五环外</t>
    <phoneticPr fontId="1" type="noConversion"/>
  </si>
  <si>
    <t>地下</t>
    <phoneticPr fontId="1" type="noConversion"/>
  </si>
  <si>
    <t>地上</t>
    <phoneticPr fontId="1" type="noConversion"/>
  </si>
  <si>
    <t>总计</t>
    <phoneticPr fontId="1" type="noConversion"/>
  </si>
  <si>
    <t>硂（m3/m3)</t>
    <phoneticPr fontId="1" type="noConversion"/>
  </si>
  <si>
    <t>其他</t>
    <phoneticPr fontId="1" type="noConversion"/>
  </si>
  <si>
    <t>消防</t>
    <phoneticPr fontId="1" type="noConversion"/>
  </si>
  <si>
    <t>其中：水</t>
    <phoneticPr fontId="1" type="noConversion"/>
  </si>
  <si>
    <t>设备及安装</t>
    <phoneticPr fontId="1" type="noConversion"/>
  </si>
  <si>
    <t>油漆涂料裱糊</t>
    <phoneticPr fontId="1" type="noConversion"/>
  </si>
  <si>
    <t>门窗</t>
    <phoneticPr fontId="1" type="noConversion"/>
  </si>
  <si>
    <t>天棚</t>
    <phoneticPr fontId="1" type="noConversion"/>
  </si>
  <si>
    <t>其中：楼地面</t>
    <phoneticPr fontId="1" type="noConversion"/>
  </si>
  <si>
    <t>装饰</t>
    <phoneticPr fontId="1" type="noConversion"/>
  </si>
  <si>
    <t>金属结构</t>
    <phoneticPr fontId="1" type="noConversion"/>
  </si>
  <si>
    <t>屋面及防水</t>
    <phoneticPr fontId="1" type="noConversion"/>
  </si>
  <si>
    <t>钢筋</t>
    <phoneticPr fontId="1" type="noConversion"/>
  </si>
  <si>
    <t xml:space="preserve">混凝土 </t>
    <phoneticPr fontId="1" type="noConversion"/>
  </si>
  <si>
    <t>砌筑</t>
    <phoneticPr fontId="1" type="noConversion"/>
  </si>
  <si>
    <t>桩与地基基础</t>
    <phoneticPr fontId="1" type="noConversion"/>
  </si>
  <si>
    <t>其中：土石方</t>
    <phoneticPr fontId="1" type="noConversion"/>
  </si>
  <si>
    <t>建筑工程</t>
    <phoneticPr fontId="1" type="noConversion"/>
  </si>
  <si>
    <t>合计</t>
    <phoneticPr fontId="1" type="noConversion"/>
  </si>
  <si>
    <t>地下层数</t>
    <phoneticPr fontId="1" type="noConversion"/>
  </si>
  <si>
    <t>地上层数</t>
    <phoneticPr fontId="1" type="noConversion"/>
  </si>
  <si>
    <t>来源</t>
    <phoneticPr fontId="1" type="noConversion"/>
  </si>
  <si>
    <t>竣工日期</t>
    <phoneticPr fontId="1" type="noConversion"/>
  </si>
  <si>
    <t>开工日期</t>
    <phoneticPr fontId="1" type="noConversion"/>
  </si>
  <si>
    <t>合同工期（日）</t>
    <phoneticPr fontId="1" type="noConversion"/>
  </si>
  <si>
    <t>建筑规模</t>
    <phoneticPr fontId="1" type="noConversion"/>
  </si>
  <si>
    <t>建设内容</t>
    <phoneticPr fontId="1" type="noConversion"/>
  </si>
  <si>
    <t>建筑外形</t>
    <phoneticPr fontId="1" type="noConversion"/>
  </si>
  <si>
    <t>结构类型</t>
    <phoneticPr fontId="1" type="noConversion"/>
  </si>
  <si>
    <t>项目名称</t>
    <phoneticPr fontId="1" type="noConversion"/>
  </si>
  <si>
    <t>位置</t>
    <phoneticPr fontId="1" type="noConversion"/>
  </si>
  <si>
    <t>单方用量</t>
    <phoneticPr fontId="1" type="noConversion"/>
  </si>
  <si>
    <t>编制日期</t>
    <phoneticPr fontId="1" type="noConversion"/>
  </si>
  <si>
    <t>造价类别</t>
    <phoneticPr fontId="1" type="noConversion"/>
  </si>
  <si>
    <t>装修</t>
    <phoneticPr fontId="1" type="noConversion"/>
  </si>
  <si>
    <t>层数</t>
    <phoneticPr fontId="1" type="noConversion"/>
  </si>
  <si>
    <t>1-3层商铺；4层社区服务站</t>
  </si>
  <si>
    <t>板式建筑</t>
    <phoneticPr fontId="1" type="noConversion"/>
  </si>
  <si>
    <t>1层5.2；2层4.5；3-4层4.2</t>
    <phoneticPr fontId="1" type="noConversion"/>
  </si>
  <si>
    <t>层高（m）</t>
    <phoneticPr fontId="1" type="noConversion"/>
  </si>
  <si>
    <t>单方造价（元/平方米)</t>
    <phoneticPr fontId="1" type="noConversion"/>
  </si>
  <si>
    <t>占比（%）</t>
    <phoneticPr fontId="1" type="noConversion"/>
  </si>
  <si>
    <t>玻璃幕墙，室内简单装修</t>
    <phoneticPr fontId="1" type="noConversion"/>
  </si>
  <si>
    <t>某大卖场</t>
    <phoneticPr fontId="1" type="noConversion"/>
  </si>
  <si>
    <t>高层住宅</t>
    <phoneticPr fontId="1" type="noConversion"/>
  </si>
  <si>
    <t>地下1-4层为戊类库房及自行车库；1-20层：住宅</t>
    <phoneticPr fontId="1" type="noConversion"/>
  </si>
  <si>
    <t>负4层3.45；负2、3层3.4；负1层3.6</t>
    <phoneticPr fontId="1" type="noConversion"/>
  </si>
  <si>
    <t>结算价</t>
    <phoneticPr fontId="1" type="noConversion"/>
  </si>
  <si>
    <t>人防车库、库房</t>
    <phoneticPr fontId="1" type="noConversion"/>
  </si>
  <si>
    <r>
      <t>建筑工程</t>
    </r>
    <r>
      <rPr>
        <b/>
        <sz val="7"/>
        <color theme="1"/>
        <rFont val="宋体"/>
        <family val="3"/>
        <charset val="134"/>
        <scheme val="minor"/>
      </rPr>
      <t>（右侧可展开）</t>
    </r>
    <phoneticPr fontId="1" type="noConversion"/>
  </si>
  <si>
    <t>1层：6.3；2-15层3.75</t>
    <phoneticPr fontId="1" type="noConversion"/>
  </si>
  <si>
    <t>某科研办公楼</t>
    <phoneticPr fontId="1" type="noConversion"/>
  </si>
  <si>
    <t>地下3-5为车库；地下2层为机房；地下1层为机房和餐厅；1-15层：办公</t>
    <phoneticPr fontId="1" type="noConversion"/>
  </si>
  <si>
    <t>精装修</t>
    <phoneticPr fontId="1" type="noConversion"/>
  </si>
  <si>
    <t>某多层住宅</t>
    <phoneticPr fontId="1" type="noConversion"/>
  </si>
  <si>
    <t>负1、2层为车库及库房；地上为住宅</t>
    <phoneticPr fontId="1" type="noConversion"/>
  </si>
  <si>
    <t>墙柱面（含幕墙）</t>
    <phoneticPr fontId="1" type="noConversion"/>
  </si>
  <si>
    <t>负1：3.05；负2-3：3.9</t>
    <phoneticPr fontId="1" type="noConversion"/>
  </si>
  <si>
    <t>合同价</t>
    <phoneticPr fontId="1" type="noConversion"/>
  </si>
  <si>
    <t>车库</t>
    <phoneticPr fontId="1" type="noConversion"/>
  </si>
  <si>
    <t>其他（如隔热、保温、特种门）</t>
    <phoneticPr fontId="1" type="noConversion"/>
  </si>
  <si>
    <t>多层公寓</t>
    <phoneticPr fontId="1" type="noConversion"/>
  </si>
  <si>
    <t>负1层：机房及车库；1-5层：公寓</t>
    <phoneticPr fontId="1" type="noConversion"/>
  </si>
  <si>
    <t>某普通办公楼</t>
    <phoneticPr fontId="1" type="noConversion"/>
  </si>
  <si>
    <t>干挂石材外墙，室内精装</t>
    <phoneticPr fontId="1" type="noConversion"/>
  </si>
  <si>
    <t>公建-商办</t>
    <phoneticPr fontId="1" type="noConversion"/>
  </si>
  <si>
    <t>1层：4.5；2-9：4.2；10层:4.3</t>
    <phoneticPr fontId="1" type="noConversion"/>
  </si>
  <si>
    <t>某商办楼</t>
    <phoneticPr fontId="1" type="noConversion"/>
  </si>
  <si>
    <t>负2人防；负1设备；1层商业；2-10办公</t>
    <phoneticPr fontId="1" type="noConversion"/>
  </si>
  <si>
    <t>设备安装</t>
    <phoneticPr fontId="1" type="noConversion"/>
  </si>
  <si>
    <t>装修</t>
    <phoneticPr fontId="1" type="noConversion"/>
  </si>
  <si>
    <t>在建总额</t>
    <phoneticPr fontId="1" type="noConversion"/>
  </si>
  <si>
    <t>建筑工程</t>
    <phoneticPr fontId="1" type="noConversion"/>
  </si>
  <si>
    <t>1</t>
    <phoneticPr fontId="1" type="noConversion"/>
  </si>
  <si>
    <t>2</t>
    <phoneticPr fontId="1" type="noConversion"/>
  </si>
  <si>
    <t>3</t>
    <phoneticPr fontId="1" type="noConversion"/>
  </si>
  <si>
    <t>（1）</t>
    <phoneticPr fontId="1" type="noConversion"/>
  </si>
  <si>
    <t>（2）</t>
    <phoneticPr fontId="1" type="noConversion"/>
  </si>
  <si>
    <t>住宅楼</t>
    <phoneticPr fontId="1" type="noConversion"/>
  </si>
  <si>
    <t>招标控制价</t>
    <phoneticPr fontId="1" type="noConversion"/>
  </si>
  <si>
    <t>多层住宅楼</t>
    <phoneticPr fontId="1" type="noConversion"/>
  </si>
  <si>
    <t>广联达指标信息2014/12-P26</t>
    <phoneticPr fontId="1" type="noConversion"/>
  </si>
  <si>
    <t>广联达指标信息2014/12-P50</t>
    <phoneticPr fontId="1" type="noConversion"/>
  </si>
  <si>
    <t>多层公寓</t>
    <phoneticPr fontId="1" type="noConversion"/>
  </si>
  <si>
    <t>广联达指标信息2014/12-P60</t>
    <phoneticPr fontId="1" type="noConversion"/>
  </si>
  <si>
    <t>2.8-2.9</t>
    <phoneticPr fontId="1" type="noConversion"/>
  </si>
  <si>
    <t>多层研发中心-工业研发楼</t>
    <phoneticPr fontId="1" type="noConversion"/>
  </si>
  <si>
    <t>广联达指标信息2014/12-P127</t>
    <phoneticPr fontId="1" type="noConversion"/>
  </si>
  <si>
    <t>1层：4.2；2-5层：3.6</t>
    <phoneticPr fontId="1" type="noConversion"/>
  </si>
  <si>
    <t>1层：4.5；2-5层3.6</t>
    <phoneticPr fontId="1" type="noConversion"/>
  </si>
  <si>
    <t>负1层会议室、洗衣房、活动室；1层会议室；2-6层办公</t>
    <phoneticPr fontId="1" type="noConversion"/>
  </si>
  <si>
    <t>投标价</t>
    <phoneticPr fontId="1" type="noConversion"/>
  </si>
  <si>
    <t>普通办公楼</t>
    <phoneticPr fontId="1" type="noConversion"/>
  </si>
  <si>
    <t>塔式建筑</t>
    <phoneticPr fontId="1" type="noConversion"/>
  </si>
  <si>
    <t>框架</t>
    <phoneticPr fontId="1" type="noConversion"/>
  </si>
  <si>
    <t>广联达指标信息2014/12-P161</t>
    <phoneticPr fontId="1" type="noConversion"/>
  </si>
  <si>
    <t>1层、5层：5.8；2层5.4；其他4.2</t>
    <phoneticPr fontId="1" type="noConversion"/>
  </si>
  <si>
    <t>异形建筑</t>
    <phoneticPr fontId="1" type="noConversion"/>
  </si>
  <si>
    <t>种植屋面；简单装修</t>
    <phoneticPr fontId="1" type="noConversion"/>
  </si>
  <si>
    <t>高层研发中心</t>
    <phoneticPr fontId="1" type="noConversion"/>
  </si>
  <si>
    <t>厂房</t>
    <phoneticPr fontId="1" type="noConversion"/>
  </si>
  <si>
    <t>单层厂房</t>
    <phoneticPr fontId="1" type="noConversion"/>
  </si>
  <si>
    <t>广联达指标信息2014/12-P206</t>
    <phoneticPr fontId="1" type="noConversion"/>
  </si>
  <si>
    <t>广联达指标信息2014/12-P175</t>
    <phoneticPr fontId="1" type="noConversion"/>
  </si>
  <si>
    <t>厂房及生活辅助用房。单层厂房，跨度10m，柱距6m,配单轨悬挂吊车</t>
    <phoneticPr fontId="1" type="noConversion"/>
  </si>
  <si>
    <t>钢筋混凝土框架</t>
    <phoneticPr fontId="1" type="noConversion"/>
  </si>
  <si>
    <t>1层：7；2、3层：7.5</t>
    <phoneticPr fontId="1" type="noConversion"/>
  </si>
  <si>
    <t>负1层冷库、制冷机房等；1-3层外包装间等。多层厂房，多跨，跨度6.9m,柱距8.4m</t>
    <phoneticPr fontId="1" type="noConversion"/>
  </si>
  <si>
    <t>厂房</t>
    <phoneticPr fontId="1" type="noConversion"/>
  </si>
  <si>
    <t>结算价</t>
    <phoneticPr fontId="1" type="noConversion"/>
  </si>
  <si>
    <t>专业商店-小区配套</t>
    <phoneticPr fontId="1" type="noConversion"/>
  </si>
  <si>
    <t>广联达指标信息2014/12-P236</t>
    <phoneticPr fontId="1" type="noConversion"/>
  </si>
  <si>
    <t>干挂石材/玻璃幕墙，室内简装</t>
    <phoneticPr fontId="1" type="noConversion"/>
  </si>
  <si>
    <t>电气（含弱电及智能化、电梯）</t>
    <phoneticPr fontId="1" type="noConversion"/>
  </si>
  <si>
    <t>干挂石材外墙，室内普装</t>
    <phoneticPr fontId="1" type="noConversion"/>
  </si>
  <si>
    <t>普通装修</t>
    <phoneticPr fontId="1" type="noConversion"/>
  </si>
  <si>
    <t>广联达-广材信息期刊-2016年北京合刊P132</t>
    <phoneticPr fontId="1" type="noConversion"/>
  </si>
  <si>
    <t>广联达-广材信息期刊-2016年北京合刊P170</t>
    <phoneticPr fontId="1" type="noConversion"/>
  </si>
  <si>
    <t>广联达-广材信息期刊-2016年北京合刊P193</t>
    <phoneticPr fontId="1" type="noConversion"/>
  </si>
  <si>
    <t>通风（中央空调）</t>
    <phoneticPr fontId="1" type="noConversion"/>
  </si>
  <si>
    <t>采暖</t>
    <phoneticPr fontId="1" type="noConversion"/>
  </si>
  <si>
    <t>广联达-广材信息期刊-2016年北京合刊P89</t>
    <phoneticPr fontId="1" type="noConversion"/>
  </si>
  <si>
    <t>广联达-广材信息期刊-2016年北京合刊P79</t>
    <phoneticPr fontId="1" type="noConversion"/>
  </si>
  <si>
    <t>广联达-广材信息期刊-2016年北京合刊P100</t>
    <phoneticPr fontId="1" type="noConversion"/>
  </si>
  <si>
    <t>广联达-广材信息期刊-2016年北京合刊P111</t>
    <phoneticPr fontId="1" type="noConversion"/>
  </si>
  <si>
    <t>广联达-广材信息期刊-2016年北京合刊P122</t>
    <phoneticPr fontId="1" type="noConversion"/>
  </si>
  <si>
    <t>广联达-广材信息期刊-2016年北京合刊P137</t>
    <phoneticPr fontId="1" type="noConversion"/>
  </si>
  <si>
    <t>广联达-广材信息期刊-2016年北京合刊P149</t>
    <phoneticPr fontId="1" type="noConversion"/>
  </si>
  <si>
    <t>广联达-广材信息期刊-2016年北京合刊P181</t>
    <phoneticPr fontId="1" type="noConversion"/>
  </si>
  <si>
    <t>广联达-广材信息期刊-2016年北京合刊P198</t>
    <phoneticPr fontId="1" type="noConversion"/>
  </si>
  <si>
    <t>广联达-广材信息期刊-2016年北京合刊P204</t>
    <phoneticPr fontId="1" type="noConversion"/>
  </si>
  <si>
    <t>广联达指标信息2014/12-P211</t>
    <phoneticPr fontId="1" type="noConversion"/>
  </si>
  <si>
    <t>厂房</t>
    <phoneticPr fontId="1" type="noConversion"/>
  </si>
  <si>
    <t>1层：4.5；2层：4</t>
    <phoneticPr fontId="1" type="noConversion"/>
  </si>
  <si>
    <t>主楼厂房；附楼办公  混合层次厂房 单跨18m*9m 单轨悬挂吊车</t>
    <phoneticPr fontId="1" type="noConversion"/>
  </si>
  <si>
    <t>玻璃、金属幕墙，简单装修</t>
    <phoneticPr fontId="1" type="noConversion"/>
  </si>
  <si>
    <t>筑龙网</t>
    <phoneticPr fontId="1" type="noConversion"/>
  </si>
  <si>
    <t>多层厂房</t>
    <phoneticPr fontId="1" type="noConversion"/>
  </si>
  <si>
    <t>住宅楼</t>
    <phoneticPr fontId="1" type="noConversion"/>
  </si>
  <si>
    <t>合同价</t>
    <phoneticPr fontId="1" type="noConversion"/>
  </si>
  <si>
    <t>高层住宅</t>
    <phoneticPr fontId="1" type="noConversion"/>
  </si>
  <si>
    <t>广联达-2015年-别墅住宅P61</t>
    <phoneticPr fontId="1" type="noConversion"/>
  </si>
  <si>
    <t>研发楼</t>
    <phoneticPr fontId="1" type="noConversion"/>
  </si>
  <si>
    <t>简单装修</t>
    <phoneticPr fontId="1" type="noConversion"/>
  </si>
  <si>
    <t>多层生物研发楼</t>
    <phoneticPr fontId="1" type="noConversion"/>
  </si>
  <si>
    <t>广联达指标信息2015/1-P3</t>
    <phoneticPr fontId="1" type="noConversion"/>
  </si>
  <si>
    <t>1层：6.5；2-3层：5.5；4-48层：5.2</t>
    <phoneticPr fontId="1" type="noConversion"/>
  </si>
  <si>
    <t>高层研发楼</t>
    <phoneticPr fontId="1" type="noConversion"/>
  </si>
  <si>
    <t>负1-负4为车库及设备</t>
    <phoneticPr fontId="1" type="noConversion"/>
  </si>
  <si>
    <t>广联达指标信息2015/1-P13</t>
    <phoneticPr fontId="1" type="noConversion"/>
  </si>
  <si>
    <t>1层:4.5；2-9层：4.2；10层：4.3</t>
    <phoneticPr fontId="1" type="noConversion"/>
  </si>
  <si>
    <t>广联达指标信息2015/1-P24</t>
    <phoneticPr fontId="1" type="noConversion"/>
  </si>
  <si>
    <t>商办楼</t>
    <phoneticPr fontId="1" type="noConversion"/>
  </si>
  <si>
    <t>玻璃幕墙室内精装</t>
    <phoneticPr fontId="1" type="noConversion"/>
  </si>
  <si>
    <t>1层：5.4；2层：3.2；3-7层：2.9</t>
    <phoneticPr fontId="1" type="noConversion"/>
  </si>
  <si>
    <t>广联达指标信息2015/1-P262</t>
    <phoneticPr fontId="1" type="noConversion"/>
  </si>
  <si>
    <t>经济型快捷酒店</t>
    <phoneticPr fontId="1" type="noConversion"/>
  </si>
  <si>
    <t>1层商铺；2-7层酒店</t>
    <phoneticPr fontId="1" type="noConversion"/>
  </si>
  <si>
    <t>-</t>
    <phoneticPr fontId="1" type="noConversion"/>
  </si>
  <si>
    <t>室内普装</t>
    <phoneticPr fontId="1" type="noConversion"/>
  </si>
  <si>
    <r>
      <t>钢材（kg/m</t>
    </r>
    <r>
      <rPr>
        <b/>
        <vertAlign val="superscript"/>
        <sz val="10"/>
        <color theme="1"/>
        <rFont val="宋体"/>
        <family val="3"/>
        <charset val="134"/>
        <scheme val="minor"/>
      </rPr>
      <t>3</t>
    </r>
    <r>
      <rPr>
        <b/>
        <sz val="10"/>
        <color theme="1"/>
        <rFont val="宋体"/>
        <family val="3"/>
        <charset val="134"/>
        <scheme val="minor"/>
      </rPr>
      <t>)</t>
    </r>
    <phoneticPr fontId="1" type="noConversion"/>
  </si>
  <si>
    <t>公建-商业</t>
    <phoneticPr fontId="1" type="noConversion"/>
  </si>
  <si>
    <t>公建-商业</t>
    <phoneticPr fontId="1" type="noConversion"/>
  </si>
  <si>
    <t>公建-商办</t>
    <phoneticPr fontId="1" type="noConversion"/>
  </si>
  <si>
    <t>公建</t>
    <phoneticPr fontId="1" type="noConversion"/>
  </si>
  <si>
    <t>公建-办公</t>
    <phoneticPr fontId="1" type="noConversion"/>
  </si>
  <si>
    <t>框架</t>
    <phoneticPr fontId="1" type="noConversion"/>
  </si>
  <si>
    <t>筒体</t>
    <phoneticPr fontId="1" type="noConversion"/>
  </si>
  <si>
    <t>钢</t>
    <phoneticPr fontId="1" type="noConversion"/>
  </si>
  <si>
    <t>转折点：每平米增长约200元</t>
    <phoneticPr fontId="1" type="noConversion"/>
  </si>
  <si>
    <t>干挂石材外墙，室内简装</t>
    <phoneticPr fontId="1" type="noConversion"/>
  </si>
  <si>
    <r>
      <t>建安单价</t>
    </r>
    <r>
      <rPr>
        <b/>
        <sz val="8"/>
        <color theme="1"/>
        <rFont val="宋体"/>
        <family val="3"/>
        <charset val="134"/>
        <scheme val="minor"/>
      </rPr>
      <t>（对应各自建面）</t>
    </r>
    <phoneticPr fontId="1" type="noConversion"/>
  </si>
  <si>
    <t>综合单价</t>
    <phoneticPr fontId="1" type="noConversion"/>
  </si>
  <si>
    <t>综合单价</t>
    <phoneticPr fontId="1" type="noConversion"/>
  </si>
  <si>
    <t>（除了装修全部均摊）</t>
    <phoneticPr fontId="1" type="noConversion"/>
  </si>
  <si>
    <t>（除了装修全部均摊）</t>
    <phoneticPr fontId="1" type="noConversion"/>
  </si>
  <si>
    <t>设定各单项工程占比</t>
    <phoneticPr fontId="1" type="noConversion"/>
  </si>
  <si>
    <t>设定各单项工程占比</t>
    <phoneticPr fontId="1" type="noConversion"/>
  </si>
  <si>
    <t>录入基本信息：建筑面积、层数</t>
    <phoneticPr fontId="1" type="noConversion"/>
  </si>
  <si>
    <t>录入基本信息：建筑面积、层数</t>
    <phoneticPr fontId="1" type="noConversion"/>
  </si>
  <si>
    <t>设定地下部分装修标准</t>
    <phoneticPr fontId="1" type="noConversion"/>
  </si>
  <si>
    <t>设定地下部分装修标准</t>
    <phoneticPr fontId="1" type="noConversion"/>
  </si>
  <si>
    <t>得到地上、地下各自综合单价</t>
    <phoneticPr fontId="1" type="noConversion"/>
  </si>
  <si>
    <t>单方造价</t>
    <phoneticPr fontId="1" type="noConversion"/>
  </si>
  <si>
    <t>通过案例对比确定综合单方造价</t>
    <phoneticPr fontId="1" type="noConversion"/>
  </si>
  <si>
    <t>通过案例对比确定综合单方造价</t>
    <phoneticPr fontId="1" type="noConversion"/>
  </si>
  <si>
    <t>工程形象进度</t>
    <phoneticPr fontId="1" type="noConversion"/>
  </si>
  <si>
    <t>工程形象进度</t>
    <phoneticPr fontId="1" type="noConversion"/>
  </si>
  <si>
    <t>建安费用</t>
    <phoneticPr fontId="1" type="noConversion"/>
  </si>
  <si>
    <t>建安费用</t>
    <phoneticPr fontId="1" type="noConversion"/>
  </si>
  <si>
    <t>描述各部分施工进度状况</t>
    <phoneticPr fontId="1" type="noConversion"/>
  </si>
  <si>
    <t>描述各部分施工进度状况</t>
    <phoneticPr fontId="1" type="noConversion"/>
  </si>
  <si>
    <t>判断各自工程进度</t>
    <phoneticPr fontId="1" type="noConversion"/>
  </si>
  <si>
    <t>判断各自工程进度</t>
    <phoneticPr fontId="1" type="noConversion"/>
  </si>
  <si>
    <t>得到综合工程进度</t>
    <phoneticPr fontId="1" type="noConversion"/>
  </si>
  <si>
    <t>得到综合工程进度</t>
    <phoneticPr fontId="1" type="noConversion"/>
  </si>
  <si>
    <t>地下部分装修标准</t>
    <phoneticPr fontId="1" type="noConversion"/>
  </si>
  <si>
    <t>得到地上、地下各自单方造价以及均摊后符合评估计算标准的综合单价</t>
    <phoneticPr fontId="1" type="noConversion"/>
  </si>
  <si>
    <t>除按建筑比例计算外，还应考虑地下造价总额的占比</t>
    <phoneticPr fontId="1" type="noConversion"/>
  </si>
  <si>
    <t>http://www.jszj.com.cn/zaojia/QueryPlatform/frameZhiShuZhiBiao.aspx?siteid=1</t>
    <phoneticPr fontId="1" type="noConversion"/>
  </si>
  <si>
    <t>江苏工程造价信息网</t>
    <phoneticPr fontId="1" type="noConversion"/>
  </si>
  <si>
    <t>江苏</t>
    <phoneticPr fontId="1" type="noConversion"/>
  </si>
  <si>
    <t>进网页搜索单项工程查询</t>
    <phoneticPr fontId="1" type="noConversion"/>
  </si>
  <si>
    <t>http://www.cqsgczjxx.org/News/ShowInfo.aspx?ArticleGuid=b310e710-04b7-40bd-a7d6-a719af292ba7</t>
    <phoneticPr fontId="1" type="noConversion"/>
  </si>
  <si>
    <t>重庆市建设工程造假信息网</t>
    <phoneticPr fontId="1" type="noConversion"/>
  </si>
  <si>
    <t>各类型建筑2017年1季度造价信息</t>
    <phoneticPr fontId="1" type="noConversion"/>
  </si>
  <si>
    <t>重庆</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</si>
</sst>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
    <numFmt numFmtId="177" formatCode="yyyy&quot;年&quot;m&quot;月&quot;d&quot;日&quot;;@"/>
    <numFmt numFmtId="178" formatCode="0.00_ "/>
    <numFmt numFmtId="179" formatCode="0.0%"/>
    <numFmt numFmtId="180" formatCode="yyyy&quot;年&quot;m&quot;月&quot;;@"/>
    <numFmt numFmtId="181" formatCode="0.0_ "/>
  </numFmts>
  <fonts count="45" x14ac:knownFonts="1">
    <font>
      <sz val="12"/>
      <color theme="1"/>
      <name val="楷体_GB2312"/>
      <family val="2"/>
      <charset val="134"/>
    </font>
    <font>
      <sz val="9"/>
      <name val="楷体_GB2312"/>
      <family val="2"/>
      <charset val="134"/>
    </font>
    <font>
      <b/>
      <sz val="16"/>
      <color rgb="FFFF0000"/>
      <name val="宋体"/>
      <family val="3"/>
      <charset val="134"/>
      <scheme val="minor"/>
    </font>
    <font>
      <sz val="12"/>
      <color theme="1"/>
      <name val="宋体"/>
      <family val="3"/>
      <charset val="134"/>
      <scheme val="minor"/>
    </font>
    <font>
      <b/>
      <sz val="16"/>
      <color theme="1"/>
      <name val="宋体"/>
      <family val="3"/>
      <charset val="134"/>
      <scheme val="minor"/>
    </font>
    <font>
      <sz val="16"/>
      <color theme="1"/>
      <name val="宋体"/>
      <family val="3"/>
      <charset val="134"/>
      <scheme val="minor"/>
    </font>
    <font>
      <sz val="14"/>
      <color theme="1"/>
      <name val="宋体"/>
      <family val="3"/>
      <charset val="134"/>
      <scheme val="minor"/>
    </font>
    <font>
      <sz val="10.5"/>
      <color rgb="FF000000"/>
      <name val="宋体"/>
      <family val="3"/>
      <charset val="134"/>
      <scheme val="minor"/>
    </font>
    <font>
      <sz val="9"/>
      <color rgb="FF000000"/>
      <name val="宋体"/>
      <family val="3"/>
      <charset val="134"/>
      <scheme val="minor"/>
    </font>
    <font>
      <b/>
      <sz val="9"/>
      <color rgb="FF000000"/>
      <name val="宋体"/>
      <family val="3"/>
      <charset val="134"/>
      <scheme val="minor"/>
    </font>
    <font>
      <b/>
      <sz val="12"/>
      <color theme="1"/>
      <name val="宋体"/>
      <family val="3"/>
      <charset val="134"/>
      <scheme val="minor"/>
    </font>
    <font>
      <u/>
      <sz val="12"/>
      <color theme="10"/>
      <name val="楷体_GB2312"/>
      <family val="2"/>
      <charset val="134"/>
    </font>
    <font>
      <u/>
      <sz val="12"/>
      <color theme="10"/>
      <name val="宋体"/>
      <family val="3"/>
      <charset val="134"/>
      <scheme val="minor"/>
    </font>
    <font>
      <sz val="9"/>
      <name val="宋体"/>
      <family val="3"/>
      <charset val="134"/>
    </font>
    <font>
      <b/>
      <sz val="11"/>
      <color indexed="8"/>
      <name val="宋体"/>
      <family val="3"/>
      <charset val="134"/>
      <scheme val="minor"/>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u/>
      <sz val="12"/>
      <color rgb="FFFF0000"/>
      <name val="宋体"/>
      <family val="3"/>
      <charset val="134"/>
      <scheme val="minor"/>
    </font>
    <font>
      <sz val="12"/>
      <color theme="0" tint="-0.249977111117893"/>
      <name val="宋体"/>
      <family val="3"/>
      <charset val="134"/>
      <scheme val="minor"/>
    </font>
    <font>
      <b/>
      <sz val="12"/>
      <color rgb="FFFF0000"/>
      <name val="宋体"/>
      <family val="3"/>
      <charset val="134"/>
      <scheme val="minor"/>
    </font>
    <font>
      <sz val="9"/>
      <color indexed="81"/>
      <name val="宋体"/>
      <family val="3"/>
      <charset val="134"/>
    </font>
    <font>
      <sz val="11"/>
      <color indexed="81"/>
      <name val="宋体"/>
      <family val="3"/>
      <charset val="134"/>
    </font>
    <font>
      <sz val="10"/>
      <color indexed="81"/>
      <name val="宋体"/>
      <family val="3"/>
      <charset val="134"/>
    </font>
    <font>
      <sz val="10"/>
      <color rgb="FF000000"/>
      <name val="宋体"/>
      <family val="3"/>
      <charset val="134"/>
    </font>
    <font>
      <b/>
      <sz val="10"/>
      <color rgb="FF000000"/>
      <name val="宋体"/>
      <family val="3"/>
      <charset val="134"/>
    </font>
    <font>
      <b/>
      <sz val="10"/>
      <color indexed="8"/>
      <name val="宋体"/>
      <family val="3"/>
      <charset val="134"/>
      <scheme val="minor"/>
    </font>
    <font>
      <sz val="10"/>
      <color indexed="8"/>
      <name val="宋体"/>
      <family val="3"/>
      <charset val="134"/>
      <scheme val="minor"/>
    </font>
    <font>
      <sz val="10"/>
      <name val="Arial"/>
      <family val="2"/>
    </font>
    <font>
      <b/>
      <sz val="7"/>
      <color theme="1"/>
      <name val="宋体"/>
      <family val="3"/>
      <charset val="134"/>
      <scheme val="minor"/>
    </font>
    <font>
      <b/>
      <sz val="10"/>
      <color rgb="FFFF0000"/>
      <name val="宋体"/>
      <family val="3"/>
      <charset val="134"/>
      <scheme val="minor"/>
    </font>
    <font>
      <sz val="9"/>
      <color theme="1"/>
      <name val="宋体"/>
      <family val="3"/>
      <charset val="134"/>
      <scheme val="minor"/>
    </font>
    <font>
      <sz val="9"/>
      <color rgb="FFFF0000"/>
      <name val="宋体"/>
      <family val="3"/>
      <charset val="134"/>
      <scheme val="minor"/>
    </font>
    <font>
      <sz val="10"/>
      <color theme="3" tint="0.39997558519241921"/>
      <name val="宋体"/>
      <family val="3"/>
      <charset val="134"/>
      <scheme val="minor"/>
    </font>
    <font>
      <b/>
      <sz val="8"/>
      <color theme="1"/>
      <name val="宋体"/>
      <family val="3"/>
      <charset val="134"/>
      <scheme val="minor"/>
    </font>
    <font>
      <b/>
      <sz val="8"/>
      <color theme="3" tint="0.39997558519241921"/>
      <name val="宋体"/>
      <family val="3"/>
      <charset val="134"/>
      <scheme val="minor"/>
    </font>
    <font>
      <b/>
      <vertAlign val="superscript"/>
      <sz val="10"/>
      <color theme="1"/>
      <name val="宋体"/>
      <family val="3"/>
      <charset val="134"/>
      <scheme val="minor"/>
    </font>
    <font>
      <b/>
      <sz val="12"/>
      <color theme="2" tint="-0.499984740745262"/>
      <name val="宋体"/>
      <family val="3"/>
      <charset val="134"/>
      <scheme val="minor"/>
    </font>
    <font>
      <sz val="10"/>
      <color theme="2" tint="-0.499984740745262"/>
      <name val="宋体"/>
      <family val="3"/>
      <charset val="134"/>
      <scheme val="minor"/>
    </font>
    <font>
      <b/>
      <sz val="12"/>
      <color theme="3" tint="0.39997558519241921"/>
      <name val="宋体"/>
      <family val="3"/>
      <charset val="134"/>
      <scheme val="minor"/>
    </font>
    <font>
      <sz val="10"/>
      <color rgb="FFFF0000"/>
      <name val="宋体"/>
      <family val="3"/>
      <charset val="134"/>
      <scheme val="minor"/>
    </font>
    <font>
      <b/>
      <u/>
      <sz val="10"/>
      <color rgb="FFFF0000"/>
      <name val="宋体"/>
      <family val="3"/>
      <charset val="134"/>
      <scheme val="minor"/>
    </font>
    <font>
      <b/>
      <u/>
      <sz val="10"/>
      <color indexed="10"/>
      <name val="宋体"/>
      <family val="3"/>
      <charset val="134"/>
      <scheme val="minor"/>
    </font>
    <font>
      <b/>
      <sz val="12"/>
      <color indexed="8"/>
      <name val="楷体_GB2312"/>
      <family val="2"/>
      <charset val="134"/>
    </font>
    <font>
      <b/>
      <sz val="10"/>
      <color rgb="FFFFFF00"/>
      <name val="宋体"/>
      <family val="3"/>
      <charset val="134"/>
      <scheme val="minor"/>
    </font>
  </fonts>
  <fills count="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theme="4" tint="0.59999389629810485"/>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style="medium">
        <color indexed="64"/>
      </top>
      <bottom/>
      <diagonal/>
    </border>
    <border>
      <left style="mediumDashDotDot">
        <color indexed="64"/>
      </left>
      <right/>
      <top/>
      <bottom/>
      <diagonal/>
    </border>
    <border>
      <left/>
      <right style="mediumDashDotDot">
        <color indexed="64"/>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DashDotDot">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DashDotDot">
        <color indexed="64"/>
      </right>
      <top style="thin">
        <color indexed="64"/>
      </top>
      <bottom/>
      <diagonal/>
    </border>
    <border>
      <left/>
      <right style="thin">
        <color indexed="64"/>
      </right>
      <top/>
      <bottom style="thin">
        <color indexed="64"/>
      </bottom>
      <diagonal/>
    </border>
    <border>
      <left style="thin">
        <color indexed="64"/>
      </left>
      <right style="mediumDashDotDot">
        <color indexed="64"/>
      </right>
      <top/>
      <bottom style="thin">
        <color indexed="64"/>
      </bottom>
      <diagonal/>
    </border>
    <border>
      <left style="thick">
        <color theme="3" tint="0.39994506668294322"/>
      </left>
      <right/>
      <top/>
      <bottom/>
      <diagonal/>
    </border>
    <border>
      <left style="thick">
        <color theme="3" tint="0.39994506668294322"/>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s>
  <cellStyleXfs count="6">
    <xf numFmtId="0" fontId="0" fillId="0" borderId="0">
      <alignment vertical="center"/>
    </xf>
    <xf numFmtId="0" fontId="11" fillId="0" borderId="0" applyNumberFormat="0" applyFill="0" applyBorder="0" applyAlignment="0" applyProtection="0">
      <alignment vertical="center"/>
    </xf>
    <xf numFmtId="0" fontId="15" fillId="0" borderId="0">
      <alignment vertical="center"/>
    </xf>
    <xf numFmtId="0" fontId="28" fillId="0" borderId="0">
      <alignment wrapText="1"/>
    </xf>
    <xf numFmtId="0" fontId="13" fillId="0" borderId="0">
      <protection locked="0"/>
    </xf>
    <xf numFmtId="0" fontId="15" fillId="0" borderId="0">
      <alignment vertical="center"/>
    </xf>
  </cellStyleXfs>
  <cellXfs count="279">
    <xf numFmtId="0" fontId="0" fillId="0" borderId="0" xfId="0">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pplyAlignment="1">
      <alignment vertical="center"/>
    </xf>
    <xf numFmtId="0" fontId="6" fillId="0" borderId="0" xfId="0" applyFont="1">
      <alignment vertical="center"/>
    </xf>
    <xf numFmtId="0" fontId="7" fillId="0" borderId="0" xfId="0" applyFont="1" applyAlignment="1">
      <alignment horizontal="left" vertical="center" indent="1"/>
    </xf>
    <xf numFmtId="0" fontId="7" fillId="0" borderId="0" xfId="0" applyFont="1" applyAlignment="1">
      <alignment horizontal="left" vertical="center"/>
    </xf>
    <xf numFmtId="0" fontId="8" fillId="0" borderId="0" xfId="0" applyFont="1" applyAlignment="1">
      <alignment horizontal="left" vertical="center" wrapText="1"/>
    </xf>
    <xf numFmtId="0" fontId="7" fillId="0" borderId="0" xfId="0" applyFont="1" applyAlignment="1">
      <alignment horizontal="left" vertical="center" wrapText="1"/>
    </xf>
    <xf numFmtId="0" fontId="9" fillId="0" borderId="0" xfId="0" applyFont="1" applyAlignment="1">
      <alignment horizontal="left" vertical="center" wrapText="1"/>
    </xf>
    <xf numFmtId="0" fontId="2" fillId="0" borderId="0" xfId="0" applyFont="1" applyAlignment="1">
      <alignment horizontal="right" vertical="center"/>
    </xf>
    <xf numFmtId="0" fontId="3" fillId="0" borderId="0" xfId="0" applyFont="1" applyAlignment="1">
      <alignment horizontal="right" vertical="center"/>
    </xf>
    <xf numFmtId="0" fontId="3" fillId="0" borderId="1" xfId="0" applyFont="1" applyBorder="1">
      <alignment vertical="center"/>
    </xf>
    <xf numFmtId="0" fontId="3" fillId="0" borderId="1" xfId="0" applyFont="1" applyBorder="1" applyAlignment="1">
      <alignment horizontal="right" vertical="center"/>
    </xf>
    <xf numFmtId="0" fontId="3" fillId="0" borderId="1" xfId="0" applyFont="1" applyBorder="1">
      <alignment vertical="center"/>
    </xf>
    <xf numFmtId="0" fontId="3" fillId="0" borderId="1" xfId="0" applyFont="1" applyBorder="1" applyAlignment="1">
      <alignment horizontal="right" vertical="center"/>
    </xf>
    <xf numFmtId="9" fontId="3" fillId="0" borderId="1" xfId="0" applyNumberFormat="1" applyFont="1" applyBorder="1" applyAlignment="1">
      <alignment horizontal="right" vertical="center"/>
    </xf>
    <xf numFmtId="0" fontId="10" fillId="0" borderId="1" xfId="0" applyFont="1" applyBorder="1" applyAlignment="1">
      <alignment horizontal="right" vertical="center"/>
    </xf>
    <xf numFmtId="0" fontId="3" fillId="0" borderId="0" xfId="0" applyFont="1" applyAlignment="1">
      <alignment vertical="center" wrapText="1"/>
    </xf>
    <xf numFmtId="0" fontId="10" fillId="0" borderId="1" xfId="0" applyFont="1" applyBorder="1">
      <alignment vertical="center"/>
    </xf>
    <xf numFmtId="0" fontId="3" fillId="0" borderId="1" xfId="0" applyFont="1" applyBorder="1" applyAlignment="1">
      <alignment horizontal="right" vertical="center"/>
    </xf>
    <xf numFmtId="0" fontId="10" fillId="0" borderId="1" xfId="0" applyFont="1" applyBorder="1" applyAlignment="1">
      <alignment horizontal="center" vertical="center"/>
    </xf>
    <xf numFmtId="0" fontId="10" fillId="0" borderId="0" xfId="0" applyFont="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1" xfId="0" applyFont="1" applyBorder="1" applyAlignment="1">
      <alignment horizontal="center" vertical="center"/>
    </xf>
    <xf numFmtId="9" fontId="3"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10" fillId="0" borderId="0" xfId="0" applyFont="1" applyAlignment="1">
      <alignment horizontal="center" vertical="center"/>
    </xf>
    <xf numFmtId="0" fontId="14" fillId="0" borderId="1" xfId="0" applyFont="1" applyFill="1" applyBorder="1" applyAlignment="1" applyProtection="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center" vertical="center" wrapText="1"/>
    </xf>
    <xf numFmtId="0" fontId="16" fillId="0" borderId="0" xfId="0" applyFont="1">
      <alignment vertical="center"/>
    </xf>
    <xf numFmtId="0" fontId="16" fillId="0" borderId="0" xfId="0" applyFont="1" applyAlignment="1">
      <alignment horizontal="center" vertical="center"/>
    </xf>
    <xf numFmtId="0" fontId="16" fillId="2" borderId="1" xfId="0" applyFont="1" applyFill="1" applyBorder="1">
      <alignment vertical="center"/>
    </xf>
    <xf numFmtId="0" fontId="16" fillId="2" borderId="2" xfId="0" applyFont="1" applyFill="1" applyBorder="1">
      <alignment vertical="center"/>
    </xf>
    <xf numFmtId="0" fontId="16" fillId="2" borderId="1"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5" xfId="0" applyFont="1" applyFill="1" applyBorder="1">
      <alignment vertical="center"/>
    </xf>
    <xf numFmtId="0" fontId="16" fillId="2" borderId="6" xfId="0" applyFont="1" applyFill="1" applyBorder="1">
      <alignment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49" fontId="16" fillId="2" borderId="8" xfId="0" applyNumberFormat="1" applyFont="1" applyFill="1" applyBorder="1" applyAlignment="1">
      <alignment horizontal="center" vertical="center"/>
    </xf>
    <xf numFmtId="0" fontId="16" fillId="2" borderId="9" xfId="0" applyFont="1" applyFill="1" applyBorder="1" applyAlignment="1">
      <alignment horizontal="left" vertical="center"/>
    </xf>
    <xf numFmtId="0" fontId="16" fillId="2" borderId="11" xfId="0" applyFont="1" applyFill="1" applyBorder="1" applyAlignment="1">
      <alignment horizontal="center" vertical="center"/>
    </xf>
    <xf numFmtId="10" fontId="16" fillId="0" borderId="1" xfId="0" applyNumberFormat="1" applyFont="1" applyBorder="1" applyAlignment="1" applyProtection="1">
      <alignment horizontal="center" vertical="center"/>
      <protection locked="0"/>
    </xf>
    <xf numFmtId="0" fontId="16" fillId="0" borderId="1" xfId="0" applyFont="1" applyBorder="1">
      <alignment vertical="center"/>
    </xf>
    <xf numFmtId="0" fontId="16" fillId="0" borderId="1" xfId="0" applyFont="1" applyBorder="1" applyAlignment="1">
      <alignment horizontal="center" vertical="center"/>
    </xf>
    <xf numFmtId="0" fontId="16" fillId="2" borderId="0" xfId="0" applyFont="1" applyFill="1" applyAlignment="1">
      <alignment horizontal="center" vertical="center"/>
    </xf>
    <xf numFmtId="0" fontId="16" fillId="3" borderId="2" xfId="0" applyFont="1" applyFill="1" applyBorder="1" applyAlignment="1" applyProtection="1">
      <alignment horizontal="center" vertical="center"/>
      <protection locked="0"/>
    </xf>
    <xf numFmtId="0" fontId="16" fillId="2" borderId="3" xfId="0" applyFont="1" applyFill="1" applyBorder="1">
      <alignment vertical="center"/>
    </xf>
    <xf numFmtId="0" fontId="17" fillId="2" borderId="1" xfId="0" applyFont="1" applyFill="1" applyBorder="1" applyAlignment="1">
      <alignment horizontal="center" vertical="center"/>
    </xf>
    <xf numFmtId="0" fontId="3" fillId="0" borderId="1" xfId="0" applyFont="1" applyBorder="1" applyAlignment="1">
      <alignment horizontal="left" vertical="center" wrapText="1"/>
    </xf>
    <xf numFmtId="0" fontId="18" fillId="0" borderId="0" xfId="0" applyFont="1" applyAlignment="1">
      <alignment horizontal="left" vertical="center"/>
    </xf>
    <xf numFmtId="0" fontId="19" fillId="0" borderId="1" xfId="0" applyFont="1" applyBorder="1" applyAlignment="1">
      <alignment horizontal="left" vertical="center"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applyAlignment="1">
      <alignment horizontal="left" vertical="center"/>
    </xf>
    <xf numFmtId="0" fontId="18" fillId="0" borderId="1" xfId="0" applyFont="1" applyBorder="1" applyAlignment="1">
      <alignment horizontal="left" vertical="center" wrapText="1"/>
    </xf>
    <xf numFmtId="0" fontId="10"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14" xfId="0" applyFont="1" applyBorder="1" applyAlignment="1">
      <alignment horizontal="left" vertical="center" wrapText="1"/>
    </xf>
    <xf numFmtId="176" fontId="16" fillId="2" borderId="1" xfId="0" applyNumberFormat="1" applyFont="1" applyFill="1" applyBorder="1" applyAlignment="1">
      <alignment horizontal="center" vertical="center"/>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19"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4" borderId="1" xfId="0" applyFont="1" applyFill="1" applyBorder="1" applyAlignment="1">
      <alignment horizontal="center" vertical="center" wrapText="1"/>
    </xf>
    <xf numFmtId="0" fontId="18" fillId="0" borderId="0" xfId="0" applyFont="1">
      <alignment vertical="center"/>
    </xf>
    <xf numFmtId="0" fontId="27" fillId="0" borderId="22" xfId="0" applyFont="1" applyFill="1" applyBorder="1" applyAlignment="1">
      <alignment horizontal="center" vertical="top" wrapText="1"/>
    </xf>
    <xf numFmtId="0" fontId="27" fillId="0" borderId="1" xfId="0" applyFont="1" applyFill="1" applyBorder="1" applyAlignment="1">
      <alignment horizontal="center" vertical="top" wrapText="1"/>
    </xf>
    <xf numFmtId="0" fontId="27" fillId="0" borderId="23" xfId="0" applyFont="1" applyFill="1" applyBorder="1" applyAlignment="1">
      <alignment horizontal="center" vertical="top" wrapText="1"/>
    </xf>
    <xf numFmtId="0" fontId="26" fillId="0" borderId="24" xfId="0" applyFont="1" applyFill="1" applyBorder="1" applyAlignment="1">
      <alignment vertical="top" wrapText="1"/>
    </xf>
    <xf numFmtId="0" fontId="27" fillId="0" borderId="22" xfId="0" applyNumberFormat="1" applyFont="1" applyFill="1" applyBorder="1" applyAlignment="1">
      <alignment vertical="top" wrapText="1"/>
    </xf>
    <xf numFmtId="0" fontId="27" fillId="0" borderId="1" xfId="0" applyNumberFormat="1" applyFont="1" applyFill="1" applyBorder="1" applyAlignment="1">
      <alignment vertical="top" wrapText="1"/>
    </xf>
    <xf numFmtId="0" fontId="27" fillId="0" borderId="23" xfId="0" applyNumberFormat="1" applyFont="1" applyFill="1" applyBorder="1" applyAlignment="1">
      <alignment vertical="top" wrapText="1"/>
    </xf>
    <xf numFmtId="0" fontId="16" fillId="0" borderId="1" xfId="0" applyFont="1" applyBorder="1" applyAlignment="1">
      <alignment horizontal="center" vertical="center" wrapText="1"/>
    </xf>
    <xf numFmtId="177" fontId="16" fillId="0" borderId="1" xfId="0" applyNumberFormat="1" applyFont="1" applyBorder="1" applyAlignment="1">
      <alignment horizontal="center" vertical="center" wrapText="1"/>
    </xf>
    <xf numFmtId="178" fontId="17" fillId="0" borderId="1" xfId="0" applyNumberFormat="1" applyFont="1" applyBorder="1" applyAlignment="1">
      <alignment horizontal="center" vertical="center" wrapText="1"/>
    </xf>
    <xf numFmtId="0" fontId="1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0" fontId="16" fillId="0" borderId="14"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2" xfId="0" applyFont="1" applyBorder="1" applyAlignment="1">
      <alignment horizontal="center" vertical="center" wrapText="1"/>
    </xf>
    <xf numFmtId="58" fontId="16" fillId="0" borderId="1" xfId="0" applyNumberFormat="1" applyFont="1" applyBorder="1" applyAlignment="1">
      <alignment horizontal="center" vertical="center" wrapText="1"/>
    </xf>
    <xf numFmtId="178" fontId="17" fillId="0" borderId="4" xfId="0" applyNumberFormat="1" applyFont="1" applyBorder="1" applyAlignment="1">
      <alignment horizontal="center" vertical="center" wrapText="1"/>
    </xf>
    <xf numFmtId="0" fontId="16" fillId="0" borderId="23"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4" xfId="0" applyFont="1" applyBorder="1" applyAlignment="1">
      <alignment horizontal="center" vertical="center" wrapText="1"/>
    </xf>
    <xf numFmtId="0" fontId="17" fillId="0" borderId="26" xfId="0" applyFont="1" applyBorder="1" applyAlignment="1">
      <alignment horizontal="center" vertical="center" wrapText="1"/>
    </xf>
    <xf numFmtId="179" fontId="17" fillId="0" borderId="22" xfId="0" applyNumberFormat="1" applyFont="1" applyBorder="1" applyAlignment="1">
      <alignment horizontal="center" vertical="center" wrapText="1"/>
    </xf>
    <xf numFmtId="179" fontId="17" fillId="0" borderId="1" xfId="0" applyNumberFormat="1" applyFont="1" applyBorder="1" applyAlignment="1">
      <alignment horizontal="center" vertical="center" wrapText="1"/>
    </xf>
    <xf numFmtId="179" fontId="17" fillId="0" borderId="24" xfId="0" applyNumberFormat="1" applyFont="1" applyBorder="1" applyAlignment="1">
      <alignment horizontal="center" vertical="center" wrapText="1"/>
    </xf>
    <xf numFmtId="17" fontId="16" fillId="0" borderId="1" xfId="0" applyNumberFormat="1" applyFont="1" applyBorder="1" applyAlignment="1">
      <alignment horizontal="center" vertical="center" wrapText="1"/>
    </xf>
    <xf numFmtId="0" fontId="16" fillId="0" borderId="14" xfId="0" applyFont="1" applyBorder="1" applyAlignment="1">
      <alignment horizontal="center" vertical="center" wrapText="1"/>
    </xf>
    <xf numFmtId="0" fontId="16" fillId="0" borderId="2" xfId="0" applyFont="1" applyBorder="1">
      <alignment vertical="center"/>
    </xf>
    <xf numFmtId="0" fontId="16" fillId="2" borderId="28" xfId="0" applyFont="1" applyFill="1" applyBorder="1" applyAlignment="1">
      <alignment horizontal="left" vertical="center"/>
    </xf>
    <xf numFmtId="0" fontId="17" fillId="0" borderId="0" xfId="0" applyFont="1">
      <alignment vertical="center"/>
    </xf>
    <xf numFmtId="0" fontId="16" fillId="2" borderId="4" xfId="0" applyFont="1" applyFill="1" applyBorder="1">
      <alignment vertical="center"/>
    </xf>
    <xf numFmtId="0" fontId="16" fillId="2" borderId="29" xfId="0" applyFont="1" applyFill="1" applyBorder="1" applyAlignment="1">
      <alignment horizontal="center" vertical="center"/>
    </xf>
    <xf numFmtId="176" fontId="16" fillId="2" borderId="4" xfId="0" applyNumberFormat="1" applyFont="1" applyFill="1" applyBorder="1" applyAlignment="1">
      <alignment horizontal="center" vertical="center"/>
    </xf>
    <xf numFmtId="9" fontId="16" fillId="2" borderId="27" xfId="0" applyNumberFormat="1" applyFont="1" applyFill="1" applyBorder="1" applyAlignment="1">
      <alignment horizontal="center" vertical="center"/>
    </xf>
    <xf numFmtId="10" fontId="17" fillId="0" borderId="1" xfId="0" applyNumberFormat="1" applyFont="1" applyBorder="1" applyAlignment="1" applyProtection="1">
      <alignment horizontal="center" vertical="center"/>
      <protection locked="0"/>
    </xf>
    <xf numFmtId="0" fontId="31" fillId="2" borderId="1" xfId="0" applyFont="1" applyFill="1" applyBorder="1" applyAlignment="1">
      <alignment horizontal="right" vertical="center"/>
    </xf>
    <xf numFmtId="176"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0" fontId="31" fillId="0" borderId="1" xfId="0" applyFont="1" applyBorder="1">
      <alignment vertical="center"/>
    </xf>
    <xf numFmtId="10" fontId="31" fillId="0" borderId="1" xfId="0" applyNumberFormat="1" applyFont="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0" borderId="0" xfId="0" applyFont="1">
      <alignment vertical="center"/>
    </xf>
    <xf numFmtId="49" fontId="31" fillId="2" borderId="8" xfId="0" applyNumberFormat="1" applyFont="1" applyFill="1" applyBorder="1" applyAlignment="1">
      <alignment horizontal="right" vertical="center"/>
    </xf>
    <xf numFmtId="0" fontId="17" fillId="2" borderId="13" xfId="0" applyFont="1" applyFill="1" applyBorder="1" applyAlignment="1">
      <alignment horizontal="center" vertical="center"/>
    </xf>
    <xf numFmtId="9" fontId="17" fillId="2" borderId="13" xfId="0" applyNumberFormat="1" applyFont="1" applyFill="1" applyBorder="1" applyAlignment="1">
      <alignment horizontal="center" vertical="center"/>
    </xf>
    <xf numFmtId="0" fontId="17" fillId="0" borderId="13" xfId="0" applyFont="1" applyBorder="1">
      <alignment vertical="center"/>
    </xf>
    <xf numFmtId="0" fontId="17" fillId="2" borderId="32" xfId="0" applyFont="1" applyFill="1" applyBorder="1" applyAlignment="1">
      <alignment horizontal="left" vertical="center"/>
    </xf>
    <xf numFmtId="180" fontId="16" fillId="0" borderId="23" xfId="0" applyNumberFormat="1" applyFont="1" applyBorder="1" applyAlignment="1">
      <alignment horizontal="center" vertical="center" wrapText="1"/>
    </xf>
    <xf numFmtId="0" fontId="16" fillId="2" borderId="2" xfId="0" applyFont="1" applyFill="1" applyBorder="1" applyAlignment="1">
      <alignment horizontal="center" vertical="center"/>
    </xf>
    <xf numFmtId="0" fontId="16" fillId="0" borderId="23" xfId="0" applyNumberFormat="1" applyFont="1" applyBorder="1" applyAlignment="1">
      <alignment horizontal="center" vertical="center" wrapText="1"/>
    </xf>
    <xf numFmtId="179" fontId="31" fillId="0" borderId="1" xfId="0" applyNumberFormat="1" applyFont="1" applyFill="1" applyBorder="1" applyAlignment="1" applyProtection="1">
      <alignment horizontal="center" vertical="center"/>
      <protection locked="0"/>
    </xf>
    <xf numFmtId="179" fontId="16" fillId="0" borderId="1" xfId="0" applyNumberFormat="1" applyFont="1" applyFill="1" applyBorder="1" applyAlignment="1" applyProtection="1">
      <alignment horizontal="center" vertical="center"/>
      <protection locked="0"/>
    </xf>
    <xf numFmtId="0" fontId="16" fillId="0" borderId="24" xfId="0" applyFont="1" applyBorder="1" applyAlignment="1">
      <alignment horizontal="center" vertical="center" wrapText="1"/>
    </xf>
    <xf numFmtId="0" fontId="16" fillId="0" borderId="14" xfId="0" applyFont="1" applyBorder="1" applyAlignment="1">
      <alignment horizontal="center" vertical="center" wrapText="1"/>
    </xf>
    <xf numFmtId="181" fontId="33" fillId="0" borderId="1" xfId="0" applyNumberFormat="1" applyFont="1" applyBorder="1" applyAlignment="1">
      <alignment horizontal="center" vertical="center" wrapText="1"/>
    </xf>
    <xf numFmtId="181" fontId="33" fillId="0" borderId="24" xfId="0" applyNumberFormat="1" applyFont="1" applyBorder="1" applyAlignment="1">
      <alignment horizontal="center" vertical="center" wrapText="1"/>
    </xf>
    <xf numFmtId="0" fontId="17" fillId="0" borderId="25" xfId="0" applyFont="1" applyBorder="1" applyAlignment="1">
      <alignment horizontal="left" vertical="center" wrapText="1"/>
    </xf>
    <xf numFmtId="0" fontId="17" fillId="0" borderId="23" xfId="0" applyFont="1" applyBorder="1" applyAlignment="1">
      <alignment horizontal="left" vertical="center" wrapText="1"/>
    </xf>
    <xf numFmtId="0" fontId="17" fillId="0" borderId="1" xfId="0" applyFont="1" applyBorder="1" applyAlignment="1">
      <alignment horizontal="center" vertical="center" wrapText="1"/>
    </xf>
    <xf numFmtId="10" fontId="34" fillId="0" borderId="14" xfId="0" applyNumberFormat="1" applyFont="1" applyBorder="1" applyAlignment="1">
      <alignment horizontal="center" vertical="center" wrapText="1"/>
    </xf>
    <xf numFmtId="10" fontId="35" fillId="0" borderId="14" xfId="0" applyNumberFormat="1" applyFont="1" applyBorder="1" applyAlignment="1">
      <alignment horizontal="center" vertical="center" wrapText="1"/>
    </xf>
    <xf numFmtId="0" fontId="17" fillId="0" borderId="24" xfId="0" applyFont="1" applyBorder="1" applyAlignment="1">
      <alignment horizontal="center" vertical="center" wrapText="1"/>
    </xf>
    <xf numFmtId="10" fontId="35" fillId="0" borderId="1" xfId="0" applyNumberFormat="1"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 xfId="0" applyFont="1" applyBorder="1" applyAlignment="1">
      <alignment horizontal="left" vertical="center" wrapText="1"/>
    </xf>
    <xf numFmtId="0" fontId="38" fillId="0" borderId="14"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4" xfId="0" applyFont="1" applyFill="1" applyBorder="1" applyAlignment="1">
      <alignment horizontal="center" vertical="center" wrapText="1"/>
    </xf>
    <xf numFmtId="0" fontId="38" fillId="0" borderId="22" xfId="0" applyFont="1" applyFill="1" applyBorder="1" applyAlignment="1">
      <alignment horizontal="center" vertical="top" wrapText="1"/>
    </xf>
    <xf numFmtId="0" fontId="38" fillId="0" borderId="1" xfId="0" applyFont="1" applyFill="1" applyBorder="1" applyAlignment="1">
      <alignment horizontal="center" vertical="top" wrapText="1"/>
    </xf>
    <xf numFmtId="0" fontId="38" fillId="0" borderId="23" xfId="0" applyFont="1" applyFill="1" applyBorder="1" applyAlignment="1">
      <alignment horizontal="center" vertical="top" wrapText="1"/>
    </xf>
    <xf numFmtId="0" fontId="38" fillId="0" borderId="22" xfId="0" applyFont="1" applyFill="1" applyBorder="1" applyAlignment="1">
      <alignment horizontal="center" vertical="center" wrapText="1"/>
    </xf>
    <xf numFmtId="0" fontId="38" fillId="0" borderId="23" xfId="0" applyFont="1" applyFill="1" applyBorder="1" applyAlignment="1">
      <alignment horizontal="center" vertical="center" wrapText="1"/>
    </xf>
    <xf numFmtId="0" fontId="38" fillId="0" borderId="14" xfId="0" applyNumberFormat="1" applyFont="1" applyFill="1" applyBorder="1" applyAlignment="1">
      <alignment vertical="center" wrapText="1"/>
    </xf>
    <xf numFmtId="0" fontId="38" fillId="0" borderId="1" xfId="0" applyNumberFormat="1" applyFont="1" applyFill="1" applyBorder="1" applyAlignment="1">
      <alignment vertical="center" wrapText="1"/>
    </xf>
    <xf numFmtId="0" fontId="38" fillId="0" borderId="24" xfId="0" applyNumberFormat="1" applyFont="1" applyFill="1" applyBorder="1" applyAlignment="1">
      <alignment vertical="center" wrapText="1"/>
    </xf>
    <xf numFmtId="0" fontId="38" fillId="0" borderId="22" xfId="0" applyNumberFormat="1" applyFont="1" applyFill="1" applyBorder="1" applyAlignment="1">
      <alignment vertical="top" wrapText="1"/>
    </xf>
    <xf numFmtId="0" fontId="38" fillId="0" borderId="1" xfId="0" applyNumberFormat="1" applyFont="1" applyFill="1" applyBorder="1" applyAlignment="1">
      <alignment vertical="top" wrapText="1"/>
    </xf>
    <xf numFmtId="0" fontId="38" fillId="0" borderId="23" xfId="0" applyNumberFormat="1" applyFont="1" applyFill="1" applyBorder="1" applyAlignment="1">
      <alignment vertical="top" wrapText="1"/>
    </xf>
    <xf numFmtId="0" fontId="38" fillId="0" borderId="22" xfId="0" applyFont="1" applyFill="1" applyBorder="1" applyAlignment="1">
      <alignment vertical="center" wrapText="1"/>
    </xf>
    <xf numFmtId="0" fontId="38" fillId="0" borderId="1" xfId="0" applyFont="1" applyFill="1" applyBorder="1" applyAlignment="1">
      <alignment vertical="center" wrapText="1"/>
    </xf>
    <xf numFmtId="0" fontId="38" fillId="0" borderId="23" xfId="0" applyFont="1" applyFill="1" applyBorder="1" applyAlignment="1">
      <alignment vertical="center" wrapText="1"/>
    </xf>
    <xf numFmtId="0" fontId="38" fillId="0" borderId="22" xfId="0" applyNumberFormat="1" applyFont="1" applyFill="1" applyBorder="1" applyAlignment="1">
      <alignment horizontal="right" vertical="top" wrapText="1"/>
    </xf>
    <xf numFmtId="0" fontId="38" fillId="0" borderId="1" xfId="0" applyNumberFormat="1" applyFont="1" applyFill="1" applyBorder="1" applyAlignment="1">
      <alignment horizontal="right" vertical="top" wrapText="1"/>
    </xf>
    <xf numFmtId="0" fontId="38" fillId="0" borderId="23" xfId="0" applyNumberFormat="1" applyFont="1" applyFill="1" applyBorder="1" applyAlignment="1">
      <alignment horizontal="right" vertical="top" wrapText="1"/>
    </xf>
    <xf numFmtId="0" fontId="38" fillId="0" borderId="14" xfId="0" applyNumberFormat="1" applyFont="1" applyFill="1" applyBorder="1" applyAlignment="1">
      <alignment vertical="top" wrapText="1"/>
    </xf>
    <xf numFmtId="0" fontId="38" fillId="0" borderId="24" xfId="0" applyNumberFormat="1" applyFont="1" applyFill="1" applyBorder="1" applyAlignment="1">
      <alignment vertical="top" wrapText="1"/>
    </xf>
    <xf numFmtId="0" fontId="38" fillId="0" borderId="22" xfId="0" applyFont="1" applyFill="1" applyBorder="1" applyAlignment="1">
      <alignment vertical="top" wrapText="1"/>
    </xf>
    <xf numFmtId="0" fontId="38" fillId="0" borderId="1" xfId="0" applyFont="1" applyFill="1" applyBorder="1" applyAlignment="1">
      <alignment vertical="top" wrapText="1"/>
    </xf>
    <xf numFmtId="0" fontId="38" fillId="0" borderId="23" xfId="0" applyFont="1" applyFill="1" applyBorder="1" applyAlignment="1">
      <alignment vertical="top" wrapText="1"/>
    </xf>
    <xf numFmtId="0" fontId="17" fillId="0" borderId="3" xfId="0" applyFont="1" applyBorder="1" applyAlignment="1">
      <alignment horizontal="center" vertical="center" wrapText="1"/>
    </xf>
    <xf numFmtId="10" fontId="33" fillId="0" borderId="14" xfId="0" applyNumberFormat="1" applyFont="1" applyBorder="1" applyAlignment="1">
      <alignment horizontal="center" vertical="center" wrapText="1"/>
    </xf>
    <xf numFmtId="10" fontId="33" fillId="0" borderId="24" xfId="0" applyNumberFormat="1" applyFont="1" applyBorder="1" applyAlignment="1">
      <alignment horizontal="center" vertical="center" wrapText="1"/>
    </xf>
    <xf numFmtId="10" fontId="33" fillId="0" borderId="25" xfId="0" applyNumberFormat="1" applyFont="1" applyBorder="1" applyAlignment="1">
      <alignment horizontal="center" vertical="center" wrapText="1"/>
    </xf>
    <xf numFmtId="0" fontId="38" fillId="0" borderId="24" xfId="0" applyNumberFormat="1" applyFont="1" applyFill="1" applyBorder="1" applyAlignment="1">
      <alignment horizontal="right" vertical="top" wrapText="1"/>
    </xf>
    <xf numFmtId="0" fontId="3" fillId="0" borderId="36" xfId="0" applyFont="1" applyBorder="1">
      <alignment vertical="center"/>
    </xf>
    <xf numFmtId="0" fontId="38" fillId="0" borderId="37" xfId="0" applyFont="1" applyFill="1" applyBorder="1" applyAlignment="1">
      <alignment horizontal="center" vertical="center" wrapText="1"/>
    </xf>
    <xf numFmtId="0" fontId="38" fillId="0" borderId="37" xfId="0" applyNumberFormat="1" applyFont="1" applyFill="1" applyBorder="1" applyAlignment="1">
      <alignment horizontal="right" vertical="top" wrapText="1"/>
    </xf>
    <xf numFmtId="0" fontId="39" fillId="0" borderId="0" xfId="0" applyFont="1" applyAlignment="1">
      <alignment horizontal="center" vertical="center"/>
    </xf>
    <xf numFmtId="0" fontId="39" fillId="0" borderId="0" xfId="0" applyFont="1" applyAlignment="1">
      <alignment horizontal="left" vertical="center"/>
    </xf>
    <xf numFmtId="179" fontId="16" fillId="2" borderId="2" xfId="0" applyNumberFormat="1" applyFont="1" applyFill="1" applyBorder="1" applyAlignment="1" applyProtection="1">
      <alignment horizontal="center" vertical="center"/>
    </xf>
    <xf numFmtId="0" fontId="17" fillId="2" borderId="1" xfId="0" applyFont="1" applyFill="1" applyBorder="1" applyAlignment="1">
      <alignment horizontal="center" vertical="center" wrapText="1"/>
    </xf>
    <xf numFmtId="0" fontId="30" fillId="0" borderId="13" xfId="0" applyFont="1" applyBorder="1" applyAlignment="1" applyProtection="1">
      <alignment horizontal="center" vertical="center"/>
      <protection locked="0"/>
    </xf>
    <xf numFmtId="176" fontId="17" fillId="2" borderId="1" xfId="0" applyNumberFormat="1" applyFont="1" applyFill="1" applyBorder="1" applyAlignment="1" applyProtection="1">
      <alignment horizontal="center" vertical="center"/>
    </xf>
    <xf numFmtId="176" fontId="17" fillId="2" borderId="3" xfId="0" applyNumberFormat="1" applyFont="1" applyFill="1" applyBorder="1" applyAlignment="1" applyProtection="1">
      <alignment horizontal="center" vertical="center"/>
    </xf>
    <xf numFmtId="0" fontId="40" fillId="4" borderId="1" xfId="0" applyFont="1" applyFill="1" applyBorder="1" applyAlignment="1">
      <alignment horizontal="center" vertical="center"/>
    </xf>
    <xf numFmtId="0" fontId="41" fillId="0" borderId="0" xfId="0" applyFont="1">
      <alignment vertical="center"/>
    </xf>
    <xf numFmtId="0" fontId="42" fillId="4" borderId="1" xfId="0" applyFont="1" applyFill="1" applyBorder="1" applyAlignment="1">
      <alignment horizontal="center" vertical="center" wrapText="1"/>
    </xf>
    <xf numFmtId="0" fontId="43" fillId="0" borderId="0" xfId="0" applyFont="1">
      <alignment vertical="center"/>
    </xf>
    <xf numFmtId="10" fontId="0" fillId="0" borderId="0" xfId="0" applyNumberFormat="1">
      <alignment vertical="center"/>
    </xf>
    <xf numFmtId="0" fontId="17" fillId="6" borderId="1" xfId="0" applyFont="1" applyFill="1" applyBorder="1" applyAlignment="1">
      <alignment horizontal="left" vertical="center" wrapText="1"/>
    </xf>
    <xf numFmtId="0" fontId="16" fillId="6" borderId="1" xfId="0" applyFont="1" applyFill="1" applyBorder="1" applyAlignment="1">
      <alignment horizontal="center" vertical="center" wrapText="1"/>
    </xf>
    <xf numFmtId="0" fontId="17" fillId="6" borderId="26" xfId="0" applyFont="1" applyFill="1" applyBorder="1" applyAlignment="1">
      <alignment horizontal="center" vertical="center" wrapText="1"/>
    </xf>
    <xf numFmtId="181" fontId="33" fillId="6" borderId="1" xfId="0" applyNumberFormat="1" applyFont="1" applyFill="1" applyBorder="1" applyAlignment="1">
      <alignment horizontal="center" vertical="center" wrapText="1"/>
    </xf>
    <xf numFmtId="181" fontId="33" fillId="6" borderId="24" xfId="0" applyNumberFormat="1" applyFont="1" applyFill="1" applyBorder="1" applyAlignment="1">
      <alignment horizontal="center" vertical="center" wrapText="1"/>
    </xf>
    <xf numFmtId="0" fontId="16" fillId="6" borderId="24" xfId="0" applyFont="1" applyFill="1" applyBorder="1" applyAlignment="1">
      <alignment horizontal="center" vertical="center" wrapText="1"/>
    </xf>
    <xf numFmtId="179" fontId="17" fillId="6" borderId="22" xfId="0" applyNumberFormat="1" applyFont="1" applyFill="1" applyBorder="1" applyAlignment="1">
      <alignment horizontal="center" vertical="center" wrapText="1"/>
    </xf>
    <xf numFmtId="10" fontId="33" fillId="6" borderId="14"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10" fontId="33" fillId="6" borderId="24" xfId="0" applyNumberFormat="1" applyFont="1" applyFill="1" applyBorder="1" applyAlignment="1">
      <alignment horizontal="center" vertical="center" wrapText="1"/>
    </xf>
    <xf numFmtId="179" fontId="17" fillId="6" borderId="24" xfId="0" applyNumberFormat="1" applyFont="1" applyFill="1" applyBorder="1" applyAlignment="1">
      <alignment horizontal="center" vertical="center" wrapText="1"/>
    </xf>
    <xf numFmtId="10" fontId="33" fillId="6" borderId="25"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16" fillId="6" borderId="23" xfId="0" applyFont="1" applyFill="1" applyBorder="1" applyAlignment="1">
      <alignment horizontal="center" vertical="center" wrapText="1"/>
    </xf>
    <xf numFmtId="180" fontId="16" fillId="6" borderId="23" xfId="0" applyNumberFormat="1"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6" fillId="6" borderId="1" xfId="0" applyFont="1" applyFill="1" applyBorder="1" applyAlignment="1">
      <alignment horizontal="left" vertical="center" wrapText="1"/>
    </xf>
    <xf numFmtId="0" fontId="16" fillId="6" borderId="1" xfId="0" applyNumberFormat="1" applyFont="1" applyFill="1" applyBorder="1" applyAlignment="1">
      <alignment horizontal="center" vertical="center" wrapText="1"/>
    </xf>
    <xf numFmtId="178" fontId="17" fillId="6" borderId="1" xfId="0" applyNumberFormat="1" applyFont="1" applyFill="1" applyBorder="1" applyAlignment="1">
      <alignment horizontal="center" vertical="center" wrapText="1"/>
    </xf>
    <xf numFmtId="177" fontId="16" fillId="6" borderId="1" xfId="0" applyNumberFormat="1" applyFont="1" applyFill="1" applyBorder="1" applyAlignment="1">
      <alignment horizontal="center" vertical="center" wrapText="1"/>
    </xf>
    <xf numFmtId="179" fontId="44" fillId="2" borderId="10" xfId="0" applyNumberFormat="1" applyFont="1" applyFill="1" applyBorder="1" applyAlignment="1" applyProtection="1">
      <alignment horizontal="center" vertical="center"/>
    </xf>
    <xf numFmtId="0" fontId="16" fillId="2" borderId="24" xfId="0" applyFont="1" applyFill="1" applyBorder="1" applyAlignment="1">
      <alignment horizontal="center" vertical="center"/>
    </xf>
    <xf numFmtId="0" fontId="16" fillId="0" borderId="24" xfId="0" applyFont="1" applyBorder="1" applyAlignment="1">
      <alignment horizontal="center" vertical="center"/>
    </xf>
    <xf numFmtId="0" fontId="16" fillId="0" borderId="38" xfId="0" applyFont="1" applyBorder="1" applyAlignment="1">
      <alignment horizontal="center" vertical="center"/>
    </xf>
    <xf numFmtId="0" fontId="16" fillId="2" borderId="5" xfId="0" applyFont="1" applyFill="1" applyBorder="1" applyAlignment="1">
      <alignment horizontal="center" vertical="center"/>
    </xf>
    <xf numFmtId="0" fontId="44" fillId="2" borderId="7" xfId="0" applyFont="1" applyFill="1" applyBorder="1" applyAlignment="1">
      <alignment horizontal="center" vertical="center"/>
    </xf>
    <xf numFmtId="0" fontId="16" fillId="2" borderId="8" xfId="0" applyFont="1" applyFill="1" applyBorder="1" applyAlignment="1">
      <alignment horizontal="center" vertical="center"/>
    </xf>
    <xf numFmtId="0" fontId="44" fillId="2" borderId="9" xfId="0" applyFont="1" applyFill="1" applyBorder="1" applyAlignment="1">
      <alignment horizontal="center" vertical="center"/>
    </xf>
    <xf numFmtId="0" fontId="16" fillId="2" borderId="39" xfId="0" applyFont="1" applyFill="1" applyBorder="1" applyAlignment="1">
      <alignment horizontal="center" vertical="center"/>
    </xf>
    <xf numFmtId="0" fontId="44" fillId="2" borderId="32" xfId="0" applyFont="1" applyFill="1" applyBorder="1" applyAlignment="1">
      <alignment horizontal="center" vertical="center"/>
    </xf>
    <xf numFmtId="179" fontId="31" fillId="2" borderId="0" xfId="0" applyNumberFormat="1" applyFont="1" applyFill="1">
      <alignment vertical="center"/>
    </xf>
    <xf numFmtId="0" fontId="32" fillId="0" borderId="12" xfId="0" applyFont="1" applyFill="1" applyBorder="1" applyAlignment="1">
      <alignment horizontal="left" vertical="center"/>
    </xf>
    <xf numFmtId="10" fontId="31" fillId="0" borderId="1" xfId="0" applyNumberFormat="1" applyFont="1" applyFill="1" applyBorder="1" applyAlignment="1" applyProtection="1">
      <alignment horizontal="center" vertical="center"/>
    </xf>
    <xf numFmtId="0" fontId="12" fillId="0" borderId="1" xfId="1" applyFont="1" applyBorder="1" applyAlignment="1">
      <alignment horizontal="center" vertical="center"/>
    </xf>
    <xf numFmtId="0" fontId="38" fillId="0" borderId="22" xfId="0" applyFont="1" applyFill="1" applyBorder="1" applyAlignment="1">
      <alignment horizontal="center" vertical="top" wrapText="1"/>
    </xf>
    <xf numFmtId="0" fontId="38" fillId="0" borderId="1" xfId="0" applyFont="1" applyFill="1" applyBorder="1" applyAlignment="1">
      <alignment horizontal="center" vertical="top" wrapText="1"/>
    </xf>
    <xf numFmtId="0" fontId="38" fillId="0" borderId="23" xfId="0" applyFont="1" applyFill="1" applyBorder="1" applyAlignment="1">
      <alignment horizontal="center" vertical="top" wrapText="1"/>
    </xf>
    <xf numFmtId="0" fontId="37" fillId="0" borderId="22" xfId="0" applyFont="1" applyBorder="1" applyAlignment="1">
      <alignment horizontal="center" vertical="center"/>
    </xf>
    <xf numFmtId="0" fontId="37" fillId="0" borderId="1" xfId="0" applyFont="1" applyBorder="1" applyAlignment="1">
      <alignment horizontal="center" vertical="center"/>
    </xf>
    <xf numFmtId="0" fontId="37" fillId="0" borderId="23" xfId="0" applyFont="1" applyBorder="1" applyAlignment="1">
      <alignment horizontal="center" vertical="center"/>
    </xf>
    <xf numFmtId="0" fontId="37" fillId="0" borderId="20" xfId="0" applyFont="1" applyBorder="1" applyAlignment="1">
      <alignment horizontal="center" vertical="center"/>
    </xf>
    <xf numFmtId="0" fontId="37" fillId="0" borderId="0" xfId="0" applyFont="1" applyBorder="1" applyAlignment="1">
      <alignment horizontal="center" vertical="center"/>
    </xf>
    <xf numFmtId="0" fontId="37" fillId="0" borderId="21" xfId="0" applyFont="1" applyBorder="1" applyAlignment="1">
      <alignment horizontal="center" vertical="center"/>
    </xf>
    <xf numFmtId="0" fontId="26" fillId="0" borderId="24" xfId="0" applyFont="1" applyFill="1" applyBorder="1" applyAlignment="1">
      <alignment horizontal="center" vertical="top" wrapText="1"/>
    </xf>
    <xf numFmtId="0" fontId="27" fillId="0" borderId="22" xfId="0" applyFont="1" applyFill="1" applyBorder="1" applyAlignment="1">
      <alignment horizontal="center" vertical="top" wrapText="1"/>
    </xf>
    <xf numFmtId="0" fontId="27" fillId="0" borderId="1" xfId="0" applyFont="1" applyFill="1" applyBorder="1" applyAlignment="1">
      <alignment horizontal="center" vertical="top" wrapText="1"/>
    </xf>
    <xf numFmtId="0" fontId="27" fillId="0" borderId="23" xfId="0" applyFont="1" applyFill="1" applyBorder="1" applyAlignment="1">
      <alignment horizontal="center" vertical="top" wrapText="1"/>
    </xf>
    <xf numFmtId="0" fontId="38" fillId="0" borderId="14" xfId="0" applyFont="1" applyFill="1" applyBorder="1" applyAlignment="1">
      <alignment horizontal="center" vertical="top" wrapText="1"/>
    </xf>
    <xf numFmtId="0" fontId="38" fillId="0" borderId="24" xfId="0" applyFont="1" applyFill="1" applyBorder="1" applyAlignment="1">
      <alignment horizontal="center" vertical="top" wrapText="1"/>
    </xf>
    <xf numFmtId="0" fontId="10" fillId="0" borderId="20" xfId="0" applyFont="1" applyBorder="1" applyAlignment="1">
      <alignment horizontal="center" vertical="center"/>
    </xf>
    <xf numFmtId="0" fontId="10" fillId="0" borderId="0" xfId="0" applyFont="1" applyBorder="1" applyAlignment="1">
      <alignment horizontal="center" vertical="center"/>
    </xf>
    <xf numFmtId="0" fontId="10" fillId="0" borderId="21" xfId="0" applyFont="1" applyBorder="1" applyAlignment="1">
      <alignment horizontal="center" vertical="center"/>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17" fillId="0" borderId="24"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NumberFormat="1" applyFont="1" applyBorder="1" applyAlignment="1">
      <alignment horizontal="center" vertical="center" wrapText="1"/>
    </xf>
    <xf numFmtId="0" fontId="17" fillId="0" borderId="4" xfId="0" applyNumberFormat="1"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177" fontId="17" fillId="0" borderId="2" xfId="0" applyNumberFormat="1" applyFont="1" applyBorder="1" applyAlignment="1">
      <alignment horizontal="center" vertical="center" wrapText="1"/>
    </xf>
    <xf numFmtId="177" fontId="17" fillId="0" borderId="4" xfId="0" applyNumberFormat="1" applyFont="1" applyBorder="1" applyAlignment="1">
      <alignment horizontal="center" vertical="center" wrapText="1"/>
    </xf>
    <xf numFmtId="179" fontId="17" fillId="0" borderId="26" xfId="0" applyNumberFormat="1" applyFont="1" applyBorder="1" applyAlignment="1">
      <alignment horizontal="center" vertical="center" wrapText="1"/>
    </xf>
    <xf numFmtId="179" fontId="17" fillId="0" borderId="25" xfId="0" applyNumberFormat="1" applyFont="1" applyBorder="1" applyAlignment="1">
      <alignment horizontal="center" vertical="center" wrapText="1"/>
    </xf>
    <xf numFmtId="178" fontId="17" fillId="0" borderId="24" xfId="0" applyNumberFormat="1" applyFont="1" applyBorder="1" applyAlignment="1">
      <alignment horizontal="center" vertical="center" wrapText="1"/>
    </xf>
    <xf numFmtId="178" fontId="17" fillId="0" borderId="25" xfId="0" applyNumberFormat="1" applyFont="1" applyBorder="1" applyAlignment="1">
      <alignment horizontal="center" vertical="center" wrapText="1"/>
    </xf>
    <xf numFmtId="178" fontId="17" fillId="0" borderId="14" xfId="0" applyNumberFormat="1" applyFont="1" applyBorder="1" applyAlignment="1">
      <alignment horizontal="center" vertical="center" wrapText="1"/>
    </xf>
    <xf numFmtId="0" fontId="17" fillId="0" borderId="15" xfId="0" applyFont="1" applyBorder="1" applyAlignment="1">
      <alignment horizontal="center" vertical="center" wrapText="1"/>
    </xf>
    <xf numFmtId="0" fontId="17" fillId="0" borderId="34" xfId="0" applyFont="1" applyBorder="1" applyAlignment="1">
      <alignment horizontal="center" vertical="center" wrapText="1"/>
    </xf>
    <xf numFmtId="180" fontId="17" fillId="0" borderId="33" xfId="0" applyNumberFormat="1" applyFont="1" applyBorder="1" applyAlignment="1">
      <alignment horizontal="center" vertical="center" wrapText="1"/>
    </xf>
    <xf numFmtId="180" fontId="17" fillId="0" borderId="35" xfId="0" applyNumberFormat="1" applyFont="1" applyBorder="1" applyAlignment="1">
      <alignment horizontal="center" vertical="center" wrapText="1"/>
    </xf>
    <xf numFmtId="0" fontId="0" fillId="0" borderId="0" xfId="0" applyAlignment="1">
      <alignment horizontal="center" vertical="center"/>
    </xf>
    <xf numFmtId="0" fontId="17" fillId="2" borderId="30" xfId="0" applyFont="1" applyFill="1" applyBorder="1" applyAlignment="1">
      <alignment horizontal="center" vertical="center"/>
    </xf>
    <xf numFmtId="0" fontId="17" fillId="2" borderId="31" xfId="0" applyFont="1" applyFill="1" applyBorder="1" applyAlignment="1">
      <alignment horizontal="center" vertical="center"/>
    </xf>
    <xf numFmtId="0" fontId="3" fillId="0" borderId="2" xfId="0" applyFont="1" applyBorder="1" applyAlignment="1">
      <alignment horizontal="right" vertical="center" wrapText="1"/>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0" fontId="3" fillId="0" borderId="1" xfId="0" applyFont="1" applyBorder="1">
      <alignment vertical="center"/>
    </xf>
    <xf numFmtId="0" fontId="10" fillId="0" borderId="1" xfId="0" applyFont="1" applyBorder="1">
      <alignment vertical="center"/>
    </xf>
    <xf numFmtId="0" fontId="3" fillId="0" borderId="1" xfId="0" applyFont="1" applyBorder="1" applyAlignment="1">
      <alignment horizontal="righ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3" fillId="0" borderId="16"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11" fillId="0" borderId="0" xfId="1">
      <alignment vertical="center"/>
    </xf>
    <xf numFmtId="0" fontId="3" fillId="0" borderId="24" xfId="0" applyFont="1" applyBorder="1" applyAlignment="1">
      <alignment horizontal="center" vertical="center"/>
    </xf>
    <xf numFmtId="0" fontId="3" fillId="0" borderId="14" xfId="0" applyFont="1" applyBorder="1" applyAlignment="1">
      <alignment horizontal="center" vertical="center"/>
    </xf>
  </cellXfs>
  <cellStyles count="6">
    <cellStyle name="常规" xfId="0" builtinId="0"/>
    <cellStyle name="常规 137 2 2" xfId="4"/>
    <cellStyle name="常规 2" xfId="2"/>
    <cellStyle name="常规 2 2" xfId="3"/>
    <cellStyle name="常规 76" xfId="5"/>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276225</xdr:colOff>
      <xdr:row>15</xdr:row>
      <xdr:rowOff>104775</xdr:rowOff>
    </xdr:from>
    <xdr:to>
      <xdr:col>11</xdr:col>
      <xdr:colOff>304800</xdr:colOff>
      <xdr:row>25</xdr:row>
      <xdr:rowOff>76200</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3625" y="2933700"/>
          <a:ext cx="5514975" cy="1781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xdr:rowOff>
    </xdr:from>
    <xdr:to>
      <xdr:col>9</xdr:col>
      <xdr:colOff>0</xdr:colOff>
      <xdr:row>36</xdr:row>
      <xdr:rowOff>74312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695326"/>
          <a:ext cx="6172200" cy="4236736"/>
        </a:xfrm>
        <a:prstGeom prst="rect">
          <a:avLst/>
        </a:prstGeom>
      </xdr:spPr>
    </xdr:pic>
    <xdr:clientData/>
  </xdr:twoCellAnchor>
  <xdr:twoCellAnchor editAs="oneCell">
    <xdr:from>
      <xdr:col>9</xdr:col>
      <xdr:colOff>95249</xdr:colOff>
      <xdr:row>13</xdr:row>
      <xdr:rowOff>57150</xdr:rowOff>
    </xdr:from>
    <xdr:to>
      <xdr:col>16</xdr:col>
      <xdr:colOff>504824</xdr:colOff>
      <xdr:row>37</xdr:row>
      <xdr:rowOff>99338</xdr:rowOff>
    </xdr:to>
    <xdr:pic>
      <xdr:nvPicPr>
        <xdr:cNvPr id="7" name="图片 6"/>
        <xdr:cNvPicPr>
          <a:picLocks noChangeAspect="1"/>
        </xdr:cNvPicPr>
      </xdr:nvPicPr>
      <xdr:blipFill>
        <a:blip xmlns:r="http://schemas.openxmlformats.org/officeDocument/2006/relationships" r:embed="rId2"/>
        <a:stretch>
          <a:fillRect/>
        </a:stretch>
      </xdr:blipFill>
      <xdr:spPr>
        <a:xfrm>
          <a:off x="6267449" y="752475"/>
          <a:ext cx="5210175" cy="4385588"/>
        </a:xfrm>
        <a:prstGeom prst="rect">
          <a:avLst/>
        </a:prstGeom>
      </xdr:spPr>
    </xdr:pic>
    <xdr:clientData/>
  </xdr:twoCellAnchor>
  <xdr:twoCellAnchor editAs="oneCell">
    <xdr:from>
      <xdr:col>0</xdr:col>
      <xdr:colOff>0</xdr:colOff>
      <xdr:row>36</xdr:row>
      <xdr:rowOff>123825</xdr:rowOff>
    </xdr:from>
    <xdr:to>
      <xdr:col>9</xdr:col>
      <xdr:colOff>0</xdr:colOff>
      <xdr:row>71</xdr:row>
      <xdr:rowOff>44441</xdr:rowOff>
    </xdr:to>
    <xdr:pic>
      <xdr:nvPicPr>
        <xdr:cNvPr id="8" name="图片 7"/>
        <xdr:cNvPicPr>
          <a:picLocks noChangeAspect="1"/>
        </xdr:cNvPicPr>
      </xdr:nvPicPr>
      <xdr:blipFill>
        <a:blip xmlns:r="http://schemas.openxmlformats.org/officeDocument/2006/relationships" r:embed="rId3"/>
        <a:stretch>
          <a:fillRect/>
        </a:stretch>
      </xdr:blipFill>
      <xdr:spPr>
        <a:xfrm>
          <a:off x="0" y="6667500"/>
          <a:ext cx="6172200" cy="62547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6</xdr:row>
      <xdr:rowOff>19050</xdr:rowOff>
    </xdr:from>
    <xdr:to>
      <xdr:col>13</xdr:col>
      <xdr:colOff>171450</xdr:colOff>
      <xdr:row>22</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47825"/>
          <a:ext cx="8858250" cy="303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0</xdr:rowOff>
    </xdr:from>
    <xdr:to>
      <xdr:col>12</xdr:col>
      <xdr:colOff>628650</xdr:colOff>
      <xdr:row>46</xdr:row>
      <xdr:rowOff>142875</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477000"/>
          <a:ext cx="8858250"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361950</xdr:colOff>
      <xdr:row>0</xdr:row>
      <xdr:rowOff>38100</xdr:rowOff>
    </xdr:from>
    <xdr:to>
      <xdr:col>3</xdr:col>
      <xdr:colOff>377823</xdr:colOff>
      <xdr:row>2</xdr:row>
      <xdr:rowOff>19050</xdr:rowOff>
    </xdr:to>
    <xdr:pic>
      <xdr:nvPicPr>
        <xdr:cNvPr id="3" name="图片 2"/>
        <xdr:cNvPicPr>
          <a:picLocks noChangeAspect="1"/>
        </xdr:cNvPicPr>
      </xdr:nvPicPr>
      <xdr:blipFill>
        <a:blip xmlns:r="http://schemas.openxmlformats.org/officeDocument/2006/relationships" r:embed="rId1"/>
        <a:stretch>
          <a:fillRect/>
        </a:stretch>
      </xdr:blipFill>
      <xdr:spPr>
        <a:xfrm>
          <a:off x="1362075" y="38100"/>
          <a:ext cx="4330698" cy="342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hyperlink" Target="http://www.cqsgczjxx.org/News/ShowInfo.aspx?ArticleGuid=b310e710-04b7-40bd-a7d6-a719af292ba7" TargetMode="External"/><Relationship Id="rId1" Type="http://schemas.openxmlformats.org/officeDocument/2006/relationships/hyperlink" Target="http://www.jszj.com.cn/zaojia/QueryPlatform/frameZhiShuZhiBiao.aspx?siteid=1"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javascript:top.main.DataEdit('21',16);" TargetMode="External"/><Relationship Id="rId13" Type="http://schemas.openxmlformats.org/officeDocument/2006/relationships/hyperlink" Target="javascript:top.main.DataEdit('34',16);" TargetMode="External"/><Relationship Id="rId18" Type="http://schemas.openxmlformats.org/officeDocument/2006/relationships/hyperlink" Target="javascript:top.main.DataEdit('43',16);" TargetMode="External"/><Relationship Id="rId26" Type="http://schemas.openxmlformats.org/officeDocument/2006/relationships/hyperlink" Target="javascript:top.main.DataEdit('63',16);" TargetMode="External"/><Relationship Id="rId3" Type="http://schemas.openxmlformats.org/officeDocument/2006/relationships/hyperlink" Target="javascript:top.main.DataEdit('12',16);" TargetMode="External"/><Relationship Id="rId21" Type="http://schemas.openxmlformats.org/officeDocument/2006/relationships/hyperlink" Target="javascript:top.main.DataEdit('51',16);" TargetMode="External"/><Relationship Id="rId7" Type="http://schemas.openxmlformats.org/officeDocument/2006/relationships/hyperlink" Target="javascript:top.main.DataEdit('15',16);" TargetMode="External"/><Relationship Id="rId12" Type="http://schemas.openxmlformats.org/officeDocument/2006/relationships/hyperlink" Target="javascript:top.main.DataEdit('33',16);" TargetMode="External"/><Relationship Id="rId17" Type="http://schemas.openxmlformats.org/officeDocument/2006/relationships/hyperlink" Target="javascript:top.main.DataEdit('42',16);" TargetMode="External"/><Relationship Id="rId25" Type="http://schemas.openxmlformats.org/officeDocument/2006/relationships/hyperlink" Target="javascript:top.main.DataEdit('62',16);" TargetMode="External"/><Relationship Id="rId2" Type="http://schemas.openxmlformats.org/officeDocument/2006/relationships/hyperlink" Target="javascript:top.main.DataEdit('31',16);" TargetMode="External"/><Relationship Id="rId16" Type="http://schemas.openxmlformats.org/officeDocument/2006/relationships/hyperlink" Target="javascript:top.main.DataEdit('41',16);" TargetMode="External"/><Relationship Id="rId20" Type="http://schemas.openxmlformats.org/officeDocument/2006/relationships/hyperlink" Target="javascript:top.main.DataEdit('46',16);" TargetMode="External"/><Relationship Id="rId29" Type="http://schemas.openxmlformats.org/officeDocument/2006/relationships/drawing" Target="../drawings/drawing1.xml"/><Relationship Id="rId1" Type="http://schemas.openxmlformats.org/officeDocument/2006/relationships/hyperlink" Target="javascript:top.main.DataEdit('11',16);" TargetMode="External"/><Relationship Id="rId6" Type="http://schemas.openxmlformats.org/officeDocument/2006/relationships/hyperlink" Target="javascript:top.main.DataEdit('14',16);" TargetMode="External"/><Relationship Id="rId11" Type="http://schemas.openxmlformats.org/officeDocument/2006/relationships/hyperlink" Target="javascript:top.main.DataEdit('32',16);" TargetMode="External"/><Relationship Id="rId24" Type="http://schemas.openxmlformats.org/officeDocument/2006/relationships/hyperlink" Target="javascript:top.main.DataEdit('61',16);" TargetMode="External"/><Relationship Id="rId5" Type="http://schemas.openxmlformats.org/officeDocument/2006/relationships/hyperlink" Target="javascript:top.main.DataEdit('13',16);" TargetMode="External"/><Relationship Id="rId15" Type="http://schemas.openxmlformats.org/officeDocument/2006/relationships/hyperlink" Target="javascript:top.main.DataEdit('37',16);" TargetMode="External"/><Relationship Id="rId23" Type="http://schemas.openxmlformats.org/officeDocument/2006/relationships/hyperlink" Target="javascript:top.main.DataEdit('53',16);" TargetMode="External"/><Relationship Id="rId28" Type="http://schemas.openxmlformats.org/officeDocument/2006/relationships/hyperlink" Target="javascript:top.main.DataEdit('65',16);" TargetMode="External"/><Relationship Id="rId10" Type="http://schemas.openxmlformats.org/officeDocument/2006/relationships/hyperlink" Target="javascript:top.main.DataEdit('23',16);" TargetMode="External"/><Relationship Id="rId19" Type="http://schemas.openxmlformats.org/officeDocument/2006/relationships/hyperlink" Target="javascript:top.main.DataEdit('45',16);" TargetMode="External"/><Relationship Id="rId4" Type="http://schemas.openxmlformats.org/officeDocument/2006/relationships/hyperlink" Target="javascript:top.main.DataEdit('50',16);" TargetMode="External"/><Relationship Id="rId9" Type="http://schemas.openxmlformats.org/officeDocument/2006/relationships/hyperlink" Target="javascript:top.main.DataEdit('22',16);" TargetMode="External"/><Relationship Id="rId14" Type="http://schemas.openxmlformats.org/officeDocument/2006/relationships/hyperlink" Target="javascript:top.main.DataEdit('36',16);" TargetMode="External"/><Relationship Id="rId22" Type="http://schemas.openxmlformats.org/officeDocument/2006/relationships/hyperlink" Target="javascript:top.main.DataEdit('52',16);" TargetMode="External"/><Relationship Id="rId27" Type="http://schemas.openxmlformats.org/officeDocument/2006/relationships/hyperlink" Target="javascript:top.main.DataEdit('64',1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workbookViewId="0">
      <selection activeCell="E15" sqref="E15"/>
    </sheetView>
  </sheetViews>
  <sheetFormatPr defaultColWidth="12" defaultRowHeight="14.25" x14ac:dyDescent="0.15"/>
  <cols>
    <col min="1" max="1" width="12" style="2"/>
    <col min="2" max="6" width="12" style="20"/>
    <col min="7" max="16384" width="12" style="2"/>
  </cols>
  <sheetData>
    <row r="1" spans="1:12" ht="28.5" x14ac:dyDescent="0.15">
      <c r="A1" s="2" t="s">
        <v>9</v>
      </c>
      <c r="B1" s="20" t="s">
        <v>43</v>
      </c>
      <c r="C1" s="20" t="s">
        <v>44</v>
      </c>
      <c r="D1" s="20" t="s">
        <v>45</v>
      </c>
      <c r="E1" s="20" t="s">
        <v>46</v>
      </c>
      <c r="F1" s="20" t="s">
        <v>47</v>
      </c>
      <c r="G1" s="20" t="s">
        <v>48</v>
      </c>
      <c r="H1" s="20" t="s">
        <v>13</v>
      </c>
      <c r="I1" s="20" t="s">
        <v>52</v>
      </c>
      <c r="J1" s="2" t="s">
        <v>49</v>
      </c>
      <c r="K1" s="2" t="s">
        <v>50</v>
      </c>
      <c r="L1" s="2" t="s">
        <v>51</v>
      </c>
    </row>
  </sheetData>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50"/>
  <sheetViews>
    <sheetView workbookViewId="0">
      <selection activeCell="D13" sqref="D13"/>
    </sheetView>
  </sheetViews>
  <sheetFormatPr defaultRowHeight="14.25" x14ac:dyDescent="0.15"/>
  <cols>
    <col min="1" max="1" width="13.125" style="34" customWidth="1"/>
    <col min="2" max="2" width="17.625" style="34" customWidth="1"/>
    <col min="3" max="3" width="39" style="34" customWidth="1"/>
    <col min="4" max="4" width="52" style="26" customWidth="1"/>
    <col min="5" max="5" width="12.875" style="26" customWidth="1"/>
    <col min="6" max="16384" width="9" style="26"/>
  </cols>
  <sheetData>
    <row r="1" spans="1:6" x14ac:dyDescent="0.15">
      <c r="A1" s="62" t="s">
        <v>131</v>
      </c>
    </row>
    <row r="2" spans="1:6" x14ac:dyDescent="0.15">
      <c r="A2" s="58" t="s">
        <v>132</v>
      </c>
      <c r="D2" s="58"/>
    </row>
    <row r="3" spans="1:6" s="33" customFormat="1" x14ac:dyDescent="0.15">
      <c r="A3" s="64" t="s">
        <v>9</v>
      </c>
      <c r="B3" s="64" t="s">
        <v>69</v>
      </c>
      <c r="C3" s="64" t="s">
        <v>100</v>
      </c>
      <c r="D3" s="32" t="s">
        <v>70</v>
      </c>
      <c r="E3" s="32" t="s">
        <v>97</v>
      </c>
      <c r="F3" s="32" t="s">
        <v>90</v>
      </c>
    </row>
    <row r="4" spans="1:6" ht="28.5" x14ac:dyDescent="0.15">
      <c r="A4" s="272" t="s">
        <v>89</v>
      </c>
      <c r="B4" s="35" t="s">
        <v>176</v>
      </c>
      <c r="C4" s="35" t="s">
        <v>101</v>
      </c>
      <c r="D4" s="29" t="s">
        <v>71</v>
      </c>
      <c r="E4" s="29">
        <v>2002</v>
      </c>
      <c r="F4" s="29" t="s">
        <v>126</v>
      </c>
    </row>
    <row r="5" spans="1:6" ht="28.5" x14ac:dyDescent="0.15">
      <c r="A5" s="272"/>
      <c r="B5" s="35" t="s">
        <v>177</v>
      </c>
      <c r="C5" s="35" t="s">
        <v>101</v>
      </c>
      <c r="D5" s="36" t="s">
        <v>129</v>
      </c>
      <c r="E5" s="36">
        <v>2006</v>
      </c>
      <c r="F5" s="29" t="s">
        <v>126</v>
      </c>
    </row>
    <row r="6" spans="1:6" ht="28.5" x14ac:dyDescent="0.15">
      <c r="A6" s="272"/>
      <c r="B6" s="57" t="s">
        <v>177</v>
      </c>
      <c r="C6" s="59" t="s">
        <v>101</v>
      </c>
      <c r="D6" s="60" t="s">
        <v>107</v>
      </c>
      <c r="E6" s="60">
        <v>1998</v>
      </c>
      <c r="F6" s="61" t="s">
        <v>96</v>
      </c>
    </row>
    <row r="7" spans="1:6" ht="28.5" x14ac:dyDescent="0.15">
      <c r="A7" s="272"/>
      <c r="B7" s="57" t="s">
        <v>177</v>
      </c>
      <c r="C7" s="59" t="s">
        <v>101</v>
      </c>
      <c r="D7" s="60" t="s">
        <v>104</v>
      </c>
      <c r="E7" s="60">
        <v>1997</v>
      </c>
      <c r="F7" s="61" t="s">
        <v>96</v>
      </c>
    </row>
    <row r="8" spans="1:6" ht="28.5" x14ac:dyDescent="0.15">
      <c r="A8" s="272"/>
      <c r="B8" s="57" t="s">
        <v>177</v>
      </c>
      <c r="C8" s="59" t="s">
        <v>101</v>
      </c>
      <c r="D8" s="60" t="s">
        <v>105</v>
      </c>
      <c r="E8" s="60">
        <v>1986</v>
      </c>
      <c r="F8" s="61" t="s">
        <v>96</v>
      </c>
    </row>
    <row r="9" spans="1:6" ht="28.5" x14ac:dyDescent="0.15">
      <c r="A9" s="272"/>
      <c r="B9" s="57" t="s">
        <v>177</v>
      </c>
      <c r="C9" s="59" t="s">
        <v>101</v>
      </c>
      <c r="D9" s="60" t="s">
        <v>106</v>
      </c>
      <c r="E9" s="60">
        <v>1986</v>
      </c>
      <c r="F9" s="61" t="s">
        <v>96</v>
      </c>
    </row>
    <row r="10" spans="1:6" ht="28.5" x14ac:dyDescent="0.15">
      <c r="A10" s="272"/>
      <c r="B10" s="35" t="s">
        <v>91</v>
      </c>
      <c r="C10" s="35" t="s">
        <v>101</v>
      </c>
      <c r="D10" s="36" t="s">
        <v>92</v>
      </c>
      <c r="E10" s="36">
        <v>2003</v>
      </c>
      <c r="F10" s="29" t="s">
        <v>126</v>
      </c>
    </row>
    <row r="11" spans="1:6" ht="28.5" x14ac:dyDescent="0.15">
      <c r="A11" s="272"/>
      <c r="B11" s="273" t="s">
        <v>72</v>
      </c>
      <c r="C11" s="35" t="s">
        <v>101</v>
      </c>
      <c r="D11" s="36" t="s">
        <v>99</v>
      </c>
      <c r="E11" s="36">
        <v>2008</v>
      </c>
      <c r="F11" s="29" t="s">
        <v>126</v>
      </c>
    </row>
    <row r="12" spans="1:6" ht="28.5" x14ac:dyDescent="0.15">
      <c r="A12" s="272"/>
      <c r="B12" s="275"/>
      <c r="C12" s="59" t="s">
        <v>101</v>
      </c>
      <c r="D12" s="60" t="s">
        <v>103</v>
      </c>
      <c r="E12" s="60">
        <v>1997</v>
      </c>
      <c r="F12" s="61" t="s">
        <v>96</v>
      </c>
    </row>
    <row r="13" spans="1:6" ht="28.5" x14ac:dyDescent="0.15">
      <c r="A13" s="272"/>
      <c r="B13" s="273" t="s">
        <v>93</v>
      </c>
      <c r="C13" s="35" t="s">
        <v>101</v>
      </c>
      <c r="D13" s="29" t="s">
        <v>94</v>
      </c>
      <c r="E13" s="29">
        <v>2012</v>
      </c>
      <c r="F13" s="29" t="s">
        <v>126</v>
      </c>
    </row>
    <row r="14" spans="1:6" ht="28.5" x14ac:dyDescent="0.15">
      <c r="A14" s="272"/>
      <c r="B14" s="275"/>
      <c r="C14" s="59" t="s">
        <v>101</v>
      </c>
      <c r="D14" s="61" t="s">
        <v>95</v>
      </c>
      <c r="E14" s="61">
        <v>2005</v>
      </c>
      <c r="F14" s="61" t="s">
        <v>96</v>
      </c>
    </row>
    <row r="15" spans="1:6" ht="28.5" x14ac:dyDescent="0.15">
      <c r="A15" s="272"/>
      <c r="B15" s="35" t="s">
        <v>98</v>
      </c>
      <c r="C15" s="63" t="s">
        <v>102</v>
      </c>
      <c r="D15" s="29" t="s">
        <v>130</v>
      </c>
      <c r="E15" s="29">
        <v>2003</v>
      </c>
      <c r="F15" s="29" t="s">
        <v>126</v>
      </c>
    </row>
    <row r="16" spans="1:6" ht="28.5" x14ac:dyDescent="0.15">
      <c r="A16" s="272"/>
      <c r="B16" s="273" t="s">
        <v>109</v>
      </c>
      <c r="C16" s="35" t="s">
        <v>101</v>
      </c>
      <c r="D16" s="29" t="s">
        <v>108</v>
      </c>
      <c r="E16" s="29">
        <v>2004</v>
      </c>
      <c r="F16" s="29" t="s">
        <v>126</v>
      </c>
    </row>
    <row r="17" spans="1:6" ht="28.5" x14ac:dyDescent="0.15">
      <c r="A17" s="272"/>
      <c r="B17" s="274"/>
      <c r="C17" s="59" t="s">
        <v>101</v>
      </c>
      <c r="D17" s="61" t="s">
        <v>110</v>
      </c>
      <c r="E17" s="61">
        <v>1998</v>
      </c>
      <c r="F17" s="61" t="s">
        <v>96</v>
      </c>
    </row>
    <row r="18" spans="1:6" ht="28.5" x14ac:dyDescent="0.15">
      <c r="A18" s="272"/>
      <c r="B18" s="275"/>
      <c r="C18" s="59" t="s">
        <v>101</v>
      </c>
      <c r="D18" s="61" t="s">
        <v>111</v>
      </c>
      <c r="E18" s="61">
        <v>1988</v>
      </c>
      <c r="F18" s="61" t="s">
        <v>96</v>
      </c>
    </row>
    <row r="19" spans="1:6" ht="28.5" x14ac:dyDescent="0.15">
      <c r="A19" s="272"/>
      <c r="B19" s="273" t="s">
        <v>112</v>
      </c>
      <c r="C19" s="35" t="s">
        <v>101</v>
      </c>
      <c r="D19" s="29" t="s">
        <v>113</v>
      </c>
      <c r="E19" s="29">
        <v>2005</v>
      </c>
      <c r="F19" s="29" t="s">
        <v>126</v>
      </c>
    </row>
    <row r="20" spans="1:6" ht="28.5" x14ac:dyDescent="0.15">
      <c r="A20" s="272"/>
      <c r="B20" s="274"/>
      <c r="C20" s="59" t="s">
        <v>101</v>
      </c>
      <c r="D20" s="61" t="s">
        <v>114</v>
      </c>
      <c r="E20" s="61">
        <v>1998</v>
      </c>
      <c r="F20" s="61" t="s">
        <v>96</v>
      </c>
    </row>
    <row r="21" spans="1:6" ht="42.75" x14ac:dyDescent="0.15">
      <c r="A21" s="272"/>
      <c r="B21" s="275"/>
      <c r="C21" s="59" t="s">
        <v>101</v>
      </c>
      <c r="D21" s="61" t="s">
        <v>115</v>
      </c>
      <c r="E21" s="61">
        <v>1993</v>
      </c>
      <c r="F21" s="61" t="s">
        <v>96</v>
      </c>
    </row>
    <row r="22" spans="1:6" x14ac:dyDescent="0.15">
      <c r="A22" s="272"/>
      <c r="B22" s="273" t="s">
        <v>119</v>
      </c>
      <c r="C22" s="35" t="s">
        <v>101</v>
      </c>
      <c r="D22" s="29" t="s">
        <v>117</v>
      </c>
      <c r="E22" s="29">
        <v>2014</v>
      </c>
      <c r="F22" s="29" t="s">
        <v>126</v>
      </c>
    </row>
    <row r="23" spans="1:6" ht="28.5" x14ac:dyDescent="0.15">
      <c r="A23" s="272"/>
      <c r="B23" s="274"/>
      <c r="C23" s="59" t="s">
        <v>101</v>
      </c>
      <c r="D23" s="61" t="s">
        <v>118</v>
      </c>
      <c r="E23" s="61">
        <v>2009</v>
      </c>
      <c r="F23" s="61" t="s">
        <v>96</v>
      </c>
    </row>
    <row r="24" spans="1:6" ht="28.5" x14ac:dyDescent="0.15">
      <c r="A24" s="272"/>
      <c r="B24" s="275"/>
      <c r="C24" s="59" t="s">
        <v>101</v>
      </c>
      <c r="D24" s="61" t="s">
        <v>116</v>
      </c>
      <c r="E24" s="61">
        <v>2003</v>
      </c>
      <c r="F24" s="61" t="s">
        <v>96</v>
      </c>
    </row>
    <row r="25" spans="1:6" ht="28.5" x14ac:dyDescent="0.15">
      <c r="A25" s="272"/>
      <c r="B25" s="272" t="s">
        <v>122</v>
      </c>
      <c r="C25" s="35" t="s">
        <v>101</v>
      </c>
      <c r="D25" s="29" t="s">
        <v>121</v>
      </c>
      <c r="E25" s="29">
        <v>2016</v>
      </c>
      <c r="F25" s="29" t="s">
        <v>126</v>
      </c>
    </row>
    <row r="26" spans="1:6" ht="28.5" x14ac:dyDescent="0.15">
      <c r="A26" s="272"/>
      <c r="B26" s="272"/>
      <c r="C26" s="59" t="s">
        <v>101</v>
      </c>
      <c r="D26" s="61" t="s">
        <v>120</v>
      </c>
      <c r="E26" s="61">
        <v>2006</v>
      </c>
      <c r="F26" s="61" t="s">
        <v>96</v>
      </c>
    </row>
    <row r="27" spans="1:6" ht="42.75" x14ac:dyDescent="0.15">
      <c r="A27" s="272"/>
      <c r="B27" s="273" t="s">
        <v>123</v>
      </c>
      <c r="C27" s="35" t="s">
        <v>101</v>
      </c>
      <c r="D27" s="29" t="s">
        <v>124</v>
      </c>
      <c r="E27" s="29">
        <v>2013</v>
      </c>
      <c r="F27" s="29" t="s">
        <v>126</v>
      </c>
    </row>
    <row r="28" spans="1:6" ht="28.5" x14ac:dyDescent="0.15">
      <c r="A28" s="272"/>
      <c r="B28" s="275"/>
      <c r="C28" s="35" t="s">
        <v>101</v>
      </c>
      <c r="D28" s="29" t="s">
        <v>125</v>
      </c>
      <c r="E28" s="29">
        <v>2013</v>
      </c>
      <c r="F28" s="29" t="s">
        <v>126</v>
      </c>
    </row>
    <row r="29" spans="1:6" ht="28.5" x14ac:dyDescent="0.15">
      <c r="A29" s="272"/>
      <c r="B29" s="35" t="s">
        <v>128</v>
      </c>
      <c r="C29" s="35" t="s">
        <v>101</v>
      </c>
      <c r="D29" s="29" t="s">
        <v>127</v>
      </c>
      <c r="E29" s="29">
        <v>2011</v>
      </c>
      <c r="F29" s="29" t="s">
        <v>126</v>
      </c>
    </row>
    <row r="30" spans="1:6" ht="57" x14ac:dyDescent="0.15">
      <c r="A30" s="35" t="s">
        <v>137</v>
      </c>
      <c r="B30" s="35" t="s">
        <v>133</v>
      </c>
      <c r="C30" s="35" t="s">
        <v>136</v>
      </c>
      <c r="D30" s="29" t="s">
        <v>134</v>
      </c>
      <c r="E30" s="29">
        <v>1999</v>
      </c>
      <c r="F30" s="29" t="s">
        <v>135</v>
      </c>
    </row>
    <row r="31" spans="1:6" ht="57" x14ac:dyDescent="0.15">
      <c r="A31" s="35" t="s">
        <v>138</v>
      </c>
      <c r="B31" s="35" t="s">
        <v>139</v>
      </c>
      <c r="C31" s="35" t="s">
        <v>140</v>
      </c>
      <c r="D31" s="29" t="s">
        <v>141</v>
      </c>
      <c r="E31" s="29">
        <v>2013</v>
      </c>
      <c r="F31" s="29" t="s">
        <v>135</v>
      </c>
    </row>
    <row r="32" spans="1:6" ht="28.5" x14ac:dyDescent="0.15">
      <c r="A32" s="35" t="s">
        <v>142</v>
      </c>
      <c r="B32" s="35" t="s">
        <v>143</v>
      </c>
      <c r="C32" s="35" t="s">
        <v>101</v>
      </c>
      <c r="D32" s="29" t="s">
        <v>144</v>
      </c>
      <c r="E32" s="29">
        <v>2009</v>
      </c>
      <c r="F32" s="29" t="s">
        <v>135</v>
      </c>
    </row>
    <row r="33" spans="1:7" ht="71.25" customHeight="1" x14ac:dyDescent="0.15">
      <c r="A33" s="272" t="s">
        <v>145</v>
      </c>
      <c r="B33" s="34" t="s">
        <v>174</v>
      </c>
      <c r="C33" s="57" t="s">
        <v>101</v>
      </c>
      <c r="D33" s="29" t="s">
        <v>173</v>
      </c>
      <c r="E33" s="29">
        <v>2015</v>
      </c>
      <c r="F33" s="29" t="s">
        <v>135</v>
      </c>
      <c r="G33" s="271" t="s">
        <v>187</v>
      </c>
    </row>
    <row r="34" spans="1:7" ht="28.5" x14ac:dyDescent="0.15">
      <c r="A34" s="272"/>
      <c r="B34" s="66" t="s">
        <v>147</v>
      </c>
      <c r="C34" s="57" t="s">
        <v>101</v>
      </c>
      <c r="D34" s="29" t="s">
        <v>146</v>
      </c>
      <c r="E34" s="29">
        <v>2015</v>
      </c>
      <c r="F34" s="29" t="s">
        <v>135</v>
      </c>
      <c r="G34" s="271"/>
    </row>
    <row r="35" spans="1:7" ht="28.5" x14ac:dyDescent="0.15">
      <c r="A35" s="272"/>
      <c r="B35" s="66" t="s">
        <v>148</v>
      </c>
      <c r="C35" s="57" t="s">
        <v>101</v>
      </c>
      <c r="D35" s="29" t="s">
        <v>149</v>
      </c>
      <c r="E35" s="29">
        <v>2015</v>
      </c>
      <c r="F35" s="29" t="s">
        <v>135</v>
      </c>
      <c r="G35" s="271"/>
    </row>
    <row r="36" spans="1:7" ht="28.5" x14ac:dyDescent="0.15">
      <c r="A36" s="272"/>
      <c r="B36" s="66" t="s">
        <v>150</v>
      </c>
      <c r="C36" s="57" t="s">
        <v>101</v>
      </c>
      <c r="D36" s="29" t="s">
        <v>175</v>
      </c>
      <c r="E36" s="29">
        <v>2011</v>
      </c>
      <c r="F36" s="29" t="s">
        <v>135</v>
      </c>
      <c r="G36" s="271"/>
    </row>
    <row r="37" spans="1:7" ht="28.5" x14ac:dyDescent="0.15">
      <c r="A37" s="272"/>
      <c r="B37" s="66" t="s">
        <v>151</v>
      </c>
      <c r="C37" s="57" t="s">
        <v>101</v>
      </c>
      <c r="D37" s="29" t="s">
        <v>154</v>
      </c>
      <c r="E37" s="29">
        <v>2009</v>
      </c>
      <c r="F37" s="29" t="s">
        <v>135</v>
      </c>
      <c r="G37" s="271"/>
    </row>
    <row r="38" spans="1:7" ht="28.5" x14ac:dyDescent="0.15">
      <c r="A38" s="272"/>
      <c r="B38" s="66" t="s">
        <v>153</v>
      </c>
      <c r="C38" s="57" t="s">
        <v>101</v>
      </c>
      <c r="D38" s="29" t="s">
        <v>152</v>
      </c>
      <c r="E38" s="29">
        <v>2011</v>
      </c>
      <c r="F38" s="29" t="s">
        <v>135</v>
      </c>
      <c r="G38" s="271"/>
    </row>
    <row r="39" spans="1:7" ht="28.5" x14ac:dyDescent="0.15">
      <c r="A39" s="272"/>
      <c r="B39" s="66" t="s">
        <v>155</v>
      </c>
      <c r="C39" s="57" t="s">
        <v>101</v>
      </c>
      <c r="D39" s="29" t="s">
        <v>156</v>
      </c>
      <c r="E39" s="29">
        <v>2011</v>
      </c>
      <c r="F39" s="29" t="s">
        <v>135</v>
      </c>
      <c r="G39" s="271"/>
    </row>
    <row r="40" spans="1:7" ht="28.5" x14ac:dyDescent="0.15">
      <c r="A40" s="272"/>
      <c r="B40" s="66" t="s">
        <v>157</v>
      </c>
      <c r="C40" s="57" t="s">
        <v>101</v>
      </c>
      <c r="D40" s="29" t="s">
        <v>158</v>
      </c>
      <c r="E40" s="29">
        <v>2013</v>
      </c>
      <c r="F40" s="29" t="s">
        <v>135</v>
      </c>
      <c r="G40" s="271"/>
    </row>
    <row r="41" spans="1:7" ht="28.5" x14ac:dyDescent="0.15">
      <c r="A41" s="272"/>
      <c r="B41" s="66" t="s">
        <v>159</v>
      </c>
      <c r="C41" s="57" t="s">
        <v>101</v>
      </c>
      <c r="D41" s="29" t="s">
        <v>160</v>
      </c>
      <c r="E41" s="29">
        <v>2012</v>
      </c>
      <c r="F41" s="29" t="s">
        <v>135</v>
      </c>
      <c r="G41" s="271"/>
    </row>
    <row r="42" spans="1:7" ht="28.5" x14ac:dyDescent="0.15">
      <c r="A42" s="272"/>
      <c r="B42" s="66" t="s">
        <v>161</v>
      </c>
      <c r="C42" s="57" t="s">
        <v>101</v>
      </c>
      <c r="D42" s="29" t="s">
        <v>162</v>
      </c>
      <c r="E42" s="29">
        <v>2012</v>
      </c>
      <c r="F42" s="29" t="s">
        <v>135</v>
      </c>
      <c r="G42" s="271"/>
    </row>
    <row r="43" spans="1:7" ht="28.5" x14ac:dyDescent="0.15">
      <c r="A43" s="272"/>
      <c r="B43" s="66" t="s">
        <v>163</v>
      </c>
      <c r="C43" s="57" t="s">
        <v>170</v>
      </c>
      <c r="D43" s="29" t="s">
        <v>164</v>
      </c>
      <c r="E43" s="29">
        <v>2015</v>
      </c>
      <c r="F43" s="29" t="s">
        <v>135</v>
      </c>
      <c r="G43" s="271"/>
    </row>
    <row r="44" spans="1:7" ht="28.5" x14ac:dyDescent="0.15">
      <c r="A44" s="272"/>
      <c r="B44" s="66" t="s">
        <v>165</v>
      </c>
      <c r="C44" s="57" t="s">
        <v>101</v>
      </c>
      <c r="D44" s="29" t="s">
        <v>166</v>
      </c>
      <c r="E44" s="29">
        <v>2014</v>
      </c>
      <c r="F44" s="29" t="s">
        <v>135</v>
      </c>
      <c r="G44" s="271"/>
    </row>
    <row r="45" spans="1:7" ht="28.5" x14ac:dyDescent="0.15">
      <c r="A45" s="272"/>
      <c r="B45" s="66" t="s">
        <v>168</v>
      </c>
      <c r="C45" s="57" t="s">
        <v>101</v>
      </c>
      <c r="D45" s="29" t="s">
        <v>167</v>
      </c>
      <c r="E45" s="29">
        <v>2013</v>
      </c>
      <c r="F45" s="29" t="s">
        <v>135</v>
      </c>
      <c r="G45" s="271"/>
    </row>
    <row r="46" spans="1:7" ht="28.5" x14ac:dyDescent="0.15">
      <c r="A46" s="272"/>
      <c r="B46" s="66" t="s">
        <v>169</v>
      </c>
      <c r="C46" s="57" t="s">
        <v>171</v>
      </c>
      <c r="D46" s="29" t="s">
        <v>172</v>
      </c>
      <c r="E46" s="29">
        <v>2015</v>
      </c>
      <c r="F46" s="29" t="s">
        <v>135</v>
      </c>
      <c r="G46" s="271"/>
    </row>
    <row r="47" spans="1:7" ht="28.5" x14ac:dyDescent="0.15">
      <c r="A47" s="272"/>
      <c r="B47" s="65" t="s">
        <v>179</v>
      </c>
      <c r="C47" s="65" t="s">
        <v>101</v>
      </c>
      <c r="D47" s="29" t="s">
        <v>180</v>
      </c>
      <c r="E47" s="29">
        <v>2014</v>
      </c>
      <c r="F47" s="29" t="s">
        <v>135</v>
      </c>
      <c r="G47" s="271"/>
    </row>
    <row r="48" spans="1:7" ht="28.5" x14ac:dyDescent="0.15">
      <c r="A48" s="272"/>
      <c r="B48" s="65" t="s">
        <v>181</v>
      </c>
      <c r="C48" s="65" t="s">
        <v>101</v>
      </c>
      <c r="D48" s="29" t="s">
        <v>182</v>
      </c>
      <c r="E48" s="29">
        <v>2013</v>
      </c>
      <c r="F48" s="29" t="s">
        <v>135</v>
      </c>
      <c r="G48" s="271"/>
    </row>
    <row r="49" spans="1:7" ht="28.5" x14ac:dyDescent="0.15">
      <c r="A49" s="272"/>
      <c r="B49" s="65" t="s">
        <v>184</v>
      </c>
      <c r="C49" s="65" t="s">
        <v>101</v>
      </c>
      <c r="D49" s="29" t="s">
        <v>183</v>
      </c>
      <c r="E49" s="29">
        <v>2013</v>
      </c>
      <c r="F49" s="29" t="s">
        <v>135</v>
      </c>
      <c r="G49" s="271"/>
    </row>
    <row r="50" spans="1:7" ht="28.5" x14ac:dyDescent="0.15">
      <c r="A50" s="272"/>
      <c r="B50" s="65" t="s">
        <v>185</v>
      </c>
      <c r="C50" s="65" t="s">
        <v>101</v>
      </c>
      <c r="D50" s="29" t="s">
        <v>186</v>
      </c>
      <c r="E50" s="29">
        <v>2011</v>
      </c>
      <c r="F50" s="29" t="s">
        <v>135</v>
      </c>
      <c r="G50" s="271"/>
    </row>
  </sheetData>
  <mergeCells count="10">
    <mergeCell ref="G33:G50"/>
    <mergeCell ref="A4:A29"/>
    <mergeCell ref="B16:B18"/>
    <mergeCell ref="B19:B21"/>
    <mergeCell ref="B22:B24"/>
    <mergeCell ref="B25:B26"/>
    <mergeCell ref="B27:B28"/>
    <mergeCell ref="B13:B14"/>
    <mergeCell ref="B11:B12"/>
    <mergeCell ref="A33:A50"/>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
  <sheetViews>
    <sheetView tabSelected="1" workbookViewId="0">
      <selection activeCell="A5" sqref="A5"/>
    </sheetView>
  </sheetViews>
  <sheetFormatPr defaultRowHeight="18" customHeight="1" x14ac:dyDescent="0.15"/>
  <cols>
    <col min="1" max="1" width="12.25" style="2" customWidth="1"/>
    <col min="2" max="3" width="16.125" style="2" customWidth="1"/>
    <col min="4" max="4" width="36.25" style="2" customWidth="1"/>
    <col min="5" max="16384" width="9" style="2"/>
  </cols>
  <sheetData>
    <row r="1" spans="1:5" s="24" customFormat="1" ht="18" customHeight="1" x14ac:dyDescent="0.15">
      <c r="A1" s="21" t="s">
        <v>9</v>
      </c>
      <c r="B1" s="21" t="s">
        <v>10</v>
      </c>
      <c r="C1" s="21" t="s">
        <v>11</v>
      </c>
      <c r="D1" s="23" t="s">
        <v>58</v>
      </c>
    </row>
    <row r="2" spans="1:5" ht="18" customHeight="1" x14ac:dyDescent="0.15">
      <c r="A2" s="16" t="s">
        <v>21</v>
      </c>
      <c r="B2" s="219" t="s">
        <v>42</v>
      </c>
      <c r="C2" s="219"/>
      <c r="D2" s="16" t="s">
        <v>41</v>
      </c>
    </row>
    <row r="3" spans="1:5" ht="18" customHeight="1" x14ac:dyDescent="0.15">
      <c r="A3" s="16" t="s">
        <v>517</v>
      </c>
      <c r="B3" s="277" t="s">
        <v>518</v>
      </c>
      <c r="C3" s="278"/>
      <c r="D3" s="16" t="s">
        <v>516</v>
      </c>
      <c r="E3" s="276" t="s">
        <v>515</v>
      </c>
    </row>
    <row r="4" spans="1:5" ht="18" customHeight="1" x14ac:dyDescent="0.15">
      <c r="A4" s="16" t="s">
        <v>522</v>
      </c>
      <c r="B4" s="277" t="s">
        <v>521</v>
      </c>
      <c r="C4" s="278"/>
      <c r="D4" s="16" t="s">
        <v>520</v>
      </c>
      <c r="E4" s="276" t="s">
        <v>519</v>
      </c>
    </row>
    <row r="5" spans="1:5" ht="18" customHeight="1" x14ac:dyDescent="0.15">
      <c r="A5" s="16"/>
      <c r="B5" s="16"/>
      <c r="C5" s="16"/>
      <c r="D5" s="16"/>
    </row>
    <row r="6" spans="1:5" ht="18" customHeight="1" x14ac:dyDescent="0.15">
      <c r="A6" s="16"/>
      <c r="B6" s="16"/>
      <c r="C6" s="16"/>
      <c r="D6" s="16"/>
    </row>
    <row r="7" spans="1:5" ht="18" customHeight="1" x14ac:dyDescent="0.15">
      <c r="A7" s="16"/>
      <c r="B7" s="16"/>
      <c r="C7" s="16"/>
      <c r="D7" s="16"/>
    </row>
  </sheetData>
  <mergeCells count="3">
    <mergeCell ref="B2:C2"/>
    <mergeCell ref="B3:C3"/>
    <mergeCell ref="B4:C4"/>
  </mergeCells>
  <phoneticPr fontId="1" type="noConversion"/>
  <hyperlinks>
    <hyperlink ref="B2" location="'建安-北京'!A1" display="sheet&quot;建安-北京&quot;"/>
    <hyperlink ref="E3" r:id="rId1"/>
    <hyperlink ref="E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36"/>
  <sheetViews>
    <sheetView workbookViewId="0">
      <pane xSplit="1" topLeftCell="B1" activePane="topRight" state="frozen"/>
      <selection pane="topRight" activeCell="D34" sqref="D34"/>
    </sheetView>
  </sheetViews>
  <sheetFormatPr defaultRowHeight="14.25" x14ac:dyDescent="0.15"/>
  <cols>
    <col min="1" max="1" width="9" style="24"/>
    <col min="2" max="37" width="9" style="2"/>
    <col min="38" max="38" width="9" style="171"/>
    <col min="39" max="16384" width="9" style="2"/>
  </cols>
  <sheetData>
    <row r="1" spans="1:52" ht="23.25" customHeight="1" x14ac:dyDescent="0.15">
      <c r="A1" s="74" t="s">
        <v>212</v>
      </c>
      <c r="AI1" s="175" t="s">
        <v>485</v>
      </c>
      <c r="AJ1" s="174"/>
      <c r="AK1" s="174"/>
    </row>
    <row r="2" spans="1:52" x14ac:dyDescent="0.15">
      <c r="A2" s="74"/>
    </row>
    <row r="3" spans="1:52" s="24" customFormat="1" x14ac:dyDescent="0.15">
      <c r="B3" s="235" t="s">
        <v>213</v>
      </c>
      <c r="C3" s="236"/>
      <c r="D3" s="237"/>
      <c r="E3" s="227" t="s">
        <v>214</v>
      </c>
      <c r="F3" s="227"/>
      <c r="G3" s="227"/>
      <c r="H3" s="226" t="s">
        <v>215</v>
      </c>
      <c r="I3" s="227"/>
      <c r="J3" s="228"/>
      <c r="K3" s="227" t="s">
        <v>216</v>
      </c>
      <c r="L3" s="227"/>
      <c r="M3" s="227"/>
      <c r="N3" s="226" t="s">
        <v>217</v>
      </c>
      <c r="O3" s="227"/>
      <c r="P3" s="228"/>
      <c r="Q3" s="223" t="s">
        <v>218</v>
      </c>
      <c r="R3" s="224"/>
      <c r="S3" s="225"/>
      <c r="T3" s="223" t="s">
        <v>219</v>
      </c>
      <c r="U3" s="224"/>
      <c r="V3" s="225"/>
      <c r="W3" s="223" t="s">
        <v>220</v>
      </c>
      <c r="X3" s="224"/>
      <c r="Y3" s="225"/>
      <c r="Z3" s="223" t="s">
        <v>221</v>
      </c>
      <c r="AA3" s="224"/>
      <c r="AB3" s="225"/>
      <c r="AC3" s="223" t="s">
        <v>222</v>
      </c>
      <c r="AD3" s="224"/>
      <c r="AE3" s="225"/>
      <c r="AF3" s="223" t="s">
        <v>223</v>
      </c>
      <c r="AG3" s="224"/>
      <c r="AH3" s="225"/>
      <c r="AI3" s="223" t="s">
        <v>224</v>
      </c>
      <c r="AJ3" s="224"/>
      <c r="AK3" s="225"/>
      <c r="AL3" s="223" t="s">
        <v>225</v>
      </c>
      <c r="AM3" s="224"/>
      <c r="AN3" s="225"/>
      <c r="AO3" s="223" t="s">
        <v>226</v>
      </c>
      <c r="AP3" s="224"/>
      <c r="AQ3" s="225"/>
      <c r="AR3" s="223" t="s">
        <v>227</v>
      </c>
      <c r="AS3" s="224"/>
      <c r="AT3" s="225"/>
      <c r="AU3" s="223" t="s">
        <v>228</v>
      </c>
      <c r="AV3" s="224"/>
      <c r="AW3" s="225"/>
      <c r="AX3" s="223" t="s">
        <v>229</v>
      </c>
      <c r="AY3" s="224"/>
      <c r="AZ3" s="225"/>
    </row>
    <row r="4" spans="1:52" x14ac:dyDescent="0.15">
      <c r="A4" s="229" t="s">
        <v>230</v>
      </c>
      <c r="B4" s="230" t="s">
        <v>231</v>
      </c>
      <c r="C4" s="231"/>
      <c r="D4" s="232"/>
      <c r="E4" s="233" t="s">
        <v>231</v>
      </c>
      <c r="F4" s="221"/>
      <c r="G4" s="234"/>
      <c r="H4" s="220" t="s">
        <v>231</v>
      </c>
      <c r="I4" s="221"/>
      <c r="J4" s="222"/>
      <c r="K4" s="233" t="s">
        <v>231</v>
      </c>
      <c r="L4" s="221"/>
      <c r="M4" s="234"/>
      <c r="N4" s="220" t="s">
        <v>231</v>
      </c>
      <c r="O4" s="221"/>
      <c r="P4" s="222"/>
      <c r="Q4" s="220" t="s">
        <v>231</v>
      </c>
      <c r="R4" s="221"/>
      <c r="S4" s="222"/>
      <c r="T4" s="220" t="s">
        <v>231</v>
      </c>
      <c r="U4" s="221"/>
      <c r="V4" s="222"/>
      <c r="W4" s="220" t="s">
        <v>231</v>
      </c>
      <c r="X4" s="221"/>
      <c r="Y4" s="222"/>
      <c r="Z4" s="220" t="s">
        <v>231</v>
      </c>
      <c r="AA4" s="221"/>
      <c r="AB4" s="222"/>
      <c r="AC4" s="220" t="s">
        <v>231</v>
      </c>
      <c r="AD4" s="221"/>
      <c r="AE4" s="222"/>
      <c r="AF4" s="220" t="s">
        <v>231</v>
      </c>
      <c r="AG4" s="221"/>
      <c r="AH4" s="222"/>
      <c r="AI4" s="220" t="s">
        <v>231</v>
      </c>
      <c r="AJ4" s="221"/>
      <c r="AK4" s="222"/>
      <c r="AL4" s="220" t="s">
        <v>231</v>
      </c>
      <c r="AM4" s="221"/>
      <c r="AN4" s="222"/>
      <c r="AO4" s="220" t="s">
        <v>231</v>
      </c>
      <c r="AP4" s="221"/>
      <c r="AQ4" s="222"/>
      <c r="AR4" s="220" t="s">
        <v>231</v>
      </c>
      <c r="AS4" s="221"/>
      <c r="AT4" s="222"/>
      <c r="AU4" s="220" t="s">
        <v>231</v>
      </c>
      <c r="AV4" s="221"/>
      <c r="AW4" s="222"/>
      <c r="AX4" s="220" t="s">
        <v>231</v>
      </c>
      <c r="AY4" s="221"/>
      <c r="AZ4" s="222"/>
    </row>
    <row r="5" spans="1:52" x14ac:dyDescent="0.15">
      <c r="A5" s="229"/>
      <c r="B5" s="75" t="s">
        <v>232</v>
      </c>
      <c r="C5" s="76" t="s">
        <v>233</v>
      </c>
      <c r="D5" s="77" t="s">
        <v>234</v>
      </c>
      <c r="E5" s="141" t="s">
        <v>232</v>
      </c>
      <c r="F5" s="142" t="s">
        <v>233</v>
      </c>
      <c r="G5" s="143" t="s">
        <v>234</v>
      </c>
      <c r="H5" s="144" t="s">
        <v>232</v>
      </c>
      <c r="I5" s="145" t="s">
        <v>233</v>
      </c>
      <c r="J5" s="146" t="s">
        <v>234</v>
      </c>
      <c r="K5" s="141" t="s">
        <v>232</v>
      </c>
      <c r="L5" s="142" t="s">
        <v>233</v>
      </c>
      <c r="M5" s="143" t="s">
        <v>234</v>
      </c>
      <c r="N5" s="147" t="s">
        <v>232</v>
      </c>
      <c r="O5" s="142" t="s">
        <v>233</v>
      </c>
      <c r="P5" s="148" t="s">
        <v>234</v>
      </c>
      <c r="Q5" s="147" t="s">
        <v>232</v>
      </c>
      <c r="R5" s="142" t="s">
        <v>233</v>
      </c>
      <c r="S5" s="148" t="s">
        <v>234</v>
      </c>
      <c r="T5" s="147" t="s">
        <v>232</v>
      </c>
      <c r="U5" s="142" t="s">
        <v>233</v>
      </c>
      <c r="V5" s="148" t="s">
        <v>234</v>
      </c>
      <c r="W5" s="147" t="s">
        <v>232</v>
      </c>
      <c r="X5" s="142" t="s">
        <v>233</v>
      </c>
      <c r="Y5" s="148" t="s">
        <v>234</v>
      </c>
      <c r="Z5" s="147" t="s">
        <v>232</v>
      </c>
      <c r="AA5" s="142" t="s">
        <v>233</v>
      </c>
      <c r="AB5" s="148" t="s">
        <v>234</v>
      </c>
      <c r="AC5" s="147" t="s">
        <v>232</v>
      </c>
      <c r="AD5" s="142" t="s">
        <v>233</v>
      </c>
      <c r="AE5" s="148" t="s">
        <v>234</v>
      </c>
      <c r="AF5" s="147" t="s">
        <v>232</v>
      </c>
      <c r="AG5" s="142" t="s">
        <v>233</v>
      </c>
      <c r="AH5" s="148" t="s">
        <v>234</v>
      </c>
      <c r="AI5" s="147" t="s">
        <v>232</v>
      </c>
      <c r="AJ5" s="142" t="s">
        <v>233</v>
      </c>
      <c r="AK5" s="143" t="s">
        <v>234</v>
      </c>
      <c r="AL5" s="172" t="s">
        <v>232</v>
      </c>
      <c r="AM5" s="142" t="s">
        <v>233</v>
      </c>
      <c r="AN5" s="148" t="s">
        <v>234</v>
      </c>
      <c r="AO5" s="147" t="s">
        <v>232</v>
      </c>
      <c r="AP5" s="142" t="s">
        <v>233</v>
      </c>
      <c r="AQ5" s="148" t="s">
        <v>234</v>
      </c>
      <c r="AR5" s="147" t="s">
        <v>232</v>
      </c>
      <c r="AS5" s="142" t="s">
        <v>233</v>
      </c>
      <c r="AT5" s="148" t="s">
        <v>234</v>
      </c>
      <c r="AU5" s="147" t="s">
        <v>232</v>
      </c>
      <c r="AV5" s="142" t="s">
        <v>233</v>
      </c>
      <c r="AW5" s="148" t="s">
        <v>234</v>
      </c>
      <c r="AX5" s="147" t="s">
        <v>232</v>
      </c>
      <c r="AY5" s="142" t="s">
        <v>233</v>
      </c>
      <c r="AZ5" s="148" t="s">
        <v>234</v>
      </c>
    </row>
    <row r="6" spans="1:52" x14ac:dyDescent="0.15">
      <c r="A6" s="78" t="s">
        <v>235</v>
      </c>
      <c r="B6" s="79">
        <v>1605</v>
      </c>
      <c r="C6" s="80">
        <v>1974</v>
      </c>
      <c r="D6" s="81">
        <v>1996</v>
      </c>
      <c r="E6" s="149">
        <v>1412</v>
      </c>
      <c r="F6" s="150">
        <v>1764</v>
      </c>
      <c r="G6" s="151">
        <v>1835</v>
      </c>
      <c r="H6" s="152">
        <v>1390</v>
      </c>
      <c r="I6" s="153">
        <v>1714</v>
      </c>
      <c r="J6" s="154">
        <v>1802</v>
      </c>
      <c r="K6" s="149">
        <v>1452</v>
      </c>
      <c r="L6" s="150">
        <v>1792</v>
      </c>
      <c r="M6" s="151">
        <v>1879</v>
      </c>
      <c r="N6" s="155">
        <v>1472</v>
      </c>
      <c r="O6" s="156">
        <v>1827</v>
      </c>
      <c r="P6" s="157">
        <v>1935</v>
      </c>
      <c r="Q6" s="152">
        <v>1494</v>
      </c>
      <c r="R6" s="153">
        <v>1861</v>
      </c>
      <c r="S6" s="154">
        <v>1935</v>
      </c>
      <c r="T6" s="152">
        <v>1504</v>
      </c>
      <c r="U6" s="153">
        <v>1877</v>
      </c>
      <c r="V6" s="154">
        <v>1949</v>
      </c>
      <c r="W6" s="158">
        <v>1505</v>
      </c>
      <c r="X6" s="159">
        <v>1876</v>
      </c>
      <c r="Y6" s="160">
        <v>1954</v>
      </c>
      <c r="Z6" s="158">
        <v>1477</v>
      </c>
      <c r="AA6" s="159">
        <v>1845</v>
      </c>
      <c r="AB6" s="160">
        <v>1923</v>
      </c>
      <c r="AC6" s="158">
        <v>1533</v>
      </c>
      <c r="AD6" s="159">
        <v>1896</v>
      </c>
      <c r="AE6" s="160">
        <v>1985</v>
      </c>
      <c r="AF6" s="158">
        <v>1470</v>
      </c>
      <c r="AG6" s="159">
        <v>1845</v>
      </c>
      <c r="AH6" s="160">
        <v>1916</v>
      </c>
      <c r="AI6" s="158">
        <v>1472</v>
      </c>
      <c r="AJ6" s="159">
        <v>1853</v>
      </c>
      <c r="AK6" s="170">
        <v>1918</v>
      </c>
      <c r="AL6" s="173">
        <v>1281</v>
      </c>
      <c r="AM6" s="159">
        <v>1663</v>
      </c>
      <c r="AN6" s="160">
        <v>1698</v>
      </c>
      <c r="AO6" s="158">
        <v>1101</v>
      </c>
      <c r="AP6" s="159">
        <v>1768</v>
      </c>
      <c r="AQ6" s="160">
        <v>1706</v>
      </c>
      <c r="AR6" s="158">
        <v>1081</v>
      </c>
      <c r="AS6" s="159">
        <v>1730</v>
      </c>
      <c r="AT6" s="160">
        <v>1687</v>
      </c>
      <c r="AU6" s="158">
        <v>1066</v>
      </c>
      <c r="AV6" s="159">
        <v>1735</v>
      </c>
      <c r="AW6" s="160">
        <v>1679</v>
      </c>
      <c r="AX6" s="158">
        <v>1089</v>
      </c>
      <c r="AY6" s="159">
        <v>1810</v>
      </c>
      <c r="AZ6" s="160">
        <v>1745</v>
      </c>
    </row>
    <row r="7" spans="1:52" x14ac:dyDescent="0.15">
      <c r="A7" s="78" t="s">
        <v>236</v>
      </c>
      <c r="B7" s="79">
        <v>2151</v>
      </c>
      <c r="C7" s="80">
        <v>2680</v>
      </c>
      <c r="D7" s="81">
        <v>2597</v>
      </c>
      <c r="E7" s="149">
        <v>2064</v>
      </c>
      <c r="F7" s="150">
        <v>2533</v>
      </c>
      <c r="G7" s="151">
        <v>2411</v>
      </c>
      <c r="H7" s="152">
        <v>2039</v>
      </c>
      <c r="I7" s="153">
        <v>2533</v>
      </c>
      <c r="J7" s="154">
        <v>2472</v>
      </c>
      <c r="K7" s="149">
        <v>2032</v>
      </c>
      <c r="L7" s="150">
        <v>2496</v>
      </c>
      <c r="M7" s="151">
        <v>2405</v>
      </c>
      <c r="N7" s="155">
        <v>2006</v>
      </c>
      <c r="O7" s="156"/>
      <c r="P7" s="157"/>
      <c r="Q7" s="152">
        <v>2022</v>
      </c>
      <c r="R7" s="153">
        <v>2402</v>
      </c>
      <c r="S7" s="154">
        <v>2472</v>
      </c>
      <c r="T7" s="152">
        <v>1984</v>
      </c>
      <c r="U7" s="153">
        <v>2384</v>
      </c>
      <c r="V7" s="154">
        <v>2561</v>
      </c>
      <c r="W7" s="158">
        <v>1807</v>
      </c>
      <c r="X7" s="159">
        <v>2156</v>
      </c>
      <c r="Y7" s="160">
        <v>2387</v>
      </c>
      <c r="Z7" s="158">
        <v>1815</v>
      </c>
      <c r="AA7" s="159">
        <v>2207</v>
      </c>
      <c r="AB7" s="160">
        <v>2408</v>
      </c>
      <c r="AC7" s="158">
        <v>1711</v>
      </c>
      <c r="AD7" s="159">
        <v>2098</v>
      </c>
      <c r="AE7" s="160">
        <v>2245</v>
      </c>
      <c r="AF7" s="158">
        <v>1678</v>
      </c>
      <c r="AG7" s="159">
        <v>2064</v>
      </c>
      <c r="AH7" s="160">
        <v>2206</v>
      </c>
      <c r="AI7" s="158">
        <v>1649</v>
      </c>
      <c r="AJ7" s="159">
        <v>2016</v>
      </c>
      <c r="AK7" s="170">
        <v>2157</v>
      </c>
      <c r="AL7" s="173">
        <v>1502</v>
      </c>
      <c r="AM7" s="159">
        <v>1835</v>
      </c>
      <c r="AN7" s="160">
        <v>1988</v>
      </c>
      <c r="AO7" s="158">
        <v>1365</v>
      </c>
      <c r="AP7" s="159">
        <v>1730</v>
      </c>
      <c r="AQ7" s="160">
        <v>1835</v>
      </c>
      <c r="AR7" s="158">
        <v>1242</v>
      </c>
      <c r="AS7" s="159">
        <v>1559</v>
      </c>
      <c r="AT7" s="160">
        <v>1680</v>
      </c>
      <c r="AU7" s="158">
        <v>1228</v>
      </c>
      <c r="AV7" s="159">
        <v>1415</v>
      </c>
      <c r="AW7" s="160">
        <v>1525</v>
      </c>
      <c r="AX7" s="158">
        <v>1190</v>
      </c>
      <c r="AY7" s="159">
        <v>1395</v>
      </c>
      <c r="AZ7" s="160">
        <v>2184</v>
      </c>
    </row>
    <row r="8" spans="1:52" x14ac:dyDescent="0.15">
      <c r="A8" s="78" t="s">
        <v>237</v>
      </c>
      <c r="B8" s="79">
        <v>1842</v>
      </c>
      <c r="C8" s="80">
        <v>2388</v>
      </c>
      <c r="D8" s="81">
        <v>2582</v>
      </c>
      <c r="E8" s="149">
        <v>0</v>
      </c>
      <c r="F8" s="150">
        <v>0</v>
      </c>
      <c r="G8" s="151">
        <v>0</v>
      </c>
      <c r="H8" s="152">
        <v>1912</v>
      </c>
      <c r="I8" s="153">
        <v>2461</v>
      </c>
      <c r="J8" s="154">
        <v>2652</v>
      </c>
      <c r="K8" s="149">
        <v>1837</v>
      </c>
      <c r="L8" s="150">
        <v>2376</v>
      </c>
      <c r="M8" s="151">
        <v>2534</v>
      </c>
      <c r="N8" s="155">
        <v>1845</v>
      </c>
      <c r="O8" s="156">
        <v>2383</v>
      </c>
      <c r="P8" s="157">
        <v>2541</v>
      </c>
      <c r="Q8" s="152">
        <v>1808</v>
      </c>
      <c r="R8" s="153">
        <v>2342</v>
      </c>
      <c r="S8" s="154">
        <v>2502</v>
      </c>
      <c r="T8" s="152">
        <v>1791</v>
      </c>
      <c r="U8" s="153">
        <v>2306</v>
      </c>
      <c r="V8" s="154">
        <v>2471</v>
      </c>
      <c r="W8" s="158">
        <v>1723</v>
      </c>
      <c r="X8" s="159">
        <v>2249</v>
      </c>
      <c r="Y8" s="160">
        <v>2406</v>
      </c>
      <c r="Z8" s="158">
        <v>1714</v>
      </c>
      <c r="AA8" s="159">
        <v>2242</v>
      </c>
      <c r="AB8" s="160">
        <v>2395</v>
      </c>
      <c r="AC8" s="158">
        <v>1732</v>
      </c>
      <c r="AD8" s="159">
        <v>2268</v>
      </c>
      <c r="AE8" s="160">
        <v>2428</v>
      </c>
      <c r="AF8" s="158">
        <v>1717</v>
      </c>
      <c r="AG8" s="159">
        <v>2258</v>
      </c>
      <c r="AH8" s="160">
        <v>2420</v>
      </c>
      <c r="AI8" s="158">
        <v>1520</v>
      </c>
      <c r="AJ8" s="159">
        <v>2039</v>
      </c>
      <c r="AK8" s="170">
        <v>2176</v>
      </c>
      <c r="AL8" s="173">
        <v>1461</v>
      </c>
      <c r="AM8" s="159">
        <v>1973</v>
      </c>
      <c r="AN8" s="160">
        <v>2095</v>
      </c>
      <c r="AO8" s="158">
        <v>1381</v>
      </c>
      <c r="AP8" s="159">
        <v>1920</v>
      </c>
      <c r="AQ8" s="160">
        <v>1985</v>
      </c>
      <c r="AR8" s="158">
        <v>1180</v>
      </c>
      <c r="AS8" s="159">
        <v>1787</v>
      </c>
      <c r="AT8" s="160">
        <v>1859</v>
      </c>
      <c r="AU8" s="158">
        <v>1175</v>
      </c>
      <c r="AV8" s="159">
        <v>1775</v>
      </c>
      <c r="AW8" s="160">
        <v>1848</v>
      </c>
      <c r="AX8" s="158"/>
      <c r="AY8" s="159"/>
      <c r="AZ8" s="160"/>
    </row>
    <row r="9" spans="1:52" x14ac:dyDescent="0.15">
      <c r="A9" s="78" t="s">
        <v>238</v>
      </c>
      <c r="B9" s="79">
        <v>1250</v>
      </c>
      <c r="C9" s="80">
        <v>1300</v>
      </c>
      <c r="D9" s="81">
        <v>1460</v>
      </c>
      <c r="E9" s="149">
        <v>1250</v>
      </c>
      <c r="F9" s="150">
        <v>1270</v>
      </c>
      <c r="G9" s="151">
        <v>1455</v>
      </c>
      <c r="H9" s="152">
        <v>1175</v>
      </c>
      <c r="I9" s="153">
        <v>1315</v>
      </c>
      <c r="J9" s="154">
        <v>1475</v>
      </c>
      <c r="K9" s="149">
        <v>1195</v>
      </c>
      <c r="L9" s="150">
        <v>1330</v>
      </c>
      <c r="M9" s="151">
        <v>1500</v>
      </c>
      <c r="N9" s="155">
        <v>1190</v>
      </c>
      <c r="O9" s="156">
        <v>1330</v>
      </c>
      <c r="P9" s="157">
        <v>1500</v>
      </c>
      <c r="Q9" s="152">
        <v>1170</v>
      </c>
      <c r="R9" s="153">
        <v>1320</v>
      </c>
      <c r="S9" s="154">
        <v>1500</v>
      </c>
      <c r="T9" s="152">
        <v>1150</v>
      </c>
      <c r="U9" s="153">
        <v>1320</v>
      </c>
      <c r="V9" s="154">
        <v>1500</v>
      </c>
      <c r="W9" s="158">
        <v>1150</v>
      </c>
      <c r="X9" s="159">
        <v>1320</v>
      </c>
      <c r="Y9" s="160">
        <v>1500</v>
      </c>
      <c r="Z9" s="158">
        <v>1130</v>
      </c>
      <c r="AA9" s="159">
        <v>1300</v>
      </c>
      <c r="AB9" s="160">
        <v>1480</v>
      </c>
      <c r="AC9" s="158">
        <v>1130</v>
      </c>
      <c r="AD9" s="159">
        <v>1300</v>
      </c>
      <c r="AE9" s="160">
        <v>1410</v>
      </c>
      <c r="AF9" s="158">
        <v>1050</v>
      </c>
      <c r="AG9" s="159">
        <v>1170</v>
      </c>
      <c r="AH9" s="160">
        <v>1310</v>
      </c>
      <c r="AI9" s="158">
        <v>1050</v>
      </c>
      <c r="AJ9" s="159">
        <v>1160</v>
      </c>
      <c r="AK9" s="170">
        <v>1300</v>
      </c>
      <c r="AL9" s="173">
        <v>980</v>
      </c>
      <c r="AM9" s="159">
        <v>1100</v>
      </c>
      <c r="AN9" s="160">
        <v>1220</v>
      </c>
      <c r="AO9" s="158">
        <v>970</v>
      </c>
      <c r="AP9" s="159">
        <v>1040</v>
      </c>
      <c r="AQ9" s="160">
        <v>1160</v>
      </c>
      <c r="AR9" s="158">
        <v>965</v>
      </c>
      <c r="AS9" s="159">
        <v>1025</v>
      </c>
      <c r="AT9" s="160">
        <v>1160</v>
      </c>
      <c r="AU9" s="158">
        <v>960</v>
      </c>
      <c r="AV9" s="159">
        <v>1010</v>
      </c>
      <c r="AW9" s="160">
        <v>1150</v>
      </c>
      <c r="AX9" s="158">
        <v>970</v>
      </c>
      <c r="AY9" s="159">
        <v>1020</v>
      </c>
      <c r="AZ9" s="160">
        <v>1160</v>
      </c>
    </row>
    <row r="10" spans="1:52" x14ac:dyDescent="0.15">
      <c r="A10" s="78" t="s">
        <v>239</v>
      </c>
      <c r="B10" s="79">
        <v>1188</v>
      </c>
      <c r="C10" s="80">
        <v>1477</v>
      </c>
      <c r="D10" s="81">
        <v>1620</v>
      </c>
      <c r="E10" s="149">
        <v>1180</v>
      </c>
      <c r="F10" s="150">
        <v>1450</v>
      </c>
      <c r="G10" s="151">
        <v>1590</v>
      </c>
      <c r="H10" s="152">
        <v>1171</v>
      </c>
      <c r="I10" s="153">
        <v>1439</v>
      </c>
      <c r="J10" s="154">
        <v>1562</v>
      </c>
      <c r="K10" s="149">
        <v>1150</v>
      </c>
      <c r="L10" s="150">
        <v>1420</v>
      </c>
      <c r="M10" s="151">
        <v>1500</v>
      </c>
      <c r="N10" s="155">
        <v>1150</v>
      </c>
      <c r="O10" s="156">
        <v>1420</v>
      </c>
      <c r="P10" s="157">
        <v>1500</v>
      </c>
      <c r="Q10" s="152">
        <v>1215</v>
      </c>
      <c r="R10" s="153">
        <v>1450</v>
      </c>
      <c r="S10" s="154">
        <v>1545</v>
      </c>
      <c r="T10" s="152">
        <v>1190</v>
      </c>
      <c r="U10" s="153">
        <v>1440</v>
      </c>
      <c r="V10" s="154">
        <v>1520</v>
      </c>
      <c r="W10" s="158">
        <v>1080</v>
      </c>
      <c r="X10" s="159">
        <v>1280</v>
      </c>
      <c r="Y10" s="160">
        <v>1400</v>
      </c>
      <c r="Z10" s="158">
        <v>1030</v>
      </c>
      <c r="AA10" s="159">
        <v>1260</v>
      </c>
      <c r="AB10" s="160">
        <v>1370</v>
      </c>
      <c r="AC10" s="158">
        <v>1020</v>
      </c>
      <c r="AD10" s="159">
        <v>1260</v>
      </c>
      <c r="AE10" s="160">
        <v>1380</v>
      </c>
      <c r="AF10" s="158">
        <v>960</v>
      </c>
      <c r="AG10" s="159">
        <v>1280</v>
      </c>
      <c r="AH10" s="160">
        <v>1350</v>
      </c>
      <c r="AI10" s="158">
        <v>900</v>
      </c>
      <c r="AJ10" s="159">
        <v>1260</v>
      </c>
      <c r="AK10" s="170">
        <v>1300</v>
      </c>
      <c r="AL10" s="173">
        <v>820</v>
      </c>
      <c r="AM10" s="159">
        <v>1180</v>
      </c>
      <c r="AN10" s="160">
        <v>1260</v>
      </c>
      <c r="AO10" s="158">
        <v>800</v>
      </c>
      <c r="AP10" s="159">
        <v>1150</v>
      </c>
      <c r="AQ10" s="160">
        <v>1280</v>
      </c>
      <c r="AR10" s="158">
        <v>780</v>
      </c>
      <c r="AS10" s="159">
        <v>1180</v>
      </c>
      <c r="AT10" s="160">
        <v>1280</v>
      </c>
      <c r="AU10" s="158">
        <v>750</v>
      </c>
      <c r="AV10" s="159">
        <v>1150</v>
      </c>
      <c r="AW10" s="160">
        <v>1260</v>
      </c>
      <c r="AX10" s="158">
        <v>830</v>
      </c>
      <c r="AY10" s="159">
        <v>1200</v>
      </c>
      <c r="AZ10" s="160">
        <v>1330</v>
      </c>
    </row>
    <row r="11" spans="1:52" x14ac:dyDescent="0.15">
      <c r="A11" s="78" t="s">
        <v>240</v>
      </c>
      <c r="B11" s="79">
        <v>1168</v>
      </c>
      <c r="C11" s="80">
        <v>1402</v>
      </c>
      <c r="D11" s="81">
        <v>1698</v>
      </c>
      <c r="E11" s="149">
        <v>1156</v>
      </c>
      <c r="F11" s="150">
        <v>1388</v>
      </c>
      <c r="G11" s="151">
        <v>1681</v>
      </c>
      <c r="H11" s="152">
        <v>1147</v>
      </c>
      <c r="I11" s="153">
        <v>1377</v>
      </c>
      <c r="J11" s="154">
        <v>1668</v>
      </c>
      <c r="K11" s="149">
        <v>1105</v>
      </c>
      <c r="L11" s="150">
        <v>1327</v>
      </c>
      <c r="M11" s="151">
        <v>1608</v>
      </c>
      <c r="N11" s="155">
        <v>1181</v>
      </c>
      <c r="O11" s="156">
        <v>1418</v>
      </c>
      <c r="P11" s="157">
        <v>1718</v>
      </c>
      <c r="Q11" s="152">
        <v>1182</v>
      </c>
      <c r="R11" s="153">
        <v>1419</v>
      </c>
      <c r="S11" s="154">
        <v>1720</v>
      </c>
      <c r="T11" s="152">
        <v>1192</v>
      </c>
      <c r="U11" s="153">
        <v>1473</v>
      </c>
      <c r="V11" s="154">
        <v>1734</v>
      </c>
      <c r="W11" s="158">
        <v>921</v>
      </c>
      <c r="X11" s="159">
        <v>1464</v>
      </c>
      <c r="Y11" s="160">
        <v>0</v>
      </c>
      <c r="Z11" s="158">
        <v>891</v>
      </c>
      <c r="AA11" s="159">
        <v>1417</v>
      </c>
      <c r="AB11" s="160">
        <v>0</v>
      </c>
      <c r="AC11" s="158">
        <v>964</v>
      </c>
      <c r="AD11" s="159">
        <v>1569</v>
      </c>
      <c r="AE11" s="160"/>
      <c r="AF11" s="158">
        <v>987</v>
      </c>
      <c r="AG11" s="159">
        <v>1606</v>
      </c>
      <c r="AH11" s="160"/>
      <c r="AI11" s="158">
        <v>996</v>
      </c>
      <c r="AJ11" s="159">
        <v>1622</v>
      </c>
      <c r="AK11" s="170"/>
      <c r="AL11" s="173">
        <v>975</v>
      </c>
      <c r="AM11" s="159">
        <v>1587</v>
      </c>
      <c r="AN11" s="160"/>
      <c r="AO11" s="158">
        <v>972</v>
      </c>
      <c r="AP11" s="159">
        <v>1582</v>
      </c>
      <c r="AQ11" s="160"/>
      <c r="AR11" s="158">
        <v>933</v>
      </c>
      <c r="AS11" s="159">
        <v>1519</v>
      </c>
      <c r="AT11" s="160"/>
      <c r="AU11" s="158">
        <v>918</v>
      </c>
      <c r="AV11" s="159">
        <v>1494</v>
      </c>
      <c r="AW11" s="160"/>
      <c r="AX11" s="158">
        <v>977</v>
      </c>
      <c r="AY11" s="159">
        <v>1590</v>
      </c>
      <c r="AZ11" s="160"/>
    </row>
    <row r="12" spans="1:52" x14ac:dyDescent="0.15">
      <c r="A12" s="78" t="s">
        <v>241</v>
      </c>
      <c r="B12" s="79">
        <v>1200</v>
      </c>
      <c r="C12" s="80">
        <v>1480</v>
      </c>
      <c r="D12" s="81">
        <v>2200</v>
      </c>
      <c r="E12" s="149">
        <v>1200</v>
      </c>
      <c r="F12" s="150">
        <v>1480</v>
      </c>
      <c r="G12" s="151">
        <v>2200</v>
      </c>
      <c r="H12" s="152">
        <v>1200</v>
      </c>
      <c r="I12" s="153">
        <v>1680</v>
      </c>
      <c r="J12" s="154">
        <v>2200</v>
      </c>
      <c r="K12" s="149">
        <v>1200</v>
      </c>
      <c r="L12" s="150">
        <v>1680</v>
      </c>
      <c r="M12" s="151">
        <v>2200</v>
      </c>
      <c r="N12" s="155"/>
      <c r="O12" s="156"/>
      <c r="P12" s="157"/>
      <c r="Q12" s="152">
        <v>1250</v>
      </c>
      <c r="R12" s="153">
        <v>1700</v>
      </c>
      <c r="S12" s="154">
        <v>2300</v>
      </c>
      <c r="T12" s="152">
        <v>1150</v>
      </c>
      <c r="U12" s="153">
        <v>1600</v>
      </c>
      <c r="V12" s="154">
        <v>2000</v>
      </c>
      <c r="W12" s="158">
        <v>1150</v>
      </c>
      <c r="X12" s="159">
        <v>1600</v>
      </c>
      <c r="Y12" s="160">
        <v>2000</v>
      </c>
      <c r="Z12" s="158">
        <v>1100</v>
      </c>
      <c r="AA12" s="159">
        <v>1600</v>
      </c>
      <c r="AB12" s="160">
        <v>2000</v>
      </c>
      <c r="AC12" s="158">
        <v>1200</v>
      </c>
      <c r="AD12" s="159">
        <v>2000</v>
      </c>
      <c r="AE12" s="160">
        <v>1800</v>
      </c>
      <c r="AF12" s="158">
        <v>1200</v>
      </c>
      <c r="AG12" s="159">
        <v>1600</v>
      </c>
      <c r="AH12" s="160">
        <v>1800</v>
      </c>
      <c r="AI12" s="158">
        <v>1200</v>
      </c>
      <c r="AJ12" s="159">
        <v>1600</v>
      </c>
      <c r="AK12" s="170">
        <v>1800</v>
      </c>
      <c r="AL12" s="173">
        <v>1100</v>
      </c>
      <c r="AM12" s="159">
        <v>1600</v>
      </c>
      <c r="AN12" s="160">
        <v>1750</v>
      </c>
      <c r="AO12" s="158">
        <v>1080</v>
      </c>
      <c r="AP12" s="159">
        <v>1650</v>
      </c>
      <c r="AQ12" s="160">
        <v>1830</v>
      </c>
      <c r="AR12" s="158">
        <v>960</v>
      </c>
      <c r="AS12" s="159">
        <v>1550</v>
      </c>
      <c r="AT12" s="160">
        <v>1800</v>
      </c>
      <c r="AU12" s="158">
        <v>960</v>
      </c>
      <c r="AV12" s="159">
        <v>1550</v>
      </c>
      <c r="AW12" s="160">
        <v>1800</v>
      </c>
      <c r="AX12" s="158">
        <v>860</v>
      </c>
      <c r="AY12" s="159">
        <v>1300</v>
      </c>
      <c r="AZ12" s="160">
        <v>1600</v>
      </c>
    </row>
    <row r="13" spans="1:52" x14ac:dyDescent="0.15">
      <c r="A13" s="78" t="s">
        <v>242</v>
      </c>
      <c r="B13" s="79">
        <v>1280</v>
      </c>
      <c r="C13" s="80">
        <v>1370</v>
      </c>
      <c r="D13" s="81">
        <v>1670</v>
      </c>
      <c r="E13" s="149">
        <v>1280</v>
      </c>
      <c r="F13" s="150">
        <v>1370</v>
      </c>
      <c r="G13" s="151">
        <v>1670</v>
      </c>
      <c r="H13" s="152">
        <v>1280</v>
      </c>
      <c r="I13" s="153">
        <v>1370</v>
      </c>
      <c r="J13" s="154">
        <v>1670</v>
      </c>
      <c r="K13" s="149">
        <v>1300</v>
      </c>
      <c r="L13" s="150">
        <v>1400</v>
      </c>
      <c r="M13" s="151">
        <v>1700</v>
      </c>
      <c r="N13" s="155">
        <v>1300</v>
      </c>
      <c r="O13" s="156">
        <v>1400</v>
      </c>
      <c r="P13" s="157">
        <v>1700</v>
      </c>
      <c r="Q13" s="152">
        <v>1300</v>
      </c>
      <c r="R13" s="153">
        <v>1400</v>
      </c>
      <c r="S13" s="154">
        <v>1700</v>
      </c>
      <c r="T13" s="152">
        <v>1300</v>
      </c>
      <c r="U13" s="153">
        <v>1400</v>
      </c>
      <c r="V13" s="154">
        <v>1750</v>
      </c>
      <c r="W13" s="158">
        <v>1200</v>
      </c>
      <c r="X13" s="159">
        <v>1400</v>
      </c>
      <c r="Y13" s="160">
        <v>1700</v>
      </c>
      <c r="Z13" s="158">
        <v>1100</v>
      </c>
      <c r="AA13" s="159">
        <v>1300</v>
      </c>
      <c r="AB13" s="160">
        <v>1500</v>
      </c>
      <c r="AC13" s="158">
        <v>1000</v>
      </c>
      <c r="AD13" s="159">
        <v>1300</v>
      </c>
      <c r="AE13" s="160">
        <v>1450</v>
      </c>
      <c r="AF13" s="158">
        <v>1100</v>
      </c>
      <c r="AG13" s="159">
        <v>1350</v>
      </c>
      <c r="AH13" s="160">
        <v>1500</v>
      </c>
      <c r="AI13" s="158">
        <v>900</v>
      </c>
      <c r="AJ13" s="159">
        <v>1300</v>
      </c>
      <c r="AK13" s="170">
        <v>1600</v>
      </c>
      <c r="AL13" s="173">
        <v>880</v>
      </c>
      <c r="AM13" s="159">
        <v>1200</v>
      </c>
      <c r="AN13" s="160">
        <v>1550</v>
      </c>
      <c r="AO13" s="158">
        <v>850</v>
      </c>
      <c r="AP13" s="159">
        <v>1200</v>
      </c>
      <c r="AQ13" s="160">
        <v>1350</v>
      </c>
      <c r="AR13" s="158">
        <v>820</v>
      </c>
      <c r="AS13" s="159">
        <v>1000</v>
      </c>
      <c r="AT13" s="160">
        <v>1400</v>
      </c>
      <c r="AU13" s="158">
        <v>800</v>
      </c>
      <c r="AV13" s="159">
        <v>1100</v>
      </c>
      <c r="AW13" s="160">
        <v>1400</v>
      </c>
      <c r="AX13" s="158">
        <v>760</v>
      </c>
      <c r="AY13" s="159">
        <v>1100</v>
      </c>
      <c r="AZ13" s="160">
        <v>1400</v>
      </c>
    </row>
    <row r="14" spans="1:52" x14ac:dyDescent="0.15">
      <c r="A14" s="78" t="s">
        <v>243</v>
      </c>
      <c r="B14" s="79" t="s">
        <v>244</v>
      </c>
      <c r="C14" s="80">
        <v>1550</v>
      </c>
      <c r="D14" s="81">
        <v>1330</v>
      </c>
      <c r="E14" s="161">
        <v>1186</v>
      </c>
      <c r="F14" s="153">
        <v>1388</v>
      </c>
      <c r="G14" s="162">
        <v>1754</v>
      </c>
      <c r="H14" s="152">
        <v>1290</v>
      </c>
      <c r="I14" s="153">
        <v>1450</v>
      </c>
      <c r="J14" s="154">
        <v>1810</v>
      </c>
      <c r="K14" s="161">
        <v>1320</v>
      </c>
      <c r="L14" s="153">
        <v>1655</v>
      </c>
      <c r="M14" s="162">
        <v>1895</v>
      </c>
      <c r="N14" s="163">
        <v>1320</v>
      </c>
      <c r="O14" s="164">
        <v>1655</v>
      </c>
      <c r="P14" s="165">
        <v>1895</v>
      </c>
      <c r="Q14" s="152">
        <v>1278</v>
      </c>
      <c r="R14" s="153">
        <v>1589</v>
      </c>
      <c r="S14" s="154">
        <v>1789</v>
      </c>
      <c r="T14" s="152">
        <v>1282</v>
      </c>
      <c r="U14" s="153">
        <v>1590</v>
      </c>
      <c r="V14" s="154">
        <v>1809</v>
      </c>
      <c r="W14" s="158">
        <v>1215</v>
      </c>
      <c r="X14" s="159">
        <v>1405</v>
      </c>
      <c r="Y14" s="160">
        <v>1685</v>
      </c>
      <c r="Z14" s="158">
        <v>1230</v>
      </c>
      <c r="AA14" s="159">
        <v>1420</v>
      </c>
      <c r="AB14" s="160">
        <v>1700</v>
      </c>
      <c r="AC14" s="158">
        <v>1250</v>
      </c>
      <c r="AD14" s="159">
        <v>1450</v>
      </c>
      <c r="AE14" s="160">
        <v>1700</v>
      </c>
      <c r="AF14" s="158">
        <v>1180</v>
      </c>
      <c r="AG14" s="159">
        <v>1420</v>
      </c>
      <c r="AH14" s="160">
        <v>1650</v>
      </c>
      <c r="AI14" s="158">
        <v>1160</v>
      </c>
      <c r="AJ14" s="159">
        <v>1320</v>
      </c>
      <c r="AK14" s="170">
        <v>1450</v>
      </c>
      <c r="AL14" s="173">
        <v>995</v>
      </c>
      <c r="AM14" s="159">
        <v>1350</v>
      </c>
      <c r="AN14" s="160">
        <v>1550</v>
      </c>
      <c r="AO14" s="158">
        <v>970</v>
      </c>
      <c r="AP14" s="159">
        <v>1210</v>
      </c>
      <c r="AQ14" s="160">
        <v>1320</v>
      </c>
      <c r="AR14" s="158">
        <v>967</v>
      </c>
      <c r="AS14" s="159">
        <v>1265</v>
      </c>
      <c r="AT14" s="160">
        <v>1522</v>
      </c>
      <c r="AU14" s="158">
        <v>1280</v>
      </c>
      <c r="AV14" s="159">
        <v>1480</v>
      </c>
      <c r="AW14" s="160">
        <v>1620</v>
      </c>
      <c r="AX14" s="158">
        <v>950</v>
      </c>
      <c r="AY14" s="159">
        <v>1250</v>
      </c>
      <c r="AZ14" s="160">
        <v>1450</v>
      </c>
    </row>
    <row r="15" spans="1:52" x14ac:dyDescent="0.15">
      <c r="A15" s="78" t="s">
        <v>245</v>
      </c>
      <c r="B15" s="79">
        <v>1032</v>
      </c>
      <c r="C15" s="80">
        <v>1397</v>
      </c>
      <c r="D15" s="81">
        <v>0</v>
      </c>
      <c r="E15" s="149">
        <v>1042</v>
      </c>
      <c r="F15" s="150">
        <v>1403</v>
      </c>
      <c r="G15" s="151">
        <v>0</v>
      </c>
      <c r="H15" s="152">
        <v>1024</v>
      </c>
      <c r="I15" s="153">
        <v>1388</v>
      </c>
      <c r="J15" s="154">
        <v>0</v>
      </c>
      <c r="K15" s="149">
        <v>1058</v>
      </c>
      <c r="L15" s="150">
        <v>1465</v>
      </c>
      <c r="M15" s="151">
        <v>0</v>
      </c>
      <c r="N15" s="155">
        <v>1109</v>
      </c>
      <c r="O15" s="156">
        <v>1515</v>
      </c>
      <c r="P15" s="157"/>
      <c r="Q15" s="152">
        <v>1118</v>
      </c>
      <c r="R15" s="153">
        <v>1529</v>
      </c>
      <c r="S15" s="154">
        <v>0</v>
      </c>
      <c r="T15" s="152">
        <v>1089</v>
      </c>
      <c r="U15" s="153">
        <v>1509</v>
      </c>
      <c r="V15" s="154"/>
      <c r="W15" s="158">
        <v>1058</v>
      </c>
      <c r="X15" s="159">
        <v>1468</v>
      </c>
      <c r="Y15" s="160">
        <v>0</v>
      </c>
      <c r="Z15" s="158">
        <v>1215</v>
      </c>
      <c r="AA15" s="159">
        <v>1617</v>
      </c>
      <c r="AB15" s="160">
        <v>0</v>
      </c>
      <c r="AC15" s="158">
        <v>1259</v>
      </c>
      <c r="AD15" s="159">
        <v>1653</v>
      </c>
      <c r="AE15" s="160"/>
      <c r="AF15" s="158">
        <v>1259</v>
      </c>
      <c r="AG15" s="159">
        <v>1653</v>
      </c>
      <c r="AH15" s="160"/>
      <c r="AI15" s="158">
        <v>1377</v>
      </c>
      <c r="AJ15" s="159">
        <v>1672</v>
      </c>
      <c r="AK15" s="170"/>
      <c r="AL15" s="173">
        <v>1334</v>
      </c>
      <c r="AM15" s="159">
        <v>1615</v>
      </c>
      <c r="AN15" s="160"/>
      <c r="AO15" s="158">
        <v>1150</v>
      </c>
      <c r="AP15" s="159">
        <v>1390</v>
      </c>
      <c r="AQ15" s="160"/>
      <c r="AR15" s="158">
        <v>1131</v>
      </c>
      <c r="AS15" s="159">
        <v>1320</v>
      </c>
      <c r="AT15" s="160"/>
      <c r="AU15" s="158">
        <v>1084</v>
      </c>
      <c r="AV15" s="159">
        <v>1317</v>
      </c>
      <c r="AW15" s="160"/>
      <c r="AX15" s="158">
        <v>1147</v>
      </c>
      <c r="AY15" s="159">
        <v>1361</v>
      </c>
      <c r="AZ15" s="160"/>
    </row>
    <row r="16" spans="1:52" x14ac:dyDescent="0.15">
      <c r="A16" s="78" t="s">
        <v>246</v>
      </c>
      <c r="B16" s="79">
        <v>1300</v>
      </c>
      <c r="C16" s="80">
        <v>1551</v>
      </c>
      <c r="D16" s="81">
        <v>1808</v>
      </c>
      <c r="E16" s="149">
        <v>1290</v>
      </c>
      <c r="F16" s="150">
        <v>1538</v>
      </c>
      <c r="G16" s="151">
        <v>1794</v>
      </c>
      <c r="H16" s="152">
        <v>1297</v>
      </c>
      <c r="I16" s="153">
        <v>1566</v>
      </c>
      <c r="J16" s="154">
        <v>1788</v>
      </c>
      <c r="K16" s="149">
        <v>1316</v>
      </c>
      <c r="L16" s="150">
        <v>1590</v>
      </c>
      <c r="M16" s="151">
        <v>1820</v>
      </c>
      <c r="N16" s="155">
        <v>1312</v>
      </c>
      <c r="O16" s="156">
        <v>1586</v>
      </c>
      <c r="P16" s="157">
        <v>1809</v>
      </c>
      <c r="Q16" s="152">
        <v>1320</v>
      </c>
      <c r="R16" s="153">
        <v>1596</v>
      </c>
      <c r="S16" s="154">
        <v>1800</v>
      </c>
      <c r="T16" s="152">
        <v>1323</v>
      </c>
      <c r="U16" s="153">
        <v>1611</v>
      </c>
      <c r="V16" s="154">
        <v>1838</v>
      </c>
      <c r="W16" s="158">
        <v>1345</v>
      </c>
      <c r="X16" s="159">
        <v>1637</v>
      </c>
      <c r="Y16" s="160">
        <v>1865</v>
      </c>
      <c r="Z16" s="158">
        <v>1254</v>
      </c>
      <c r="AA16" s="159">
        <v>1524</v>
      </c>
      <c r="AB16" s="160">
        <v>1731</v>
      </c>
      <c r="AC16" s="158">
        <v>1226</v>
      </c>
      <c r="AD16" s="159">
        <v>1450</v>
      </c>
      <c r="AE16" s="160">
        <v>1785</v>
      </c>
      <c r="AF16" s="158">
        <v>1200</v>
      </c>
      <c r="AG16" s="159">
        <v>1470</v>
      </c>
      <c r="AH16" s="160">
        <v>1750</v>
      </c>
      <c r="AI16" s="158">
        <v>1295</v>
      </c>
      <c r="AJ16" s="159">
        <v>1465</v>
      </c>
      <c r="AK16" s="170">
        <v>1795</v>
      </c>
      <c r="AL16" s="173">
        <v>1100</v>
      </c>
      <c r="AM16" s="159">
        <v>1365</v>
      </c>
      <c r="AN16" s="160">
        <v>1746</v>
      </c>
      <c r="AO16" s="158">
        <v>1061</v>
      </c>
      <c r="AP16" s="159">
        <v>1293</v>
      </c>
      <c r="AQ16" s="160">
        <v>1702</v>
      </c>
      <c r="AR16" s="158">
        <v>1100</v>
      </c>
      <c r="AS16" s="159">
        <v>1380</v>
      </c>
      <c r="AT16" s="160">
        <v>1730</v>
      </c>
      <c r="AU16" s="158">
        <v>1140</v>
      </c>
      <c r="AV16" s="159">
        <v>1375</v>
      </c>
      <c r="AW16" s="160">
        <v>1670</v>
      </c>
      <c r="AX16" s="158">
        <v>1160</v>
      </c>
      <c r="AY16" s="159">
        <v>1400</v>
      </c>
      <c r="AZ16" s="160">
        <v>1700</v>
      </c>
    </row>
    <row r="17" spans="1:52" x14ac:dyDescent="0.15">
      <c r="A17" s="78" t="s">
        <v>247</v>
      </c>
      <c r="B17" s="79" t="s">
        <v>244</v>
      </c>
      <c r="C17" s="80">
        <v>1744</v>
      </c>
      <c r="D17" s="81">
        <v>1713</v>
      </c>
      <c r="E17" s="149">
        <v>0</v>
      </c>
      <c r="F17" s="150">
        <v>0</v>
      </c>
      <c r="G17" s="151">
        <v>0</v>
      </c>
      <c r="H17" s="152">
        <v>1760</v>
      </c>
      <c r="I17" s="153">
        <v>1510</v>
      </c>
      <c r="J17" s="154">
        <v>1200</v>
      </c>
      <c r="K17" s="149">
        <v>1200</v>
      </c>
      <c r="L17" s="150">
        <v>1510</v>
      </c>
      <c r="M17" s="151">
        <v>1760</v>
      </c>
      <c r="N17" s="155">
        <v>1230</v>
      </c>
      <c r="O17" s="156">
        <v>1550</v>
      </c>
      <c r="P17" s="157">
        <v>1800</v>
      </c>
      <c r="Q17" s="152">
        <v>1230</v>
      </c>
      <c r="R17" s="153">
        <v>1550</v>
      </c>
      <c r="S17" s="154">
        <v>1800</v>
      </c>
      <c r="T17" s="152">
        <v>1230</v>
      </c>
      <c r="U17" s="153">
        <v>1550</v>
      </c>
      <c r="V17" s="154">
        <v>1800</v>
      </c>
      <c r="W17" s="158">
        <v>1230</v>
      </c>
      <c r="X17" s="159">
        <v>1550</v>
      </c>
      <c r="Y17" s="160">
        <v>1800</v>
      </c>
      <c r="Z17" s="158">
        <v>1120</v>
      </c>
      <c r="AA17" s="159">
        <v>1410</v>
      </c>
      <c r="AB17" s="160">
        <v>1800</v>
      </c>
      <c r="AC17" s="158">
        <v>1100</v>
      </c>
      <c r="AD17" s="159">
        <v>1400</v>
      </c>
      <c r="AE17" s="160">
        <v>1750</v>
      </c>
      <c r="AF17" s="158">
        <v>1100</v>
      </c>
      <c r="AG17" s="159">
        <v>1400</v>
      </c>
      <c r="AH17" s="160">
        <v>1750</v>
      </c>
      <c r="AI17" s="158">
        <v>1070</v>
      </c>
      <c r="AJ17" s="159">
        <v>1400</v>
      </c>
      <c r="AK17" s="170">
        <v>1750</v>
      </c>
      <c r="AL17" s="173">
        <v>1050</v>
      </c>
      <c r="AM17" s="159">
        <v>1250</v>
      </c>
      <c r="AN17" s="160">
        <v>1700</v>
      </c>
      <c r="AO17" s="158">
        <v>1000</v>
      </c>
      <c r="AP17" s="159">
        <v>1250</v>
      </c>
      <c r="AQ17" s="160">
        <v>1500</v>
      </c>
      <c r="AR17" s="158">
        <v>900</v>
      </c>
      <c r="AS17" s="159">
        <v>1300</v>
      </c>
      <c r="AT17" s="160">
        <v>1700</v>
      </c>
      <c r="AU17" s="158"/>
      <c r="AV17" s="159"/>
      <c r="AW17" s="160"/>
      <c r="AX17" s="158">
        <v>980</v>
      </c>
      <c r="AY17" s="159">
        <v>1200</v>
      </c>
      <c r="AZ17" s="160">
        <v>1400</v>
      </c>
    </row>
    <row r="18" spans="1:52" x14ac:dyDescent="0.15">
      <c r="A18" s="78" t="s">
        <v>248</v>
      </c>
      <c r="B18" s="79">
        <v>1270</v>
      </c>
      <c r="C18" s="80">
        <v>1455</v>
      </c>
      <c r="D18" s="81">
        <v>1660</v>
      </c>
      <c r="E18" s="149">
        <v>1250</v>
      </c>
      <c r="F18" s="150">
        <v>1446</v>
      </c>
      <c r="G18" s="151">
        <v>1650</v>
      </c>
      <c r="H18" s="152">
        <v>1208</v>
      </c>
      <c r="I18" s="153">
        <v>1401</v>
      </c>
      <c r="J18" s="154">
        <v>1612</v>
      </c>
      <c r="K18" s="149">
        <v>1192</v>
      </c>
      <c r="L18" s="150">
        <v>1386</v>
      </c>
      <c r="M18" s="151">
        <v>1598</v>
      </c>
      <c r="N18" s="155">
        <v>1185</v>
      </c>
      <c r="O18" s="156">
        <v>1497</v>
      </c>
      <c r="P18" s="157">
        <v>1568</v>
      </c>
      <c r="Q18" s="152">
        <v>1168</v>
      </c>
      <c r="R18" s="153">
        <v>1486</v>
      </c>
      <c r="S18" s="154">
        <v>1562</v>
      </c>
      <c r="T18" s="152">
        <v>1099</v>
      </c>
      <c r="U18" s="153">
        <v>1423</v>
      </c>
      <c r="V18" s="154">
        <v>1673</v>
      </c>
      <c r="W18" s="158">
        <v>1058</v>
      </c>
      <c r="X18" s="159">
        <v>1323</v>
      </c>
      <c r="Y18" s="160">
        <v>1582</v>
      </c>
      <c r="Z18" s="158">
        <v>1198</v>
      </c>
      <c r="AA18" s="159">
        <v>1201</v>
      </c>
      <c r="AB18" s="160">
        <v>2008</v>
      </c>
      <c r="AC18" s="158">
        <v>1080</v>
      </c>
      <c r="AD18" s="159">
        <v>1505</v>
      </c>
      <c r="AE18" s="160">
        <v>1445</v>
      </c>
      <c r="AF18" s="158">
        <v>1081</v>
      </c>
      <c r="AG18" s="159">
        <v>1446</v>
      </c>
      <c r="AH18" s="160">
        <v>1506</v>
      </c>
      <c r="AI18" s="158">
        <v>960</v>
      </c>
      <c r="AJ18" s="159">
        <v>1220</v>
      </c>
      <c r="AK18" s="170">
        <v>1450</v>
      </c>
      <c r="AL18" s="173"/>
      <c r="AM18" s="159">
        <v>1250</v>
      </c>
      <c r="AN18" s="160">
        <v>1500</v>
      </c>
      <c r="AO18" s="158">
        <v>870</v>
      </c>
      <c r="AP18" s="159">
        <v>1100</v>
      </c>
      <c r="AQ18" s="160">
        <v>1300</v>
      </c>
      <c r="AR18" s="158">
        <v>800</v>
      </c>
      <c r="AS18" s="159">
        <v>1100</v>
      </c>
      <c r="AT18" s="160">
        <v>1650</v>
      </c>
      <c r="AU18" s="158">
        <v>940</v>
      </c>
      <c r="AV18" s="159">
        <v>1250</v>
      </c>
      <c r="AW18" s="160">
        <v>1900</v>
      </c>
      <c r="AX18" s="158">
        <v>940</v>
      </c>
      <c r="AY18" s="159">
        <v>1200</v>
      </c>
      <c r="AZ18" s="160">
        <v>1800</v>
      </c>
    </row>
    <row r="19" spans="1:52" x14ac:dyDescent="0.15">
      <c r="A19" s="78" t="s">
        <v>249</v>
      </c>
      <c r="B19" s="79">
        <v>0</v>
      </c>
      <c r="C19" s="80">
        <v>0</v>
      </c>
      <c r="D19" s="81">
        <v>0</v>
      </c>
      <c r="E19" s="149">
        <v>0</v>
      </c>
      <c r="F19" s="150">
        <v>0</v>
      </c>
      <c r="G19" s="151">
        <v>0</v>
      </c>
      <c r="H19" s="152">
        <v>0</v>
      </c>
      <c r="I19" s="153">
        <v>0</v>
      </c>
      <c r="J19" s="154">
        <v>0</v>
      </c>
      <c r="K19" s="149">
        <v>0</v>
      </c>
      <c r="L19" s="150">
        <v>0</v>
      </c>
      <c r="M19" s="151">
        <v>0</v>
      </c>
      <c r="N19" s="155"/>
      <c r="O19" s="156"/>
      <c r="P19" s="157"/>
      <c r="Q19" s="152"/>
      <c r="R19" s="153"/>
      <c r="S19" s="154"/>
      <c r="T19" s="152"/>
      <c r="U19" s="153"/>
      <c r="V19" s="154"/>
      <c r="W19" s="158"/>
      <c r="X19" s="159"/>
      <c r="Y19" s="160"/>
      <c r="Z19" s="158"/>
      <c r="AA19" s="159"/>
      <c r="AB19" s="160"/>
      <c r="AC19" s="158"/>
      <c r="AD19" s="159"/>
      <c r="AE19" s="160"/>
      <c r="AF19" s="158"/>
      <c r="AG19" s="159"/>
      <c r="AH19" s="160"/>
      <c r="AI19" s="158"/>
      <c r="AJ19" s="159"/>
      <c r="AK19" s="170"/>
      <c r="AL19" s="173"/>
      <c r="AM19" s="159"/>
      <c r="AN19" s="160"/>
      <c r="AO19" s="158"/>
      <c r="AP19" s="159"/>
      <c r="AQ19" s="160"/>
      <c r="AR19" s="158"/>
      <c r="AS19" s="159"/>
      <c r="AT19" s="160"/>
      <c r="AU19" s="158"/>
      <c r="AV19" s="159"/>
      <c r="AW19" s="160"/>
      <c r="AX19" s="158"/>
      <c r="AY19" s="159"/>
      <c r="AZ19" s="160"/>
    </row>
    <row r="20" spans="1:52" x14ac:dyDescent="0.15">
      <c r="A20" s="78" t="s">
        <v>250</v>
      </c>
      <c r="B20" s="79">
        <v>1206</v>
      </c>
      <c r="C20" s="80">
        <v>1338</v>
      </c>
      <c r="D20" s="81">
        <v>1244</v>
      </c>
      <c r="E20" s="149">
        <v>1204</v>
      </c>
      <c r="F20" s="150">
        <v>1325</v>
      </c>
      <c r="G20" s="151">
        <v>1286</v>
      </c>
      <c r="H20" s="152">
        <v>1072</v>
      </c>
      <c r="I20" s="153">
        <v>1148</v>
      </c>
      <c r="J20" s="154">
        <v>1419</v>
      </c>
      <c r="K20" s="149">
        <v>1238</v>
      </c>
      <c r="L20" s="150">
        <v>1326</v>
      </c>
      <c r="M20" s="151">
        <v>1251</v>
      </c>
      <c r="N20" s="155">
        <v>1328</v>
      </c>
      <c r="O20" s="156">
        <v>1512</v>
      </c>
      <c r="P20" s="157">
        <v>1421</v>
      </c>
      <c r="Q20" s="152">
        <v>1177</v>
      </c>
      <c r="R20" s="153">
        <v>1132</v>
      </c>
      <c r="S20" s="154">
        <v>1459</v>
      </c>
      <c r="T20" s="152">
        <v>1125</v>
      </c>
      <c r="U20" s="153">
        <v>1071</v>
      </c>
      <c r="V20" s="154">
        <v>1307</v>
      </c>
      <c r="W20" s="158">
        <v>1080</v>
      </c>
      <c r="X20" s="159">
        <v>1312</v>
      </c>
      <c r="Y20" s="160">
        <v>1545</v>
      </c>
      <c r="Z20" s="158">
        <v>1112</v>
      </c>
      <c r="AA20" s="159">
        <v>1287</v>
      </c>
      <c r="AB20" s="160">
        <v>1598</v>
      </c>
      <c r="AC20" s="158">
        <v>1079</v>
      </c>
      <c r="AD20" s="159">
        <v>1104</v>
      </c>
      <c r="AE20" s="160">
        <v>1354</v>
      </c>
      <c r="AF20" s="158">
        <v>1122</v>
      </c>
      <c r="AG20" s="159">
        <v>1169</v>
      </c>
      <c r="AH20" s="160">
        <v>1413</v>
      </c>
      <c r="AI20" s="158">
        <v>951</v>
      </c>
      <c r="AJ20" s="159">
        <v>1093</v>
      </c>
      <c r="AK20" s="170">
        <v>1327</v>
      </c>
      <c r="AL20" s="173">
        <v>909</v>
      </c>
      <c r="AM20" s="159">
        <v>1044</v>
      </c>
      <c r="AN20" s="160">
        <v>1244</v>
      </c>
      <c r="AO20" s="158">
        <v>892</v>
      </c>
      <c r="AP20" s="159">
        <v>961</v>
      </c>
      <c r="AQ20" s="160">
        <v>1226</v>
      </c>
      <c r="AR20" s="158">
        <v>801</v>
      </c>
      <c r="AS20" s="159">
        <v>1105</v>
      </c>
      <c r="AT20" s="160">
        <v>1186</v>
      </c>
      <c r="AU20" s="158">
        <v>832</v>
      </c>
      <c r="AV20" s="159">
        <v>1022</v>
      </c>
      <c r="AW20" s="160">
        <v>1242</v>
      </c>
      <c r="AX20" s="158">
        <v>894</v>
      </c>
      <c r="AY20" s="159">
        <v>1055</v>
      </c>
      <c r="AZ20" s="160">
        <v>1207</v>
      </c>
    </row>
    <row r="21" spans="1:52" x14ac:dyDescent="0.15">
      <c r="A21" s="78" t="s">
        <v>251</v>
      </c>
      <c r="B21" s="79">
        <v>1280</v>
      </c>
      <c r="C21" s="80">
        <v>1550</v>
      </c>
      <c r="D21" s="81">
        <v>1910</v>
      </c>
      <c r="E21" s="149">
        <v>1360</v>
      </c>
      <c r="F21" s="150">
        <v>1580</v>
      </c>
      <c r="G21" s="151">
        <v>2050</v>
      </c>
      <c r="H21" s="152">
        <v>1360</v>
      </c>
      <c r="I21" s="153">
        <v>1660</v>
      </c>
      <c r="J21" s="154">
        <v>2055</v>
      </c>
      <c r="K21" s="149">
        <v>1327</v>
      </c>
      <c r="L21" s="150">
        <v>1680</v>
      </c>
      <c r="M21" s="151">
        <v>1900</v>
      </c>
      <c r="N21" s="155">
        <v>1198</v>
      </c>
      <c r="O21" s="156">
        <v>1626</v>
      </c>
      <c r="P21" s="157">
        <v>1855</v>
      </c>
      <c r="Q21" s="152">
        <v>1245</v>
      </c>
      <c r="R21" s="153">
        <v>1655</v>
      </c>
      <c r="S21" s="154">
        <v>2010</v>
      </c>
      <c r="T21" s="152">
        <v>1245</v>
      </c>
      <c r="U21" s="153">
        <v>1580</v>
      </c>
      <c r="V21" s="154">
        <v>1990</v>
      </c>
      <c r="W21" s="158">
        <v>1125</v>
      </c>
      <c r="X21" s="159">
        <v>1490</v>
      </c>
      <c r="Y21" s="160">
        <v>1800</v>
      </c>
      <c r="Z21" s="158">
        <v>1236</v>
      </c>
      <c r="AA21" s="159">
        <v>1590</v>
      </c>
      <c r="AB21" s="160">
        <v>1894</v>
      </c>
      <c r="AC21" s="158">
        <v>1087</v>
      </c>
      <c r="AD21" s="159">
        <v>1569</v>
      </c>
      <c r="AE21" s="160">
        <v>1816</v>
      </c>
      <c r="AF21" s="158">
        <v>1298</v>
      </c>
      <c r="AG21" s="159">
        <v>1440</v>
      </c>
      <c r="AH21" s="160">
        <v>1750</v>
      </c>
      <c r="AI21" s="158">
        <v>1214</v>
      </c>
      <c r="AJ21" s="159">
        <v>1357</v>
      </c>
      <c r="AK21" s="170">
        <v>1757</v>
      </c>
      <c r="AL21" s="173">
        <v>1232</v>
      </c>
      <c r="AM21" s="159">
        <v>1588</v>
      </c>
      <c r="AN21" s="160">
        <v>1747</v>
      </c>
      <c r="AO21" s="158">
        <v>1116</v>
      </c>
      <c r="AP21" s="159">
        <v>1408</v>
      </c>
      <c r="AQ21" s="160">
        <v>1643</v>
      </c>
      <c r="AR21" s="158">
        <v>1152</v>
      </c>
      <c r="AS21" s="159">
        <v>1552</v>
      </c>
      <c r="AT21" s="160">
        <v>1833</v>
      </c>
      <c r="AU21" s="158">
        <v>947</v>
      </c>
      <c r="AV21" s="159">
        <v>1118</v>
      </c>
      <c r="AW21" s="160">
        <v>1307</v>
      </c>
      <c r="AX21" s="158">
        <v>1126</v>
      </c>
      <c r="AY21" s="159">
        <v>1539</v>
      </c>
      <c r="AZ21" s="160">
        <v>1754</v>
      </c>
    </row>
    <row r="22" spans="1:52" x14ac:dyDescent="0.15">
      <c r="A22" s="78" t="s">
        <v>252</v>
      </c>
      <c r="B22" s="79">
        <v>1256</v>
      </c>
      <c r="C22" s="80">
        <v>1450</v>
      </c>
      <c r="D22" s="81">
        <v>1761</v>
      </c>
      <c r="E22" s="149">
        <v>0</v>
      </c>
      <c r="F22" s="150">
        <v>1489</v>
      </c>
      <c r="G22" s="151">
        <v>1701</v>
      </c>
      <c r="H22" s="152">
        <v>0</v>
      </c>
      <c r="I22" s="153">
        <v>1532</v>
      </c>
      <c r="J22" s="154">
        <v>1750</v>
      </c>
      <c r="K22" s="149">
        <v>0</v>
      </c>
      <c r="L22" s="150">
        <v>1530</v>
      </c>
      <c r="M22" s="151">
        <v>1746</v>
      </c>
      <c r="N22" s="155"/>
      <c r="O22" s="156">
        <v>1543</v>
      </c>
      <c r="P22" s="157">
        <v>1765</v>
      </c>
      <c r="Q22" s="152">
        <v>0</v>
      </c>
      <c r="R22" s="153">
        <v>1553</v>
      </c>
      <c r="S22" s="154">
        <v>1778</v>
      </c>
      <c r="T22" s="152"/>
      <c r="U22" s="153">
        <v>1535</v>
      </c>
      <c r="V22" s="154">
        <v>1762</v>
      </c>
      <c r="W22" s="158">
        <v>0</v>
      </c>
      <c r="X22" s="159">
        <v>1548</v>
      </c>
      <c r="Y22" s="160">
        <v>1779</v>
      </c>
      <c r="Z22" s="158">
        <v>0</v>
      </c>
      <c r="AA22" s="159">
        <v>1535</v>
      </c>
      <c r="AB22" s="160">
        <v>1765</v>
      </c>
      <c r="AC22" s="158"/>
      <c r="AD22" s="159">
        <v>1561</v>
      </c>
      <c r="AE22" s="160">
        <v>1793</v>
      </c>
      <c r="AF22" s="158">
        <v>863</v>
      </c>
      <c r="AG22" s="159">
        <v>1326</v>
      </c>
      <c r="AH22" s="160">
        <v>1496</v>
      </c>
      <c r="AI22" s="158">
        <v>831</v>
      </c>
      <c r="AJ22" s="159">
        <v>1280</v>
      </c>
      <c r="AK22" s="170">
        <v>1445</v>
      </c>
      <c r="AL22" s="173">
        <v>796</v>
      </c>
      <c r="AM22" s="159">
        <v>1209</v>
      </c>
      <c r="AN22" s="160">
        <v>1382</v>
      </c>
      <c r="AO22" s="158">
        <v>790</v>
      </c>
      <c r="AP22" s="159">
        <v>1191</v>
      </c>
      <c r="AQ22" s="160">
        <v>1366</v>
      </c>
      <c r="AR22" s="158">
        <v>800</v>
      </c>
      <c r="AS22" s="159">
        <v>1210</v>
      </c>
      <c r="AT22" s="160">
        <v>1383</v>
      </c>
      <c r="AU22" s="158">
        <v>785</v>
      </c>
      <c r="AV22" s="159">
        <v>1170</v>
      </c>
      <c r="AW22" s="160">
        <v>1348</v>
      </c>
      <c r="AX22" s="158">
        <v>819</v>
      </c>
      <c r="AY22" s="159">
        <v>1260</v>
      </c>
      <c r="AZ22" s="160">
        <v>1421</v>
      </c>
    </row>
    <row r="23" spans="1:52" x14ac:dyDescent="0.15">
      <c r="A23" s="78" t="s">
        <v>253</v>
      </c>
      <c r="B23" s="79">
        <v>1160</v>
      </c>
      <c r="C23" s="80">
        <v>1510</v>
      </c>
      <c r="D23" s="81">
        <v>1712</v>
      </c>
      <c r="E23" s="149">
        <v>1044</v>
      </c>
      <c r="F23" s="150">
        <v>1363</v>
      </c>
      <c r="G23" s="151">
        <v>1542</v>
      </c>
      <c r="H23" s="152">
        <v>1044</v>
      </c>
      <c r="I23" s="153">
        <v>1375</v>
      </c>
      <c r="J23" s="154">
        <v>1549</v>
      </c>
      <c r="K23" s="149">
        <v>1101</v>
      </c>
      <c r="L23" s="150">
        <v>1455</v>
      </c>
      <c r="M23" s="151">
        <v>1639</v>
      </c>
      <c r="N23" s="155">
        <v>1175</v>
      </c>
      <c r="O23" s="156">
        <v>1554</v>
      </c>
      <c r="P23" s="157">
        <v>1737</v>
      </c>
      <c r="Q23" s="152">
        <v>1112</v>
      </c>
      <c r="R23" s="153">
        <v>1475</v>
      </c>
      <c r="S23" s="154">
        <v>1652</v>
      </c>
      <c r="T23" s="152">
        <v>1102</v>
      </c>
      <c r="U23" s="153">
        <v>1458</v>
      </c>
      <c r="V23" s="154">
        <v>1650</v>
      </c>
      <c r="W23" s="158">
        <v>1012</v>
      </c>
      <c r="X23" s="159">
        <v>1340</v>
      </c>
      <c r="Y23" s="160">
        <v>1498</v>
      </c>
      <c r="Z23" s="158">
        <v>954</v>
      </c>
      <c r="AA23" s="159">
        <v>1263</v>
      </c>
      <c r="AB23" s="160">
        <v>1412</v>
      </c>
      <c r="AC23" s="158">
        <v>901</v>
      </c>
      <c r="AD23" s="159">
        <v>1192</v>
      </c>
      <c r="AE23" s="160">
        <v>1334</v>
      </c>
      <c r="AF23" s="158">
        <v>904</v>
      </c>
      <c r="AG23" s="159">
        <v>1194</v>
      </c>
      <c r="AH23" s="160">
        <v>1349</v>
      </c>
      <c r="AI23" s="158">
        <v>908</v>
      </c>
      <c r="AJ23" s="159">
        <v>1205</v>
      </c>
      <c r="AK23" s="170">
        <v>1349</v>
      </c>
      <c r="AL23" s="173">
        <v>879</v>
      </c>
      <c r="AM23" s="159">
        <v>1157</v>
      </c>
      <c r="AN23" s="160">
        <v>1295</v>
      </c>
      <c r="AO23" s="158">
        <v>859</v>
      </c>
      <c r="AP23" s="159">
        <v>1130</v>
      </c>
      <c r="AQ23" s="160">
        <v>1266</v>
      </c>
      <c r="AR23" s="158">
        <v>824</v>
      </c>
      <c r="AS23" s="159">
        <v>1087</v>
      </c>
      <c r="AT23" s="160">
        <v>1218</v>
      </c>
      <c r="AU23" s="158">
        <v>758</v>
      </c>
      <c r="AV23" s="159">
        <v>930</v>
      </c>
      <c r="AW23" s="160">
        <v>1066</v>
      </c>
      <c r="AX23" s="158">
        <v>772</v>
      </c>
      <c r="AY23" s="159">
        <v>953</v>
      </c>
      <c r="AZ23" s="160">
        <v>1094</v>
      </c>
    </row>
    <row r="24" spans="1:52" x14ac:dyDescent="0.15">
      <c r="A24" s="78" t="s">
        <v>254</v>
      </c>
      <c r="B24" s="79">
        <v>1019</v>
      </c>
      <c r="C24" s="80">
        <v>1237</v>
      </c>
      <c r="D24" s="81">
        <v>1250</v>
      </c>
      <c r="E24" s="149">
        <v>1004</v>
      </c>
      <c r="F24" s="150">
        <v>1206</v>
      </c>
      <c r="G24" s="151">
        <v>1212</v>
      </c>
      <c r="H24" s="152">
        <v>1003</v>
      </c>
      <c r="I24" s="153">
        <v>1202</v>
      </c>
      <c r="J24" s="154">
        <v>1207</v>
      </c>
      <c r="K24" s="149">
        <v>1079</v>
      </c>
      <c r="L24" s="150">
        <v>1305</v>
      </c>
      <c r="M24" s="151">
        <v>1310</v>
      </c>
      <c r="N24" s="155">
        <v>1129</v>
      </c>
      <c r="O24" s="156">
        <v>1394</v>
      </c>
      <c r="P24" s="157">
        <v>1400</v>
      </c>
      <c r="Q24" s="152">
        <v>1175</v>
      </c>
      <c r="R24" s="153">
        <v>1432</v>
      </c>
      <c r="S24" s="154">
        <v>1437</v>
      </c>
      <c r="T24" s="152">
        <v>1255</v>
      </c>
      <c r="U24" s="153">
        <v>1489</v>
      </c>
      <c r="V24" s="154">
        <v>1484</v>
      </c>
      <c r="W24" s="158">
        <v>1244</v>
      </c>
      <c r="X24" s="159">
        <v>1445</v>
      </c>
      <c r="Y24" s="160">
        <v>1486</v>
      </c>
      <c r="Z24" s="158">
        <v>1219</v>
      </c>
      <c r="AA24" s="159">
        <v>1423</v>
      </c>
      <c r="AB24" s="160">
        <v>1463</v>
      </c>
      <c r="AC24" s="158">
        <v>1235</v>
      </c>
      <c r="AD24" s="159">
        <v>1445</v>
      </c>
      <c r="AE24" s="160">
        <v>1471</v>
      </c>
      <c r="AF24" s="158">
        <v>1494</v>
      </c>
      <c r="AG24" s="159">
        <v>1594</v>
      </c>
      <c r="AH24" s="160">
        <v>1734</v>
      </c>
      <c r="AI24" s="158">
        <v>1200</v>
      </c>
      <c r="AJ24" s="159">
        <v>1259</v>
      </c>
      <c r="AK24" s="170">
        <v>1371</v>
      </c>
      <c r="AL24" s="173">
        <v>1100</v>
      </c>
      <c r="AM24" s="159">
        <v>1350</v>
      </c>
      <c r="AN24" s="160">
        <v>1550</v>
      </c>
      <c r="AO24" s="158">
        <v>975</v>
      </c>
      <c r="AP24" s="159">
        <v>1216</v>
      </c>
      <c r="AQ24" s="160">
        <v>1441</v>
      </c>
      <c r="AR24" s="158">
        <v>984</v>
      </c>
      <c r="AS24" s="159">
        <v>1176</v>
      </c>
      <c r="AT24" s="160">
        <v>1464</v>
      </c>
      <c r="AU24" s="158"/>
      <c r="AV24" s="159"/>
      <c r="AW24" s="160"/>
      <c r="AX24" s="158">
        <v>898</v>
      </c>
      <c r="AY24" s="159">
        <v>983</v>
      </c>
      <c r="AZ24" s="160">
        <v>1143</v>
      </c>
    </row>
    <row r="25" spans="1:52" x14ac:dyDescent="0.15">
      <c r="A25" s="78" t="s">
        <v>255</v>
      </c>
      <c r="B25" s="79">
        <v>1598</v>
      </c>
      <c r="C25" s="80">
        <v>1911</v>
      </c>
      <c r="D25" s="81">
        <v>1818</v>
      </c>
      <c r="E25" s="149">
        <v>1591</v>
      </c>
      <c r="F25" s="150">
        <v>1881</v>
      </c>
      <c r="G25" s="151">
        <v>1797</v>
      </c>
      <c r="H25" s="152">
        <v>0</v>
      </c>
      <c r="I25" s="153">
        <v>0</v>
      </c>
      <c r="J25" s="154">
        <v>0</v>
      </c>
      <c r="K25" s="149">
        <v>1591</v>
      </c>
      <c r="L25" s="150">
        <v>1881</v>
      </c>
      <c r="M25" s="151">
        <v>1797</v>
      </c>
      <c r="N25" s="155">
        <v>1560</v>
      </c>
      <c r="O25" s="156">
        <v>1845</v>
      </c>
      <c r="P25" s="157">
        <v>1762</v>
      </c>
      <c r="Q25" s="152">
        <v>1560</v>
      </c>
      <c r="R25" s="153">
        <v>1845</v>
      </c>
      <c r="S25" s="154">
        <v>1762</v>
      </c>
      <c r="T25" s="152">
        <v>1560</v>
      </c>
      <c r="U25" s="153">
        <v>1845</v>
      </c>
      <c r="V25" s="154">
        <v>1762</v>
      </c>
      <c r="W25" s="158"/>
      <c r="X25" s="159"/>
      <c r="Y25" s="160"/>
      <c r="Z25" s="158">
        <v>1486</v>
      </c>
      <c r="AA25" s="159">
        <v>0</v>
      </c>
      <c r="AB25" s="160">
        <v>1711</v>
      </c>
      <c r="AC25" s="158">
        <v>1486</v>
      </c>
      <c r="AD25" s="159"/>
      <c r="AE25" s="160">
        <v>1711</v>
      </c>
      <c r="AF25" s="158">
        <v>1486</v>
      </c>
      <c r="AG25" s="159"/>
      <c r="AH25" s="160">
        <v>1711</v>
      </c>
      <c r="AI25" s="158">
        <v>1486</v>
      </c>
      <c r="AJ25" s="159"/>
      <c r="AK25" s="170">
        <v>1711</v>
      </c>
      <c r="AL25" s="173">
        <v>1486</v>
      </c>
      <c r="AM25" s="159"/>
      <c r="AN25" s="160">
        <v>1711</v>
      </c>
      <c r="AO25" s="158">
        <v>1486</v>
      </c>
      <c r="AP25" s="159"/>
      <c r="AQ25" s="160">
        <v>1711</v>
      </c>
      <c r="AR25" s="158">
        <v>1486</v>
      </c>
      <c r="AS25" s="159"/>
      <c r="AT25" s="160">
        <v>1711</v>
      </c>
      <c r="AU25" s="158"/>
      <c r="AV25" s="159"/>
      <c r="AW25" s="160"/>
      <c r="AX25" s="158"/>
      <c r="AY25" s="159"/>
      <c r="AZ25" s="160"/>
    </row>
    <row r="26" spans="1:52" x14ac:dyDescent="0.15">
      <c r="A26" s="78" t="s">
        <v>256</v>
      </c>
      <c r="B26" s="79">
        <v>1270</v>
      </c>
      <c r="C26" s="80">
        <v>1575</v>
      </c>
      <c r="D26" s="81">
        <v>1860</v>
      </c>
      <c r="E26" s="149">
        <v>1250</v>
      </c>
      <c r="F26" s="150">
        <v>0</v>
      </c>
      <c r="G26" s="151">
        <v>1850</v>
      </c>
      <c r="H26" s="152">
        <v>0</v>
      </c>
      <c r="I26" s="153">
        <v>1500</v>
      </c>
      <c r="J26" s="154">
        <v>1500</v>
      </c>
      <c r="K26" s="149">
        <v>0</v>
      </c>
      <c r="L26" s="150">
        <v>1380</v>
      </c>
      <c r="M26" s="151">
        <v>1500</v>
      </c>
      <c r="N26" s="155">
        <v>1280</v>
      </c>
      <c r="O26" s="156">
        <v>1650</v>
      </c>
      <c r="P26" s="157">
        <v>1900</v>
      </c>
      <c r="Q26" s="152">
        <v>1200</v>
      </c>
      <c r="R26" s="153">
        <v>1500</v>
      </c>
      <c r="S26" s="154">
        <v>1800</v>
      </c>
      <c r="T26" s="152"/>
      <c r="U26" s="153"/>
      <c r="V26" s="154"/>
      <c r="W26" s="158">
        <v>1170</v>
      </c>
      <c r="X26" s="159">
        <v>1490</v>
      </c>
      <c r="Y26" s="160">
        <v>1750</v>
      </c>
      <c r="Z26" s="158">
        <v>1339</v>
      </c>
      <c r="AA26" s="159">
        <v>1416</v>
      </c>
      <c r="AB26" s="160">
        <v>1121</v>
      </c>
      <c r="AC26" s="158">
        <v>1356</v>
      </c>
      <c r="AD26" s="159">
        <v>1443</v>
      </c>
      <c r="AE26" s="160">
        <v>1525</v>
      </c>
      <c r="AF26" s="158">
        <v>1227</v>
      </c>
      <c r="AG26" s="159">
        <v>1342</v>
      </c>
      <c r="AH26" s="160">
        <v>1509</v>
      </c>
      <c r="AI26" s="158">
        <v>1240</v>
      </c>
      <c r="AJ26" s="159">
        <v>1350</v>
      </c>
      <c r="AK26" s="170">
        <v>1510</v>
      </c>
      <c r="AL26" s="173">
        <v>980</v>
      </c>
      <c r="AM26" s="159">
        <v>1330</v>
      </c>
      <c r="AN26" s="160">
        <v>1490</v>
      </c>
      <c r="AO26" s="158">
        <v>880</v>
      </c>
      <c r="AP26" s="159">
        <v>1280</v>
      </c>
      <c r="AQ26" s="160">
        <v>1450</v>
      </c>
      <c r="AR26" s="158">
        <v>805</v>
      </c>
      <c r="AS26" s="159">
        <v>1290</v>
      </c>
      <c r="AT26" s="160">
        <v>1395</v>
      </c>
      <c r="AU26" s="158">
        <v>835</v>
      </c>
      <c r="AV26" s="159">
        <v>1130</v>
      </c>
      <c r="AW26" s="160">
        <v>1250</v>
      </c>
      <c r="AX26" s="158">
        <v>850</v>
      </c>
      <c r="AY26" s="159">
        <v>1100</v>
      </c>
      <c r="AZ26" s="160">
        <v>1250</v>
      </c>
    </row>
    <row r="27" spans="1:52" x14ac:dyDescent="0.15">
      <c r="A27" s="78" t="s">
        <v>257</v>
      </c>
      <c r="B27" s="79">
        <v>1742</v>
      </c>
      <c r="C27" s="80">
        <v>2487</v>
      </c>
      <c r="D27" s="81">
        <v>2386</v>
      </c>
      <c r="E27" s="149">
        <v>1735</v>
      </c>
      <c r="F27" s="150">
        <v>1746</v>
      </c>
      <c r="G27" s="151">
        <v>2382</v>
      </c>
      <c r="H27" s="152">
        <v>1584</v>
      </c>
      <c r="I27" s="153">
        <v>1948</v>
      </c>
      <c r="J27" s="154">
        <v>2160</v>
      </c>
      <c r="K27" s="149">
        <v>1621</v>
      </c>
      <c r="L27" s="150">
        <v>1975</v>
      </c>
      <c r="M27" s="151">
        <v>2174</v>
      </c>
      <c r="N27" s="155">
        <v>1623</v>
      </c>
      <c r="O27" s="156">
        <v>1967</v>
      </c>
      <c r="P27" s="157">
        <v>2223</v>
      </c>
      <c r="Q27" s="152">
        <v>1636</v>
      </c>
      <c r="R27" s="153">
        <v>1975</v>
      </c>
      <c r="S27" s="154">
        <v>2285</v>
      </c>
      <c r="T27" s="152">
        <v>1636</v>
      </c>
      <c r="U27" s="153">
        <v>1975</v>
      </c>
      <c r="V27" s="154">
        <v>2285</v>
      </c>
      <c r="W27" s="158">
        <v>1625</v>
      </c>
      <c r="X27" s="159">
        <v>1964</v>
      </c>
      <c r="Y27" s="160">
        <v>2265</v>
      </c>
      <c r="Z27" s="158">
        <v>1625</v>
      </c>
      <c r="AA27" s="159">
        <v>1964</v>
      </c>
      <c r="AB27" s="160">
        <v>2265</v>
      </c>
      <c r="AC27" s="158">
        <v>1054</v>
      </c>
      <c r="AD27" s="159">
        <v>1880</v>
      </c>
      <c r="AE27" s="160">
        <v>2068</v>
      </c>
      <c r="AF27" s="158"/>
      <c r="AG27" s="159"/>
      <c r="AH27" s="160"/>
      <c r="AI27" s="158"/>
      <c r="AJ27" s="159"/>
      <c r="AK27" s="170"/>
      <c r="AL27" s="173"/>
      <c r="AM27" s="159"/>
      <c r="AN27" s="160"/>
      <c r="AO27" s="158"/>
      <c r="AP27" s="159"/>
      <c r="AQ27" s="160"/>
      <c r="AR27" s="158">
        <v>1100</v>
      </c>
      <c r="AS27" s="159">
        <v>1300</v>
      </c>
      <c r="AT27" s="160">
        <v>1550</v>
      </c>
      <c r="AU27" s="158">
        <v>1100</v>
      </c>
      <c r="AV27" s="159">
        <v>1250</v>
      </c>
      <c r="AW27" s="160">
        <v>1500</v>
      </c>
      <c r="AX27" s="158"/>
      <c r="AY27" s="159"/>
      <c r="AZ27" s="160"/>
    </row>
    <row r="28" spans="1:52" x14ac:dyDescent="0.15">
      <c r="A28" s="78" t="s">
        <v>258</v>
      </c>
      <c r="B28" s="79">
        <v>1170</v>
      </c>
      <c r="C28" s="80">
        <v>1276</v>
      </c>
      <c r="D28" s="81">
        <v>1435</v>
      </c>
      <c r="E28" s="161">
        <v>1155</v>
      </c>
      <c r="F28" s="153">
        <v>1251</v>
      </c>
      <c r="G28" s="162">
        <v>1410</v>
      </c>
      <c r="H28" s="152">
        <v>1143</v>
      </c>
      <c r="I28" s="153">
        <v>1232</v>
      </c>
      <c r="J28" s="154">
        <v>1390</v>
      </c>
      <c r="K28" s="161">
        <v>1165</v>
      </c>
      <c r="L28" s="153">
        <v>1260</v>
      </c>
      <c r="M28" s="162">
        <v>1415</v>
      </c>
      <c r="N28" s="163">
        <v>1180</v>
      </c>
      <c r="O28" s="164">
        <v>1280</v>
      </c>
      <c r="P28" s="165">
        <v>1430</v>
      </c>
      <c r="Q28" s="152">
        <v>1200</v>
      </c>
      <c r="R28" s="153">
        <v>1300</v>
      </c>
      <c r="S28" s="154">
        <v>1450</v>
      </c>
      <c r="T28" s="152">
        <v>1280</v>
      </c>
      <c r="U28" s="153">
        <v>1530</v>
      </c>
      <c r="V28" s="154">
        <v>1620</v>
      </c>
      <c r="W28" s="158">
        <v>1300</v>
      </c>
      <c r="X28" s="159">
        <v>1550</v>
      </c>
      <c r="Y28" s="160">
        <v>1650</v>
      </c>
      <c r="Z28" s="158">
        <v>1300</v>
      </c>
      <c r="AA28" s="159">
        <v>1650</v>
      </c>
      <c r="AB28" s="160">
        <v>1650</v>
      </c>
      <c r="AC28" s="158">
        <v>1050</v>
      </c>
      <c r="AD28" s="159">
        <v>1400</v>
      </c>
      <c r="AE28" s="160">
        <v>1600</v>
      </c>
      <c r="AF28" s="158">
        <v>1080</v>
      </c>
      <c r="AG28" s="159">
        <v>1250</v>
      </c>
      <c r="AH28" s="160">
        <v>1570</v>
      </c>
      <c r="AI28" s="158">
        <v>1150</v>
      </c>
      <c r="AJ28" s="159">
        <v>1300</v>
      </c>
      <c r="AK28" s="170">
        <v>1650</v>
      </c>
      <c r="AL28" s="173">
        <v>1050</v>
      </c>
      <c r="AM28" s="159">
        <v>1300</v>
      </c>
      <c r="AN28" s="160">
        <v>1360</v>
      </c>
      <c r="AO28" s="158">
        <v>1300</v>
      </c>
      <c r="AP28" s="159">
        <v>1600</v>
      </c>
      <c r="AQ28" s="160">
        <v>1850</v>
      </c>
      <c r="AR28" s="158">
        <v>1250</v>
      </c>
      <c r="AS28" s="159">
        <v>1600</v>
      </c>
      <c r="AT28" s="160">
        <v>1800</v>
      </c>
      <c r="AU28" s="158"/>
      <c r="AV28" s="159"/>
      <c r="AW28" s="160"/>
      <c r="AX28" s="158">
        <v>1200</v>
      </c>
      <c r="AY28" s="159">
        <v>1700</v>
      </c>
      <c r="AZ28" s="160">
        <v>2000</v>
      </c>
    </row>
    <row r="29" spans="1:52" x14ac:dyDescent="0.15">
      <c r="A29" s="78" t="s">
        <v>259</v>
      </c>
      <c r="B29" s="79">
        <v>1107</v>
      </c>
      <c r="C29" s="80">
        <v>1246</v>
      </c>
      <c r="D29" s="81">
        <v>1466</v>
      </c>
      <c r="E29" s="149">
        <v>1098</v>
      </c>
      <c r="F29" s="150">
        <v>1236</v>
      </c>
      <c r="G29" s="151">
        <v>1453</v>
      </c>
      <c r="H29" s="152">
        <v>1111</v>
      </c>
      <c r="I29" s="153">
        <v>1247</v>
      </c>
      <c r="J29" s="154">
        <v>1463</v>
      </c>
      <c r="K29" s="149">
        <v>1080</v>
      </c>
      <c r="L29" s="150">
        <v>1248</v>
      </c>
      <c r="M29" s="151">
        <v>1490</v>
      </c>
      <c r="N29" s="155">
        <v>1096</v>
      </c>
      <c r="O29" s="156"/>
      <c r="P29" s="157">
        <v>1530</v>
      </c>
      <c r="Q29" s="152">
        <v>1044</v>
      </c>
      <c r="R29" s="153">
        <v>1274</v>
      </c>
      <c r="S29" s="154">
        <v>1500</v>
      </c>
      <c r="T29" s="152">
        <v>1050</v>
      </c>
      <c r="U29" s="153">
        <v>1279</v>
      </c>
      <c r="V29" s="154">
        <v>1507</v>
      </c>
      <c r="W29" s="158">
        <v>1041</v>
      </c>
      <c r="X29" s="159">
        <v>1262</v>
      </c>
      <c r="Y29" s="160">
        <v>1533</v>
      </c>
      <c r="Z29" s="158">
        <v>1039</v>
      </c>
      <c r="AA29" s="159">
        <v>1285</v>
      </c>
      <c r="AB29" s="160">
        <v>1539</v>
      </c>
      <c r="AC29" s="158">
        <v>1055</v>
      </c>
      <c r="AD29" s="159">
        <v>1264</v>
      </c>
      <c r="AE29" s="160">
        <v>1565</v>
      </c>
      <c r="AF29" s="158">
        <v>1033</v>
      </c>
      <c r="AG29" s="159">
        <v>1244</v>
      </c>
      <c r="AH29" s="160">
        <v>1548</v>
      </c>
      <c r="AI29" s="158">
        <v>989</v>
      </c>
      <c r="AJ29" s="159">
        <v>1210</v>
      </c>
      <c r="AK29" s="170">
        <v>1504</v>
      </c>
      <c r="AL29" s="173">
        <v>960</v>
      </c>
      <c r="AM29" s="159">
        <v>1164</v>
      </c>
      <c r="AN29" s="160">
        <v>1451</v>
      </c>
      <c r="AO29" s="158">
        <v>867</v>
      </c>
      <c r="AP29" s="159">
        <v>1191</v>
      </c>
      <c r="AQ29" s="160"/>
      <c r="AR29" s="158">
        <v>861</v>
      </c>
      <c r="AS29" s="159">
        <v>1181</v>
      </c>
      <c r="AT29" s="160"/>
      <c r="AU29" s="158">
        <v>863</v>
      </c>
      <c r="AV29" s="159">
        <v>1184</v>
      </c>
      <c r="AW29" s="160">
        <v>0</v>
      </c>
      <c r="AX29" s="158">
        <v>900</v>
      </c>
      <c r="AY29" s="159">
        <v>1237</v>
      </c>
      <c r="AZ29" s="160"/>
    </row>
    <row r="30" spans="1:52" x14ac:dyDescent="0.15">
      <c r="A30" s="78" t="s">
        <v>260</v>
      </c>
      <c r="B30" s="79">
        <v>0</v>
      </c>
      <c r="C30" s="80">
        <v>1620</v>
      </c>
      <c r="D30" s="81">
        <v>1750</v>
      </c>
      <c r="E30" s="149">
        <v>1350</v>
      </c>
      <c r="F30" s="150">
        <v>1565</v>
      </c>
      <c r="G30" s="151">
        <v>1695</v>
      </c>
      <c r="H30" s="152">
        <v>1330</v>
      </c>
      <c r="I30" s="153">
        <v>1535</v>
      </c>
      <c r="J30" s="154">
        <v>1665</v>
      </c>
      <c r="K30" s="149">
        <v>1360</v>
      </c>
      <c r="L30" s="150">
        <v>1570</v>
      </c>
      <c r="M30" s="151">
        <v>1700</v>
      </c>
      <c r="N30" s="155">
        <v>1370</v>
      </c>
      <c r="O30" s="156">
        <v>1580</v>
      </c>
      <c r="P30" s="157">
        <v>1715</v>
      </c>
      <c r="Q30" s="152">
        <v>1302</v>
      </c>
      <c r="R30" s="153">
        <v>1523</v>
      </c>
      <c r="S30" s="154">
        <v>1703</v>
      </c>
      <c r="T30" s="152">
        <v>1300</v>
      </c>
      <c r="U30" s="153">
        <v>1520</v>
      </c>
      <c r="V30" s="154">
        <v>1700</v>
      </c>
      <c r="W30" s="158">
        <v>1335</v>
      </c>
      <c r="X30" s="159">
        <v>1555</v>
      </c>
      <c r="Y30" s="160">
        <v>1730</v>
      </c>
      <c r="Z30" s="158">
        <v>1340</v>
      </c>
      <c r="AA30" s="159">
        <v>1560</v>
      </c>
      <c r="AB30" s="160">
        <v>1740</v>
      </c>
      <c r="AC30" s="158">
        <v>1325</v>
      </c>
      <c r="AD30" s="159">
        <v>1540</v>
      </c>
      <c r="AE30" s="160">
        <v>1720</v>
      </c>
      <c r="AF30" s="158">
        <v>1270</v>
      </c>
      <c r="AG30" s="159">
        <v>1480</v>
      </c>
      <c r="AH30" s="160">
        <v>1650</v>
      </c>
      <c r="AI30" s="158">
        <v>1200</v>
      </c>
      <c r="AJ30" s="159">
        <v>1400</v>
      </c>
      <c r="AK30" s="170">
        <v>1470</v>
      </c>
      <c r="AL30" s="173"/>
      <c r="AM30" s="159"/>
      <c r="AN30" s="160"/>
      <c r="AO30" s="158"/>
      <c r="AP30" s="159"/>
      <c r="AQ30" s="160"/>
      <c r="AR30" s="158">
        <v>1120</v>
      </c>
      <c r="AS30" s="159">
        <v>1300</v>
      </c>
      <c r="AT30" s="160">
        <v>1370</v>
      </c>
      <c r="AU30" s="158">
        <v>1150</v>
      </c>
      <c r="AV30" s="159">
        <v>1325</v>
      </c>
      <c r="AW30" s="160">
        <v>1400</v>
      </c>
      <c r="AX30" s="158">
        <v>1000</v>
      </c>
      <c r="AY30" s="159">
        <v>1200</v>
      </c>
      <c r="AZ30" s="160">
        <v>1300</v>
      </c>
    </row>
    <row r="31" spans="1:52" x14ac:dyDescent="0.15">
      <c r="A31" s="78" t="s">
        <v>261</v>
      </c>
      <c r="B31" s="79">
        <v>0</v>
      </c>
      <c r="C31" s="80">
        <v>0</v>
      </c>
      <c r="D31" s="81">
        <v>0</v>
      </c>
      <c r="E31" s="149">
        <v>0</v>
      </c>
      <c r="F31" s="150">
        <v>0</v>
      </c>
      <c r="G31" s="151">
        <v>0</v>
      </c>
      <c r="H31" s="152">
        <v>0</v>
      </c>
      <c r="I31" s="153">
        <v>0</v>
      </c>
      <c r="J31" s="154">
        <v>0</v>
      </c>
      <c r="K31" s="149">
        <v>0</v>
      </c>
      <c r="L31" s="150">
        <v>0</v>
      </c>
      <c r="M31" s="151">
        <v>0</v>
      </c>
      <c r="N31" s="155"/>
      <c r="O31" s="156"/>
      <c r="P31" s="157"/>
      <c r="Q31" s="152"/>
      <c r="R31" s="153"/>
      <c r="S31" s="154"/>
      <c r="T31" s="152"/>
      <c r="U31" s="153"/>
      <c r="V31" s="154"/>
      <c r="W31" s="158"/>
      <c r="X31" s="159"/>
      <c r="Y31" s="160"/>
      <c r="Z31" s="158"/>
      <c r="AA31" s="159"/>
      <c r="AB31" s="160"/>
      <c r="AC31" s="158"/>
      <c r="AD31" s="159"/>
      <c r="AE31" s="160"/>
      <c r="AF31" s="158"/>
      <c r="AG31" s="159"/>
      <c r="AH31" s="160"/>
      <c r="AI31" s="158"/>
      <c r="AJ31" s="159"/>
      <c r="AK31" s="170"/>
      <c r="AL31" s="173"/>
      <c r="AM31" s="159"/>
      <c r="AN31" s="160"/>
      <c r="AO31" s="158"/>
      <c r="AP31" s="159"/>
      <c r="AQ31" s="160"/>
      <c r="AR31" s="158"/>
      <c r="AS31" s="159"/>
      <c r="AT31" s="160"/>
      <c r="AU31" s="158"/>
      <c r="AV31" s="159"/>
      <c r="AW31" s="160"/>
      <c r="AX31" s="158"/>
      <c r="AY31" s="159"/>
      <c r="AZ31" s="160"/>
    </row>
    <row r="32" spans="1:52" x14ac:dyDescent="0.15">
      <c r="A32" s="78" t="s">
        <v>262</v>
      </c>
      <c r="B32" s="79">
        <v>0</v>
      </c>
      <c r="C32" s="80">
        <v>2067</v>
      </c>
      <c r="D32" s="81">
        <v>2172</v>
      </c>
      <c r="E32" s="149">
        <v>0</v>
      </c>
      <c r="F32" s="150">
        <v>2057</v>
      </c>
      <c r="G32" s="151">
        <v>2105</v>
      </c>
      <c r="H32" s="152">
        <v>0</v>
      </c>
      <c r="I32" s="153">
        <v>1978</v>
      </c>
      <c r="J32" s="154">
        <v>2113</v>
      </c>
      <c r="K32" s="149">
        <v>0</v>
      </c>
      <c r="L32" s="150">
        <v>1896</v>
      </c>
      <c r="M32" s="151">
        <v>2092</v>
      </c>
      <c r="N32" s="155"/>
      <c r="O32" s="156">
        <v>1851</v>
      </c>
      <c r="P32" s="157">
        <v>2099</v>
      </c>
      <c r="Q32" s="152">
        <v>0</v>
      </c>
      <c r="R32" s="153">
        <v>2040</v>
      </c>
      <c r="S32" s="154">
        <v>2172</v>
      </c>
      <c r="T32" s="152"/>
      <c r="U32" s="153">
        <v>1993</v>
      </c>
      <c r="V32" s="154">
        <v>2073</v>
      </c>
      <c r="W32" s="158">
        <v>0</v>
      </c>
      <c r="X32" s="159">
        <v>1847</v>
      </c>
      <c r="Y32" s="160">
        <v>2058</v>
      </c>
      <c r="Z32" s="158">
        <v>1174</v>
      </c>
      <c r="AA32" s="159">
        <v>1783</v>
      </c>
      <c r="AB32" s="160">
        <v>1969</v>
      </c>
      <c r="AC32" s="158">
        <v>1138</v>
      </c>
      <c r="AD32" s="159">
        <v>1729</v>
      </c>
      <c r="AE32" s="160">
        <v>1912</v>
      </c>
      <c r="AF32" s="158">
        <v>1208</v>
      </c>
      <c r="AG32" s="159">
        <v>1693</v>
      </c>
      <c r="AH32" s="160">
        <v>1930</v>
      </c>
      <c r="AI32" s="158">
        <v>1139</v>
      </c>
      <c r="AJ32" s="159">
        <v>1668</v>
      </c>
      <c r="AK32" s="170">
        <v>1889</v>
      </c>
      <c r="AL32" s="173">
        <v>1098</v>
      </c>
      <c r="AM32" s="159">
        <v>1561</v>
      </c>
      <c r="AN32" s="160">
        <v>1821</v>
      </c>
      <c r="AO32" s="158">
        <v>1171</v>
      </c>
      <c r="AP32" s="159">
        <v>1575</v>
      </c>
      <c r="AQ32" s="160">
        <v>1638</v>
      </c>
      <c r="AR32" s="158"/>
      <c r="AS32" s="159">
        <v>1392</v>
      </c>
      <c r="AT32" s="160">
        <v>1533</v>
      </c>
      <c r="AU32" s="158"/>
      <c r="AV32" s="159"/>
      <c r="AW32" s="160"/>
      <c r="AX32" s="158">
        <v>1018</v>
      </c>
      <c r="AY32" s="159">
        <v>1961</v>
      </c>
      <c r="AZ32" s="160">
        <v>1914</v>
      </c>
    </row>
    <row r="33" spans="1:52" x14ac:dyDescent="0.15">
      <c r="A33" s="78" t="s">
        <v>263</v>
      </c>
      <c r="B33" s="79">
        <v>1719</v>
      </c>
      <c r="C33" s="80">
        <v>1923</v>
      </c>
      <c r="D33" s="81">
        <v>2081</v>
      </c>
      <c r="E33" s="149">
        <v>1701</v>
      </c>
      <c r="F33" s="150">
        <v>1905</v>
      </c>
      <c r="G33" s="151">
        <v>2048</v>
      </c>
      <c r="H33" s="152">
        <v>1698</v>
      </c>
      <c r="I33" s="153">
        <v>1901</v>
      </c>
      <c r="J33" s="154">
        <v>2036</v>
      </c>
      <c r="K33" s="149">
        <v>1724</v>
      </c>
      <c r="L33" s="150">
        <v>1921</v>
      </c>
      <c r="M33" s="151">
        <v>2039</v>
      </c>
      <c r="N33" s="155">
        <v>1736</v>
      </c>
      <c r="O33" s="156">
        <v>1942</v>
      </c>
      <c r="P33" s="157">
        <v>2053</v>
      </c>
      <c r="Q33" s="152">
        <v>1767</v>
      </c>
      <c r="R33" s="153">
        <v>1962</v>
      </c>
      <c r="S33" s="154">
        <v>2081</v>
      </c>
      <c r="T33" s="152">
        <v>1572</v>
      </c>
      <c r="U33" s="153">
        <v>1848</v>
      </c>
      <c r="V33" s="154">
        <v>1981</v>
      </c>
      <c r="W33" s="158">
        <v>1555</v>
      </c>
      <c r="X33" s="159">
        <v>1809</v>
      </c>
      <c r="Y33" s="160">
        <v>1967</v>
      </c>
      <c r="Z33" s="158">
        <v>1549</v>
      </c>
      <c r="AA33" s="159">
        <v>1797</v>
      </c>
      <c r="AB33" s="160">
        <v>1960</v>
      </c>
      <c r="AC33" s="158">
        <v>1577</v>
      </c>
      <c r="AD33" s="159">
        <v>1834</v>
      </c>
      <c r="AE33" s="160">
        <v>1996</v>
      </c>
      <c r="AF33" s="158">
        <v>1561</v>
      </c>
      <c r="AG33" s="159">
        <v>1828</v>
      </c>
      <c r="AH33" s="160">
        <v>1980</v>
      </c>
      <c r="AI33" s="158">
        <v>1382</v>
      </c>
      <c r="AJ33" s="159">
        <v>1657</v>
      </c>
      <c r="AK33" s="170">
        <v>1847</v>
      </c>
      <c r="AL33" s="173">
        <v>1314</v>
      </c>
      <c r="AM33" s="159">
        <v>1594</v>
      </c>
      <c r="AN33" s="160">
        <v>1713</v>
      </c>
      <c r="AO33" s="158">
        <v>1285</v>
      </c>
      <c r="AP33" s="159">
        <v>1564</v>
      </c>
      <c r="AQ33" s="160">
        <v>1638</v>
      </c>
      <c r="AR33" s="158">
        <v>1275</v>
      </c>
      <c r="AS33" s="159">
        <v>1555</v>
      </c>
      <c r="AT33" s="160">
        <v>1631</v>
      </c>
      <c r="AU33" s="158">
        <v>1201</v>
      </c>
      <c r="AV33" s="159">
        <v>1538</v>
      </c>
      <c r="AW33" s="160">
        <v>1810</v>
      </c>
      <c r="AX33" s="158">
        <v>1061</v>
      </c>
      <c r="AY33" s="159">
        <v>1309</v>
      </c>
      <c r="AZ33" s="160">
        <v>1359</v>
      </c>
    </row>
    <row r="34" spans="1:52" x14ac:dyDescent="0.15">
      <c r="A34" s="78" t="s">
        <v>264</v>
      </c>
      <c r="B34" s="79">
        <v>1610</v>
      </c>
      <c r="C34" s="80">
        <v>1686</v>
      </c>
      <c r="D34" s="81">
        <v>2031</v>
      </c>
      <c r="E34" s="149">
        <v>1632</v>
      </c>
      <c r="F34" s="150">
        <v>1826</v>
      </c>
      <c r="G34" s="151">
        <v>2086</v>
      </c>
      <c r="H34" s="152">
        <v>2040</v>
      </c>
      <c r="I34" s="153">
        <v>1790</v>
      </c>
      <c r="J34" s="154">
        <v>1601</v>
      </c>
      <c r="K34" s="149">
        <v>1625</v>
      </c>
      <c r="L34" s="150">
        <v>1817</v>
      </c>
      <c r="M34" s="151">
        <v>2078</v>
      </c>
      <c r="N34" s="155">
        <v>1619</v>
      </c>
      <c r="O34" s="156">
        <v>1812</v>
      </c>
      <c r="P34" s="157">
        <v>2054</v>
      </c>
      <c r="Q34" s="152">
        <v>1635</v>
      </c>
      <c r="R34" s="153">
        <v>1826</v>
      </c>
      <c r="S34" s="154">
        <v>2085</v>
      </c>
      <c r="T34" s="152">
        <v>1650</v>
      </c>
      <c r="U34" s="153">
        <v>1897</v>
      </c>
      <c r="V34" s="154">
        <v>2100</v>
      </c>
      <c r="W34" s="158">
        <v>1589</v>
      </c>
      <c r="X34" s="159">
        <v>1826</v>
      </c>
      <c r="Y34" s="160">
        <v>2021</v>
      </c>
      <c r="Z34" s="158">
        <v>1482</v>
      </c>
      <c r="AA34" s="159">
        <v>1798</v>
      </c>
      <c r="AB34" s="160">
        <v>1957</v>
      </c>
      <c r="AC34" s="158">
        <v>1538</v>
      </c>
      <c r="AD34" s="159">
        <v>1845</v>
      </c>
      <c r="AE34" s="160">
        <v>2011</v>
      </c>
      <c r="AF34" s="158">
        <v>1370</v>
      </c>
      <c r="AG34" s="159">
        <v>1795</v>
      </c>
      <c r="AH34" s="160">
        <v>1945</v>
      </c>
      <c r="AI34" s="158">
        <v>1400</v>
      </c>
      <c r="AJ34" s="159">
        <v>1700</v>
      </c>
      <c r="AK34" s="170">
        <v>1950</v>
      </c>
      <c r="AL34" s="173">
        <v>1131</v>
      </c>
      <c r="AM34" s="159">
        <v>1512</v>
      </c>
      <c r="AN34" s="160">
        <v>1709</v>
      </c>
      <c r="AO34" s="158">
        <v>1112</v>
      </c>
      <c r="AP34" s="159">
        <v>1402</v>
      </c>
      <c r="AQ34" s="160">
        <v>1653</v>
      </c>
      <c r="AR34" s="158">
        <v>1050</v>
      </c>
      <c r="AS34" s="159">
        <v>1365</v>
      </c>
      <c r="AT34" s="160">
        <v>1694</v>
      </c>
      <c r="AU34" s="158">
        <v>1050</v>
      </c>
      <c r="AV34" s="159">
        <v>1250</v>
      </c>
      <c r="AW34" s="160">
        <v>1650</v>
      </c>
      <c r="AX34" s="158">
        <v>1038</v>
      </c>
      <c r="AY34" s="159">
        <v>1294</v>
      </c>
      <c r="AZ34" s="160">
        <v>1554</v>
      </c>
    </row>
    <row r="35" spans="1:52" x14ac:dyDescent="0.15">
      <c r="A35" s="78" t="s">
        <v>265</v>
      </c>
      <c r="B35" s="79">
        <v>1685</v>
      </c>
      <c r="C35" s="80">
        <v>1830</v>
      </c>
      <c r="D35" s="81">
        <v>1840</v>
      </c>
      <c r="E35" s="149">
        <v>1690</v>
      </c>
      <c r="F35" s="150">
        <v>1850</v>
      </c>
      <c r="G35" s="151">
        <v>1860</v>
      </c>
      <c r="H35" s="152">
        <v>1670</v>
      </c>
      <c r="I35" s="153">
        <v>1810</v>
      </c>
      <c r="J35" s="154">
        <v>1820</v>
      </c>
      <c r="K35" s="149">
        <v>1680</v>
      </c>
      <c r="L35" s="150">
        <v>1820</v>
      </c>
      <c r="M35" s="151">
        <v>1810</v>
      </c>
      <c r="N35" s="155">
        <v>1690</v>
      </c>
      <c r="O35" s="156">
        <v>1780</v>
      </c>
      <c r="P35" s="157">
        <v>1850</v>
      </c>
      <c r="Q35" s="152">
        <v>1690</v>
      </c>
      <c r="R35" s="153">
        <v>1750</v>
      </c>
      <c r="S35" s="154">
        <v>1830</v>
      </c>
      <c r="T35" s="152">
        <v>1640</v>
      </c>
      <c r="U35" s="153">
        <v>1820</v>
      </c>
      <c r="V35" s="154">
        <v>1860</v>
      </c>
      <c r="W35" s="158">
        <v>1670</v>
      </c>
      <c r="X35" s="159">
        <v>1850</v>
      </c>
      <c r="Y35" s="160">
        <v>1890</v>
      </c>
      <c r="Z35" s="158">
        <v>1781</v>
      </c>
      <c r="AA35" s="159">
        <v>1811</v>
      </c>
      <c r="AB35" s="160">
        <v>1831</v>
      </c>
      <c r="AC35" s="158">
        <v>1626</v>
      </c>
      <c r="AD35" s="159">
        <v>1766</v>
      </c>
      <c r="AE35" s="160">
        <v>1829</v>
      </c>
      <c r="AF35" s="158">
        <v>1626</v>
      </c>
      <c r="AG35" s="159">
        <v>1700</v>
      </c>
      <c r="AH35" s="160">
        <v>1820</v>
      </c>
      <c r="AI35" s="158">
        <v>1341</v>
      </c>
      <c r="AJ35" s="159">
        <v>1420</v>
      </c>
      <c r="AK35" s="170">
        <v>1532</v>
      </c>
      <c r="AL35" s="173">
        <v>1150</v>
      </c>
      <c r="AM35" s="159">
        <v>1350</v>
      </c>
      <c r="AN35" s="160"/>
      <c r="AO35" s="158">
        <v>1200</v>
      </c>
      <c r="AP35" s="159">
        <v>1450</v>
      </c>
      <c r="AQ35" s="160"/>
      <c r="AR35" s="158">
        <v>1150</v>
      </c>
      <c r="AS35" s="159">
        <v>1275</v>
      </c>
      <c r="AT35" s="160"/>
      <c r="AU35" s="158"/>
      <c r="AV35" s="159"/>
      <c r="AW35" s="160"/>
      <c r="AX35" s="158">
        <v>1150</v>
      </c>
      <c r="AY35" s="159">
        <v>1450</v>
      </c>
      <c r="AZ35" s="160"/>
    </row>
    <row r="36" spans="1:52" x14ac:dyDescent="0.15">
      <c r="A36" s="78" t="s">
        <v>266</v>
      </c>
      <c r="B36" s="79">
        <v>1287</v>
      </c>
      <c r="C36" s="80">
        <v>1642</v>
      </c>
      <c r="D36" s="81">
        <v>1804</v>
      </c>
      <c r="E36" s="149">
        <v>1148</v>
      </c>
      <c r="F36" s="150">
        <v>1548</v>
      </c>
      <c r="G36" s="151">
        <v>1848</v>
      </c>
      <c r="H36" s="152">
        <v>1274</v>
      </c>
      <c r="I36" s="153">
        <v>1701</v>
      </c>
      <c r="J36" s="154">
        <v>1833</v>
      </c>
      <c r="K36" s="149">
        <v>1259</v>
      </c>
      <c r="L36" s="150">
        <v>1736</v>
      </c>
      <c r="M36" s="151">
        <v>1820</v>
      </c>
      <c r="N36" s="155">
        <v>1125</v>
      </c>
      <c r="O36" s="156">
        <v>1578</v>
      </c>
      <c r="P36" s="157">
        <v>1846</v>
      </c>
      <c r="Q36" s="152">
        <v>1149</v>
      </c>
      <c r="R36" s="153">
        <v>1583</v>
      </c>
      <c r="S36" s="154">
        <v>1866</v>
      </c>
      <c r="T36" s="152">
        <v>1110</v>
      </c>
      <c r="U36" s="153">
        <v>1581</v>
      </c>
      <c r="V36" s="154">
        <v>1859</v>
      </c>
      <c r="W36" s="158">
        <v>1109</v>
      </c>
      <c r="X36" s="159">
        <v>1541</v>
      </c>
      <c r="Y36" s="160">
        <v>1822</v>
      </c>
      <c r="Z36" s="158">
        <v>1041</v>
      </c>
      <c r="AA36" s="159">
        <v>1467</v>
      </c>
      <c r="AB36" s="160">
        <v>1706</v>
      </c>
      <c r="AC36" s="158">
        <v>1003</v>
      </c>
      <c r="AD36" s="159">
        <v>1412</v>
      </c>
      <c r="AE36" s="160">
        <v>1639</v>
      </c>
      <c r="AF36" s="158">
        <v>1007</v>
      </c>
      <c r="AG36" s="159">
        <v>1411</v>
      </c>
      <c r="AH36" s="160">
        <v>1643</v>
      </c>
      <c r="AI36" s="158">
        <v>969</v>
      </c>
      <c r="AJ36" s="159">
        <v>1391</v>
      </c>
      <c r="AK36" s="170">
        <v>1665</v>
      </c>
      <c r="AL36" s="173">
        <v>934</v>
      </c>
      <c r="AM36" s="159">
        <v>1560</v>
      </c>
      <c r="AN36" s="160">
        <v>1740</v>
      </c>
      <c r="AO36" s="158">
        <v>929</v>
      </c>
      <c r="AP36" s="159">
        <v>1551</v>
      </c>
      <c r="AQ36" s="160">
        <v>1731</v>
      </c>
      <c r="AR36" s="158">
        <v>899</v>
      </c>
      <c r="AS36" s="159">
        <v>1366</v>
      </c>
      <c r="AT36" s="160">
        <v>1560</v>
      </c>
      <c r="AU36" s="158">
        <v>872</v>
      </c>
      <c r="AV36" s="159">
        <v>1304</v>
      </c>
      <c r="AW36" s="160">
        <v>1464</v>
      </c>
      <c r="AX36" s="158">
        <v>887</v>
      </c>
      <c r="AY36" s="159">
        <v>1422</v>
      </c>
      <c r="AZ36" s="160"/>
    </row>
  </sheetData>
  <mergeCells count="35">
    <mergeCell ref="AX3:AZ3"/>
    <mergeCell ref="A4:A5"/>
    <mergeCell ref="B4:D4"/>
    <mergeCell ref="E4:G4"/>
    <mergeCell ref="H4:J4"/>
    <mergeCell ref="K4:M4"/>
    <mergeCell ref="T3:V3"/>
    <mergeCell ref="W3:Y3"/>
    <mergeCell ref="Z3:AB3"/>
    <mergeCell ref="AC3:AE3"/>
    <mergeCell ref="AF3:AH3"/>
    <mergeCell ref="AI3:AK3"/>
    <mergeCell ref="B3:D3"/>
    <mergeCell ref="E3:G3"/>
    <mergeCell ref="H3:J3"/>
    <mergeCell ref="K3:M3"/>
    <mergeCell ref="AR3:AT3"/>
    <mergeCell ref="AU3:AW3"/>
    <mergeCell ref="N4:P4"/>
    <mergeCell ref="Q4:S4"/>
    <mergeCell ref="T4:V4"/>
    <mergeCell ref="W4:Y4"/>
    <mergeCell ref="Z4:AB4"/>
    <mergeCell ref="AC4:AE4"/>
    <mergeCell ref="AL3:AN3"/>
    <mergeCell ref="AO3:AQ3"/>
    <mergeCell ref="N3:P3"/>
    <mergeCell ref="Q3:S3"/>
    <mergeCell ref="AX4:AZ4"/>
    <mergeCell ref="AF4:AH4"/>
    <mergeCell ref="AI4:AK4"/>
    <mergeCell ref="AL4:AN4"/>
    <mergeCell ref="AO4:AQ4"/>
    <mergeCell ref="AR4:AT4"/>
    <mergeCell ref="AU4:AW4"/>
  </mergeCells>
  <phoneticPr fontId="1" type="noConversion"/>
  <hyperlinks>
    <hyperlink ref="A6" r:id="rId1" display="javascript:top.main.DataEdit('11',16);"/>
    <hyperlink ref="A7" r:id="rId2" display="javascript:top.main.DataEdit('31',16);"/>
    <hyperlink ref="A8" r:id="rId3" display="javascript:top.main.DataEdit('12',16);"/>
    <hyperlink ref="A9" r:id="rId4" display="javascript:top.main.DataEdit('50',16);"/>
    <hyperlink ref="A10" r:id="rId5" display="javascript:top.main.DataEdit('13',16);"/>
    <hyperlink ref="A11" r:id="rId6" display="javascript:top.main.DataEdit('14',16);"/>
    <hyperlink ref="A12" r:id="rId7" display="javascript:top.main.DataEdit('15',16);"/>
    <hyperlink ref="A13" r:id="rId8" display="javascript:top.main.DataEdit('21',16);"/>
    <hyperlink ref="A14" r:id="rId9" display="javascript:top.main.DataEdit('22',16);"/>
    <hyperlink ref="A15" r:id="rId10" display="javascript:top.main.DataEdit('23',16);"/>
    <hyperlink ref="A16" r:id="rId11" display="javascript:top.main.DataEdit('32',16);"/>
    <hyperlink ref="A17" r:id="rId12" display="javascript:top.main.DataEdit('33',16);"/>
    <hyperlink ref="A18" r:id="rId13" display="javascript:top.main.DataEdit('34',16);"/>
    <hyperlink ref="A20" r:id="rId14" display="javascript:top.main.DataEdit('36',16);"/>
    <hyperlink ref="A21" r:id="rId15" display="javascript:top.main.DataEdit('37',16);"/>
    <hyperlink ref="A22" r:id="rId16" display="javascript:top.main.DataEdit('41',16);"/>
    <hyperlink ref="A23" r:id="rId17" display="javascript:top.main.DataEdit('42',16);"/>
    <hyperlink ref="A24" r:id="rId18" display="javascript:top.main.DataEdit('43',16);"/>
    <hyperlink ref="A26" r:id="rId19" display="javascript:top.main.DataEdit('45',16);"/>
    <hyperlink ref="A27" r:id="rId20" display="javascript:top.main.DataEdit('46',16);"/>
    <hyperlink ref="A28" r:id="rId21" display="javascript:top.main.DataEdit('51',16);"/>
    <hyperlink ref="A29" r:id="rId22" display="javascript:top.main.DataEdit('52',16);"/>
    <hyperlink ref="A30" r:id="rId23" display="javascript:top.main.DataEdit('53',16);"/>
    <hyperlink ref="A32" r:id="rId24" display="javascript:top.main.DataEdit('61',16);"/>
    <hyperlink ref="A33" r:id="rId25" display="javascript:top.main.DataEdit('62',16);"/>
    <hyperlink ref="A34" r:id="rId26" display="javascript:top.main.DataEdit('63',16);"/>
    <hyperlink ref="A35" r:id="rId27" display="javascript:top.main.DataEdit('64',16);"/>
    <hyperlink ref="A36" r:id="rId28" display="javascript:top.main.DataEdit('65',16);"/>
  </hyperlinks>
  <pageMargins left="0.7" right="0.7" top="0.75" bottom="0.75" header="0.3" footer="0.3"/>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O35"/>
  <sheetViews>
    <sheetView workbookViewId="0">
      <pane xSplit="6" ySplit="1" topLeftCell="G2" activePane="bottomRight" state="frozen"/>
      <selection pane="topRight" activeCell="G1" sqref="G1"/>
      <selection pane="bottomLeft" activeCell="A2" sqref="A2"/>
      <selection pane="bottomRight" activeCell="E18" sqref="E18"/>
    </sheetView>
  </sheetViews>
  <sheetFormatPr defaultRowHeight="12" x14ac:dyDescent="0.15"/>
  <cols>
    <col min="1" max="1" width="14.25" style="140" customWidth="1"/>
    <col min="2" max="3" width="7.125" style="82" customWidth="1"/>
    <col min="4" max="4" width="11.625" style="82" customWidth="1"/>
    <col min="5" max="5" width="11.125" style="82" customWidth="1"/>
    <col min="6" max="6" width="9.5" style="95" bestFit="1" customWidth="1"/>
    <col min="7" max="7" width="9.125" style="82" bestFit="1" customWidth="1"/>
    <col min="8" max="15" width="9.125" style="82" hidden="1" customWidth="1"/>
    <col min="16" max="16" width="9.125" style="82" bestFit="1" customWidth="1"/>
    <col min="17" max="22" width="9.125" style="126" hidden="1" customWidth="1"/>
    <col min="23" max="23" width="9.125" style="126" bestFit="1" customWidth="1"/>
    <col min="24" max="28" width="9.125" style="126" hidden="1" customWidth="1"/>
    <col min="29" max="29" width="9.125" style="96" bestFit="1" customWidth="1"/>
    <col min="30" max="37" width="9.125" style="167" hidden="1" customWidth="1"/>
    <col min="38" max="38" width="9.125" style="97" bestFit="1" customWidth="1"/>
    <col min="39" max="44" width="9.125" style="168" hidden="1" customWidth="1"/>
    <col min="45" max="45" width="9.125" style="98" bestFit="1" customWidth="1"/>
    <col min="46" max="46" width="9.125" style="168" hidden="1" customWidth="1"/>
    <col min="47" max="50" width="9.125" style="169" hidden="1" customWidth="1"/>
    <col min="51" max="51" width="9.125" style="89" bestFit="1" customWidth="1"/>
    <col min="52" max="52" width="9.125" style="88" bestFit="1" customWidth="1"/>
    <col min="53" max="53" width="9" style="82"/>
    <col min="54" max="54" width="10" style="121" bestFit="1" customWidth="1"/>
    <col min="55" max="55" width="16.375" style="87" customWidth="1"/>
    <col min="56" max="56" width="22.375" style="86" customWidth="1"/>
    <col min="57" max="57" width="8.125" style="82" customWidth="1"/>
    <col min="58" max="58" width="11.625" style="82" customWidth="1"/>
    <col min="59" max="59" width="28.25" style="85" customWidth="1"/>
    <col min="60" max="60" width="11.75" style="84" bestFit="1" customWidth="1"/>
    <col min="61" max="62" width="9" style="82"/>
    <col min="63" max="63" width="9.125" style="82" bestFit="1" customWidth="1"/>
    <col min="64" max="64" width="13" style="83" customWidth="1"/>
    <col min="65" max="65" width="12.625" style="83" customWidth="1"/>
    <col min="66" max="66" width="34.125" style="82" customWidth="1"/>
    <col min="67" max="16384" width="9" style="82"/>
  </cols>
  <sheetData>
    <row r="1" spans="1:67" s="132" customFormat="1" ht="14.25" customHeight="1" x14ac:dyDescent="0.15">
      <c r="A1" s="242" t="s">
        <v>342</v>
      </c>
      <c r="B1" s="240" t="s">
        <v>351</v>
      </c>
      <c r="C1" s="241"/>
      <c r="D1" s="242" t="s">
        <v>344</v>
      </c>
      <c r="E1" s="242" t="s">
        <v>350</v>
      </c>
      <c r="F1" s="238" t="s">
        <v>356</v>
      </c>
      <c r="G1" s="239"/>
      <c r="H1" s="239"/>
      <c r="I1" s="239"/>
      <c r="J1" s="239"/>
      <c r="K1" s="239"/>
      <c r="L1" s="239"/>
      <c r="M1" s="239"/>
      <c r="N1" s="239"/>
      <c r="O1" s="239"/>
      <c r="P1" s="239"/>
      <c r="Q1" s="239"/>
      <c r="R1" s="239"/>
      <c r="S1" s="239"/>
      <c r="T1" s="239"/>
      <c r="U1" s="239"/>
      <c r="V1" s="239"/>
      <c r="W1" s="239"/>
      <c r="X1" s="130"/>
      <c r="Y1" s="130"/>
      <c r="Z1" s="130"/>
      <c r="AA1" s="130"/>
      <c r="AB1" s="131"/>
      <c r="AC1" s="250" t="s">
        <v>357</v>
      </c>
      <c r="AD1" s="251"/>
      <c r="AE1" s="251"/>
      <c r="AF1" s="251"/>
      <c r="AG1" s="251"/>
      <c r="AH1" s="251"/>
      <c r="AI1" s="251"/>
      <c r="AJ1" s="251"/>
      <c r="AK1" s="251"/>
      <c r="AL1" s="251"/>
      <c r="AM1" s="251"/>
      <c r="AN1" s="251"/>
      <c r="AO1" s="251"/>
      <c r="AP1" s="251"/>
      <c r="AQ1" s="251"/>
      <c r="AR1" s="251"/>
      <c r="AS1" s="251"/>
      <c r="AT1" s="251"/>
      <c r="AU1" s="251"/>
      <c r="AV1" s="251"/>
      <c r="AW1" s="251"/>
      <c r="AX1" s="251"/>
      <c r="AY1" s="246" t="s">
        <v>347</v>
      </c>
      <c r="AZ1" s="247"/>
      <c r="BA1" s="242" t="s">
        <v>349</v>
      </c>
      <c r="BB1" s="257" t="s">
        <v>348</v>
      </c>
      <c r="BC1" s="255" t="s">
        <v>346</v>
      </c>
      <c r="BD1" s="242" t="s">
        <v>345</v>
      </c>
      <c r="BE1" s="242" t="s">
        <v>355</v>
      </c>
      <c r="BF1" s="242" t="s">
        <v>343</v>
      </c>
      <c r="BG1" s="244" t="s">
        <v>342</v>
      </c>
      <c r="BH1" s="252" t="s">
        <v>341</v>
      </c>
      <c r="BI1" s="253"/>
      <c r="BJ1" s="254"/>
      <c r="BK1" s="242" t="s">
        <v>340</v>
      </c>
      <c r="BL1" s="248" t="s">
        <v>339</v>
      </c>
      <c r="BM1" s="248" t="s">
        <v>338</v>
      </c>
      <c r="BN1" s="242" t="s">
        <v>337</v>
      </c>
    </row>
    <row r="2" spans="1:67" s="132" customFormat="1" ht="31.5" x14ac:dyDescent="0.15">
      <c r="A2" s="243"/>
      <c r="B2" s="132" t="s">
        <v>336</v>
      </c>
      <c r="C2" s="132" t="s">
        <v>335</v>
      </c>
      <c r="D2" s="243"/>
      <c r="E2" s="243"/>
      <c r="F2" s="95" t="s">
        <v>334</v>
      </c>
      <c r="G2" s="132" t="s">
        <v>333</v>
      </c>
      <c r="H2" s="133" t="s">
        <v>332</v>
      </c>
      <c r="I2" s="133" t="s">
        <v>331</v>
      </c>
      <c r="J2" s="133" t="s">
        <v>330</v>
      </c>
      <c r="K2" s="133" t="s">
        <v>329</v>
      </c>
      <c r="L2" s="133" t="s">
        <v>328</v>
      </c>
      <c r="M2" s="133" t="s">
        <v>327</v>
      </c>
      <c r="N2" s="133" t="s">
        <v>326</v>
      </c>
      <c r="O2" s="133" t="s">
        <v>376</v>
      </c>
      <c r="P2" s="132" t="s">
        <v>325</v>
      </c>
      <c r="Q2" s="134" t="s">
        <v>324</v>
      </c>
      <c r="R2" s="134" t="s">
        <v>372</v>
      </c>
      <c r="S2" s="134" t="s">
        <v>323</v>
      </c>
      <c r="T2" s="134" t="s">
        <v>322</v>
      </c>
      <c r="U2" s="134" t="s">
        <v>321</v>
      </c>
      <c r="V2" s="134" t="s">
        <v>317</v>
      </c>
      <c r="W2" s="135" t="s">
        <v>320</v>
      </c>
      <c r="X2" s="136" t="s">
        <v>319</v>
      </c>
      <c r="Y2" s="134" t="s">
        <v>429</v>
      </c>
      <c r="Z2" s="134" t="s">
        <v>436</v>
      </c>
      <c r="AA2" s="134" t="s">
        <v>435</v>
      </c>
      <c r="AB2" s="134" t="s">
        <v>318</v>
      </c>
      <c r="AC2" s="96" t="s">
        <v>365</v>
      </c>
      <c r="AD2" s="134" t="s">
        <v>332</v>
      </c>
      <c r="AE2" s="134" t="s">
        <v>331</v>
      </c>
      <c r="AF2" s="134" t="s">
        <v>330</v>
      </c>
      <c r="AG2" s="134" t="s">
        <v>329</v>
      </c>
      <c r="AH2" s="134" t="s">
        <v>328</v>
      </c>
      <c r="AI2" s="134" t="s">
        <v>327</v>
      </c>
      <c r="AJ2" s="134" t="s">
        <v>326</v>
      </c>
      <c r="AK2" s="134" t="s">
        <v>376</v>
      </c>
      <c r="AL2" s="97" t="s">
        <v>325</v>
      </c>
      <c r="AM2" s="134" t="s">
        <v>324</v>
      </c>
      <c r="AN2" s="134" t="s">
        <v>372</v>
      </c>
      <c r="AO2" s="134" t="s">
        <v>323</v>
      </c>
      <c r="AP2" s="134" t="s">
        <v>322</v>
      </c>
      <c r="AQ2" s="134" t="s">
        <v>321</v>
      </c>
      <c r="AR2" s="134" t="s">
        <v>317</v>
      </c>
      <c r="AS2" s="98" t="s">
        <v>320</v>
      </c>
      <c r="AT2" s="136" t="s">
        <v>319</v>
      </c>
      <c r="AU2" s="134" t="s">
        <v>429</v>
      </c>
      <c r="AV2" s="134" t="s">
        <v>436</v>
      </c>
      <c r="AW2" s="134" t="s">
        <v>435</v>
      </c>
      <c r="AX2" s="134" t="s">
        <v>318</v>
      </c>
      <c r="AY2" s="137" t="s">
        <v>476</v>
      </c>
      <c r="AZ2" s="138" t="s">
        <v>316</v>
      </c>
      <c r="BA2" s="243"/>
      <c r="BB2" s="258"/>
      <c r="BC2" s="256"/>
      <c r="BD2" s="243"/>
      <c r="BE2" s="243"/>
      <c r="BF2" s="243"/>
      <c r="BG2" s="245"/>
      <c r="BH2" s="91" t="s">
        <v>315</v>
      </c>
      <c r="BI2" s="166" t="s">
        <v>314</v>
      </c>
      <c r="BJ2" s="139" t="s">
        <v>313</v>
      </c>
      <c r="BK2" s="243"/>
      <c r="BL2" s="249"/>
      <c r="BM2" s="249"/>
      <c r="BN2" s="243"/>
    </row>
    <row r="3" spans="1:67" x14ac:dyDescent="0.15">
      <c r="A3" s="140" t="s">
        <v>305</v>
      </c>
      <c r="B3" s="82">
        <v>23</v>
      </c>
      <c r="C3" s="82">
        <v>3</v>
      </c>
      <c r="D3" s="82" t="s">
        <v>297</v>
      </c>
      <c r="E3" s="82" t="s">
        <v>272</v>
      </c>
      <c r="F3" s="95">
        <v>2653.3</v>
      </c>
      <c r="G3" s="82">
        <v>1352.4</v>
      </c>
      <c r="H3" s="128">
        <f t="shared" ref="H3:H35" si="0">$G3*AD3</f>
        <v>0</v>
      </c>
      <c r="I3" s="128">
        <f t="shared" ref="I3:I35" si="1">$G3*AE3</f>
        <v>0</v>
      </c>
      <c r="J3" s="128">
        <f t="shared" ref="J3:J35" si="2">$G3*AF3</f>
        <v>0</v>
      </c>
      <c r="K3" s="128">
        <f t="shared" ref="K3:K35" si="3">$G3*AG3</f>
        <v>0</v>
      </c>
      <c r="L3" s="128">
        <f t="shared" ref="L3:L35" si="4">$G3*AH3</f>
        <v>0</v>
      </c>
      <c r="M3" s="128">
        <f t="shared" ref="M3:M35" si="5">$G3*AI3</f>
        <v>0</v>
      </c>
      <c r="N3" s="128">
        <f t="shared" ref="N3:N35" si="6">$G3*AJ3</f>
        <v>0</v>
      </c>
      <c r="O3" s="128">
        <f t="shared" ref="O3:O35" si="7">$G3*AK3</f>
        <v>0</v>
      </c>
      <c r="P3" s="82">
        <v>300</v>
      </c>
      <c r="Q3" s="129">
        <f t="shared" ref="Q3:Q35" si="8">$P3*AM3</f>
        <v>0</v>
      </c>
      <c r="R3" s="129">
        <f t="shared" ref="R3:R35" si="9">$P3*AN3</f>
        <v>0</v>
      </c>
      <c r="S3" s="129">
        <f t="shared" ref="S3:S35" si="10">$P3*AO3</f>
        <v>0</v>
      </c>
      <c r="T3" s="129">
        <f t="shared" ref="T3:T35" si="11">$P3*AP3</f>
        <v>0</v>
      </c>
      <c r="U3" s="129">
        <f t="shared" ref="U3:U35" si="12">$P3*AQ3</f>
        <v>0</v>
      </c>
      <c r="V3" s="129">
        <f t="shared" ref="V3:V35" si="13">$P3*AR3</f>
        <v>0</v>
      </c>
      <c r="W3" s="126">
        <v>1000.9</v>
      </c>
      <c r="X3" s="129">
        <f t="shared" ref="X3:X35" si="14">$W3*AT3</f>
        <v>0</v>
      </c>
      <c r="Y3" s="129">
        <f t="shared" ref="Y3:Y35" si="15">$W3*AU3</f>
        <v>0</v>
      </c>
      <c r="Z3" s="129">
        <f t="shared" ref="Z3:Z35" si="16">$W3*AV3</f>
        <v>0</v>
      </c>
      <c r="AA3" s="129">
        <f t="shared" ref="AA3:AA35" si="17">$W3*AW3</f>
        <v>0</v>
      </c>
      <c r="AB3" s="129">
        <f t="shared" ref="AB3:AB35" si="18">$W3*AX3</f>
        <v>0</v>
      </c>
      <c r="AC3" s="96">
        <f t="shared" ref="AC3:AC35" si="19">G3/F3</f>
        <v>0.5097048957901481</v>
      </c>
      <c r="AL3" s="97">
        <f t="shared" ref="AL3:AL35" si="20">P3/F3</f>
        <v>0.11306674706968679</v>
      </c>
      <c r="AS3" s="98">
        <v>0.377</v>
      </c>
      <c r="AY3" s="89">
        <v>80.8</v>
      </c>
      <c r="AZ3" s="88">
        <v>1.5</v>
      </c>
      <c r="BA3" s="82" t="s">
        <v>288</v>
      </c>
      <c r="BB3" s="123">
        <v>2015</v>
      </c>
      <c r="BC3" s="87" t="s">
        <v>312</v>
      </c>
      <c r="BD3" s="86" t="s">
        <v>311</v>
      </c>
      <c r="BE3" s="82">
        <v>2.7</v>
      </c>
      <c r="BF3" s="82" t="s">
        <v>282</v>
      </c>
      <c r="BH3" s="84">
        <v>39828.54</v>
      </c>
      <c r="BK3" s="82">
        <v>633</v>
      </c>
      <c r="BL3" s="83">
        <v>42217</v>
      </c>
      <c r="BM3" s="83">
        <f>BL3+BK3</f>
        <v>42850</v>
      </c>
      <c r="BN3" s="82" t="s">
        <v>310</v>
      </c>
    </row>
    <row r="4" spans="1:67" ht="36" x14ac:dyDescent="0.15">
      <c r="A4" s="140" t="s">
        <v>305</v>
      </c>
      <c r="B4" s="82" t="s">
        <v>309</v>
      </c>
      <c r="C4" s="90" t="s">
        <v>308</v>
      </c>
      <c r="D4" s="82" t="s">
        <v>297</v>
      </c>
      <c r="E4" s="82" t="s">
        <v>272</v>
      </c>
      <c r="F4" s="95">
        <v>2587.3000000000002</v>
      </c>
      <c r="G4" s="82">
        <v>1527.9</v>
      </c>
      <c r="H4" s="128">
        <f t="shared" si="0"/>
        <v>0</v>
      </c>
      <c r="I4" s="128">
        <f t="shared" si="1"/>
        <v>0</v>
      </c>
      <c r="J4" s="128">
        <f t="shared" si="2"/>
        <v>0</v>
      </c>
      <c r="K4" s="128">
        <f t="shared" si="3"/>
        <v>0</v>
      </c>
      <c r="L4" s="128">
        <f t="shared" si="4"/>
        <v>0</v>
      </c>
      <c r="M4" s="128">
        <f t="shared" si="5"/>
        <v>0</v>
      </c>
      <c r="N4" s="128">
        <f t="shared" si="6"/>
        <v>0</v>
      </c>
      <c r="O4" s="128">
        <f t="shared" si="7"/>
        <v>0</v>
      </c>
      <c r="P4" s="82">
        <v>272.89999999999998</v>
      </c>
      <c r="Q4" s="129">
        <f t="shared" si="8"/>
        <v>0</v>
      </c>
      <c r="R4" s="129">
        <f t="shared" si="9"/>
        <v>0</v>
      </c>
      <c r="S4" s="129">
        <f t="shared" si="10"/>
        <v>0</v>
      </c>
      <c r="T4" s="129">
        <f t="shared" si="11"/>
        <v>0</v>
      </c>
      <c r="U4" s="129">
        <f t="shared" si="12"/>
        <v>0</v>
      </c>
      <c r="V4" s="129">
        <f t="shared" si="13"/>
        <v>0</v>
      </c>
      <c r="W4" s="126">
        <v>786.5</v>
      </c>
      <c r="X4" s="129">
        <f t="shared" si="14"/>
        <v>0</v>
      </c>
      <c r="Y4" s="129">
        <f t="shared" si="15"/>
        <v>0</v>
      </c>
      <c r="Z4" s="129">
        <f t="shared" si="16"/>
        <v>0</v>
      </c>
      <c r="AA4" s="129">
        <f t="shared" si="17"/>
        <v>0</v>
      </c>
      <c r="AB4" s="129">
        <f t="shared" si="18"/>
        <v>0</v>
      </c>
      <c r="AC4" s="96">
        <f t="shared" si="19"/>
        <v>0.59053839910331229</v>
      </c>
      <c r="AL4" s="97">
        <f t="shared" si="20"/>
        <v>0.10547675182622809</v>
      </c>
      <c r="AS4" s="98">
        <f t="shared" ref="AS4:AS35" si="21">W4/F4</f>
        <v>0.30398484907045953</v>
      </c>
      <c r="AY4" s="89">
        <v>101.78</v>
      </c>
      <c r="AZ4" s="88">
        <v>1.77</v>
      </c>
      <c r="BA4" s="82" t="s">
        <v>288</v>
      </c>
      <c r="BB4" s="123">
        <v>2015</v>
      </c>
      <c r="BC4" s="87" t="s">
        <v>293</v>
      </c>
      <c r="BD4" s="86" t="s">
        <v>302</v>
      </c>
      <c r="BE4" s="82">
        <v>2.8</v>
      </c>
      <c r="BF4" s="82" t="s">
        <v>282</v>
      </c>
      <c r="BG4" s="85" t="s">
        <v>307</v>
      </c>
      <c r="BH4" s="84">
        <v>137853.04999999999</v>
      </c>
      <c r="BK4" s="82">
        <v>1012</v>
      </c>
      <c r="BL4" s="83">
        <v>42339</v>
      </c>
      <c r="BM4" s="83">
        <f>BL4+BK4</f>
        <v>43351</v>
      </c>
      <c r="BN4" s="82" t="s">
        <v>306</v>
      </c>
    </row>
    <row r="5" spans="1:67" s="187" customFormat="1" ht="24" x14ac:dyDescent="0.15">
      <c r="A5" s="186" t="s">
        <v>305</v>
      </c>
      <c r="B5" s="187">
        <v>20</v>
      </c>
      <c r="C5" s="187">
        <v>4</v>
      </c>
      <c r="D5" s="187" t="s">
        <v>276</v>
      </c>
      <c r="E5" s="187" t="s">
        <v>486</v>
      </c>
      <c r="F5" s="188">
        <v>2526.89</v>
      </c>
      <c r="G5" s="187">
        <v>1323.94</v>
      </c>
      <c r="H5" s="189">
        <f t="shared" si="0"/>
        <v>74.140640000000005</v>
      </c>
      <c r="I5" s="189">
        <f t="shared" si="1"/>
        <v>0</v>
      </c>
      <c r="J5" s="189">
        <f t="shared" si="2"/>
        <v>62.357574000000007</v>
      </c>
      <c r="K5" s="189">
        <f t="shared" si="3"/>
        <v>390.03272399999997</v>
      </c>
      <c r="L5" s="189">
        <f t="shared" si="4"/>
        <v>419.95376799999997</v>
      </c>
      <c r="M5" s="189">
        <f t="shared" si="5"/>
        <v>72.949094000000002</v>
      </c>
      <c r="N5" s="189">
        <f t="shared" si="6"/>
        <v>0</v>
      </c>
      <c r="O5" s="189">
        <f t="shared" si="7"/>
        <v>304.373806</v>
      </c>
      <c r="P5" s="187">
        <v>506.95</v>
      </c>
      <c r="Q5" s="190">
        <f t="shared" si="8"/>
        <v>71.733424999999997</v>
      </c>
      <c r="R5" s="190">
        <f t="shared" si="9"/>
        <v>119.48811499999999</v>
      </c>
      <c r="S5" s="190">
        <f t="shared" si="10"/>
        <v>14.955024999999999</v>
      </c>
      <c r="T5" s="190">
        <f t="shared" si="11"/>
        <v>156.85033000000001</v>
      </c>
      <c r="U5" s="190">
        <f t="shared" si="12"/>
        <v>86.130804999999995</v>
      </c>
      <c r="V5" s="190">
        <f t="shared" si="13"/>
        <v>24.789854999999999</v>
      </c>
      <c r="W5" s="191">
        <v>696</v>
      </c>
      <c r="X5" s="190">
        <f t="shared" si="14"/>
        <v>152.6328</v>
      </c>
      <c r="Y5" s="190">
        <f t="shared" si="15"/>
        <v>364.77359999999999</v>
      </c>
      <c r="Z5" s="190">
        <f t="shared" si="16"/>
        <v>153.95520000000002</v>
      </c>
      <c r="AA5" s="190">
        <f t="shared" si="17"/>
        <v>0</v>
      </c>
      <c r="AB5" s="190">
        <f t="shared" si="18"/>
        <v>24.638400000000001</v>
      </c>
      <c r="AC5" s="192">
        <f t="shared" si="19"/>
        <v>0.52394049602475778</v>
      </c>
      <c r="AD5" s="193">
        <v>5.6000000000000001E-2</v>
      </c>
      <c r="AE5" s="193"/>
      <c r="AF5" s="193">
        <v>4.7100000000000003E-2</v>
      </c>
      <c r="AG5" s="193">
        <v>0.29459999999999997</v>
      </c>
      <c r="AH5" s="193">
        <v>0.31719999999999998</v>
      </c>
      <c r="AI5" s="193">
        <v>5.5100000000000003E-2</v>
      </c>
      <c r="AJ5" s="193">
        <v>0</v>
      </c>
      <c r="AK5" s="193">
        <v>0.22989999999999999</v>
      </c>
      <c r="AL5" s="194">
        <f t="shared" si="20"/>
        <v>0.20062210859989948</v>
      </c>
      <c r="AM5" s="195">
        <v>0.14149999999999999</v>
      </c>
      <c r="AN5" s="195">
        <v>0.23569999999999999</v>
      </c>
      <c r="AO5" s="195">
        <v>2.9499999999999998E-2</v>
      </c>
      <c r="AP5" s="195">
        <v>0.30940000000000001</v>
      </c>
      <c r="AQ5" s="195">
        <v>0.1699</v>
      </c>
      <c r="AR5" s="195">
        <v>4.8899999999999999E-2</v>
      </c>
      <c r="AS5" s="196">
        <f t="shared" si="21"/>
        <v>0.27543739537534284</v>
      </c>
      <c r="AT5" s="195">
        <v>0.21929999999999999</v>
      </c>
      <c r="AU5" s="197">
        <v>0.52410000000000001</v>
      </c>
      <c r="AV5" s="197">
        <v>0.22120000000000001</v>
      </c>
      <c r="AW5" s="197"/>
      <c r="AX5" s="197">
        <v>3.5400000000000001E-2</v>
      </c>
      <c r="AY5" s="198">
        <v>53.863</v>
      </c>
      <c r="AZ5" s="199">
        <v>0.49299999999999999</v>
      </c>
      <c r="BA5" s="187" t="s">
        <v>271</v>
      </c>
      <c r="BB5" s="200">
        <v>41730</v>
      </c>
      <c r="BC5" s="201" t="s">
        <v>270</v>
      </c>
      <c r="BD5" s="202" t="s">
        <v>360</v>
      </c>
      <c r="BE5" s="187">
        <v>2.9</v>
      </c>
      <c r="BF5" s="187" t="s">
        <v>353</v>
      </c>
      <c r="BG5" s="203" t="s">
        <v>361</v>
      </c>
      <c r="BH5" s="204">
        <v>31546.83</v>
      </c>
      <c r="BI5" s="187">
        <v>26500.080000000002</v>
      </c>
      <c r="BJ5" s="187">
        <v>5046.75</v>
      </c>
      <c r="BK5" s="187">
        <f>BM5-BL5</f>
        <v>273</v>
      </c>
      <c r="BL5" s="205">
        <v>41791</v>
      </c>
      <c r="BM5" s="205">
        <v>42064</v>
      </c>
      <c r="BN5" s="187" t="s">
        <v>432</v>
      </c>
    </row>
    <row r="6" spans="1:67" ht="36" x14ac:dyDescent="0.15">
      <c r="A6" s="140" t="s">
        <v>305</v>
      </c>
      <c r="B6" s="82">
        <v>26</v>
      </c>
      <c r="C6" s="82">
        <v>2</v>
      </c>
      <c r="D6" s="82" t="s">
        <v>297</v>
      </c>
      <c r="E6" s="82" t="s">
        <v>272</v>
      </c>
      <c r="F6" s="95">
        <v>1959.8</v>
      </c>
      <c r="G6" s="82">
        <v>1084.5</v>
      </c>
      <c r="H6" s="128">
        <f t="shared" si="0"/>
        <v>0</v>
      </c>
      <c r="I6" s="128">
        <f t="shared" si="1"/>
        <v>0</v>
      </c>
      <c r="J6" s="128">
        <f t="shared" si="2"/>
        <v>0</v>
      </c>
      <c r="K6" s="128">
        <f t="shared" si="3"/>
        <v>0</v>
      </c>
      <c r="L6" s="128">
        <f t="shared" si="4"/>
        <v>0</v>
      </c>
      <c r="M6" s="128">
        <f t="shared" si="5"/>
        <v>0</v>
      </c>
      <c r="N6" s="128">
        <f t="shared" si="6"/>
        <v>0</v>
      </c>
      <c r="O6" s="128">
        <f t="shared" si="7"/>
        <v>0</v>
      </c>
      <c r="P6" s="82">
        <v>262.8</v>
      </c>
      <c r="Q6" s="129">
        <f t="shared" si="8"/>
        <v>0</v>
      </c>
      <c r="R6" s="129">
        <f t="shared" si="9"/>
        <v>0</v>
      </c>
      <c r="S6" s="129">
        <f t="shared" si="10"/>
        <v>0</v>
      </c>
      <c r="T6" s="129">
        <f t="shared" si="11"/>
        <v>0</v>
      </c>
      <c r="U6" s="129">
        <f t="shared" si="12"/>
        <v>0</v>
      </c>
      <c r="V6" s="129">
        <f t="shared" si="13"/>
        <v>0</v>
      </c>
      <c r="W6" s="126">
        <v>612.5</v>
      </c>
      <c r="X6" s="129">
        <f t="shared" si="14"/>
        <v>0</v>
      </c>
      <c r="Y6" s="129">
        <f t="shared" si="15"/>
        <v>0</v>
      </c>
      <c r="Z6" s="129">
        <f t="shared" si="16"/>
        <v>0</v>
      </c>
      <c r="AA6" s="129">
        <f t="shared" si="17"/>
        <v>0</v>
      </c>
      <c r="AB6" s="129">
        <f t="shared" si="18"/>
        <v>0</v>
      </c>
      <c r="AC6" s="96">
        <f t="shared" si="19"/>
        <v>0.55337279314215737</v>
      </c>
      <c r="AL6" s="97">
        <f t="shared" si="20"/>
        <v>0.134095315848556</v>
      </c>
      <c r="AS6" s="98">
        <f t="shared" si="21"/>
        <v>0.31253189100928669</v>
      </c>
      <c r="AY6" s="89">
        <v>54.9</v>
      </c>
      <c r="AZ6" s="88">
        <v>0.77</v>
      </c>
      <c r="BA6" s="82" t="s">
        <v>288</v>
      </c>
      <c r="BB6" s="123">
        <v>2016</v>
      </c>
      <c r="BC6" s="87" t="s">
        <v>299</v>
      </c>
      <c r="BD6" s="86" t="s">
        <v>298</v>
      </c>
      <c r="BE6" s="82">
        <v>3</v>
      </c>
      <c r="BF6" s="82" t="s">
        <v>282</v>
      </c>
      <c r="BG6" s="85" t="s">
        <v>296</v>
      </c>
      <c r="BH6" s="84">
        <v>25509</v>
      </c>
      <c r="BK6" s="82">
        <v>800</v>
      </c>
      <c r="BL6" s="83">
        <v>42401</v>
      </c>
      <c r="BM6" s="83">
        <f>BL6+BK6</f>
        <v>43201</v>
      </c>
      <c r="BN6" s="82" t="s">
        <v>295</v>
      </c>
    </row>
    <row r="7" spans="1:67" ht="24" x14ac:dyDescent="0.15">
      <c r="A7" s="140" t="s">
        <v>305</v>
      </c>
      <c r="B7" s="82" t="s">
        <v>304</v>
      </c>
      <c r="C7" s="82">
        <v>1</v>
      </c>
      <c r="D7" s="82" t="s">
        <v>297</v>
      </c>
      <c r="E7" s="82" t="s">
        <v>272</v>
      </c>
      <c r="F7" s="95">
        <v>1953.8</v>
      </c>
      <c r="G7" s="82">
        <v>923.7</v>
      </c>
      <c r="H7" s="128">
        <f t="shared" si="0"/>
        <v>0</v>
      </c>
      <c r="I7" s="128">
        <f t="shared" si="1"/>
        <v>0</v>
      </c>
      <c r="J7" s="128">
        <f t="shared" si="2"/>
        <v>0</v>
      </c>
      <c r="K7" s="128">
        <f t="shared" si="3"/>
        <v>0</v>
      </c>
      <c r="L7" s="128">
        <f t="shared" si="4"/>
        <v>0</v>
      </c>
      <c r="M7" s="128">
        <f t="shared" si="5"/>
        <v>0</v>
      </c>
      <c r="N7" s="128">
        <f t="shared" si="6"/>
        <v>0</v>
      </c>
      <c r="O7" s="128">
        <f t="shared" si="7"/>
        <v>0</v>
      </c>
      <c r="P7" s="82">
        <v>325.3</v>
      </c>
      <c r="Q7" s="129">
        <f t="shared" si="8"/>
        <v>0</v>
      </c>
      <c r="R7" s="129">
        <f t="shared" si="9"/>
        <v>0</v>
      </c>
      <c r="S7" s="129">
        <f t="shared" si="10"/>
        <v>0</v>
      </c>
      <c r="T7" s="129">
        <f t="shared" si="11"/>
        <v>0</v>
      </c>
      <c r="U7" s="129">
        <f t="shared" si="12"/>
        <v>0</v>
      </c>
      <c r="V7" s="129">
        <f t="shared" si="13"/>
        <v>0</v>
      </c>
      <c r="W7" s="126">
        <v>704.8</v>
      </c>
      <c r="X7" s="129">
        <f t="shared" si="14"/>
        <v>0</v>
      </c>
      <c r="Y7" s="129">
        <f t="shared" si="15"/>
        <v>0</v>
      </c>
      <c r="Z7" s="129">
        <f t="shared" si="16"/>
        <v>0</v>
      </c>
      <c r="AA7" s="129">
        <f t="shared" si="17"/>
        <v>0</v>
      </c>
      <c r="AB7" s="129">
        <f t="shared" si="18"/>
        <v>0</v>
      </c>
      <c r="AC7" s="96">
        <f t="shared" si="19"/>
        <v>0.47277101033882696</v>
      </c>
      <c r="AL7" s="97">
        <f t="shared" si="20"/>
        <v>0.16649605896202274</v>
      </c>
      <c r="AS7" s="98">
        <f t="shared" si="21"/>
        <v>0.36073293069915036</v>
      </c>
      <c r="AY7" s="89">
        <v>50.76</v>
      </c>
      <c r="AZ7" s="88">
        <v>0.93</v>
      </c>
      <c r="BA7" s="82" t="s">
        <v>288</v>
      </c>
      <c r="BB7" s="123">
        <v>2015</v>
      </c>
      <c r="BC7" s="87" t="s">
        <v>303</v>
      </c>
      <c r="BD7" s="86" t="s">
        <v>302</v>
      </c>
      <c r="BE7" s="82">
        <v>2.8</v>
      </c>
      <c r="BF7" s="82" t="s">
        <v>282</v>
      </c>
      <c r="BG7" s="85" t="s">
        <v>301</v>
      </c>
      <c r="BH7" s="84">
        <v>27429.52</v>
      </c>
      <c r="BK7" s="82">
        <v>705</v>
      </c>
      <c r="BL7" s="83">
        <v>42186</v>
      </c>
      <c r="BM7" s="83">
        <f>BL7+BK7</f>
        <v>42891</v>
      </c>
      <c r="BN7" s="82" t="s">
        <v>300</v>
      </c>
    </row>
    <row r="8" spans="1:67" x14ac:dyDescent="0.15">
      <c r="A8" s="140" t="s">
        <v>454</v>
      </c>
      <c r="B8" s="82">
        <v>20</v>
      </c>
      <c r="C8" s="82">
        <v>1</v>
      </c>
      <c r="D8" s="82" t="s">
        <v>276</v>
      </c>
      <c r="E8" s="82" t="s">
        <v>431</v>
      </c>
      <c r="F8" s="95">
        <v>2782.94</v>
      </c>
      <c r="G8" s="82">
        <v>1230.7</v>
      </c>
      <c r="H8" s="128">
        <f t="shared" si="0"/>
        <v>27.444610000000001</v>
      </c>
      <c r="I8" s="128">
        <f t="shared" si="1"/>
        <v>0</v>
      </c>
      <c r="J8" s="128">
        <f t="shared" si="2"/>
        <v>71.749809999999997</v>
      </c>
      <c r="K8" s="128">
        <f t="shared" si="3"/>
        <v>364.28719999999998</v>
      </c>
      <c r="L8" s="128">
        <f t="shared" si="4"/>
        <v>451.29769000000005</v>
      </c>
      <c r="M8" s="128">
        <f t="shared" si="5"/>
        <v>93.410129999999995</v>
      </c>
      <c r="N8" s="128">
        <f t="shared" si="6"/>
        <v>0</v>
      </c>
      <c r="O8" s="128">
        <f t="shared" si="7"/>
        <v>209.46513999999999</v>
      </c>
      <c r="P8" s="82">
        <v>862.26</v>
      </c>
      <c r="Q8" s="129">
        <f t="shared" si="8"/>
        <v>109.33456799999999</v>
      </c>
      <c r="R8" s="129">
        <f t="shared" si="9"/>
        <v>203.66581199999999</v>
      </c>
      <c r="S8" s="129">
        <f t="shared" si="10"/>
        <v>9.6573119999999992</v>
      </c>
      <c r="T8" s="129">
        <f t="shared" si="11"/>
        <v>341.88609000000002</v>
      </c>
      <c r="U8" s="129">
        <f t="shared" si="12"/>
        <v>127.528254</v>
      </c>
      <c r="V8" s="129">
        <f t="shared" si="13"/>
        <v>70.187963999999994</v>
      </c>
      <c r="W8" s="126">
        <v>689.98</v>
      </c>
      <c r="X8" s="129">
        <f t="shared" si="14"/>
        <v>214.10079400000001</v>
      </c>
      <c r="Y8" s="129">
        <f t="shared" si="15"/>
        <v>314.07889599999999</v>
      </c>
      <c r="Z8" s="129">
        <f t="shared" si="16"/>
        <v>105.56694</v>
      </c>
      <c r="AA8" s="129">
        <f t="shared" si="17"/>
        <v>3.7948900000000001</v>
      </c>
      <c r="AB8" s="129">
        <f t="shared" si="18"/>
        <v>52.438479999999998</v>
      </c>
      <c r="AC8" s="96">
        <f t="shared" si="19"/>
        <v>0.44223015947163791</v>
      </c>
      <c r="AD8" s="167">
        <v>2.23E-2</v>
      </c>
      <c r="AF8" s="167">
        <v>5.8299999999999998E-2</v>
      </c>
      <c r="AG8" s="167">
        <v>0.29599999999999999</v>
      </c>
      <c r="AH8" s="167">
        <v>0.36670000000000003</v>
      </c>
      <c r="AI8" s="167">
        <v>7.5899999999999995E-2</v>
      </c>
      <c r="AK8" s="167">
        <v>0.17019999999999999</v>
      </c>
      <c r="AL8" s="97">
        <f t="shared" si="20"/>
        <v>0.3098377974372426</v>
      </c>
      <c r="AM8" s="168">
        <v>0.1268</v>
      </c>
      <c r="AN8" s="168">
        <v>0.23619999999999999</v>
      </c>
      <c r="AO8" s="168">
        <v>1.12E-2</v>
      </c>
      <c r="AP8" s="168">
        <v>0.39650000000000002</v>
      </c>
      <c r="AQ8" s="168">
        <v>0.1479</v>
      </c>
      <c r="AR8" s="168">
        <v>8.14E-2</v>
      </c>
      <c r="AS8" s="98">
        <f t="shared" si="21"/>
        <v>0.24793204309111946</v>
      </c>
      <c r="AT8" s="168">
        <v>0.31030000000000002</v>
      </c>
      <c r="AU8" s="169">
        <v>0.45519999999999999</v>
      </c>
      <c r="AV8" s="169">
        <v>0.153</v>
      </c>
      <c r="AW8" s="169">
        <v>5.4999999999999997E-3</v>
      </c>
      <c r="AX8" s="169">
        <v>7.5999999999999998E-2</v>
      </c>
      <c r="AY8" s="89">
        <v>51.634</v>
      </c>
      <c r="AZ8" s="88">
        <v>0.40799999999999997</v>
      </c>
      <c r="BA8" s="82" t="s">
        <v>455</v>
      </c>
      <c r="BB8" s="121">
        <v>41760</v>
      </c>
      <c r="BC8" s="87" t="s">
        <v>21</v>
      </c>
      <c r="BD8" s="86" t="s">
        <v>456</v>
      </c>
      <c r="BE8" s="82">
        <v>2.8</v>
      </c>
      <c r="BH8" s="84">
        <v>10020.620000000001</v>
      </c>
      <c r="BI8" s="82">
        <v>9544.17</v>
      </c>
      <c r="BJ8" s="82">
        <v>476.45</v>
      </c>
      <c r="BK8" s="82">
        <f t="shared" ref="BK8:BK28" si="22">BM8-BL8</f>
        <v>426</v>
      </c>
      <c r="BL8" s="83">
        <v>41913</v>
      </c>
      <c r="BM8" s="83">
        <v>42339</v>
      </c>
      <c r="BN8" s="82" t="s">
        <v>457</v>
      </c>
    </row>
    <row r="9" spans="1:67" ht="24" x14ac:dyDescent="0.15">
      <c r="A9" s="140" t="s">
        <v>305</v>
      </c>
      <c r="B9" s="82">
        <v>4</v>
      </c>
      <c r="C9" s="82">
        <v>2</v>
      </c>
      <c r="D9" s="82" t="s">
        <v>276</v>
      </c>
      <c r="E9" s="82" t="s">
        <v>430</v>
      </c>
      <c r="F9" s="95">
        <v>3390.43</v>
      </c>
      <c r="G9" s="82">
        <v>2300.6999999999998</v>
      </c>
      <c r="H9" s="128">
        <f t="shared" si="0"/>
        <v>313.12527</v>
      </c>
      <c r="I9" s="128">
        <f t="shared" si="1"/>
        <v>0</v>
      </c>
      <c r="J9" s="128">
        <f t="shared" si="2"/>
        <v>27.6084</v>
      </c>
      <c r="K9" s="128">
        <f t="shared" si="3"/>
        <v>632.23235999999997</v>
      </c>
      <c r="L9" s="128">
        <f t="shared" si="4"/>
        <v>606.69458999999995</v>
      </c>
      <c r="M9" s="128">
        <f t="shared" si="5"/>
        <v>434.83229999999998</v>
      </c>
      <c r="N9" s="128">
        <f t="shared" si="6"/>
        <v>0</v>
      </c>
      <c r="O9" s="128">
        <f t="shared" si="7"/>
        <v>285.51686999999998</v>
      </c>
      <c r="P9" s="82">
        <v>616.17999999999995</v>
      </c>
      <c r="Q9" s="129">
        <f t="shared" si="8"/>
        <v>120.03186399999998</v>
      </c>
      <c r="R9" s="129">
        <f t="shared" si="9"/>
        <v>140.30418599999999</v>
      </c>
      <c r="S9" s="129">
        <f t="shared" si="10"/>
        <v>47.507477999999999</v>
      </c>
      <c r="T9" s="129">
        <f t="shared" si="11"/>
        <v>208.39207599999997</v>
      </c>
      <c r="U9" s="129">
        <f t="shared" si="12"/>
        <v>82.26003</v>
      </c>
      <c r="V9" s="129">
        <f t="shared" si="13"/>
        <v>17.745983999999996</v>
      </c>
      <c r="W9" s="126">
        <v>473.55</v>
      </c>
      <c r="X9" s="129">
        <f t="shared" si="14"/>
        <v>180.09106500000001</v>
      </c>
      <c r="Y9" s="129">
        <f t="shared" si="15"/>
        <v>279.72598499999998</v>
      </c>
      <c r="Z9" s="129">
        <f t="shared" si="16"/>
        <v>0</v>
      </c>
      <c r="AA9" s="129">
        <f t="shared" si="17"/>
        <v>0</v>
      </c>
      <c r="AB9" s="129">
        <f t="shared" si="18"/>
        <v>13.732950000000001</v>
      </c>
      <c r="AC9" s="96">
        <f t="shared" si="19"/>
        <v>0.67858649197889354</v>
      </c>
      <c r="AD9" s="167">
        <v>0.1361</v>
      </c>
      <c r="AF9" s="167">
        <v>1.2E-2</v>
      </c>
      <c r="AG9" s="167">
        <v>0.27479999999999999</v>
      </c>
      <c r="AH9" s="167">
        <v>0.26369999999999999</v>
      </c>
      <c r="AI9" s="167">
        <v>0.189</v>
      </c>
      <c r="AK9" s="167">
        <v>0.1241</v>
      </c>
      <c r="AL9" s="97">
        <f t="shared" si="20"/>
        <v>0.18174095911138113</v>
      </c>
      <c r="AM9" s="168">
        <v>0.1948</v>
      </c>
      <c r="AN9" s="168">
        <v>0.22770000000000001</v>
      </c>
      <c r="AO9" s="168">
        <v>7.7100000000000002E-2</v>
      </c>
      <c r="AP9" s="168">
        <v>0.3382</v>
      </c>
      <c r="AQ9" s="168">
        <v>0.13350000000000001</v>
      </c>
      <c r="AR9" s="168">
        <v>2.8799999999999999E-2</v>
      </c>
      <c r="AS9" s="98">
        <f t="shared" si="21"/>
        <v>0.13967254890972533</v>
      </c>
      <c r="AT9" s="168">
        <v>0.38030000000000003</v>
      </c>
      <c r="AU9" s="169">
        <v>0.5907</v>
      </c>
      <c r="AX9" s="169">
        <v>2.9000000000000001E-2</v>
      </c>
      <c r="AY9" s="89">
        <v>83.6</v>
      </c>
      <c r="AZ9" s="88">
        <v>0.92700000000000005</v>
      </c>
      <c r="BA9" s="82" t="s">
        <v>271</v>
      </c>
      <c r="BB9" s="121">
        <v>41730</v>
      </c>
      <c r="BC9" s="87" t="s">
        <v>270</v>
      </c>
      <c r="BD9" s="86" t="s">
        <v>370</v>
      </c>
      <c r="BE9" s="82">
        <v>3.2</v>
      </c>
      <c r="BF9" s="82" t="s">
        <v>353</v>
      </c>
      <c r="BG9" s="85" t="s">
        <v>371</v>
      </c>
      <c r="BH9" s="84">
        <v>5019.2</v>
      </c>
      <c r="BI9" s="82">
        <v>2794.5</v>
      </c>
      <c r="BJ9" s="82">
        <v>2224.6999999999998</v>
      </c>
      <c r="BK9" s="82">
        <f t="shared" si="22"/>
        <v>273</v>
      </c>
      <c r="BL9" s="83">
        <v>41791</v>
      </c>
      <c r="BM9" s="83">
        <v>42064</v>
      </c>
      <c r="BN9" s="82" t="s">
        <v>433</v>
      </c>
    </row>
    <row r="10" spans="1:67" x14ac:dyDescent="0.15">
      <c r="A10" s="140" t="s">
        <v>394</v>
      </c>
      <c r="B10" s="82">
        <v>4</v>
      </c>
      <c r="C10" s="82">
        <v>0</v>
      </c>
      <c r="D10" s="82" t="s">
        <v>297</v>
      </c>
      <c r="E10" s="82" t="s">
        <v>272</v>
      </c>
      <c r="F10" s="95">
        <v>2228.52</v>
      </c>
      <c r="G10" s="82">
        <v>1492.78</v>
      </c>
      <c r="H10" s="128">
        <f t="shared" si="0"/>
        <v>0</v>
      </c>
      <c r="I10" s="128">
        <f t="shared" si="1"/>
        <v>0</v>
      </c>
      <c r="J10" s="128">
        <f t="shared" si="2"/>
        <v>115.39189399999999</v>
      </c>
      <c r="K10" s="128">
        <f t="shared" si="3"/>
        <v>332.74066199999999</v>
      </c>
      <c r="L10" s="128">
        <f t="shared" si="4"/>
        <v>689.06724799999995</v>
      </c>
      <c r="M10" s="128">
        <f t="shared" si="5"/>
        <v>137.485038</v>
      </c>
      <c r="N10" s="128">
        <f t="shared" si="6"/>
        <v>0</v>
      </c>
      <c r="O10" s="128">
        <f t="shared" si="7"/>
        <v>218.095158</v>
      </c>
      <c r="P10" s="82">
        <v>432.75</v>
      </c>
      <c r="Q10" s="129">
        <f t="shared" si="8"/>
        <v>93.387450000000001</v>
      </c>
      <c r="R10" s="129">
        <f t="shared" si="9"/>
        <v>151.1163</v>
      </c>
      <c r="S10" s="129">
        <f t="shared" si="10"/>
        <v>17.396550000000001</v>
      </c>
      <c r="T10" s="129">
        <f t="shared" si="11"/>
        <v>144.23557499999998</v>
      </c>
      <c r="U10" s="129">
        <f t="shared" si="12"/>
        <v>26.57085</v>
      </c>
      <c r="V10" s="129">
        <f t="shared" si="13"/>
        <v>0</v>
      </c>
      <c r="W10" s="126">
        <v>302.99</v>
      </c>
      <c r="X10" s="129">
        <f t="shared" si="14"/>
        <v>80.746835000000004</v>
      </c>
      <c r="Y10" s="129">
        <f t="shared" si="15"/>
        <v>136.46669600000001</v>
      </c>
      <c r="Z10" s="129">
        <f t="shared" si="16"/>
        <v>85.776469000000006</v>
      </c>
      <c r="AA10" s="129">
        <f t="shared" si="17"/>
        <v>0</v>
      </c>
      <c r="AB10" s="129">
        <f t="shared" si="18"/>
        <v>0</v>
      </c>
      <c r="AC10" s="96">
        <f t="shared" si="19"/>
        <v>0.66985263762497083</v>
      </c>
      <c r="AF10" s="167">
        <v>7.7299999999999994E-2</v>
      </c>
      <c r="AG10" s="167">
        <v>0.22289999999999999</v>
      </c>
      <c r="AH10" s="167">
        <v>0.46160000000000001</v>
      </c>
      <c r="AI10" s="167">
        <v>9.2100000000000001E-2</v>
      </c>
      <c r="AK10" s="167">
        <v>0.14610000000000001</v>
      </c>
      <c r="AL10" s="97">
        <f t="shared" si="20"/>
        <v>0.19418717355015885</v>
      </c>
      <c r="AM10" s="168">
        <v>0.21579999999999999</v>
      </c>
      <c r="AN10" s="168">
        <v>0.34920000000000001</v>
      </c>
      <c r="AO10" s="168">
        <v>4.02E-2</v>
      </c>
      <c r="AP10" s="168">
        <v>0.33329999999999999</v>
      </c>
      <c r="AQ10" s="168">
        <v>6.1400000000000003E-2</v>
      </c>
      <c r="AS10" s="98">
        <f t="shared" si="21"/>
        <v>0.13596018882487032</v>
      </c>
      <c r="AT10" s="168">
        <v>0.26650000000000001</v>
      </c>
      <c r="AU10" s="169">
        <v>0.45040000000000002</v>
      </c>
      <c r="AV10" s="169">
        <v>0.28310000000000002</v>
      </c>
      <c r="AY10" s="89">
        <v>73.155000000000001</v>
      </c>
      <c r="AZ10" s="88">
        <v>0.435</v>
      </c>
      <c r="BA10" s="82" t="s">
        <v>395</v>
      </c>
      <c r="BB10" s="121">
        <v>41420</v>
      </c>
      <c r="BC10" s="87" t="s">
        <v>21</v>
      </c>
      <c r="BD10" s="86" t="s">
        <v>399</v>
      </c>
      <c r="BE10" s="82">
        <v>3</v>
      </c>
      <c r="BF10" s="82" t="s">
        <v>353</v>
      </c>
      <c r="BH10" s="84">
        <v>2636.16</v>
      </c>
      <c r="BI10" s="82">
        <v>2636.16</v>
      </c>
      <c r="BJ10" s="82">
        <v>0</v>
      </c>
      <c r="BK10" s="82">
        <f t="shared" si="22"/>
        <v>184</v>
      </c>
      <c r="BL10" s="83">
        <v>41481</v>
      </c>
      <c r="BM10" s="83">
        <v>41665</v>
      </c>
      <c r="BN10" s="82" t="s">
        <v>398</v>
      </c>
    </row>
    <row r="11" spans="1:67" x14ac:dyDescent="0.15">
      <c r="A11" s="140" t="s">
        <v>305</v>
      </c>
      <c r="B11" s="82">
        <v>5</v>
      </c>
      <c r="C11" s="82">
        <v>1</v>
      </c>
      <c r="D11" s="82" t="s">
        <v>297</v>
      </c>
      <c r="E11" s="82" t="s">
        <v>369</v>
      </c>
      <c r="F11" s="95">
        <v>3377.52</v>
      </c>
      <c r="G11" s="82">
        <v>1518.21</v>
      </c>
      <c r="H11" s="128">
        <f t="shared" si="0"/>
        <v>30.516021000000002</v>
      </c>
      <c r="I11" s="128">
        <f t="shared" si="1"/>
        <v>0</v>
      </c>
      <c r="J11" s="128">
        <f t="shared" si="2"/>
        <v>57.995621999999997</v>
      </c>
      <c r="K11" s="128">
        <f t="shared" si="3"/>
        <v>457.28485200000006</v>
      </c>
      <c r="L11" s="128">
        <f t="shared" si="4"/>
        <v>446.50556099999994</v>
      </c>
      <c r="M11" s="128">
        <f t="shared" si="5"/>
        <v>207.99477000000002</v>
      </c>
      <c r="N11" s="128">
        <f t="shared" si="6"/>
        <v>0</v>
      </c>
      <c r="O11" s="128">
        <f t="shared" si="7"/>
        <v>317.91317400000003</v>
      </c>
      <c r="P11" s="82">
        <v>1129.96</v>
      </c>
      <c r="Q11" s="129">
        <f t="shared" si="8"/>
        <v>316.95378000000005</v>
      </c>
      <c r="R11" s="129">
        <f t="shared" si="9"/>
        <v>524.30144000000007</v>
      </c>
      <c r="S11" s="129">
        <f t="shared" si="10"/>
        <v>60.000876000000005</v>
      </c>
      <c r="T11" s="129">
        <f t="shared" si="11"/>
        <v>13.672516</v>
      </c>
      <c r="U11" s="129">
        <f t="shared" si="12"/>
        <v>200.90688800000001</v>
      </c>
      <c r="V11" s="129">
        <f t="shared" si="13"/>
        <v>14.124500000000001</v>
      </c>
      <c r="W11" s="126">
        <v>729.35</v>
      </c>
      <c r="X11" s="129">
        <f t="shared" si="14"/>
        <v>206.55192000000002</v>
      </c>
      <c r="Y11" s="129">
        <f t="shared" si="15"/>
        <v>371.82263000000006</v>
      </c>
      <c r="Z11" s="129">
        <f t="shared" si="16"/>
        <v>150.97545</v>
      </c>
      <c r="AA11" s="129">
        <f t="shared" si="17"/>
        <v>0</v>
      </c>
      <c r="AB11" s="129">
        <f t="shared" si="18"/>
        <v>0</v>
      </c>
      <c r="AC11" s="96">
        <f t="shared" si="19"/>
        <v>0.44950437007034749</v>
      </c>
      <c r="AD11" s="167">
        <v>2.01E-2</v>
      </c>
      <c r="AF11" s="167">
        <v>3.8199999999999998E-2</v>
      </c>
      <c r="AG11" s="167">
        <v>0.30120000000000002</v>
      </c>
      <c r="AH11" s="167">
        <v>0.29409999999999997</v>
      </c>
      <c r="AI11" s="167">
        <v>0.13700000000000001</v>
      </c>
      <c r="AK11" s="167">
        <v>0.2094</v>
      </c>
      <c r="AL11" s="97">
        <f t="shared" si="20"/>
        <v>0.33455316326772305</v>
      </c>
      <c r="AM11" s="168">
        <v>0.28050000000000003</v>
      </c>
      <c r="AN11" s="168">
        <v>0.46400000000000002</v>
      </c>
      <c r="AO11" s="168">
        <v>5.3100000000000001E-2</v>
      </c>
      <c r="AP11" s="168">
        <v>1.21E-2</v>
      </c>
      <c r="AQ11" s="168">
        <v>0.17780000000000001</v>
      </c>
      <c r="AR11" s="168">
        <v>1.2500000000000001E-2</v>
      </c>
      <c r="AS11" s="98">
        <f t="shared" si="21"/>
        <v>0.21594246666192948</v>
      </c>
      <c r="AT11" s="168">
        <v>0.28320000000000001</v>
      </c>
      <c r="AU11" s="169">
        <v>0.50980000000000003</v>
      </c>
      <c r="AV11" s="169">
        <v>0.20699999999999999</v>
      </c>
      <c r="AY11" s="89">
        <v>59.625999999999998</v>
      </c>
      <c r="AZ11" s="88">
        <v>0.56699999999999995</v>
      </c>
      <c r="BA11" s="82" t="s">
        <v>363</v>
      </c>
      <c r="BB11" s="121">
        <v>42005</v>
      </c>
      <c r="BC11" s="87" t="s">
        <v>270</v>
      </c>
      <c r="BD11" s="86" t="s">
        <v>377</v>
      </c>
      <c r="BE11" s="82">
        <v>3</v>
      </c>
      <c r="BF11" s="82" t="s">
        <v>353</v>
      </c>
      <c r="BG11" s="85" t="s">
        <v>378</v>
      </c>
      <c r="BH11" s="84">
        <v>2659</v>
      </c>
      <c r="BI11" s="82">
        <v>2237</v>
      </c>
      <c r="BJ11" s="82">
        <v>422</v>
      </c>
      <c r="BK11" s="82">
        <f t="shared" si="22"/>
        <v>304</v>
      </c>
      <c r="BL11" s="83">
        <v>41640</v>
      </c>
      <c r="BM11" s="83">
        <v>41944</v>
      </c>
      <c r="BN11" s="82" t="s">
        <v>434</v>
      </c>
    </row>
    <row r="12" spans="1:67" ht="24" x14ac:dyDescent="0.15">
      <c r="A12" s="140" t="s">
        <v>394</v>
      </c>
      <c r="B12" s="82">
        <v>6</v>
      </c>
      <c r="C12" s="82">
        <v>0</v>
      </c>
      <c r="D12" s="82" t="s">
        <v>297</v>
      </c>
      <c r="E12" s="82" t="s">
        <v>279</v>
      </c>
      <c r="F12" s="95">
        <v>2408.4299999999998</v>
      </c>
      <c r="G12" s="82">
        <v>1113.98</v>
      </c>
      <c r="H12" s="128">
        <f t="shared" si="0"/>
        <v>38.432310000000001</v>
      </c>
      <c r="I12" s="128">
        <f t="shared" si="1"/>
        <v>0</v>
      </c>
      <c r="J12" s="128">
        <f t="shared" si="2"/>
        <v>77.978600000000014</v>
      </c>
      <c r="K12" s="128">
        <f t="shared" si="3"/>
        <v>325.28215999999998</v>
      </c>
      <c r="L12" s="128">
        <f t="shared" si="4"/>
        <v>373.40609599999999</v>
      </c>
      <c r="M12" s="128">
        <f t="shared" si="5"/>
        <v>154.397628</v>
      </c>
      <c r="N12" s="128">
        <f t="shared" si="6"/>
        <v>0</v>
      </c>
      <c r="O12" s="128">
        <f t="shared" si="7"/>
        <v>135.34857</v>
      </c>
      <c r="P12" s="82">
        <v>478.17</v>
      </c>
      <c r="Q12" s="129">
        <f t="shared" si="8"/>
        <v>28.881468000000002</v>
      </c>
      <c r="R12" s="129">
        <f t="shared" si="9"/>
        <v>281.64213000000001</v>
      </c>
      <c r="S12" s="129">
        <f t="shared" si="10"/>
        <v>0</v>
      </c>
      <c r="T12" s="129">
        <f t="shared" si="11"/>
        <v>143.355366</v>
      </c>
      <c r="U12" s="129">
        <f t="shared" si="12"/>
        <v>0.71725500000000009</v>
      </c>
      <c r="V12" s="129">
        <f t="shared" si="13"/>
        <v>23.573781</v>
      </c>
      <c r="W12" s="126">
        <v>816.28</v>
      </c>
      <c r="X12" s="129">
        <f t="shared" si="14"/>
        <v>146.277376</v>
      </c>
      <c r="Y12" s="129">
        <f t="shared" si="15"/>
        <v>149.542496</v>
      </c>
      <c r="Z12" s="129">
        <f t="shared" si="16"/>
        <v>117.54431999999998</v>
      </c>
      <c r="AA12" s="129">
        <f t="shared" si="17"/>
        <v>402.91580799999997</v>
      </c>
      <c r="AB12" s="129">
        <f t="shared" si="18"/>
        <v>0</v>
      </c>
      <c r="AC12" s="96">
        <f t="shared" si="19"/>
        <v>0.46253368376909443</v>
      </c>
      <c r="AD12" s="167">
        <v>3.4500000000000003E-2</v>
      </c>
      <c r="AF12" s="167">
        <v>7.0000000000000007E-2</v>
      </c>
      <c r="AG12" s="167">
        <v>0.29199999999999998</v>
      </c>
      <c r="AH12" s="167">
        <v>0.3352</v>
      </c>
      <c r="AI12" s="167">
        <v>0.1386</v>
      </c>
      <c r="AK12" s="167">
        <v>0.1215</v>
      </c>
      <c r="AL12" s="97">
        <f t="shared" si="20"/>
        <v>0.19854012780109867</v>
      </c>
      <c r="AM12" s="168">
        <v>6.0400000000000002E-2</v>
      </c>
      <c r="AN12" s="168">
        <v>0.58899999999999997</v>
      </c>
      <c r="AP12" s="168">
        <v>0.29980000000000001</v>
      </c>
      <c r="AQ12" s="168">
        <v>1.5E-3</v>
      </c>
      <c r="AR12" s="168">
        <v>4.9299999999999997E-2</v>
      </c>
      <c r="AS12" s="98">
        <f t="shared" si="21"/>
        <v>0.33892618842980698</v>
      </c>
      <c r="AT12" s="168">
        <v>0.1792</v>
      </c>
      <c r="AU12" s="169">
        <v>0.1832</v>
      </c>
      <c r="AV12" s="169">
        <v>0.14399999999999999</v>
      </c>
      <c r="AW12" s="169">
        <v>0.49359999999999998</v>
      </c>
      <c r="AY12" s="89">
        <v>43.005000000000003</v>
      </c>
      <c r="AZ12" s="88">
        <v>0.34499999999999997</v>
      </c>
      <c r="BA12" s="82" t="s">
        <v>395</v>
      </c>
      <c r="BB12" s="121">
        <v>41767</v>
      </c>
      <c r="BC12" s="87" t="s">
        <v>21</v>
      </c>
      <c r="BD12" s="86" t="s">
        <v>396</v>
      </c>
      <c r="BE12" s="82">
        <v>3.3</v>
      </c>
      <c r="BF12" s="82" t="s">
        <v>353</v>
      </c>
      <c r="BH12" s="84">
        <v>9676.7800000000007</v>
      </c>
      <c r="BI12" s="82">
        <v>9676.7800000000007</v>
      </c>
      <c r="BJ12" s="82">
        <v>0</v>
      </c>
      <c r="BK12" s="82">
        <f t="shared" si="22"/>
        <v>487</v>
      </c>
      <c r="BL12" s="83">
        <v>41828</v>
      </c>
      <c r="BM12" s="83">
        <v>42315</v>
      </c>
      <c r="BN12" s="82" t="s">
        <v>397</v>
      </c>
    </row>
    <row r="13" spans="1:67" x14ac:dyDescent="0.15">
      <c r="A13" s="140" t="s">
        <v>394</v>
      </c>
      <c r="B13" s="82">
        <v>6</v>
      </c>
      <c r="C13" s="82">
        <v>0</v>
      </c>
      <c r="D13" s="82" t="s">
        <v>297</v>
      </c>
      <c r="E13" s="82" t="s">
        <v>431</v>
      </c>
      <c r="F13" s="95">
        <v>3866.8</v>
      </c>
      <c r="G13" s="82">
        <v>2085.08</v>
      </c>
      <c r="H13" s="128">
        <f t="shared" si="0"/>
        <v>0</v>
      </c>
      <c r="I13" s="128">
        <f t="shared" si="1"/>
        <v>0</v>
      </c>
      <c r="J13" s="128">
        <f t="shared" si="2"/>
        <v>37.739947999999998</v>
      </c>
      <c r="K13" s="128">
        <f t="shared" si="3"/>
        <v>679.52757200000008</v>
      </c>
      <c r="L13" s="128">
        <f t="shared" si="4"/>
        <v>654.29810400000008</v>
      </c>
      <c r="M13" s="128">
        <f t="shared" si="5"/>
        <v>176.60627599999998</v>
      </c>
      <c r="N13" s="128">
        <f t="shared" si="6"/>
        <v>0</v>
      </c>
      <c r="O13" s="128">
        <f t="shared" si="7"/>
        <v>531.69539999999995</v>
      </c>
      <c r="P13" s="82">
        <v>769.93</v>
      </c>
      <c r="Q13" s="129">
        <f t="shared" si="8"/>
        <v>123.95872999999999</v>
      </c>
      <c r="R13" s="129">
        <f t="shared" si="9"/>
        <v>412.83646599999997</v>
      </c>
      <c r="S13" s="129">
        <f t="shared" si="10"/>
        <v>57.975729000000001</v>
      </c>
      <c r="T13" s="129">
        <f t="shared" si="11"/>
        <v>92.237613999999994</v>
      </c>
      <c r="U13" s="129">
        <f t="shared" si="12"/>
        <v>59.592581999999993</v>
      </c>
      <c r="V13" s="129">
        <f t="shared" si="13"/>
        <v>23.328879000000001</v>
      </c>
      <c r="W13" s="126">
        <v>1011.79</v>
      </c>
      <c r="X13" s="129">
        <f t="shared" si="14"/>
        <v>236.860039</v>
      </c>
      <c r="Y13" s="129">
        <f t="shared" si="15"/>
        <v>577.93444799999997</v>
      </c>
      <c r="Z13" s="129">
        <f t="shared" si="16"/>
        <v>196.99551300000002</v>
      </c>
      <c r="AA13" s="129">
        <f t="shared" si="17"/>
        <v>0</v>
      </c>
      <c r="AB13" s="129">
        <f t="shared" si="18"/>
        <v>0</v>
      </c>
      <c r="AC13" s="96">
        <f t="shared" si="19"/>
        <v>0.53922623357815247</v>
      </c>
      <c r="AF13" s="167">
        <v>1.8100000000000002E-2</v>
      </c>
      <c r="AG13" s="167">
        <v>0.32590000000000002</v>
      </c>
      <c r="AH13" s="167">
        <v>0.31380000000000002</v>
      </c>
      <c r="AI13" s="167">
        <v>8.4699999999999998E-2</v>
      </c>
      <c r="AK13" s="167">
        <v>0.255</v>
      </c>
      <c r="AL13" s="97">
        <f t="shared" si="20"/>
        <v>0.199112961622013</v>
      </c>
      <c r="AM13" s="168">
        <v>0.161</v>
      </c>
      <c r="AN13" s="168">
        <v>0.53620000000000001</v>
      </c>
      <c r="AO13" s="168">
        <v>7.5300000000000006E-2</v>
      </c>
      <c r="AP13" s="168">
        <v>0.1198</v>
      </c>
      <c r="AQ13" s="168">
        <v>7.7399999999999997E-2</v>
      </c>
      <c r="AR13" s="168">
        <v>3.0300000000000001E-2</v>
      </c>
      <c r="AS13" s="98">
        <f t="shared" si="21"/>
        <v>0.26166080479983445</v>
      </c>
      <c r="AT13" s="168">
        <v>0.2341</v>
      </c>
      <c r="AU13" s="169">
        <v>0.57120000000000004</v>
      </c>
      <c r="AV13" s="169">
        <v>0.19470000000000001</v>
      </c>
      <c r="AY13" s="89">
        <v>94.034000000000006</v>
      </c>
      <c r="AZ13" s="88">
        <v>0.88700000000000001</v>
      </c>
      <c r="BA13" s="82" t="s">
        <v>363</v>
      </c>
      <c r="BB13" s="121">
        <v>41778</v>
      </c>
      <c r="BC13" s="87" t="s">
        <v>21</v>
      </c>
      <c r="BD13" s="86" t="s">
        <v>396</v>
      </c>
      <c r="BE13" s="82" t="s">
        <v>401</v>
      </c>
      <c r="BF13" s="82" t="s">
        <v>353</v>
      </c>
      <c r="BH13" s="84">
        <v>2226.19</v>
      </c>
      <c r="BI13" s="82">
        <v>2226.19</v>
      </c>
      <c r="BJ13" s="82">
        <v>0</v>
      </c>
      <c r="BK13" s="82">
        <f t="shared" si="22"/>
        <v>365</v>
      </c>
      <c r="BL13" s="83">
        <v>41262</v>
      </c>
      <c r="BM13" s="83">
        <v>41627</v>
      </c>
      <c r="BN13" s="82" t="s">
        <v>400</v>
      </c>
    </row>
    <row r="14" spans="1:67" ht="60" x14ac:dyDescent="0.15">
      <c r="A14" s="140" t="s">
        <v>458</v>
      </c>
      <c r="B14" s="82">
        <v>5</v>
      </c>
      <c r="C14" s="82">
        <v>2</v>
      </c>
      <c r="D14" s="82" t="s">
        <v>482</v>
      </c>
      <c r="E14" s="82" t="s">
        <v>272</v>
      </c>
      <c r="F14" s="95">
        <v>3345.83</v>
      </c>
      <c r="G14" s="82">
        <v>1835.28</v>
      </c>
      <c r="H14" s="128">
        <f t="shared" si="0"/>
        <v>110.30032799999999</v>
      </c>
      <c r="I14" s="128">
        <f t="shared" si="1"/>
        <v>77.081760000000003</v>
      </c>
      <c r="J14" s="128">
        <f t="shared" si="2"/>
        <v>132.323688</v>
      </c>
      <c r="K14" s="128">
        <f t="shared" si="3"/>
        <v>467.99639999999999</v>
      </c>
      <c r="L14" s="128">
        <f t="shared" si="4"/>
        <v>780.72811200000001</v>
      </c>
      <c r="M14" s="128">
        <f t="shared" si="5"/>
        <v>169.76339999999999</v>
      </c>
      <c r="N14" s="128">
        <f t="shared" si="6"/>
        <v>3.3035039999999998</v>
      </c>
      <c r="O14" s="128">
        <f t="shared" si="7"/>
        <v>93.599279999999993</v>
      </c>
      <c r="P14" s="82">
        <v>763.31</v>
      </c>
      <c r="Q14" s="129">
        <f t="shared" si="8"/>
        <v>178.08022299999999</v>
      </c>
      <c r="R14" s="129">
        <f t="shared" si="9"/>
        <v>214.41377899999998</v>
      </c>
      <c r="S14" s="129">
        <f t="shared" si="10"/>
        <v>111.290598</v>
      </c>
      <c r="T14" s="129">
        <f t="shared" si="11"/>
        <v>160.371431</v>
      </c>
      <c r="U14" s="129">
        <f t="shared" si="12"/>
        <v>64.728687999999991</v>
      </c>
      <c r="V14" s="129">
        <f t="shared" si="13"/>
        <v>34.348949999999995</v>
      </c>
      <c r="W14" s="126">
        <v>747.24</v>
      </c>
      <c r="X14" s="129">
        <f t="shared" si="14"/>
        <v>73.005347999999998</v>
      </c>
      <c r="Y14" s="129">
        <f t="shared" si="15"/>
        <v>369.21128399999998</v>
      </c>
      <c r="Z14" s="129">
        <f t="shared" si="16"/>
        <v>73.080072000000001</v>
      </c>
      <c r="AA14" s="129">
        <f t="shared" si="17"/>
        <v>139.659156</v>
      </c>
      <c r="AB14" s="129">
        <f t="shared" si="18"/>
        <v>92.358863999999997</v>
      </c>
      <c r="AC14" s="96">
        <f t="shared" si="19"/>
        <v>0.54852757013954689</v>
      </c>
      <c r="AD14" s="167">
        <v>6.0100000000000001E-2</v>
      </c>
      <c r="AE14" s="167">
        <v>4.2000000000000003E-2</v>
      </c>
      <c r="AF14" s="167">
        <v>7.2099999999999997E-2</v>
      </c>
      <c r="AG14" s="167">
        <v>0.255</v>
      </c>
      <c r="AH14" s="167">
        <v>0.4254</v>
      </c>
      <c r="AI14" s="167">
        <v>9.2499999999999999E-2</v>
      </c>
      <c r="AJ14" s="167">
        <v>1.8E-3</v>
      </c>
      <c r="AK14" s="167">
        <v>5.0999999999999997E-2</v>
      </c>
      <c r="AL14" s="97">
        <f t="shared" si="20"/>
        <v>0.22813771171876635</v>
      </c>
      <c r="AM14" s="168">
        <v>0.23330000000000001</v>
      </c>
      <c r="AN14" s="168">
        <v>0.28089999999999998</v>
      </c>
      <c r="AO14" s="168">
        <v>0.14580000000000001</v>
      </c>
      <c r="AP14" s="168">
        <v>0.21010000000000001</v>
      </c>
      <c r="AQ14" s="168">
        <v>8.48E-2</v>
      </c>
      <c r="AR14" s="168">
        <v>4.4999999999999998E-2</v>
      </c>
      <c r="AS14" s="98">
        <f t="shared" si="21"/>
        <v>0.22333471814168682</v>
      </c>
      <c r="AT14" s="168">
        <v>9.7699999999999995E-2</v>
      </c>
      <c r="AU14" s="169">
        <v>0.49409999999999998</v>
      </c>
      <c r="AV14" s="169">
        <v>9.7799999999999998E-2</v>
      </c>
      <c r="AW14" s="169">
        <v>0.18690000000000001</v>
      </c>
      <c r="AX14" s="169">
        <v>0.1236</v>
      </c>
      <c r="AY14" s="89">
        <v>102.998</v>
      </c>
      <c r="AZ14" s="88">
        <v>0.63200000000000001</v>
      </c>
      <c r="BA14" s="82" t="s">
        <v>271</v>
      </c>
      <c r="BB14" s="123">
        <v>2013</v>
      </c>
      <c r="BC14" s="87" t="s">
        <v>270</v>
      </c>
      <c r="BD14" s="86" t="s">
        <v>269</v>
      </c>
      <c r="BE14" s="82" t="s">
        <v>273</v>
      </c>
      <c r="BF14" s="82" t="s">
        <v>268</v>
      </c>
      <c r="BG14" s="85" t="s">
        <v>267</v>
      </c>
      <c r="BH14" s="84">
        <v>10086</v>
      </c>
      <c r="BI14" s="82">
        <v>8459</v>
      </c>
      <c r="BJ14" s="82">
        <v>1627</v>
      </c>
      <c r="BK14" s="82">
        <f t="shared" si="22"/>
        <v>638</v>
      </c>
      <c r="BL14" s="83">
        <v>41579</v>
      </c>
      <c r="BM14" s="83">
        <v>42217</v>
      </c>
      <c r="BN14" s="82" t="s">
        <v>440</v>
      </c>
    </row>
    <row r="15" spans="1:67" ht="36" x14ac:dyDescent="0.15">
      <c r="A15" s="140" t="s">
        <v>458</v>
      </c>
      <c r="B15" s="82">
        <v>5</v>
      </c>
      <c r="C15" s="82">
        <v>0</v>
      </c>
      <c r="D15" s="82" t="s">
        <v>276</v>
      </c>
      <c r="E15" s="82" t="s">
        <v>380</v>
      </c>
      <c r="F15" s="95">
        <v>3176.14</v>
      </c>
      <c r="G15" s="82">
        <v>1770.62</v>
      </c>
      <c r="H15" s="128">
        <f t="shared" si="0"/>
        <v>0.53118599999999994</v>
      </c>
      <c r="I15" s="128">
        <f t="shared" si="1"/>
        <v>0</v>
      </c>
      <c r="J15" s="128">
        <f t="shared" si="2"/>
        <v>159.88698600000001</v>
      </c>
      <c r="K15" s="128">
        <f t="shared" si="3"/>
        <v>301.00540000000001</v>
      </c>
      <c r="L15" s="128">
        <f t="shared" si="4"/>
        <v>475.76559399999996</v>
      </c>
      <c r="M15" s="128">
        <f t="shared" si="5"/>
        <v>632.99664999999993</v>
      </c>
      <c r="N15" s="128">
        <f t="shared" si="6"/>
        <v>6.1971699999999998</v>
      </c>
      <c r="O15" s="128">
        <f t="shared" si="7"/>
        <v>183.08210800000001</v>
      </c>
      <c r="P15" s="82">
        <v>704.41</v>
      </c>
      <c r="Q15" s="129">
        <f t="shared" si="8"/>
        <v>12.679379999999998</v>
      </c>
      <c r="R15" s="129">
        <f t="shared" si="9"/>
        <v>491.18509299999999</v>
      </c>
      <c r="S15" s="129">
        <f t="shared" si="10"/>
        <v>11.763646999999999</v>
      </c>
      <c r="T15" s="129">
        <f t="shared" si="11"/>
        <v>135.03539699999999</v>
      </c>
      <c r="U15" s="129">
        <f t="shared" si="12"/>
        <v>17.539808999999998</v>
      </c>
      <c r="V15" s="129">
        <f t="shared" si="13"/>
        <v>36.136232999999997</v>
      </c>
      <c r="W15" s="126">
        <v>701.11</v>
      </c>
      <c r="X15" s="129">
        <f t="shared" si="14"/>
        <v>43.538931000000005</v>
      </c>
      <c r="Y15" s="129">
        <f t="shared" si="15"/>
        <v>203.60234399999999</v>
      </c>
      <c r="Z15" s="129">
        <f t="shared" si="16"/>
        <v>0</v>
      </c>
      <c r="AA15" s="129">
        <f t="shared" si="17"/>
        <v>302.17840999999999</v>
      </c>
      <c r="AB15" s="129">
        <f t="shared" si="18"/>
        <v>151.79031499999999</v>
      </c>
      <c r="AC15" s="96">
        <f t="shared" si="19"/>
        <v>0.5574754261462026</v>
      </c>
      <c r="AD15" s="167">
        <v>2.9999999999999997E-4</v>
      </c>
      <c r="AF15" s="167">
        <v>9.0300000000000005E-2</v>
      </c>
      <c r="AG15" s="167">
        <v>0.17</v>
      </c>
      <c r="AH15" s="167">
        <v>0.26869999999999999</v>
      </c>
      <c r="AI15" s="167">
        <v>0.35749999999999998</v>
      </c>
      <c r="AJ15" s="167">
        <v>3.5000000000000001E-3</v>
      </c>
      <c r="AK15" s="167">
        <v>0.10340000000000001</v>
      </c>
      <c r="AL15" s="97">
        <f t="shared" si="20"/>
        <v>0.22178178543766963</v>
      </c>
      <c r="AM15" s="168">
        <v>1.7999999999999999E-2</v>
      </c>
      <c r="AN15" s="168">
        <v>0.69730000000000003</v>
      </c>
      <c r="AO15" s="168">
        <v>1.67E-2</v>
      </c>
      <c r="AP15" s="168">
        <v>0.19170000000000001</v>
      </c>
      <c r="AQ15" s="168">
        <v>2.4899999999999999E-2</v>
      </c>
      <c r="AR15" s="168">
        <v>5.1299999999999998E-2</v>
      </c>
      <c r="AS15" s="98">
        <f t="shared" si="21"/>
        <v>0.22074278841612777</v>
      </c>
      <c r="AT15" s="168">
        <v>6.2100000000000002E-2</v>
      </c>
      <c r="AU15" s="169">
        <v>0.29039999999999999</v>
      </c>
      <c r="AW15" s="169">
        <v>0.43099999999999999</v>
      </c>
      <c r="AX15" s="169">
        <v>0.2165</v>
      </c>
      <c r="AY15" s="89">
        <v>55.290999999999997</v>
      </c>
      <c r="AZ15" s="88">
        <v>0.36499999999999999</v>
      </c>
      <c r="BA15" s="82" t="s">
        <v>395</v>
      </c>
      <c r="BB15" s="121">
        <v>41719</v>
      </c>
      <c r="BC15" s="87" t="s">
        <v>21</v>
      </c>
      <c r="BD15" s="86" t="s">
        <v>402</v>
      </c>
      <c r="BE15" s="82" t="s">
        <v>404</v>
      </c>
      <c r="BF15" s="82" t="s">
        <v>353</v>
      </c>
      <c r="BH15" s="84">
        <v>19326.599999999999</v>
      </c>
      <c r="BI15" s="82">
        <v>19326.599999999999</v>
      </c>
      <c r="BJ15" s="82">
        <v>0</v>
      </c>
      <c r="BK15" s="82">
        <f t="shared" si="22"/>
        <v>426</v>
      </c>
      <c r="BL15" s="83">
        <v>41811</v>
      </c>
      <c r="BM15" s="83">
        <v>42237</v>
      </c>
      <c r="BN15" s="82" t="s">
        <v>403</v>
      </c>
    </row>
    <row r="16" spans="1:67" ht="48" x14ac:dyDescent="0.15">
      <c r="A16" s="140" t="s">
        <v>458</v>
      </c>
      <c r="B16" s="82">
        <v>16</v>
      </c>
      <c r="C16" s="82">
        <v>2</v>
      </c>
      <c r="D16" s="82" t="s">
        <v>276</v>
      </c>
      <c r="E16" s="82" t="s">
        <v>414</v>
      </c>
      <c r="F16" s="95">
        <v>5311.21</v>
      </c>
      <c r="G16" s="82">
        <v>3450.91</v>
      </c>
      <c r="H16" s="128">
        <f t="shared" si="0"/>
        <v>159.77713299999999</v>
      </c>
      <c r="I16" s="128">
        <f t="shared" si="1"/>
        <v>0</v>
      </c>
      <c r="J16" s="128">
        <f t="shared" si="2"/>
        <v>90.758932999999999</v>
      </c>
      <c r="K16" s="128">
        <f t="shared" si="3"/>
        <v>1034.927909</v>
      </c>
      <c r="L16" s="128">
        <f t="shared" si="4"/>
        <v>1613.990607</v>
      </c>
      <c r="M16" s="128">
        <f t="shared" si="5"/>
        <v>406.17210699999998</v>
      </c>
      <c r="N16" s="128">
        <f t="shared" si="6"/>
        <v>5.1763649999999997</v>
      </c>
      <c r="O16" s="128">
        <f t="shared" si="7"/>
        <v>128.718943</v>
      </c>
      <c r="P16" s="82">
        <v>356.79</v>
      </c>
      <c r="Q16" s="129">
        <f t="shared" si="8"/>
        <v>103.54045800000002</v>
      </c>
      <c r="R16" s="129">
        <f t="shared" si="9"/>
        <v>109.32045600000001</v>
      </c>
      <c r="S16" s="129">
        <f t="shared" si="10"/>
        <v>31.861347000000002</v>
      </c>
      <c r="T16" s="129">
        <f t="shared" si="11"/>
        <v>80.027996999999999</v>
      </c>
      <c r="U16" s="129">
        <f t="shared" si="12"/>
        <v>32.039742000000004</v>
      </c>
      <c r="V16" s="129">
        <f t="shared" si="13"/>
        <v>0</v>
      </c>
      <c r="W16" s="126">
        <v>1503.51</v>
      </c>
      <c r="X16" s="129">
        <f t="shared" si="14"/>
        <v>134.714496</v>
      </c>
      <c r="Y16" s="129">
        <f t="shared" si="15"/>
        <v>370.76556600000004</v>
      </c>
      <c r="Z16" s="129">
        <f t="shared" si="16"/>
        <v>0</v>
      </c>
      <c r="AA16" s="129">
        <f t="shared" si="17"/>
        <v>927.66566999999998</v>
      </c>
      <c r="AB16" s="129">
        <f t="shared" si="18"/>
        <v>70.364267999999996</v>
      </c>
      <c r="AC16" s="96">
        <f t="shared" si="19"/>
        <v>0.64974083118536075</v>
      </c>
      <c r="AD16" s="167">
        <v>4.6300000000000001E-2</v>
      </c>
      <c r="AF16" s="167">
        <v>2.63E-2</v>
      </c>
      <c r="AG16" s="167">
        <v>0.2999</v>
      </c>
      <c r="AH16" s="167">
        <v>0.4677</v>
      </c>
      <c r="AI16" s="167">
        <v>0.1177</v>
      </c>
      <c r="AJ16" s="167">
        <v>1.5E-3</v>
      </c>
      <c r="AK16" s="167">
        <v>3.73E-2</v>
      </c>
      <c r="AL16" s="97">
        <f t="shared" si="20"/>
        <v>6.7176782691703019E-2</v>
      </c>
      <c r="AM16" s="168">
        <v>0.29020000000000001</v>
      </c>
      <c r="AN16" s="168">
        <v>0.30640000000000001</v>
      </c>
      <c r="AO16" s="168">
        <v>8.9300000000000004E-2</v>
      </c>
      <c r="AP16" s="168">
        <v>0.2243</v>
      </c>
      <c r="AQ16" s="168">
        <v>8.9800000000000005E-2</v>
      </c>
      <c r="AS16" s="98">
        <f t="shared" si="21"/>
        <v>0.28308238612293618</v>
      </c>
      <c r="AT16" s="168">
        <v>8.9599999999999999E-2</v>
      </c>
      <c r="AU16" s="169">
        <v>0.24660000000000001</v>
      </c>
      <c r="AW16" s="169">
        <v>0.61699999999999999</v>
      </c>
      <c r="AX16" s="169">
        <v>4.6800000000000001E-2</v>
      </c>
      <c r="AY16" s="89">
        <v>106.42400000000001</v>
      </c>
      <c r="AZ16" s="88">
        <v>0.70099999999999996</v>
      </c>
      <c r="BA16" s="82" t="s">
        <v>395</v>
      </c>
      <c r="BB16" s="121">
        <v>41395</v>
      </c>
      <c r="BC16" s="87" t="s">
        <v>21</v>
      </c>
      <c r="BD16" s="86" t="s">
        <v>415</v>
      </c>
      <c r="BE16" s="82" t="s">
        <v>412</v>
      </c>
      <c r="BF16" s="82" t="s">
        <v>413</v>
      </c>
      <c r="BH16" s="84">
        <v>46911</v>
      </c>
      <c r="BI16" s="82">
        <v>34026</v>
      </c>
      <c r="BJ16" s="82">
        <v>12885</v>
      </c>
      <c r="BK16" s="82">
        <f t="shared" si="22"/>
        <v>852</v>
      </c>
      <c r="BL16" s="83">
        <v>41487</v>
      </c>
      <c r="BM16" s="83">
        <v>42339</v>
      </c>
      <c r="BN16" s="82" t="s">
        <v>419</v>
      </c>
      <c r="BO16" s="99"/>
    </row>
    <row r="17" spans="1:66" x14ac:dyDescent="0.15">
      <c r="A17" s="140" t="s">
        <v>458</v>
      </c>
      <c r="B17" s="82">
        <v>4</v>
      </c>
      <c r="C17" s="82">
        <v>1</v>
      </c>
      <c r="D17" s="82" t="s">
        <v>482</v>
      </c>
      <c r="E17" s="82" t="s">
        <v>459</v>
      </c>
      <c r="F17" s="95">
        <v>3190.81</v>
      </c>
      <c r="G17" s="82">
        <v>2278.96</v>
      </c>
      <c r="H17" s="128">
        <f t="shared" si="0"/>
        <v>147.67660799999999</v>
      </c>
      <c r="I17" s="128">
        <f t="shared" si="1"/>
        <v>0</v>
      </c>
      <c r="J17" s="128">
        <f t="shared" si="2"/>
        <v>73.15461599999999</v>
      </c>
      <c r="K17" s="128">
        <f t="shared" si="3"/>
        <v>478.80949600000002</v>
      </c>
      <c r="L17" s="128">
        <f t="shared" si="4"/>
        <v>1077.264392</v>
      </c>
      <c r="M17" s="128">
        <f t="shared" si="5"/>
        <v>240.658176</v>
      </c>
      <c r="N17" s="128">
        <f t="shared" si="6"/>
        <v>0.22789600000000002</v>
      </c>
      <c r="O17" s="128">
        <f t="shared" si="7"/>
        <v>261.16881599999999</v>
      </c>
      <c r="P17" s="82">
        <v>213.14</v>
      </c>
      <c r="Q17" s="129">
        <f t="shared" si="8"/>
        <v>54.073617999999989</v>
      </c>
      <c r="R17" s="129">
        <f t="shared" si="9"/>
        <v>89.902451999999997</v>
      </c>
      <c r="S17" s="129">
        <f t="shared" si="10"/>
        <v>28.219735999999997</v>
      </c>
      <c r="T17" s="129">
        <f t="shared" si="11"/>
        <v>14.450892</v>
      </c>
      <c r="U17" s="129">
        <f t="shared" si="12"/>
        <v>26.493301999999996</v>
      </c>
      <c r="V17" s="129">
        <f t="shared" si="13"/>
        <v>0</v>
      </c>
      <c r="W17" s="126">
        <v>1124.99</v>
      </c>
      <c r="X17" s="129">
        <f t="shared" si="14"/>
        <v>118.12394999999999</v>
      </c>
      <c r="Y17" s="129">
        <f t="shared" si="15"/>
        <v>652.49419999999998</v>
      </c>
      <c r="Z17" s="129">
        <f t="shared" si="16"/>
        <v>0</v>
      </c>
      <c r="AA17" s="129">
        <f t="shared" si="17"/>
        <v>143.77372199999999</v>
      </c>
      <c r="AB17" s="129">
        <f t="shared" si="18"/>
        <v>210.37313</v>
      </c>
      <c r="AC17" s="96">
        <f t="shared" si="19"/>
        <v>0.71422616827702057</v>
      </c>
      <c r="AD17" s="167">
        <v>6.4799999999999996E-2</v>
      </c>
      <c r="AF17" s="167">
        <v>3.2099999999999997E-2</v>
      </c>
      <c r="AG17" s="167">
        <v>0.21010000000000001</v>
      </c>
      <c r="AH17" s="167">
        <v>0.47270000000000001</v>
      </c>
      <c r="AI17" s="167">
        <v>0.1056</v>
      </c>
      <c r="AJ17" s="167">
        <v>1E-4</v>
      </c>
      <c r="AK17" s="167">
        <v>0.11459999999999999</v>
      </c>
      <c r="AL17" s="97">
        <f t="shared" si="20"/>
        <v>6.6798085752520511E-2</v>
      </c>
      <c r="AM17" s="168">
        <v>0.25369999999999998</v>
      </c>
      <c r="AN17" s="168">
        <v>0.42180000000000001</v>
      </c>
      <c r="AO17" s="168">
        <v>0.13239999999999999</v>
      </c>
      <c r="AP17" s="168">
        <v>6.7799999999999999E-2</v>
      </c>
      <c r="AQ17" s="168">
        <v>0.12429999999999999</v>
      </c>
      <c r="AS17" s="98">
        <f t="shared" si="21"/>
        <v>0.35257191747549999</v>
      </c>
      <c r="AT17" s="168">
        <v>0.105</v>
      </c>
      <c r="AU17" s="169">
        <v>0.57999999999999996</v>
      </c>
      <c r="AW17" s="169">
        <v>0.1278</v>
      </c>
      <c r="AX17" s="169">
        <v>0.187</v>
      </c>
      <c r="AY17" s="89">
        <v>109.256</v>
      </c>
      <c r="AZ17" s="88">
        <v>0.64300000000000002</v>
      </c>
      <c r="BA17" s="82" t="s">
        <v>278</v>
      </c>
      <c r="BB17" s="121">
        <v>41306</v>
      </c>
      <c r="BC17" s="87" t="s">
        <v>21</v>
      </c>
      <c r="BD17" s="86" t="s">
        <v>460</v>
      </c>
      <c r="BE17" s="82">
        <v>5.0999999999999996</v>
      </c>
      <c r="BH17" s="84">
        <v>10620.97</v>
      </c>
      <c r="BI17" s="82">
        <v>8581.9699999999993</v>
      </c>
      <c r="BJ17" s="82">
        <v>2039</v>
      </c>
      <c r="BK17" s="82">
        <f t="shared" si="22"/>
        <v>365</v>
      </c>
      <c r="BL17" s="83">
        <v>41334</v>
      </c>
      <c r="BM17" s="83">
        <v>41699</v>
      </c>
      <c r="BN17" s="82" t="s">
        <v>461</v>
      </c>
    </row>
    <row r="18" spans="1:66" ht="60" x14ac:dyDescent="0.15">
      <c r="A18" s="140" t="s">
        <v>458</v>
      </c>
      <c r="B18" s="82">
        <v>48</v>
      </c>
      <c r="C18" s="82">
        <v>4</v>
      </c>
      <c r="D18" s="82" t="s">
        <v>483</v>
      </c>
      <c r="E18" s="82" t="s">
        <v>459</v>
      </c>
      <c r="F18" s="95">
        <v>3663.08</v>
      </c>
      <c r="G18" s="82">
        <v>2424.85</v>
      </c>
      <c r="H18" s="128">
        <f t="shared" si="0"/>
        <v>52.376759999999997</v>
      </c>
      <c r="I18" s="128">
        <f t="shared" si="1"/>
        <v>78.322654999999997</v>
      </c>
      <c r="J18" s="128">
        <f t="shared" si="2"/>
        <v>60.863734999999998</v>
      </c>
      <c r="K18" s="128">
        <f t="shared" si="3"/>
        <v>459.75155999999998</v>
      </c>
      <c r="L18" s="128">
        <f t="shared" si="4"/>
        <v>801.41292499999997</v>
      </c>
      <c r="M18" s="128">
        <f t="shared" si="5"/>
        <v>47.527059999999999</v>
      </c>
      <c r="N18" s="128">
        <f t="shared" si="6"/>
        <v>835.11833999999988</v>
      </c>
      <c r="O18" s="128">
        <f t="shared" si="7"/>
        <v>25.460925</v>
      </c>
      <c r="P18" s="82">
        <v>387.92</v>
      </c>
      <c r="Q18" s="129">
        <f t="shared" si="8"/>
        <v>47.675367999999999</v>
      </c>
      <c r="R18" s="129">
        <f t="shared" si="9"/>
        <v>56.830280000000002</v>
      </c>
      <c r="S18" s="129">
        <f t="shared" si="10"/>
        <v>42.322072000000006</v>
      </c>
      <c r="T18" s="129">
        <f t="shared" si="11"/>
        <v>25.835472000000003</v>
      </c>
      <c r="U18" s="129">
        <f t="shared" si="12"/>
        <v>180.266424</v>
      </c>
      <c r="V18" s="129">
        <f t="shared" si="13"/>
        <v>34.990383999999999</v>
      </c>
      <c r="W18" s="126">
        <v>850.31</v>
      </c>
      <c r="X18" s="129">
        <f t="shared" si="14"/>
        <v>56.035428999999993</v>
      </c>
      <c r="Y18" s="129">
        <f t="shared" si="15"/>
        <v>307.38706499999995</v>
      </c>
      <c r="Z18" s="129">
        <f t="shared" si="16"/>
        <v>0</v>
      </c>
      <c r="AA18" s="129">
        <f t="shared" si="17"/>
        <v>461.20814399999995</v>
      </c>
      <c r="AB18" s="129">
        <f t="shared" si="18"/>
        <v>25.679361999999998</v>
      </c>
      <c r="AC18" s="96">
        <f t="shared" si="19"/>
        <v>0.66197025453989533</v>
      </c>
      <c r="AD18" s="167">
        <v>2.1600000000000001E-2</v>
      </c>
      <c r="AE18" s="167">
        <v>3.2300000000000002E-2</v>
      </c>
      <c r="AF18" s="167">
        <v>2.5100000000000001E-2</v>
      </c>
      <c r="AG18" s="167">
        <v>0.18959999999999999</v>
      </c>
      <c r="AH18" s="167">
        <v>0.33050000000000002</v>
      </c>
      <c r="AI18" s="167">
        <v>1.9599999999999999E-2</v>
      </c>
      <c r="AJ18" s="167">
        <v>0.34439999999999998</v>
      </c>
      <c r="AK18" s="167">
        <v>1.0500000000000001E-2</v>
      </c>
      <c r="AL18" s="97">
        <f t="shared" si="20"/>
        <v>0.10589995304497855</v>
      </c>
      <c r="AM18" s="168">
        <v>0.1229</v>
      </c>
      <c r="AN18" s="168">
        <v>0.14649999999999999</v>
      </c>
      <c r="AO18" s="168">
        <v>0.1091</v>
      </c>
      <c r="AP18" s="168">
        <v>6.6600000000000006E-2</v>
      </c>
      <c r="AQ18" s="168">
        <v>0.4647</v>
      </c>
      <c r="AR18" s="168">
        <v>9.0200000000000002E-2</v>
      </c>
      <c r="AS18" s="98">
        <f t="shared" si="21"/>
        <v>0.23212979241512605</v>
      </c>
      <c r="AT18" s="168">
        <v>6.59E-2</v>
      </c>
      <c r="AU18" s="169">
        <v>0.36149999999999999</v>
      </c>
      <c r="AW18" s="169">
        <v>0.54239999999999999</v>
      </c>
      <c r="AX18" s="169">
        <v>3.0200000000000001E-2</v>
      </c>
      <c r="AY18" s="89">
        <v>95.65</v>
      </c>
      <c r="AZ18" s="88">
        <v>0.55800000000000005</v>
      </c>
      <c r="BA18" s="82" t="s">
        <v>278</v>
      </c>
      <c r="BB18" s="121">
        <v>41579</v>
      </c>
      <c r="BC18" s="87" t="s">
        <v>21</v>
      </c>
      <c r="BD18" s="86" t="s">
        <v>463</v>
      </c>
      <c r="BE18" s="82" t="s">
        <v>462</v>
      </c>
      <c r="BG18" s="85" t="s">
        <v>464</v>
      </c>
      <c r="BH18" s="84">
        <v>149974</v>
      </c>
      <c r="BI18" s="82">
        <v>120000</v>
      </c>
      <c r="BJ18" s="82">
        <v>29974</v>
      </c>
      <c r="BK18" s="82">
        <f t="shared" si="22"/>
        <v>1006</v>
      </c>
      <c r="BL18" s="83">
        <v>41699</v>
      </c>
      <c r="BM18" s="83">
        <v>42705</v>
      </c>
      <c r="BN18" s="82" t="s">
        <v>465</v>
      </c>
    </row>
    <row r="19" spans="1:66" ht="36" x14ac:dyDescent="0.15">
      <c r="A19" s="140" t="s">
        <v>458</v>
      </c>
      <c r="B19" s="82">
        <v>15</v>
      </c>
      <c r="C19" s="82">
        <v>5</v>
      </c>
      <c r="D19" s="82" t="s">
        <v>410</v>
      </c>
      <c r="E19" s="82" t="s">
        <v>369</v>
      </c>
      <c r="F19" s="95">
        <v>5944.71</v>
      </c>
      <c r="G19" s="82">
        <v>2620.4299999999998</v>
      </c>
      <c r="H19" s="128">
        <f t="shared" si="0"/>
        <v>185.526444</v>
      </c>
      <c r="I19" s="128">
        <f t="shared" si="1"/>
        <v>286.67504199999996</v>
      </c>
      <c r="J19" s="128">
        <f t="shared" si="2"/>
        <v>125.25655399999999</v>
      </c>
      <c r="K19" s="128">
        <f t="shared" si="3"/>
        <v>627.06889899999999</v>
      </c>
      <c r="L19" s="128">
        <f t="shared" si="4"/>
        <v>1193.8679079999999</v>
      </c>
      <c r="M19" s="128">
        <f t="shared" si="5"/>
        <v>112.67848999999998</v>
      </c>
      <c r="N19" s="128">
        <f t="shared" si="6"/>
        <v>5.2408599999999996</v>
      </c>
      <c r="O19" s="128">
        <f t="shared" si="7"/>
        <v>83.853759999999994</v>
      </c>
      <c r="P19" s="82">
        <v>1759.77</v>
      </c>
      <c r="Q19" s="129">
        <f t="shared" si="8"/>
        <v>518.42824199999995</v>
      </c>
      <c r="R19" s="129">
        <f t="shared" si="9"/>
        <v>401.75549100000001</v>
      </c>
      <c r="S19" s="129">
        <f t="shared" si="10"/>
        <v>83.589074999999994</v>
      </c>
      <c r="T19" s="129">
        <f t="shared" si="11"/>
        <v>636.50880900000004</v>
      </c>
      <c r="U19" s="129">
        <f t="shared" si="12"/>
        <v>116.67275099999999</v>
      </c>
      <c r="V19" s="129">
        <f t="shared" si="13"/>
        <v>3.167586</v>
      </c>
      <c r="W19" s="126">
        <v>1564.51</v>
      </c>
      <c r="X19" s="129">
        <f t="shared" si="14"/>
        <v>117.65115200000001</v>
      </c>
      <c r="Y19" s="129">
        <f t="shared" si="15"/>
        <v>710.60044199999993</v>
      </c>
      <c r="Z19" s="129">
        <f t="shared" si="16"/>
        <v>0</v>
      </c>
      <c r="AA19" s="129">
        <f t="shared" si="17"/>
        <v>734.85034700000006</v>
      </c>
      <c r="AB19" s="129">
        <f t="shared" si="18"/>
        <v>1.2516080000000001</v>
      </c>
      <c r="AC19" s="96">
        <f t="shared" si="19"/>
        <v>0.44080030817314886</v>
      </c>
      <c r="AD19" s="167">
        <v>7.0800000000000002E-2</v>
      </c>
      <c r="AE19" s="167">
        <v>0.1094</v>
      </c>
      <c r="AF19" s="167">
        <v>4.7800000000000002E-2</v>
      </c>
      <c r="AG19" s="167">
        <v>0.23930000000000001</v>
      </c>
      <c r="AH19" s="167">
        <v>0.4556</v>
      </c>
      <c r="AI19" s="167">
        <v>4.2999999999999997E-2</v>
      </c>
      <c r="AJ19" s="167">
        <v>2E-3</v>
      </c>
      <c r="AK19" s="167">
        <v>3.2000000000000001E-2</v>
      </c>
      <c r="AL19" s="97">
        <f t="shared" si="20"/>
        <v>0.29602285056798394</v>
      </c>
      <c r="AM19" s="168">
        <v>0.29459999999999997</v>
      </c>
      <c r="AN19" s="168">
        <v>0.2283</v>
      </c>
      <c r="AO19" s="168">
        <v>4.7500000000000001E-2</v>
      </c>
      <c r="AP19" s="168">
        <v>0.36170000000000002</v>
      </c>
      <c r="AQ19" s="168">
        <v>6.6299999999999998E-2</v>
      </c>
      <c r="AR19" s="168">
        <v>1.8E-3</v>
      </c>
      <c r="AS19" s="98">
        <f t="shared" si="21"/>
        <v>0.26317684125886714</v>
      </c>
      <c r="AT19" s="168">
        <v>7.5200000000000003E-2</v>
      </c>
      <c r="AU19" s="169">
        <v>0.45419999999999999</v>
      </c>
      <c r="AW19" s="169">
        <v>0.46970000000000001</v>
      </c>
      <c r="AX19" s="169">
        <v>8.0000000000000004E-4</v>
      </c>
      <c r="AY19" s="89">
        <v>114.98</v>
      </c>
      <c r="AZ19" s="88">
        <v>0.66300000000000003</v>
      </c>
      <c r="BA19" s="82" t="s">
        <v>278</v>
      </c>
      <c r="BB19" s="121">
        <v>41334</v>
      </c>
      <c r="BC19" s="87" t="s">
        <v>270</v>
      </c>
      <c r="BD19" s="86" t="s">
        <v>367</v>
      </c>
      <c r="BE19" s="82" t="s">
        <v>366</v>
      </c>
      <c r="BF19" s="82" t="s">
        <v>353</v>
      </c>
      <c r="BG19" s="85" t="s">
        <v>368</v>
      </c>
      <c r="BH19" s="84">
        <v>48470.86</v>
      </c>
      <c r="BI19" s="82">
        <v>30558.86</v>
      </c>
      <c r="BJ19" s="82">
        <v>17912</v>
      </c>
      <c r="BK19" s="82">
        <f t="shared" si="22"/>
        <v>975</v>
      </c>
      <c r="BL19" s="83">
        <v>41395</v>
      </c>
      <c r="BM19" s="83">
        <v>42370</v>
      </c>
      <c r="BN19" s="82" t="s">
        <v>443</v>
      </c>
    </row>
    <row r="20" spans="1:66" ht="36" x14ac:dyDescent="0.15">
      <c r="A20" s="140" t="s">
        <v>477</v>
      </c>
      <c r="B20" s="82">
        <v>2</v>
      </c>
      <c r="C20" s="82">
        <v>1</v>
      </c>
      <c r="D20" s="82" t="s">
        <v>410</v>
      </c>
      <c r="E20" s="82" t="s">
        <v>428</v>
      </c>
      <c r="F20" s="95">
        <v>2579.12</v>
      </c>
      <c r="G20" s="82">
        <v>1510.01</v>
      </c>
      <c r="H20" s="128">
        <f t="shared" si="0"/>
        <v>0</v>
      </c>
      <c r="I20" s="128">
        <f t="shared" si="1"/>
        <v>0</v>
      </c>
      <c r="J20" s="128">
        <f t="shared" si="2"/>
        <v>80.332532</v>
      </c>
      <c r="K20" s="128">
        <f t="shared" si="3"/>
        <v>405.739687</v>
      </c>
      <c r="L20" s="128">
        <f t="shared" si="4"/>
        <v>597.057954</v>
      </c>
      <c r="M20" s="128">
        <f t="shared" si="5"/>
        <v>179.23818700000001</v>
      </c>
      <c r="N20" s="128">
        <f t="shared" si="6"/>
        <v>0</v>
      </c>
      <c r="O20" s="128">
        <f t="shared" si="7"/>
        <v>245.67862700000001</v>
      </c>
      <c r="P20" s="82">
        <v>812.23</v>
      </c>
      <c r="Q20" s="129">
        <f t="shared" si="8"/>
        <v>127.357664</v>
      </c>
      <c r="R20" s="129">
        <f t="shared" si="9"/>
        <v>475.64188799999999</v>
      </c>
      <c r="S20" s="129">
        <f t="shared" si="10"/>
        <v>18.924959000000001</v>
      </c>
      <c r="T20" s="129">
        <f t="shared" si="11"/>
        <v>153.75513900000001</v>
      </c>
      <c r="U20" s="129">
        <f t="shared" si="12"/>
        <v>10.396544</v>
      </c>
      <c r="V20" s="129">
        <f t="shared" si="13"/>
        <v>23.473447</v>
      </c>
      <c r="W20" s="126">
        <v>256.88</v>
      </c>
      <c r="X20" s="129">
        <f t="shared" si="14"/>
        <v>46.983352000000004</v>
      </c>
      <c r="Y20" s="129">
        <f t="shared" si="15"/>
        <v>194.58659999999998</v>
      </c>
      <c r="Z20" s="129">
        <f t="shared" si="16"/>
        <v>0</v>
      </c>
      <c r="AA20" s="129">
        <f t="shared" si="17"/>
        <v>0</v>
      </c>
      <c r="AB20" s="129">
        <f t="shared" si="18"/>
        <v>15.28436</v>
      </c>
      <c r="AC20" s="96">
        <f t="shared" si="19"/>
        <v>0.58547489066038028</v>
      </c>
      <c r="AF20" s="167">
        <v>5.3199999999999997E-2</v>
      </c>
      <c r="AG20" s="167">
        <v>0.26869999999999999</v>
      </c>
      <c r="AH20" s="167">
        <v>0.39539999999999997</v>
      </c>
      <c r="AI20" s="167">
        <v>0.1187</v>
      </c>
      <c r="AK20" s="167">
        <v>0.16270000000000001</v>
      </c>
      <c r="AL20" s="97">
        <f t="shared" si="20"/>
        <v>0.31492524582027981</v>
      </c>
      <c r="AM20" s="168">
        <v>0.15679999999999999</v>
      </c>
      <c r="AN20" s="168">
        <v>0.58560000000000001</v>
      </c>
      <c r="AO20" s="168">
        <v>2.3300000000000001E-2</v>
      </c>
      <c r="AP20" s="168">
        <v>0.1893</v>
      </c>
      <c r="AQ20" s="168">
        <v>1.2800000000000001E-2</v>
      </c>
      <c r="AR20" s="168">
        <v>2.8899999999999999E-2</v>
      </c>
      <c r="AS20" s="98">
        <f t="shared" si="21"/>
        <v>9.9599863519339929E-2</v>
      </c>
      <c r="AT20" s="168">
        <v>0.18290000000000001</v>
      </c>
      <c r="AU20" s="169">
        <v>0.75749999999999995</v>
      </c>
      <c r="AX20" s="169">
        <v>5.9499999999999997E-2</v>
      </c>
      <c r="AY20" s="89">
        <v>75.626000000000005</v>
      </c>
      <c r="AZ20" s="88">
        <v>0.502</v>
      </c>
      <c r="BA20" s="82" t="s">
        <v>425</v>
      </c>
      <c r="BB20" s="121">
        <v>41696</v>
      </c>
      <c r="BC20" s="87" t="s">
        <v>21</v>
      </c>
      <c r="BD20" s="86" t="s">
        <v>426</v>
      </c>
      <c r="BE20" s="82">
        <v>4.2</v>
      </c>
      <c r="BF20" s="82" t="s">
        <v>413</v>
      </c>
      <c r="BH20" s="84">
        <v>4482</v>
      </c>
      <c r="BI20" s="82">
        <v>3014</v>
      </c>
      <c r="BJ20" s="82">
        <v>1468</v>
      </c>
      <c r="BK20" s="82">
        <f t="shared" si="22"/>
        <v>579</v>
      </c>
      <c r="BL20" s="83">
        <v>41046</v>
      </c>
      <c r="BM20" s="83">
        <v>41625</v>
      </c>
      <c r="BN20" s="82" t="s">
        <v>427</v>
      </c>
    </row>
    <row r="21" spans="1:66" ht="60" x14ac:dyDescent="0.15">
      <c r="A21" s="140" t="s">
        <v>478</v>
      </c>
      <c r="B21" s="82">
        <v>7</v>
      </c>
      <c r="C21" s="82">
        <v>0</v>
      </c>
      <c r="D21" s="82" t="s">
        <v>276</v>
      </c>
      <c r="E21" s="82" t="s">
        <v>475</v>
      </c>
      <c r="F21" s="95">
        <v>2075.87</v>
      </c>
      <c r="G21" s="82">
        <v>1079.98</v>
      </c>
      <c r="H21" s="128">
        <f t="shared" si="0"/>
        <v>0</v>
      </c>
      <c r="I21" s="128">
        <f t="shared" si="1"/>
        <v>0</v>
      </c>
      <c r="J21" s="128">
        <f t="shared" si="2"/>
        <v>92.122293999999997</v>
      </c>
      <c r="K21" s="128">
        <f t="shared" si="3"/>
        <v>321.07805400000001</v>
      </c>
      <c r="L21" s="128">
        <f t="shared" si="4"/>
        <v>470.33129000000002</v>
      </c>
      <c r="M21" s="128">
        <f t="shared" si="5"/>
        <v>67.822744</v>
      </c>
      <c r="N21" s="128">
        <f t="shared" si="6"/>
        <v>2.591952</v>
      </c>
      <c r="O21" s="128">
        <f t="shared" si="7"/>
        <v>126.033666</v>
      </c>
      <c r="P21" s="82">
        <v>584.4</v>
      </c>
      <c r="Q21" s="129">
        <f t="shared" si="8"/>
        <v>85.439279999999997</v>
      </c>
      <c r="R21" s="129">
        <f t="shared" si="9"/>
        <v>230.13671999999997</v>
      </c>
      <c r="S21" s="129">
        <f t="shared" si="10"/>
        <v>0.11688</v>
      </c>
      <c r="T21" s="129">
        <f t="shared" si="11"/>
        <v>97.828559999999996</v>
      </c>
      <c r="U21" s="129">
        <f t="shared" si="12"/>
        <v>84.095159999999993</v>
      </c>
      <c r="V21" s="129">
        <f t="shared" si="13"/>
        <v>86.783399999999986</v>
      </c>
      <c r="W21" s="126">
        <v>411.49</v>
      </c>
      <c r="X21" s="129">
        <f t="shared" si="14"/>
        <v>82.009957</v>
      </c>
      <c r="Y21" s="129">
        <f t="shared" si="15"/>
        <v>223.151027</v>
      </c>
      <c r="Z21" s="129">
        <f t="shared" si="16"/>
        <v>81.680765000000008</v>
      </c>
      <c r="AA21" s="129">
        <f t="shared" si="17"/>
        <v>0</v>
      </c>
      <c r="AB21" s="129">
        <f t="shared" si="18"/>
        <v>24.648251000000002</v>
      </c>
      <c r="AC21" s="96">
        <f t="shared" si="19"/>
        <v>0.52025415849740109</v>
      </c>
      <c r="AF21" s="167">
        <v>8.5300000000000001E-2</v>
      </c>
      <c r="AG21" s="167">
        <v>0.29730000000000001</v>
      </c>
      <c r="AH21" s="167">
        <v>0.4355</v>
      </c>
      <c r="AI21" s="167">
        <v>6.2799999999999995E-2</v>
      </c>
      <c r="AJ21" s="167">
        <v>2.3999999999999998E-3</v>
      </c>
      <c r="AK21" s="167">
        <v>0.1167</v>
      </c>
      <c r="AL21" s="97">
        <f t="shared" si="20"/>
        <v>0.28152051910765125</v>
      </c>
      <c r="AM21" s="168">
        <v>0.1462</v>
      </c>
      <c r="AN21" s="168">
        <v>0.39379999999999998</v>
      </c>
      <c r="AO21" s="168">
        <v>2.0000000000000001E-4</v>
      </c>
      <c r="AP21" s="168">
        <v>0.16739999999999999</v>
      </c>
      <c r="AQ21" s="168">
        <v>0.1439</v>
      </c>
      <c r="AR21" s="168">
        <v>0.14849999999999999</v>
      </c>
      <c r="AS21" s="98">
        <f t="shared" si="21"/>
        <v>0.19822532239494767</v>
      </c>
      <c r="AT21" s="168">
        <v>0.1993</v>
      </c>
      <c r="AU21" s="169">
        <v>0.5423</v>
      </c>
      <c r="AV21" s="169">
        <v>0.19850000000000001</v>
      </c>
      <c r="AX21" s="169">
        <v>5.9900000000000002E-2</v>
      </c>
      <c r="AY21" s="93">
        <v>55.526000000000003</v>
      </c>
      <c r="AZ21" s="92">
        <v>0.377</v>
      </c>
      <c r="BA21" s="82" t="s">
        <v>278</v>
      </c>
      <c r="BB21" s="121">
        <v>41306</v>
      </c>
      <c r="BC21" s="94" t="s">
        <v>21</v>
      </c>
      <c r="BD21" s="86" t="s">
        <v>472</v>
      </c>
      <c r="BE21" s="82" t="s">
        <v>470</v>
      </c>
      <c r="BF21" s="82" t="s">
        <v>474</v>
      </c>
      <c r="BG21" s="85" t="s">
        <v>473</v>
      </c>
      <c r="BH21" s="84">
        <v>33341.96</v>
      </c>
      <c r="BI21" s="82">
        <v>33341.96</v>
      </c>
      <c r="BJ21" s="82">
        <v>0</v>
      </c>
      <c r="BK21" s="82">
        <f t="shared" si="22"/>
        <v>337</v>
      </c>
      <c r="BL21" s="83">
        <v>41334</v>
      </c>
      <c r="BM21" s="83">
        <v>41671</v>
      </c>
      <c r="BN21" s="82" t="s">
        <v>471</v>
      </c>
    </row>
    <row r="22" spans="1:66" ht="72" x14ac:dyDescent="0.15">
      <c r="A22" s="140" t="s">
        <v>477</v>
      </c>
      <c r="B22" s="82">
        <v>4</v>
      </c>
      <c r="C22" s="82">
        <v>2</v>
      </c>
      <c r="D22" s="82" t="s">
        <v>276</v>
      </c>
      <c r="E22" s="82" t="s">
        <v>279</v>
      </c>
      <c r="F22" s="95">
        <v>3455.91</v>
      </c>
      <c r="G22" s="82">
        <v>1966.63</v>
      </c>
      <c r="H22" s="128">
        <f t="shared" si="0"/>
        <v>214.36267000000001</v>
      </c>
      <c r="I22" s="128">
        <f t="shared" si="1"/>
        <v>113.08122500000002</v>
      </c>
      <c r="J22" s="128">
        <f t="shared" si="2"/>
        <v>40.119252000000003</v>
      </c>
      <c r="K22" s="128">
        <f t="shared" si="3"/>
        <v>443.08173900000003</v>
      </c>
      <c r="L22" s="128">
        <f t="shared" si="4"/>
        <v>730.20971900000006</v>
      </c>
      <c r="M22" s="128">
        <f t="shared" si="5"/>
        <v>225.375798</v>
      </c>
      <c r="N22" s="128">
        <f t="shared" si="6"/>
        <v>111.11459500000001</v>
      </c>
      <c r="O22" s="128">
        <f t="shared" si="7"/>
        <v>88.891676000000004</v>
      </c>
      <c r="P22" s="82">
        <v>546.05999999999995</v>
      </c>
      <c r="Q22" s="129">
        <f t="shared" si="8"/>
        <v>200.95007999999999</v>
      </c>
      <c r="R22" s="129">
        <f t="shared" si="9"/>
        <v>218.75163599999999</v>
      </c>
      <c r="S22" s="129">
        <f t="shared" si="10"/>
        <v>53.786909999999999</v>
      </c>
      <c r="T22" s="129">
        <f t="shared" si="11"/>
        <v>15.289679999999999</v>
      </c>
      <c r="U22" s="129">
        <f t="shared" si="12"/>
        <v>56.84484599999999</v>
      </c>
      <c r="V22" s="129">
        <f t="shared" si="13"/>
        <v>0.43684799999999996</v>
      </c>
      <c r="W22" s="126">
        <v>943.22</v>
      </c>
      <c r="X22" s="129">
        <f t="shared" si="14"/>
        <v>24.240754000000003</v>
      </c>
      <c r="Y22" s="129">
        <f t="shared" si="15"/>
        <v>449.91593999999998</v>
      </c>
      <c r="Z22" s="129">
        <f t="shared" si="16"/>
        <v>32.824055999999999</v>
      </c>
      <c r="AA22" s="129">
        <f t="shared" si="17"/>
        <v>254.85804400000001</v>
      </c>
      <c r="AB22" s="129">
        <f t="shared" si="18"/>
        <v>181.475528</v>
      </c>
      <c r="AC22" s="96">
        <f t="shared" si="19"/>
        <v>0.56906285175250515</v>
      </c>
      <c r="AD22" s="167">
        <v>0.109</v>
      </c>
      <c r="AE22" s="167">
        <v>5.7500000000000002E-2</v>
      </c>
      <c r="AF22" s="167">
        <v>2.0400000000000001E-2</v>
      </c>
      <c r="AG22" s="167">
        <v>0.2253</v>
      </c>
      <c r="AH22" s="167">
        <v>0.37130000000000002</v>
      </c>
      <c r="AI22" s="167">
        <v>0.11459999999999999</v>
      </c>
      <c r="AJ22" s="167">
        <v>5.6500000000000002E-2</v>
      </c>
      <c r="AK22" s="167">
        <v>4.5199999999999997E-2</v>
      </c>
      <c r="AL22" s="97">
        <f t="shared" si="20"/>
        <v>0.15800758700313375</v>
      </c>
      <c r="AM22" s="168">
        <v>0.36799999999999999</v>
      </c>
      <c r="AN22" s="168">
        <v>0.40060000000000001</v>
      </c>
      <c r="AO22" s="168">
        <v>9.8500000000000004E-2</v>
      </c>
      <c r="AP22" s="168">
        <v>2.8000000000000001E-2</v>
      </c>
      <c r="AQ22" s="168">
        <v>0.1041</v>
      </c>
      <c r="AR22" s="168">
        <v>8.0000000000000004E-4</v>
      </c>
      <c r="AS22" s="98">
        <f t="shared" si="21"/>
        <v>0.27292956124436113</v>
      </c>
      <c r="AT22" s="168">
        <v>2.5700000000000001E-2</v>
      </c>
      <c r="AU22" s="169">
        <v>0.47699999999999998</v>
      </c>
      <c r="AV22" s="169">
        <v>3.4799999999999998E-2</v>
      </c>
      <c r="AW22" s="169">
        <v>0.2702</v>
      </c>
      <c r="AX22" s="169">
        <v>0.19239999999999999</v>
      </c>
      <c r="AY22" s="89">
        <v>97.12</v>
      </c>
      <c r="AZ22" s="88">
        <v>0.621</v>
      </c>
      <c r="BA22" s="82" t="s">
        <v>278</v>
      </c>
      <c r="BB22" s="123">
        <v>2012</v>
      </c>
      <c r="BC22" s="94" t="s">
        <v>270</v>
      </c>
      <c r="BD22" s="86" t="s">
        <v>277</v>
      </c>
      <c r="BE22" s="82" t="s">
        <v>280</v>
      </c>
      <c r="BF22" s="82" t="s">
        <v>275</v>
      </c>
      <c r="BG22" s="85" t="s">
        <v>274</v>
      </c>
      <c r="BH22" s="84">
        <v>19815.37</v>
      </c>
      <c r="BI22" s="82">
        <v>10563.37</v>
      </c>
      <c r="BJ22" s="82">
        <v>9252</v>
      </c>
      <c r="BK22" s="82">
        <f t="shared" si="22"/>
        <v>426</v>
      </c>
      <c r="BL22" s="83">
        <v>41183</v>
      </c>
      <c r="BM22" s="83">
        <v>41609</v>
      </c>
      <c r="BN22" s="82" t="s">
        <v>439</v>
      </c>
    </row>
    <row r="23" spans="1:66" ht="36" x14ac:dyDescent="0.15">
      <c r="A23" s="140" t="s">
        <v>477</v>
      </c>
      <c r="B23" s="82">
        <v>4</v>
      </c>
      <c r="C23" s="82">
        <v>0</v>
      </c>
      <c r="D23" s="82" t="s">
        <v>276</v>
      </c>
      <c r="E23" s="82" t="s">
        <v>358</v>
      </c>
      <c r="F23" s="95">
        <v>2157.34</v>
      </c>
      <c r="G23" s="82">
        <v>1505.55</v>
      </c>
      <c r="H23" s="128">
        <f t="shared" si="0"/>
        <v>61.426439999999999</v>
      </c>
      <c r="I23" s="128">
        <f t="shared" si="1"/>
        <v>0</v>
      </c>
      <c r="J23" s="128">
        <f t="shared" si="2"/>
        <v>96.957419999999999</v>
      </c>
      <c r="K23" s="128">
        <f t="shared" si="3"/>
        <v>408.154605</v>
      </c>
      <c r="L23" s="128">
        <f t="shared" si="4"/>
        <v>598.90778999999998</v>
      </c>
      <c r="M23" s="128">
        <f t="shared" si="5"/>
        <v>108.55015499999999</v>
      </c>
      <c r="N23" s="128">
        <f t="shared" si="6"/>
        <v>0</v>
      </c>
      <c r="O23" s="128">
        <f t="shared" si="7"/>
        <v>230.19859500000001</v>
      </c>
      <c r="P23" s="82">
        <v>422.91</v>
      </c>
      <c r="Q23" s="129">
        <f t="shared" si="8"/>
        <v>91.306269000000015</v>
      </c>
      <c r="R23" s="129">
        <f t="shared" si="9"/>
        <v>87.415497000000002</v>
      </c>
      <c r="S23" s="129">
        <f t="shared" si="10"/>
        <v>0</v>
      </c>
      <c r="T23" s="129">
        <f t="shared" si="11"/>
        <v>139.34884500000001</v>
      </c>
      <c r="U23" s="129">
        <f t="shared" si="12"/>
        <v>104.71251599999999</v>
      </c>
      <c r="V23" s="129">
        <f t="shared" si="13"/>
        <v>0</v>
      </c>
      <c r="W23" s="126">
        <v>228.88</v>
      </c>
      <c r="X23" s="129">
        <f t="shared" si="14"/>
        <v>21.262951999999999</v>
      </c>
      <c r="Y23" s="129">
        <f t="shared" si="15"/>
        <v>151.0608</v>
      </c>
      <c r="Z23" s="129">
        <f t="shared" si="16"/>
        <v>33.233376</v>
      </c>
      <c r="AA23" s="129">
        <f t="shared" si="17"/>
        <v>0</v>
      </c>
      <c r="AB23" s="129">
        <f t="shared" si="18"/>
        <v>23.345759999999999</v>
      </c>
      <c r="AC23" s="96">
        <f t="shared" si="19"/>
        <v>0.69787330694280914</v>
      </c>
      <c r="AD23" s="167">
        <v>4.0800000000000003E-2</v>
      </c>
      <c r="AF23" s="167">
        <v>6.4399999999999999E-2</v>
      </c>
      <c r="AG23" s="167">
        <v>0.27110000000000001</v>
      </c>
      <c r="AH23" s="167">
        <v>0.39779999999999999</v>
      </c>
      <c r="AI23" s="167">
        <v>7.2099999999999997E-2</v>
      </c>
      <c r="AJ23" s="167">
        <v>0</v>
      </c>
      <c r="AK23" s="167">
        <v>0.15290000000000001</v>
      </c>
      <c r="AL23" s="97">
        <f t="shared" si="20"/>
        <v>0.19603307777170034</v>
      </c>
      <c r="AM23" s="168">
        <v>0.21590000000000001</v>
      </c>
      <c r="AN23" s="168">
        <v>0.20669999999999999</v>
      </c>
      <c r="AP23" s="168">
        <v>0.32950000000000002</v>
      </c>
      <c r="AQ23" s="168">
        <v>0.24759999999999999</v>
      </c>
      <c r="AS23" s="98">
        <f t="shared" si="21"/>
        <v>0.10609361528549045</v>
      </c>
      <c r="AT23" s="168">
        <v>9.2899999999999996E-2</v>
      </c>
      <c r="AU23" s="169">
        <v>0.66</v>
      </c>
      <c r="AV23" s="169">
        <v>0.1452</v>
      </c>
      <c r="AX23" s="169">
        <v>0.10199999999999999</v>
      </c>
      <c r="AY23" s="89">
        <v>71.963999999999999</v>
      </c>
      <c r="AZ23" s="88">
        <v>0.46899999999999997</v>
      </c>
      <c r="BA23" s="82" t="s">
        <v>278</v>
      </c>
      <c r="BB23" s="121">
        <v>41426</v>
      </c>
      <c r="BC23" s="94" t="s">
        <v>270</v>
      </c>
      <c r="BD23" s="86" t="s">
        <v>359</v>
      </c>
      <c r="BE23" s="82" t="s">
        <v>354</v>
      </c>
      <c r="BF23" s="82" t="s">
        <v>353</v>
      </c>
      <c r="BG23" s="85" t="s">
        <v>352</v>
      </c>
      <c r="BH23" s="84">
        <v>5678</v>
      </c>
      <c r="BI23" s="82">
        <v>5678</v>
      </c>
      <c r="BJ23" s="82">
        <v>0</v>
      </c>
      <c r="BK23" s="82">
        <f t="shared" si="22"/>
        <v>215</v>
      </c>
      <c r="BL23" s="83">
        <v>41456</v>
      </c>
      <c r="BM23" s="83">
        <v>41671</v>
      </c>
      <c r="BN23" s="82" t="s">
        <v>441</v>
      </c>
    </row>
    <row r="24" spans="1:66" ht="60" x14ac:dyDescent="0.15">
      <c r="A24" s="140" t="s">
        <v>479</v>
      </c>
      <c r="B24" s="82">
        <v>10</v>
      </c>
      <c r="C24" s="82">
        <v>2</v>
      </c>
      <c r="D24" s="82" t="s">
        <v>276</v>
      </c>
      <c r="E24" s="82" t="s">
        <v>469</v>
      </c>
      <c r="F24" s="95">
        <v>3895.06</v>
      </c>
      <c r="G24" s="82">
        <v>1930.09</v>
      </c>
      <c r="H24" s="128">
        <f t="shared" si="0"/>
        <v>81.256788999999998</v>
      </c>
      <c r="I24" s="128">
        <f t="shared" si="1"/>
        <v>184.516604</v>
      </c>
      <c r="J24" s="128">
        <f t="shared" si="2"/>
        <v>133.36921899999999</v>
      </c>
      <c r="K24" s="128">
        <f t="shared" si="3"/>
        <v>483.87356299999993</v>
      </c>
      <c r="L24" s="128">
        <f t="shared" si="4"/>
        <v>819.51621399999988</v>
      </c>
      <c r="M24" s="128">
        <f t="shared" si="5"/>
        <v>162.513578</v>
      </c>
      <c r="N24" s="128">
        <f t="shared" si="6"/>
        <v>0.19300900000000001</v>
      </c>
      <c r="O24" s="128">
        <f t="shared" si="7"/>
        <v>64.851023999999995</v>
      </c>
      <c r="P24" s="82">
        <v>1132.1300000000001</v>
      </c>
      <c r="Q24" s="129">
        <f t="shared" si="8"/>
        <v>297.97661600000004</v>
      </c>
      <c r="R24" s="129">
        <f t="shared" si="9"/>
        <v>709.50587100000007</v>
      </c>
      <c r="S24" s="129">
        <f t="shared" si="10"/>
        <v>0.33963900000000002</v>
      </c>
      <c r="T24" s="129">
        <f t="shared" si="11"/>
        <v>42.568088000000003</v>
      </c>
      <c r="U24" s="129">
        <f t="shared" si="12"/>
        <v>74.720580000000012</v>
      </c>
      <c r="V24" s="129">
        <f t="shared" si="13"/>
        <v>7.0192060000000005</v>
      </c>
      <c r="W24" s="126">
        <v>832.84</v>
      </c>
      <c r="X24" s="129">
        <f t="shared" si="14"/>
        <v>93.527932000000007</v>
      </c>
      <c r="Y24" s="129">
        <f t="shared" si="15"/>
        <v>490.04305600000004</v>
      </c>
      <c r="Z24" s="129">
        <f t="shared" si="16"/>
        <v>93.111512000000005</v>
      </c>
      <c r="AA24" s="129">
        <f t="shared" si="17"/>
        <v>20.321296000000004</v>
      </c>
      <c r="AB24" s="129">
        <f t="shared" si="18"/>
        <v>135.75292000000002</v>
      </c>
      <c r="AC24" s="96">
        <f t="shared" si="19"/>
        <v>0.49552253367085486</v>
      </c>
      <c r="AD24" s="167">
        <v>4.2099999999999999E-2</v>
      </c>
      <c r="AE24" s="167">
        <v>9.5600000000000004E-2</v>
      </c>
      <c r="AF24" s="167">
        <v>6.9099999999999995E-2</v>
      </c>
      <c r="AG24" s="167">
        <v>0.25069999999999998</v>
      </c>
      <c r="AH24" s="167">
        <v>0.42459999999999998</v>
      </c>
      <c r="AI24" s="167">
        <v>8.4199999999999997E-2</v>
      </c>
      <c r="AJ24" s="167">
        <v>1E-4</v>
      </c>
      <c r="AK24" s="167">
        <v>3.3599999999999998E-2</v>
      </c>
      <c r="AL24" s="97">
        <f t="shared" si="20"/>
        <v>0.29065791027609333</v>
      </c>
      <c r="AM24" s="168">
        <v>0.26319999999999999</v>
      </c>
      <c r="AN24" s="168">
        <v>0.62670000000000003</v>
      </c>
      <c r="AO24" s="168">
        <v>2.9999999999999997E-4</v>
      </c>
      <c r="AP24" s="168">
        <v>3.7600000000000001E-2</v>
      </c>
      <c r="AQ24" s="168">
        <v>6.6000000000000003E-2</v>
      </c>
      <c r="AR24" s="168">
        <v>6.1999999999999998E-3</v>
      </c>
      <c r="AS24" s="98">
        <f t="shared" si="21"/>
        <v>0.21381955605305183</v>
      </c>
      <c r="AT24" s="168">
        <v>0.1123</v>
      </c>
      <c r="AU24" s="169">
        <v>0.58840000000000003</v>
      </c>
      <c r="AV24" s="169">
        <v>0.1118</v>
      </c>
      <c r="AW24" s="169">
        <v>2.4400000000000002E-2</v>
      </c>
      <c r="AX24" s="169">
        <v>0.16300000000000001</v>
      </c>
      <c r="AY24" s="89">
        <v>97.361999999999995</v>
      </c>
      <c r="AZ24" s="88">
        <v>0.60799999999999998</v>
      </c>
      <c r="BA24" s="82" t="s">
        <v>278</v>
      </c>
      <c r="BB24" s="121">
        <v>41852</v>
      </c>
      <c r="BC24" s="94" t="s">
        <v>21</v>
      </c>
      <c r="BD24" s="86" t="s">
        <v>468</v>
      </c>
      <c r="BE24" s="82" t="s">
        <v>466</v>
      </c>
      <c r="BF24" s="82" t="s">
        <v>275</v>
      </c>
      <c r="BH24" s="84">
        <v>18853.419999999998</v>
      </c>
      <c r="BI24" s="82">
        <v>15253.42</v>
      </c>
      <c r="BJ24" s="82">
        <v>3600</v>
      </c>
      <c r="BK24" s="82">
        <f t="shared" si="22"/>
        <v>334</v>
      </c>
      <c r="BL24" s="83">
        <v>41883</v>
      </c>
      <c r="BM24" s="83">
        <v>42217</v>
      </c>
      <c r="BN24" s="82" t="s">
        <v>467</v>
      </c>
    </row>
    <row r="25" spans="1:66" ht="48" x14ac:dyDescent="0.15">
      <c r="A25" s="140" t="s">
        <v>381</v>
      </c>
      <c r="B25" s="82">
        <v>10</v>
      </c>
      <c r="C25" s="82">
        <v>2</v>
      </c>
      <c r="D25" s="82" t="s">
        <v>276</v>
      </c>
      <c r="E25" s="82" t="s">
        <v>289</v>
      </c>
      <c r="F25" s="95">
        <v>3895.06</v>
      </c>
      <c r="G25" s="82">
        <v>1930.09</v>
      </c>
      <c r="H25" s="128">
        <f t="shared" si="0"/>
        <v>81.256788999999998</v>
      </c>
      <c r="I25" s="128">
        <f t="shared" si="1"/>
        <v>184.516604</v>
      </c>
      <c r="J25" s="128">
        <f t="shared" si="2"/>
        <v>133.36921899999999</v>
      </c>
      <c r="K25" s="128">
        <f t="shared" si="3"/>
        <v>483.87356299999993</v>
      </c>
      <c r="L25" s="128">
        <f t="shared" si="4"/>
        <v>819.51621399999988</v>
      </c>
      <c r="M25" s="128">
        <f t="shared" si="5"/>
        <v>162.513578</v>
      </c>
      <c r="N25" s="128">
        <f t="shared" si="6"/>
        <v>0.19300900000000001</v>
      </c>
      <c r="O25" s="128">
        <f t="shared" si="7"/>
        <v>65.623059999999995</v>
      </c>
      <c r="P25" s="82">
        <v>1132.1300000000001</v>
      </c>
      <c r="Q25" s="129">
        <f t="shared" si="8"/>
        <v>297.97661600000004</v>
      </c>
      <c r="R25" s="129">
        <f t="shared" si="9"/>
        <v>709.50587100000007</v>
      </c>
      <c r="S25" s="129">
        <f t="shared" si="10"/>
        <v>0.33963900000000002</v>
      </c>
      <c r="T25" s="129">
        <f t="shared" si="11"/>
        <v>42.568088000000003</v>
      </c>
      <c r="U25" s="129">
        <f t="shared" si="12"/>
        <v>74.833793000000014</v>
      </c>
      <c r="V25" s="129">
        <f t="shared" si="13"/>
        <v>7.0192060000000005</v>
      </c>
      <c r="W25" s="126">
        <v>832.84</v>
      </c>
      <c r="X25" s="129">
        <f t="shared" si="14"/>
        <v>93.527932000000007</v>
      </c>
      <c r="Y25" s="129">
        <f t="shared" si="15"/>
        <v>490.04305600000004</v>
      </c>
      <c r="Z25" s="129">
        <f t="shared" si="16"/>
        <v>93.111512000000005</v>
      </c>
      <c r="AA25" s="129">
        <f t="shared" si="17"/>
        <v>20.321296000000004</v>
      </c>
      <c r="AB25" s="129">
        <f t="shared" si="18"/>
        <v>135.75292000000002</v>
      </c>
      <c r="AC25" s="96">
        <f t="shared" si="19"/>
        <v>0.49552253367085486</v>
      </c>
      <c r="AD25" s="167">
        <v>4.2099999999999999E-2</v>
      </c>
      <c r="AE25" s="167">
        <v>9.5600000000000004E-2</v>
      </c>
      <c r="AF25" s="167">
        <v>6.9099999999999995E-2</v>
      </c>
      <c r="AG25" s="167">
        <v>0.25069999999999998</v>
      </c>
      <c r="AH25" s="167">
        <v>0.42459999999999998</v>
      </c>
      <c r="AI25" s="167">
        <v>8.4199999999999997E-2</v>
      </c>
      <c r="AJ25" s="167">
        <v>1E-4</v>
      </c>
      <c r="AK25" s="167">
        <v>3.4000000000000002E-2</v>
      </c>
      <c r="AL25" s="97">
        <f t="shared" si="20"/>
        <v>0.29065791027609333</v>
      </c>
      <c r="AM25" s="168">
        <v>0.26319999999999999</v>
      </c>
      <c r="AN25" s="168">
        <v>0.62670000000000003</v>
      </c>
      <c r="AO25" s="168">
        <v>2.9999999999999997E-4</v>
      </c>
      <c r="AP25" s="168">
        <v>3.7600000000000001E-2</v>
      </c>
      <c r="AQ25" s="168">
        <v>6.6100000000000006E-2</v>
      </c>
      <c r="AR25" s="168">
        <v>6.1999999999999998E-3</v>
      </c>
      <c r="AS25" s="98">
        <f t="shared" si="21"/>
        <v>0.21381955605305183</v>
      </c>
      <c r="AT25" s="168">
        <v>0.1123</v>
      </c>
      <c r="AU25" s="169">
        <v>0.58840000000000003</v>
      </c>
      <c r="AV25" s="169">
        <v>0.1118</v>
      </c>
      <c r="AW25" s="169">
        <v>2.4400000000000002E-2</v>
      </c>
      <c r="AX25" s="169">
        <v>0.16300000000000001</v>
      </c>
      <c r="AY25" s="89">
        <v>97.361999999999995</v>
      </c>
      <c r="AZ25" s="88">
        <v>0.60799999999999998</v>
      </c>
      <c r="BA25" s="82" t="s">
        <v>278</v>
      </c>
      <c r="BB25" s="121">
        <v>41883</v>
      </c>
      <c r="BC25" s="94" t="s">
        <v>270</v>
      </c>
      <c r="BD25" s="86" t="s">
        <v>383</v>
      </c>
      <c r="BE25" s="82" t="s">
        <v>382</v>
      </c>
      <c r="BF25" s="82" t="s">
        <v>275</v>
      </c>
      <c r="BG25" s="85" t="s">
        <v>384</v>
      </c>
      <c r="BH25" s="84">
        <v>18853.419999999998</v>
      </c>
      <c r="BI25" s="82">
        <v>15253.42</v>
      </c>
      <c r="BJ25" s="82">
        <v>3600</v>
      </c>
      <c r="BK25" s="82">
        <f t="shared" si="22"/>
        <v>365</v>
      </c>
      <c r="BL25" s="83">
        <v>41852</v>
      </c>
      <c r="BM25" s="83">
        <v>42217</v>
      </c>
      <c r="BN25" s="82" t="s">
        <v>446</v>
      </c>
    </row>
    <row r="26" spans="1:66" ht="36" x14ac:dyDescent="0.15">
      <c r="A26" s="140" t="s">
        <v>481</v>
      </c>
      <c r="B26" s="82">
        <v>6</v>
      </c>
      <c r="C26" s="82">
        <v>2</v>
      </c>
      <c r="D26" s="82" t="s">
        <v>276</v>
      </c>
      <c r="E26" s="82" t="s">
        <v>289</v>
      </c>
      <c r="F26" s="95">
        <v>3629.53</v>
      </c>
      <c r="G26" s="82">
        <v>1741.73</v>
      </c>
      <c r="H26" s="128">
        <f t="shared" si="0"/>
        <v>79.945407000000003</v>
      </c>
      <c r="I26" s="128">
        <f t="shared" si="1"/>
        <v>0</v>
      </c>
      <c r="J26" s="128">
        <f t="shared" si="2"/>
        <v>47.723402</v>
      </c>
      <c r="K26" s="128">
        <f t="shared" si="3"/>
        <v>512.24279300000001</v>
      </c>
      <c r="L26" s="128">
        <f t="shared" si="4"/>
        <v>830.9793830000001</v>
      </c>
      <c r="M26" s="128">
        <f t="shared" si="5"/>
        <v>216.84538499999999</v>
      </c>
      <c r="N26" s="128">
        <f t="shared" si="6"/>
        <v>1.0450379999999999</v>
      </c>
      <c r="O26" s="128">
        <f t="shared" si="7"/>
        <v>52.948591999999998</v>
      </c>
      <c r="P26" s="82">
        <v>951.86</v>
      </c>
      <c r="Q26" s="129">
        <f t="shared" si="8"/>
        <v>425.29104799999999</v>
      </c>
      <c r="R26" s="129">
        <f t="shared" si="9"/>
        <v>270.13786800000003</v>
      </c>
      <c r="S26" s="129">
        <f t="shared" si="10"/>
        <v>82.335889999999992</v>
      </c>
      <c r="T26" s="129">
        <f t="shared" si="11"/>
        <v>102.229764</v>
      </c>
      <c r="U26" s="129">
        <f t="shared" si="12"/>
        <v>64.060177999999993</v>
      </c>
      <c r="V26" s="129">
        <f t="shared" si="13"/>
        <v>7.9004380000000003</v>
      </c>
      <c r="W26" s="126">
        <v>935.94</v>
      </c>
      <c r="X26" s="129">
        <f t="shared" si="14"/>
        <v>153.400566</v>
      </c>
      <c r="Y26" s="129">
        <f t="shared" si="15"/>
        <v>304.08690600000006</v>
      </c>
      <c r="Z26" s="129">
        <f t="shared" si="16"/>
        <v>0</v>
      </c>
      <c r="AA26" s="129">
        <f t="shared" si="17"/>
        <v>478.45252800000003</v>
      </c>
      <c r="AB26" s="129">
        <f t="shared" si="18"/>
        <v>0</v>
      </c>
      <c r="AC26" s="96">
        <f t="shared" si="19"/>
        <v>0.47987755990445041</v>
      </c>
      <c r="AD26" s="167">
        <v>4.5900000000000003E-2</v>
      </c>
      <c r="AF26" s="167">
        <v>2.7400000000000001E-2</v>
      </c>
      <c r="AG26" s="167">
        <v>0.29409999999999997</v>
      </c>
      <c r="AH26" s="167">
        <v>0.47710000000000002</v>
      </c>
      <c r="AI26" s="167">
        <v>0.1245</v>
      </c>
      <c r="AJ26" s="167">
        <v>5.9999999999999995E-4</v>
      </c>
      <c r="AK26" s="167">
        <v>3.04E-2</v>
      </c>
      <c r="AL26" s="97">
        <f t="shared" si="20"/>
        <v>0.26225434147120974</v>
      </c>
      <c r="AM26" s="168">
        <v>0.44679999999999997</v>
      </c>
      <c r="AN26" s="168">
        <v>0.2838</v>
      </c>
      <c r="AO26" s="168">
        <v>8.6499999999999994E-2</v>
      </c>
      <c r="AP26" s="168">
        <v>0.1074</v>
      </c>
      <c r="AQ26" s="168">
        <v>6.7299999999999999E-2</v>
      </c>
      <c r="AR26" s="168">
        <v>8.3000000000000001E-3</v>
      </c>
      <c r="AS26" s="98">
        <f t="shared" si="21"/>
        <v>0.25786809862433979</v>
      </c>
      <c r="AT26" s="168">
        <v>0.16389999999999999</v>
      </c>
      <c r="AU26" s="169">
        <v>0.32490000000000002</v>
      </c>
      <c r="AW26" s="169">
        <v>0.51119999999999999</v>
      </c>
      <c r="AY26" s="89">
        <v>101.7</v>
      </c>
      <c r="AZ26" s="88">
        <v>0.63</v>
      </c>
      <c r="BA26" s="82" t="s">
        <v>288</v>
      </c>
      <c r="BB26" s="123">
        <v>2012</v>
      </c>
      <c r="BC26" s="94" t="s">
        <v>270</v>
      </c>
      <c r="BD26" s="86" t="s">
        <v>287</v>
      </c>
      <c r="BE26" s="82" t="s">
        <v>290</v>
      </c>
      <c r="BF26" s="82" t="s">
        <v>275</v>
      </c>
      <c r="BG26" s="85" t="s">
        <v>286</v>
      </c>
      <c r="BH26" s="84">
        <v>40260</v>
      </c>
      <c r="BI26" s="82">
        <v>27260</v>
      </c>
      <c r="BJ26" s="82">
        <v>13000</v>
      </c>
      <c r="BK26" s="82">
        <f t="shared" si="22"/>
        <v>638</v>
      </c>
      <c r="BL26" s="83">
        <v>41153</v>
      </c>
      <c r="BM26" s="83">
        <v>41791</v>
      </c>
      <c r="BN26" s="82" t="s">
        <v>438</v>
      </c>
    </row>
    <row r="27" spans="1:66" ht="24" x14ac:dyDescent="0.15">
      <c r="A27" s="140" t="s">
        <v>481</v>
      </c>
      <c r="B27" s="82">
        <v>5</v>
      </c>
      <c r="C27" s="82">
        <v>1</v>
      </c>
      <c r="D27" s="82" t="s">
        <v>276</v>
      </c>
      <c r="E27" s="82" t="s">
        <v>380</v>
      </c>
      <c r="F27" s="95">
        <v>5315.75</v>
      </c>
      <c r="G27" s="82">
        <v>2598.73</v>
      </c>
      <c r="H27" s="128">
        <f t="shared" si="0"/>
        <v>37.941457999999997</v>
      </c>
      <c r="I27" s="128">
        <f t="shared" si="1"/>
        <v>0</v>
      </c>
      <c r="J27" s="128">
        <f t="shared" si="2"/>
        <v>192.04614699999999</v>
      </c>
      <c r="K27" s="128">
        <f t="shared" si="3"/>
        <v>629.15253300000006</v>
      </c>
      <c r="L27" s="128">
        <f t="shared" si="4"/>
        <v>1135.9048829999999</v>
      </c>
      <c r="M27" s="128">
        <f t="shared" si="5"/>
        <v>293.91636299999999</v>
      </c>
      <c r="N27" s="128">
        <f t="shared" si="6"/>
        <v>0.25987300000000002</v>
      </c>
      <c r="O27" s="128">
        <f t="shared" si="7"/>
        <v>308.72912400000001</v>
      </c>
      <c r="P27" s="82">
        <v>1755.09</v>
      </c>
      <c r="Q27" s="129">
        <f t="shared" si="8"/>
        <v>289.41434099999998</v>
      </c>
      <c r="R27" s="129">
        <f t="shared" si="9"/>
        <v>1033.221483</v>
      </c>
      <c r="S27" s="129">
        <f t="shared" si="10"/>
        <v>97.407494999999997</v>
      </c>
      <c r="T27" s="129">
        <f t="shared" si="11"/>
        <v>239.21876699999999</v>
      </c>
      <c r="U27" s="129">
        <f t="shared" si="12"/>
        <v>94.072823999999997</v>
      </c>
      <c r="V27" s="129">
        <f t="shared" si="13"/>
        <v>1.930599</v>
      </c>
      <c r="W27" s="126">
        <v>961.93</v>
      </c>
      <c r="X27" s="129">
        <f t="shared" si="14"/>
        <v>93.018630999999985</v>
      </c>
      <c r="Y27" s="129">
        <f t="shared" si="15"/>
        <v>633.238519</v>
      </c>
      <c r="Z27" s="129">
        <f t="shared" si="16"/>
        <v>147.56006199999999</v>
      </c>
      <c r="AA27" s="129">
        <f t="shared" si="17"/>
        <v>65.315046999999993</v>
      </c>
      <c r="AB27" s="129">
        <f t="shared" si="18"/>
        <v>22.797740999999998</v>
      </c>
      <c r="AC27" s="96">
        <f t="shared" si="19"/>
        <v>0.48887363024972957</v>
      </c>
      <c r="AD27" s="167">
        <v>1.46E-2</v>
      </c>
      <c r="AF27" s="167">
        <v>7.3899999999999993E-2</v>
      </c>
      <c r="AG27" s="167">
        <v>0.24210000000000001</v>
      </c>
      <c r="AH27" s="167">
        <v>0.43709999999999999</v>
      </c>
      <c r="AI27" s="167">
        <v>0.11310000000000001</v>
      </c>
      <c r="AJ27" s="167">
        <v>1E-4</v>
      </c>
      <c r="AK27" s="167">
        <v>0.1188</v>
      </c>
      <c r="AL27" s="97">
        <f t="shared" si="20"/>
        <v>0.33016789728636597</v>
      </c>
      <c r="AM27" s="168">
        <v>0.16489999999999999</v>
      </c>
      <c r="AN27" s="168">
        <v>0.5887</v>
      </c>
      <c r="AO27" s="168">
        <v>5.5500000000000001E-2</v>
      </c>
      <c r="AP27" s="168">
        <v>0.1363</v>
      </c>
      <c r="AQ27" s="168">
        <v>5.3600000000000002E-2</v>
      </c>
      <c r="AR27" s="168">
        <v>1.1000000000000001E-3</v>
      </c>
      <c r="AS27" s="98">
        <f t="shared" si="21"/>
        <v>0.18095847246390442</v>
      </c>
      <c r="AT27" s="168">
        <v>9.6699999999999994E-2</v>
      </c>
      <c r="AU27" s="169">
        <v>0.6583</v>
      </c>
      <c r="AV27" s="169">
        <v>0.15340000000000001</v>
      </c>
      <c r="AW27" s="169">
        <v>6.7900000000000002E-2</v>
      </c>
      <c r="AX27" s="169">
        <v>2.3699999999999999E-2</v>
      </c>
      <c r="AY27" s="93">
        <v>155.84100000000001</v>
      </c>
      <c r="AZ27" s="92">
        <v>0.83399999999999996</v>
      </c>
      <c r="BA27" s="82" t="s">
        <v>363</v>
      </c>
      <c r="BB27" s="121">
        <v>42005</v>
      </c>
      <c r="BC27" s="94" t="s">
        <v>270</v>
      </c>
      <c r="BD27" s="86" t="s">
        <v>379</v>
      </c>
      <c r="BE27" s="82">
        <v>2.9</v>
      </c>
      <c r="BF27" s="82" t="s">
        <v>353</v>
      </c>
      <c r="BH27" s="84">
        <v>16150</v>
      </c>
      <c r="BI27" s="82">
        <v>11895</v>
      </c>
      <c r="BJ27" s="82">
        <v>4255</v>
      </c>
      <c r="BK27" s="82">
        <f t="shared" si="22"/>
        <v>304</v>
      </c>
      <c r="BL27" s="83">
        <v>41640</v>
      </c>
      <c r="BM27" s="83">
        <v>41944</v>
      </c>
      <c r="BN27" s="82" t="s">
        <v>445</v>
      </c>
    </row>
    <row r="28" spans="1:66" ht="36" x14ac:dyDescent="0.15">
      <c r="A28" s="140" t="s">
        <v>481</v>
      </c>
      <c r="B28" s="82">
        <v>6</v>
      </c>
      <c r="C28" s="82">
        <v>1</v>
      </c>
      <c r="D28" s="82" t="s">
        <v>410</v>
      </c>
      <c r="E28" s="82" t="s">
        <v>272</v>
      </c>
      <c r="F28" s="95">
        <v>3283.53</v>
      </c>
      <c r="G28" s="82">
        <v>1646.86</v>
      </c>
      <c r="H28" s="128">
        <f t="shared" si="0"/>
        <v>111.32773599999999</v>
      </c>
      <c r="I28" s="128">
        <f t="shared" si="1"/>
        <v>0</v>
      </c>
      <c r="J28" s="128">
        <f t="shared" si="2"/>
        <v>0</v>
      </c>
      <c r="K28" s="128">
        <f t="shared" si="3"/>
        <v>355.063016</v>
      </c>
      <c r="L28" s="128">
        <f t="shared" si="4"/>
        <v>608.18539799999996</v>
      </c>
      <c r="M28" s="128">
        <f t="shared" si="5"/>
        <v>144.26493599999998</v>
      </c>
      <c r="N28" s="128">
        <f t="shared" si="6"/>
        <v>30.137537999999999</v>
      </c>
      <c r="O28" s="128">
        <f t="shared" si="7"/>
        <v>0</v>
      </c>
      <c r="P28" s="82">
        <v>683.53</v>
      </c>
      <c r="Q28" s="129">
        <f t="shared" si="8"/>
        <v>256.11869099999996</v>
      </c>
      <c r="R28" s="129">
        <f t="shared" si="9"/>
        <v>0</v>
      </c>
      <c r="S28" s="129">
        <f t="shared" si="10"/>
        <v>91.866431999999989</v>
      </c>
      <c r="T28" s="129">
        <f t="shared" si="11"/>
        <v>68.079587999999987</v>
      </c>
      <c r="U28" s="129">
        <f t="shared" si="12"/>
        <v>135.47564599999998</v>
      </c>
      <c r="V28" s="129">
        <f t="shared" si="13"/>
        <v>0</v>
      </c>
      <c r="W28" s="126">
        <v>953.14</v>
      </c>
      <c r="X28" s="129">
        <f t="shared" si="14"/>
        <v>211.02519600000002</v>
      </c>
      <c r="Y28" s="129">
        <f t="shared" si="15"/>
        <v>572.64651200000003</v>
      </c>
      <c r="Z28" s="129">
        <f t="shared" si="16"/>
        <v>149.64297999999999</v>
      </c>
      <c r="AA28" s="129">
        <f t="shared" si="17"/>
        <v>19.729997999999998</v>
      </c>
      <c r="AB28" s="129">
        <f t="shared" si="18"/>
        <v>0</v>
      </c>
      <c r="AC28" s="96">
        <f t="shared" si="19"/>
        <v>0.50155168370625514</v>
      </c>
      <c r="AD28" s="167">
        <v>6.7599999999999993E-2</v>
      </c>
      <c r="AG28" s="167">
        <v>0.21560000000000001</v>
      </c>
      <c r="AH28" s="167">
        <v>0.36930000000000002</v>
      </c>
      <c r="AI28" s="167">
        <v>8.7599999999999997E-2</v>
      </c>
      <c r="AJ28" s="167">
        <v>1.83E-2</v>
      </c>
      <c r="AL28" s="97">
        <f t="shared" si="20"/>
        <v>0.20816925686684754</v>
      </c>
      <c r="AM28" s="168">
        <v>0.37469999999999998</v>
      </c>
      <c r="AO28" s="168">
        <v>0.13439999999999999</v>
      </c>
      <c r="AP28" s="168">
        <v>9.9599999999999994E-2</v>
      </c>
      <c r="AQ28" s="168">
        <v>0.19819999999999999</v>
      </c>
      <c r="AS28" s="98">
        <f t="shared" si="21"/>
        <v>0.29027905942689725</v>
      </c>
      <c r="AT28" s="168">
        <v>0.22140000000000001</v>
      </c>
      <c r="AU28" s="169">
        <v>0.6008</v>
      </c>
      <c r="AV28" s="169">
        <v>0.157</v>
      </c>
      <c r="AW28" s="169">
        <v>2.07E-2</v>
      </c>
      <c r="AY28" s="89">
        <v>78.52</v>
      </c>
      <c r="AZ28" s="88">
        <v>0.52300000000000002</v>
      </c>
      <c r="BA28" s="82" t="s">
        <v>407</v>
      </c>
      <c r="BB28" s="121">
        <v>41645</v>
      </c>
      <c r="BC28" s="94" t="s">
        <v>21</v>
      </c>
      <c r="BD28" s="86" t="s">
        <v>408</v>
      </c>
      <c r="BE28" s="82" t="s">
        <v>405</v>
      </c>
      <c r="BF28" s="82" t="s">
        <v>409</v>
      </c>
      <c r="BG28" s="85" t="s">
        <v>406</v>
      </c>
      <c r="BH28" s="84">
        <v>5848</v>
      </c>
      <c r="BI28" s="82">
        <v>5026</v>
      </c>
      <c r="BJ28" s="82">
        <v>822</v>
      </c>
      <c r="BK28" s="82">
        <f t="shared" si="22"/>
        <v>497</v>
      </c>
      <c r="BL28" s="83">
        <v>41703</v>
      </c>
      <c r="BM28" s="83">
        <v>42200</v>
      </c>
      <c r="BN28" s="82" t="s">
        <v>411</v>
      </c>
    </row>
    <row r="29" spans="1:66" ht="36" x14ac:dyDescent="0.15">
      <c r="A29" s="140" t="s">
        <v>480</v>
      </c>
      <c r="B29" s="82">
        <v>2</v>
      </c>
      <c r="C29" s="82">
        <v>3</v>
      </c>
      <c r="D29" s="82" t="s">
        <v>276</v>
      </c>
      <c r="E29" s="82" t="s">
        <v>294</v>
      </c>
      <c r="F29" s="95">
        <v>5155.5</v>
      </c>
      <c r="G29" s="82">
        <v>3046.1</v>
      </c>
      <c r="H29" s="128">
        <f t="shared" si="0"/>
        <v>0</v>
      </c>
      <c r="I29" s="128">
        <f t="shared" si="1"/>
        <v>0</v>
      </c>
      <c r="J29" s="128">
        <f t="shared" si="2"/>
        <v>0</v>
      </c>
      <c r="K29" s="128">
        <f t="shared" si="3"/>
        <v>0</v>
      </c>
      <c r="L29" s="128">
        <f t="shared" si="4"/>
        <v>0</v>
      </c>
      <c r="M29" s="128">
        <f t="shared" si="5"/>
        <v>0</v>
      </c>
      <c r="N29" s="128">
        <f t="shared" si="6"/>
        <v>0</v>
      </c>
      <c r="O29" s="128">
        <f t="shared" si="7"/>
        <v>0</v>
      </c>
      <c r="P29" s="82">
        <v>1138</v>
      </c>
      <c r="Q29" s="129">
        <f t="shared" si="8"/>
        <v>0</v>
      </c>
      <c r="R29" s="129">
        <f t="shared" si="9"/>
        <v>0</v>
      </c>
      <c r="S29" s="129">
        <f t="shared" si="10"/>
        <v>0</v>
      </c>
      <c r="T29" s="129">
        <f t="shared" si="11"/>
        <v>0</v>
      </c>
      <c r="U29" s="129">
        <f t="shared" si="12"/>
        <v>0</v>
      </c>
      <c r="V29" s="129">
        <f t="shared" si="13"/>
        <v>0</v>
      </c>
      <c r="W29" s="126">
        <v>971.4</v>
      </c>
      <c r="X29" s="129">
        <f t="shared" si="14"/>
        <v>0</v>
      </c>
      <c r="Y29" s="129">
        <f t="shared" si="15"/>
        <v>0</v>
      </c>
      <c r="Z29" s="129">
        <f t="shared" si="16"/>
        <v>0</v>
      </c>
      <c r="AA29" s="129">
        <f t="shared" si="17"/>
        <v>0</v>
      </c>
      <c r="AB29" s="129">
        <f t="shared" si="18"/>
        <v>0</v>
      </c>
      <c r="AC29" s="96">
        <f t="shared" si="19"/>
        <v>0.59084472893026863</v>
      </c>
      <c r="AL29" s="97">
        <f t="shared" si="20"/>
        <v>0.22073513723208224</v>
      </c>
      <c r="AS29" s="98">
        <f t="shared" si="21"/>
        <v>0.18842013383764911</v>
      </c>
      <c r="AY29" s="89">
        <v>107.4</v>
      </c>
      <c r="AZ29" s="88">
        <v>6.1</v>
      </c>
      <c r="BA29" s="82" t="s">
        <v>288</v>
      </c>
      <c r="BB29" s="123">
        <v>2015</v>
      </c>
      <c r="BC29" s="94" t="s">
        <v>293</v>
      </c>
      <c r="BD29" s="86" t="s">
        <v>292</v>
      </c>
      <c r="BE29" s="82">
        <v>4.2</v>
      </c>
      <c r="BF29" s="82" t="s">
        <v>282</v>
      </c>
      <c r="BH29" s="84">
        <v>4571.38</v>
      </c>
      <c r="BI29" s="82">
        <v>3064.26</v>
      </c>
      <c r="BJ29" s="82">
        <v>1507.12</v>
      </c>
      <c r="BK29" s="82">
        <v>270</v>
      </c>
      <c r="BL29" s="83">
        <v>42339</v>
      </c>
      <c r="BN29" s="82" t="s">
        <v>291</v>
      </c>
    </row>
    <row r="30" spans="1:66" ht="36" x14ac:dyDescent="0.15">
      <c r="A30" s="140" t="s">
        <v>285</v>
      </c>
      <c r="B30" s="82">
        <v>0</v>
      </c>
      <c r="C30" s="82">
        <v>3</v>
      </c>
      <c r="D30" s="82" t="s">
        <v>276</v>
      </c>
      <c r="E30" s="82" t="s">
        <v>272</v>
      </c>
      <c r="F30" s="95">
        <v>2891.11</v>
      </c>
      <c r="G30" s="82">
        <v>2214.36</v>
      </c>
      <c r="H30" s="128">
        <f t="shared" si="0"/>
        <v>270.81622800000002</v>
      </c>
      <c r="I30" s="128">
        <f t="shared" si="1"/>
        <v>0</v>
      </c>
      <c r="J30" s="128">
        <f t="shared" si="2"/>
        <v>10.628928</v>
      </c>
      <c r="K30" s="128">
        <f t="shared" si="3"/>
        <v>691.98750000000007</v>
      </c>
      <c r="L30" s="128">
        <f t="shared" si="4"/>
        <v>817.09884</v>
      </c>
      <c r="M30" s="128">
        <f t="shared" si="5"/>
        <v>370.90530000000007</v>
      </c>
      <c r="N30" s="128">
        <f t="shared" si="6"/>
        <v>7.3073880000000004</v>
      </c>
      <c r="O30" s="128">
        <f t="shared" si="7"/>
        <v>45.837251999999999</v>
      </c>
      <c r="P30" s="82">
        <v>249.39</v>
      </c>
      <c r="Q30" s="129">
        <f t="shared" si="8"/>
        <v>116.839215</v>
      </c>
      <c r="R30" s="129">
        <f t="shared" si="9"/>
        <v>20.350224000000001</v>
      </c>
      <c r="S30" s="129">
        <f t="shared" si="10"/>
        <v>5.0626169999999995</v>
      </c>
      <c r="T30" s="129">
        <f t="shared" si="11"/>
        <v>23.567354999999999</v>
      </c>
      <c r="U30" s="129">
        <f t="shared" si="12"/>
        <v>80.278641000000007</v>
      </c>
      <c r="V30" s="129">
        <f t="shared" si="13"/>
        <v>3.2919479999999997</v>
      </c>
      <c r="W30" s="126">
        <v>427.36</v>
      </c>
      <c r="X30" s="129">
        <f t="shared" si="14"/>
        <v>73.847808000000001</v>
      </c>
      <c r="Y30" s="129">
        <f t="shared" si="15"/>
        <v>291.11763200000001</v>
      </c>
      <c r="Z30" s="129">
        <f t="shared" si="16"/>
        <v>14.231088000000002</v>
      </c>
      <c r="AA30" s="129">
        <f t="shared" si="17"/>
        <v>0</v>
      </c>
      <c r="AB30" s="129">
        <f t="shared" si="18"/>
        <v>48.163471999999999</v>
      </c>
      <c r="AC30" s="96">
        <f t="shared" si="19"/>
        <v>0.76592035584948348</v>
      </c>
      <c r="AD30" s="167">
        <v>0.12230000000000001</v>
      </c>
      <c r="AF30" s="167">
        <v>4.7999999999999996E-3</v>
      </c>
      <c r="AG30" s="167">
        <v>0.3125</v>
      </c>
      <c r="AH30" s="167">
        <v>0.36899999999999999</v>
      </c>
      <c r="AI30" s="167">
        <v>0.16750000000000001</v>
      </c>
      <c r="AJ30" s="167">
        <v>3.3E-3</v>
      </c>
      <c r="AK30" s="167">
        <v>2.07E-2</v>
      </c>
      <c r="AL30" s="97">
        <f t="shared" si="20"/>
        <v>8.626098626479102E-2</v>
      </c>
      <c r="AM30" s="168">
        <v>0.46850000000000003</v>
      </c>
      <c r="AN30" s="168">
        <v>8.1600000000000006E-2</v>
      </c>
      <c r="AO30" s="168">
        <v>2.0299999999999999E-2</v>
      </c>
      <c r="AP30" s="168">
        <v>9.4500000000000001E-2</v>
      </c>
      <c r="AQ30" s="168">
        <v>0.32190000000000002</v>
      </c>
      <c r="AR30" s="168">
        <v>1.32E-2</v>
      </c>
      <c r="AS30" s="98">
        <f t="shared" si="21"/>
        <v>0.14781865788572554</v>
      </c>
      <c r="AT30" s="168">
        <v>0.17280000000000001</v>
      </c>
      <c r="AU30" s="169">
        <v>0.68120000000000003</v>
      </c>
      <c r="AV30" s="169">
        <v>3.3300000000000003E-2</v>
      </c>
      <c r="AX30" s="169">
        <v>0.11269999999999999</v>
      </c>
      <c r="AY30" s="89">
        <v>112.06</v>
      </c>
      <c r="AZ30" s="88">
        <v>0.97299999999999998</v>
      </c>
      <c r="BA30" s="82" t="s">
        <v>271</v>
      </c>
      <c r="BB30" s="123">
        <v>2014</v>
      </c>
      <c r="BC30" s="100" t="s">
        <v>270</v>
      </c>
      <c r="BD30" s="86" t="s">
        <v>283</v>
      </c>
      <c r="BE30" s="82" t="s">
        <v>284</v>
      </c>
      <c r="BF30" s="82" t="s">
        <v>282</v>
      </c>
      <c r="BG30" s="85" t="s">
        <v>281</v>
      </c>
      <c r="BH30" s="84">
        <v>34132.33</v>
      </c>
      <c r="BI30" s="82">
        <v>0</v>
      </c>
      <c r="BJ30" s="82">
        <v>34132.33</v>
      </c>
      <c r="BK30" s="82">
        <f>BM30-BL30</f>
        <v>273</v>
      </c>
      <c r="BL30" s="83">
        <v>41791</v>
      </c>
      <c r="BM30" s="83">
        <v>42064</v>
      </c>
      <c r="BN30" s="82" t="s">
        <v>437</v>
      </c>
    </row>
    <row r="31" spans="1:66" ht="60" x14ac:dyDescent="0.15">
      <c r="A31" s="140" t="s">
        <v>32</v>
      </c>
      <c r="B31" s="82">
        <v>0</v>
      </c>
      <c r="C31" s="82">
        <v>4</v>
      </c>
      <c r="D31" s="82" t="s">
        <v>410</v>
      </c>
      <c r="E31" s="82" t="s">
        <v>272</v>
      </c>
      <c r="F31" s="95">
        <v>2837.54</v>
      </c>
      <c r="G31" s="82">
        <v>1957.1</v>
      </c>
      <c r="H31" s="128">
        <f t="shared" si="0"/>
        <v>47.166109999999996</v>
      </c>
      <c r="I31" s="128">
        <f t="shared" si="1"/>
        <v>0</v>
      </c>
      <c r="J31" s="128">
        <f t="shared" si="2"/>
        <v>44.817589999999996</v>
      </c>
      <c r="K31" s="128">
        <f t="shared" si="3"/>
        <v>621.77066999999988</v>
      </c>
      <c r="L31" s="128">
        <f t="shared" si="4"/>
        <v>931.57959999999991</v>
      </c>
      <c r="M31" s="128">
        <f t="shared" si="5"/>
        <v>203.14697999999999</v>
      </c>
      <c r="N31" s="128">
        <f t="shared" si="6"/>
        <v>0.97854999999999992</v>
      </c>
      <c r="O31" s="128">
        <f t="shared" si="7"/>
        <v>98.637839999999997</v>
      </c>
      <c r="P31" s="82">
        <v>247.78</v>
      </c>
      <c r="Q31" s="129">
        <f t="shared" si="8"/>
        <v>76.836578000000003</v>
      </c>
      <c r="R31" s="129">
        <f t="shared" si="9"/>
        <v>72.59953999999999</v>
      </c>
      <c r="S31" s="129">
        <f t="shared" si="10"/>
        <v>0.59467199999999998</v>
      </c>
      <c r="T31" s="129">
        <f t="shared" si="11"/>
        <v>39.545687999999998</v>
      </c>
      <c r="U31" s="129">
        <f t="shared" si="12"/>
        <v>53.520479999999999</v>
      </c>
      <c r="V31" s="129">
        <f t="shared" si="13"/>
        <v>4.7078199999999999</v>
      </c>
      <c r="W31" s="126">
        <v>632.66</v>
      </c>
      <c r="X31" s="129">
        <f t="shared" si="14"/>
        <v>48.778086000000002</v>
      </c>
      <c r="Y31" s="129">
        <f t="shared" si="15"/>
        <v>334.29754399999996</v>
      </c>
      <c r="Z31" s="129">
        <f t="shared" si="16"/>
        <v>40.237175999999998</v>
      </c>
      <c r="AA31" s="129">
        <f t="shared" si="17"/>
        <v>108.62772199999999</v>
      </c>
      <c r="AB31" s="129">
        <f t="shared" si="18"/>
        <v>100.719472</v>
      </c>
      <c r="AC31" s="96">
        <f t="shared" si="19"/>
        <v>0.68971714936177109</v>
      </c>
      <c r="AD31" s="167">
        <v>2.41E-2</v>
      </c>
      <c r="AF31" s="167">
        <v>2.29E-2</v>
      </c>
      <c r="AG31" s="167">
        <v>0.31769999999999998</v>
      </c>
      <c r="AH31" s="167">
        <v>0.47599999999999998</v>
      </c>
      <c r="AI31" s="167">
        <v>0.1038</v>
      </c>
      <c r="AJ31" s="167">
        <v>5.0000000000000001E-4</v>
      </c>
      <c r="AK31" s="167">
        <v>5.04E-2</v>
      </c>
      <c r="AL31" s="97">
        <f t="shared" si="20"/>
        <v>8.7322117045046069E-2</v>
      </c>
      <c r="AM31" s="168">
        <v>0.31009999999999999</v>
      </c>
      <c r="AN31" s="168">
        <v>0.29299999999999998</v>
      </c>
      <c r="AO31" s="168">
        <v>2.3999999999999998E-3</v>
      </c>
      <c r="AP31" s="168">
        <v>0.15959999999999999</v>
      </c>
      <c r="AQ31" s="168">
        <v>0.216</v>
      </c>
      <c r="AR31" s="168">
        <v>1.9E-2</v>
      </c>
      <c r="AS31" s="98">
        <f t="shared" si="21"/>
        <v>0.22296073359318283</v>
      </c>
      <c r="AT31" s="168">
        <v>7.7100000000000002E-2</v>
      </c>
      <c r="AU31" s="169">
        <v>0.52839999999999998</v>
      </c>
      <c r="AV31" s="169">
        <v>6.3600000000000004E-2</v>
      </c>
      <c r="AW31" s="169">
        <v>0.17169999999999999</v>
      </c>
      <c r="AX31" s="169">
        <v>0.15920000000000001</v>
      </c>
      <c r="AY31" s="89">
        <v>136.6</v>
      </c>
      <c r="AZ31" s="88">
        <v>0.82499999999999996</v>
      </c>
      <c r="BA31" s="82" t="s">
        <v>363</v>
      </c>
      <c r="BB31" s="121">
        <v>42005</v>
      </c>
      <c r="BC31" s="100" t="s">
        <v>270</v>
      </c>
      <c r="BD31" s="86" t="s">
        <v>283</v>
      </c>
      <c r="BE31" s="82" t="s">
        <v>362</v>
      </c>
      <c r="BF31" s="82" t="s">
        <v>353</v>
      </c>
      <c r="BG31" s="85" t="s">
        <v>364</v>
      </c>
      <c r="BH31" s="84">
        <v>18408</v>
      </c>
      <c r="BI31" s="82">
        <v>0</v>
      </c>
      <c r="BJ31" s="82">
        <v>18408</v>
      </c>
      <c r="BK31" s="82">
        <f>BM31-BL31</f>
        <v>365</v>
      </c>
      <c r="BL31" s="83">
        <v>41548</v>
      </c>
      <c r="BM31" s="83">
        <v>41913</v>
      </c>
      <c r="BN31" s="82" t="s">
        <v>442</v>
      </c>
    </row>
    <row r="32" spans="1:66" ht="36" x14ac:dyDescent="0.15">
      <c r="A32" s="140" t="s">
        <v>32</v>
      </c>
      <c r="B32" s="82">
        <v>1</v>
      </c>
      <c r="C32" s="82">
        <v>3</v>
      </c>
      <c r="D32" s="82" t="s">
        <v>276</v>
      </c>
      <c r="E32" s="82" t="s">
        <v>272</v>
      </c>
      <c r="F32" s="95">
        <v>3428</v>
      </c>
      <c r="G32" s="82">
        <v>2238.35</v>
      </c>
      <c r="H32" s="128">
        <f t="shared" si="0"/>
        <v>150.86479</v>
      </c>
      <c r="I32" s="128">
        <f t="shared" si="1"/>
        <v>129.37662999999998</v>
      </c>
      <c r="J32" s="128">
        <f t="shared" si="2"/>
        <v>10.967915</v>
      </c>
      <c r="K32" s="128">
        <f t="shared" si="3"/>
        <v>579.2849799999999</v>
      </c>
      <c r="L32" s="128">
        <f t="shared" si="4"/>
        <v>836.69523000000004</v>
      </c>
      <c r="M32" s="128">
        <f t="shared" si="5"/>
        <v>279.12224500000002</v>
      </c>
      <c r="N32" s="128">
        <f t="shared" si="6"/>
        <v>0.67150499999999991</v>
      </c>
      <c r="O32" s="128">
        <f t="shared" si="7"/>
        <v>530.26511499999992</v>
      </c>
      <c r="P32" s="82">
        <v>333.75</v>
      </c>
      <c r="Q32" s="129">
        <f t="shared" si="8"/>
        <v>164.60550000000001</v>
      </c>
      <c r="R32" s="129">
        <f t="shared" si="9"/>
        <v>48.126750000000001</v>
      </c>
      <c r="S32" s="129">
        <f t="shared" si="10"/>
        <v>2.0024999999999999</v>
      </c>
      <c r="T32" s="129">
        <f t="shared" si="11"/>
        <v>20.559000000000001</v>
      </c>
      <c r="U32" s="129">
        <f t="shared" si="12"/>
        <v>98.456249999999997</v>
      </c>
      <c r="V32" s="129">
        <f t="shared" si="13"/>
        <v>0</v>
      </c>
      <c r="W32" s="126">
        <v>855.9</v>
      </c>
      <c r="X32" s="129">
        <f t="shared" si="14"/>
        <v>179.91018</v>
      </c>
      <c r="Y32" s="129">
        <f t="shared" si="15"/>
        <v>253.85993999999997</v>
      </c>
      <c r="Z32" s="129">
        <f t="shared" si="16"/>
        <v>0.42795</v>
      </c>
      <c r="AA32" s="129">
        <f t="shared" si="17"/>
        <v>240.76467</v>
      </c>
      <c r="AB32" s="129">
        <f t="shared" si="18"/>
        <v>180.93726000000001</v>
      </c>
      <c r="AC32" s="96">
        <f t="shared" si="19"/>
        <v>0.65296091015169189</v>
      </c>
      <c r="AD32" s="167">
        <v>6.7400000000000002E-2</v>
      </c>
      <c r="AE32" s="167">
        <v>5.7799999999999997E-2</v>
      </c>
      <c r="AF32" s="167">
        <v>4.8999999999999998E-3</v>
      </c>
      <c r="AG32" s="167">
        <v>0.25879999999999997</v>
      </c>
      <c r="AH32" s="167">
        <v>0.37380000000000002</v>
      </c>
      <c r="AI32" s="167">
        <v>0.12470000000000001</v>
      </c>
      <c r="AJ32" s="167">
        <v>2.9999999999999997E-4</v>
      </c>
      <c r="AK32" s="167">
        <v>0.2369</v>
      </c>
      <c r="AL32" s="97">
        <f t="shared" si="20"/>
        <v>9.7359976662777126E-2</v>
      </c>
      <c r="AM32" s="168">
        <v>0.49320000000000003</v>
      </c>
      <c r="AN32" s="168">
        <v>0.14419999999999999</v>
      </c>
      <c r="AO32" s="168">
        <v>6.0000000000000001E-3</v>
      </c>
      <c r="AP32" s="168">
        <v>6.1600000000000002E-2</v>
      </c>
      <c r="AQ32" s="168">
        <v>0.29499999999999998</v>
      </c>
      <c r="AS32" s="98">
        <f t="shared" si="21"/>
        <v>0.2496791131855309</v>
      </c>
      <c r="AT32" s="168">
        <v>0.2102</v>
      </c>
      <c r="AU32" s="169">
        <v>0.29659999999999997</v>
      </c>
      <c r="AV32" s="169">
        <v>5.0000000000000001E-4</v>
      </c>
      <c r="AW32" s="169">
        <v>0.28129999999999999</v>
      </c>
      <c r="AX32" s="169">
        <v>0.2114</v>
      </c>
      <c r="AY32" s="89">
        <v>128.68700000000001</v>
      </c>
      <c r="AZ32" s="88">
        <v>0.82199999999999995</v>
      </c>
      <c r="BA32" s="82" t="s">
        <v>374</v>
      </c>
      <c r="BB32" s="121">
        <v>41456</v>
      </c>
      <c r="BC32" s="100" t="s">
        <v>270</v>
      </c>
      <c r="BD32" s="86" t="s">
        <v>283</v>
      </c>
      <c r="BE32" s="82" t="s">
        <v>373</v>
      </c>
      <c r="BF32" s="82" t="s">
        <v>353</v>
      </c>
      <c r="BG32" s="85" t="s">
        <v>375</v>
      </c>
      <c r="BH32" s="84">
        <v>11779.94</v>
      </c>
      <c r="BI32" s="82">
        <v>161.84</v>
      </c>
      <c r="BJ32" s="82">
        <v>11618.1</v>
      </c>
      <c r="BL32" s="83">
        <v>41487</v>
      </c>
      <c r="BN32" s="82" t="s">
        <v>444</v>
      </c>
    </row>
    <row r="33" spans="1:66" ht="36" x14ac:dyDescent="0.15">
      <c r="A33" s="140" t="s">
        <v>416</v>
      </c>
      <c r="B33" s="82">
        <v>3</v>
      </c>
      <c r="C33" s="82">
        <v>1</v>
      </c>
      <c r="D33" s="82" t="s">
        <v>421</v>
      </c>
      <c r="E33" s="82" t="s">
        <v>272</v>
      </c>
      <c r="F33" s="95">
        <v>3016.87</v>
      </c>
      <c r="G33" s="82">
        <v>2139.8200000000002</v>
      </c>
      <c r="H33" s="128">
        <f t="shared" si="0"/>
        <v>149.57341800000003</v>
      </c>
      <c r="I33" s="128">
        <f t="shared" si="1"/>
        <v>0</v>
      </c>
      <c r="J33" s="128">
        <f t="shared" si="2"/>
        <v>175.893204</v>
      </c>
      <c r="K33" s="128">
        <f t="shared" si="3"/>
        <v>479.53366200000005</v>
      </c>
      <c r="L33" s="128">
        <f t="shared" si="4"/>
        <v>797.51091399999996</v>
      </c>
      <c r="M33" s="128">
        <f t="shared" si="5"/>
        <v>256.56441800000005</v>
      </c>
      <c r="N33" s="128">
        <f t="shared" si="6"/>
        <v>16.262632</v>
      </c>
      <c r="O33" s="128">
        <f t="shared" si="7"/>
        <v>217.19173000000004</v>
      </c>
      <c r="P33" s="82">
        <v>401.34</v>
      </c>
      <c r="Q33" s="129">
        <f t="shared" si="8"/>
        <v>95.960393999999994</v>
      </c>
      <c r="R33" s="129">
        <f t="shared" si="9"/>
        <v>107.55911999999999</v>
      </c>
      <c r="S33" s="129">
        <f t="shared" si="10"/>
        <v>46.435037999999999</v>
      </c>
      <c r="T33" s="129">
        <f t="shared" si="11"/>
        <v>34.876446000000001</v>
      </c>
      <c r="U33" s="129">
        <f t="shared" si="12"/>
        <v>102.261432</v>
      </c>
      <c r="V33" s="129">
        <f t="shared" si="13"/>
        <v>13.605426</v>
      </c>
      <c r="W33" s="126">
        <v>475.71</v>
      </c>
      <c r="X33" s="129">
        <f t="shared" si="14"/>
        <v>147.61281300000002</v>
      </c>
      <c r="Y33" s="129">
        <f t="shared" si="15"/>
        <v>133.48422600000001</v>
      </c>
      <c r="Z33" s="129">
        <f t="shared" si="16"/>
        <v>0</v>
      </c>
      <c r="AA33" s="129">
        <f t="shared" si="17"/>
        <v>194.61296100000001</v>
      </c>
      <c r="AB33" s="129">
        <f t="shared" si="18"/>
        <v>0</v>
      </c>
      <c r="AC33" s="96">
        <f t="shared" si="19"/>
        <v>0.70928478853911514</v>
      </c>
      <c r="AD33" s="167">
        <v>6.9900000000000004E-2</v>
      </c>
      <c r="AF33" s="167">
        <v>8.2199999999999995E-2</v>
      </c>
      <c r="AG33" s="167">
        <v>0.22409999999999999</v>
      </c>
      <c r="AH33" s="167">
        <v>0.37269999999999998</v>
      </c>
      <c r="AI33" s="167">
        <v>0.11990000000000001</v>
      </c>
      <c r="AJ33" s="167">
        <v>7.6E-3</v>
      </c>
      <c r="AK33" s="167">
        <v>0.10150000000000001</v>
      </c>
      <c r="AL33" s="97">
        <f t="shared" si="20"/>
        <v>0.13303191718569246</v>
      </c>
      <c r="AM33" s="168">
        <v>0.23910000000000001</v>
      </c>
      <c r="AN33" s="168">
        <v>0.26800000000000002</v>
      </c>
      <c r="AO33" s="168">
        <v>0.1157</v>
      </c>
      <c r="AP33" s="168">
        <v>8.6900000000000005E-2</v>
      </c>
      <c r="AQ33" s="168">
        <v>0.25480000000000003</v>
      </c>
      <c r="AR33" s="168">
        <v>3.39E-2</v>
      </c>
      <c r="AS33" s="98">
        <f t="shared" si="21"/>
        <v>0.15768329427519251</v>
      </c>
      <c r="AT33" s="168">
        <v>0.31030000000000002</v>
      </c>
      <c r="AU33" s="169">
        <v>0.28060000000000002</v>
      </c>
      <c r="AW33" s="169">
        <v>0.40910000000000002</v>
      </c>
      <c r="AY33" s="89">
        <v>110.90600000000001</v>
      </c>
      <c r="AZ33" s="88">
        <v>0.71599999999999997</v>
      </c>
      <c r="BA33" s="82" t="s">
        <v>407</v>
      </c>
      <c r="BB33" s="121">
        <v>41666</v>
      </c>
      <c r="BC33" s="100" t="s">
        <v>21</v>
      </c>
      <c r="BD33" s="86" t="s">
        <v>453</v>
      </c>
      <c r="BE33" s="82" t="s">
        <v>422</v>
      </c>
      <c r="BF33" s="82" t="s">
        <v>424</v>
      </c>
      <c r="BG33" s="85" t="s">
        <v>423</v>
      </c>
      <c r="BH33" s="84">
        <v>9220</v>
      </c>
      <c r="BI33" s="82">
        <v>6936</v>
      </c>
      <c r="BJ33" s="82">
        <v>2284</v>
      </c>
      <c r="BK33" s="82">
        <f>BM33-BL33</f>
        <v>487</v>
      </c>
      <c r="BL33" s="83">
        <v>41725</v>
      </c>
      <c r="BM33" s="83">
        <v>42212</v>
      </c>
      <c r="BN33" s="82" t="s">
        <v>447</v>
      </c>
    </row>
    <row r="34" spans="1:66" ht="24" x14ac:dyDescent="0.15">
      <c r="A34" s="140" t="s">
        <v>416</v>
      </c>
      <c r="B34" s="82">
        <v>1</v>
      </c>
      <c r="C34" s="82">
        <v>0</v>
      </c>
      <c r="D34" s="82" t="s">
        <v>484</v>
      </c>
      <c r="E34" s="82" t="s">
        <v>279</v>
      </c>
      <c r="F34" s="95">
        <v>1641.35</v>
      </c>
      <c r="G34" s="82">
        <v>966.77</v>
      </c>
      <c r="H34" s="128">
        <f t="shared" si="0"/>
        <v>4.3504649999999998</v>
      </c>
      <c r="I34" s="128">
        <f t="shared" si="1"/>
        <v>0</v>
      </c>
      <c r="J34" s="128">
        <f t="shared" si="2"/>
        <v>8.7009299999999996</v>
      </c>
      <c r="K34" s="128">
        <f t="shared" si="3"/>
        <v>56.362690999999998</v>
      </c>
      <c r="L34" s="128">
        <f t="shared" si="4"/>
        <v>28.906423</v>
      </c>
      <c r="M34" s="128">
        <f t="shared" si="5"/>
        <v>207.178811</v>
      </c>
      <c r="N34" s="128">
        <f t="shared" si="6"/>
        <v>656.34015299999999</v>
      </c>
      <c r="O34" s="128">
        <f t="shared" si="7"/>
        <v>0</v>
      </c>
      <c r="P34" s="82">
        <v>528.41999999999996</v>
      </c>
      <c r="Q34" s="129">
        <f t="shared" si="8"/>
        <v>360.75233399999996</v>
      </c>
      <c r="R34" s="129">
        <f t="shared" si="9"/>
        <v>82.750571999999991</v>
      </c>
      <c r="S34" s="129">
        <f t="shared" si="10"/>
        <v>0.47557799999999995</v>
      </c>
      <c r="T34" s="129">
        <f t="shared" si="11"/>
        <v>76.937951999999996</v>
      </c>
      <c r="U34" s="129">
        <f t="shared" si="12"/>
        <v>7.3978799999999998</v>
      </c>
      <c r="V34" s="129">
        <f t="shared" si="13"/>
        <v>0</v>
      </c>
      <c r="W34" s="126">
        <v>146.16</v>
      </c>
      <c r="X34" s="129">
        <f t="shared" si="14"/>
        <v>10.494288000000001</v>
      </c>
      <c r="Y34" s="129">
        <f t="shared" si="15"/>
        <v>41.217119999999994</v>
      </c>
      <c r="Z34" s="129">
        <f t="shared" si="16"/>
        <v>63.579599999999999</v>
      </c>
      <c r="AA34" s="129">
        <f t="shared" si="17"/>
        <v>18.752327999999999</v>
      </c>
      <c r="AB34" s="129">
        <f t="shared" si="18"/>
        <v>12.116664</v>
      </c>
      <c r="AC34" s="96">
        <f t="shared" si="19"/>
        <v>0.58900904743046889</v>
      </c>
      <c r="AD34" s="167">
        <v>4.4999999999999997E-3</v>
      </c>
      <c r="AF34" s="167">
        <v>8.9999999999999993E-3</v>
      </c>
      <c r="AG34" s="167">
        <v>5.8299999999999998E-2</v>
      </c>
      <c r="AH34" s="167">
        <v>2.9899999999999999E-2</v>
      </c>
      <c r="AI34" s="167">
        <v>0.21429999999999999</v>
      </c>
      <c r="AJ34" s="167">
        <v>0.67889999999999995</v>
      </c>
      <c r="AL34" s="97">
        <f t="shared" si="20"/>
        <v>0.32194230359155573</v>
      </c>
      <c r="AM34" s="168">
        <v>0.68269999999999997</v>
      </c>
      <c r="AN34" s="168">
        <v>0.15659999999999999</v>
      </c>
      <c r="AO34" s="168">
        <v>8.9999999999999998E-4</v>
      </c>
      <c r="AP34" s="168">
        <v>0.14560000000000001</v>
      </c>
      <c r="AQ34" s="168">
        <v>1.4E-2</v>
      </c>
      <c r="AS34" s="98">
        <f t="shared" si="21"/>
        <v>8.9048648977975445E-2</v>
      </c>
      <c r="AT34" s="168">
        <v>7.1800000000000003E-2</v>
      </c>
      <c r="AU34" s="169">
        <v>0.28199999999999997</v>
      </c>
      <c r="AV34" s="169">
        <v>0.435</v>
      </c>
      <c r="AW34" s="169">
        <v>0.1283</v>
      </c>
      <c r="AX34" s="169">
        <v>8.2900000000000001E-2</v>
      </c>
      <c r="AY34" s="89">
        <v>4.91</v>
      </c>
      <c r="AZ34" s="88">
        <v>9.9000000000000005E-2</v>
      </c>
      <c r="BA34" s="82" t="s">
        <v>395</v>
      </c>
      <c r="BB34" s="121">
        <v>41372</v>
      </c>
      <c r="BC34" s="127" t="s">
        <v>21</v>
      </c>
      <c r="BD34" s="86" t="s">
        <v>417</v>
      </c>
      <c r="BE34" s="82">
        <v>13</v>
      </c>
      <c r="BF34" s="82" t="s">
        <v>424</v>
      </c>
      <c r="BG34" s="85" t="s">
        <v>420</v>
      </c>
      <c r="BH34" s="84">
        <v>15747.19</v>
      </c>
      <c r="BI34" s="82">
        <v>15747.19</v>
      </c>
      <c r="BJ34" s="82">
        <v>0</v>
      </c>
      <c r="BK34" s="82">
        <f>BM34-BL34</f>
        <v>304</v>
      </c>
      <c r="BL34" s="83">
        <v>41426</v>
      </c>
      <c r="BM34" s="83">
        <v>41730</v>
      </c>
      <c r="BN34" s="82" t="s">
        <v>418</v>
      </c>
    </row>
    <row r="35" spans="1:66" ht="36" x14ac:dyDescent="0.15">
      <c r="A35" s="140" t="s">
        <v>448</v>
      </c>
      <c r="B35" s="82">
        <v>2</v>
      </c>
      <c r="C35" s="82">
        <v>0</v>
      </c>
      <c r="D35" s="82" t="s">
        <v>484</v>
      </c>
      <c r="E35" s="82" t="s">
        <v>451</v>
      </c>
      <c r="F35" s="95">
        <v>3497.11</v>
      </c>
      <c r="G35" s="82">
        <v>1885.06</v>
      </c>
      <c r="H35" s="128">
        <f t="shared" si="0"/>
        <v>40.528789999999994</v>
      </c>
      <c r="I35" s="128">
        <f t="shared" si="1"/>
        <v>0</v>
      </c>
      <c r="J35" s="128">
        <f t="shared" si="2"/>
        <v>41.282813999999995</v>
      </c>
      <c r="K35" s="128">
        <f t="shared" si="3"/>
        <v>132.89672999999999</v>
      </c>
      <c r="L35" s="128">
        <f t="shared" si="4"/>
        <v>145.90364399999999</v>
      </c>
      <c r="M35" s="128">
        <f t="shared" si="5"/>
        <v>374.93843399999997</v>
      </c>
      <c r="N35" s="128">
        <f t="shared" si="6"/>
        <v>1085.6060539999999</v>
      </c>
      <c r="O35" s="128">
        <f t="shared" si="7"/>
        <v>27.898887999999999</v>
      </c>
      <c r="P35" s="82">
        <v>673.31</v>
      </c>
      <c r="Q35" s="129">
        <f t="shared" si="8"/>
        <v>323.72744799999998</v>
      </c>
      <c r="R35" s="129">
        <f t="shared" si="9"/>
        <v>167.250204</v>
      </c>
      <c r="S35" s="129">
        <f t="shared" si="10"/>
        <v>28.077026999999998</v>
      </c>
      <c r="T35" s="129">
        <f t="shared" si="11"/>
        <v>119.78184899999999</v>
      </c>
      <c r="U35" s="129">
        <f t="shared" si="12"/>
        <v>0</v>
      </c>
      <c r="V35" s="129">
        <f t="shared" si="13"/>
        <v>34.473472000000001</v>
      </c>
      <c r="W35" s="126">
        <v>938.74</v>
      </c>
      <c r="X35" s="129">
        <f t="shared" si="14"/>
        <v>136.023426</v>
      </c>
      <c r="Y35" s="129">
        <f t="shared" si="15"/>
        <v>473.78207800000001</v>
      </c>
      <c r="Z35" s="129">
        <f t="shared" si="16"/>
        <v>59.891611999999995</v>
      </c>
      <c r="AA35" s="129">
        <f t="shared" si="17"/>
        <v>222.293632</v>
      </c>
      <c r="AB35" s="129">
        <f t="shared" si="18"/>
        <v>46.749251999999998</v>
      </c>
      <c r="AC35" s="96">
        <f t="shared" si="19"/>
        <v>0.5390336592214714</v>
      </c>
      <c r="AD35" s="167">
        <v>2.1499999999999998E-2</v>
      </c>
      <c r="AF35" s="167">
        <v>2.1899999999999999E-2</v>
      </c>
      <c r="AG35" s="167">
        <v>7.0499999999999993E-2</v>
      </c>
      <c r="AH35" s="167">
        <v>7.7399999999999997E-2</v>
      </c>
      <c r="AI35" s="167">
        <v>0.19889999999999999</v>
      </c>
      <c r="AJ35" s="167">
        <v>0.57589999999999997</v>
      </c>
      <c r="AK35" s="167">
        <v>1.4800000000000001E-2</v>
      </c>
      <c r="AL35" s="97">
        <f t="shared" si="20"/>
        <v>0.19253326318016875</v>
      </c>
      <c r="AM35" s="168">
        <v>0.48080000000000001</v>
      </c>
      <c r="AN35" s="168">
        <v>0.24840000000000001</v>
      </c>
      <c r="AO35" s="168">
        <v>4.1700000000000001E-2</v>
      </c>
      <c r="AP35" s="168">
        <v>0.1779</v>
      </c>
      <c r="AR35" s="168">
        <v>5.1200000000000002E-2</v>
      </c>
      <c r="AS35" s="98">
        <f t="shared" si="21"/>
        <v>0.26843307759835977</v>
      </c>
      <c r="AT35" s="168">
        <v>0.1449</v>
      </c>
      <c r="AU35" s="169">
        <v>0.50470000000000004</v>
      </c>
      <c r="AV35" s="169">
        <v>6.3799999999999996E-2</v>
      </c>
      <c r="AW35" s="169">
        <v>0.23680000000000001</v>
      </c>
      <c r="AX35" s="169">
        <v>4.9799999999999997E-2</v>
      </c>
      <c r="AY35" s="89">
        <v>19.47</v>
      </c>
      <c r="AZ35" s="88">
        <v>0.183</v>
      </c>
      <c r="BA35" s="82" t="s">
        <v>278</v>
      </c>
      <c r="BB35" s="123">
        <v>2012</v>
      </c>
      <c r="BC35" s="127" t="s">
        <v>21</v>
      </c>
      <c r="BD35" s="86" t="s">
        <v>453</v>
      </c>
      <c r="BE35" s="82" t="s">
        <v>449</v>
      </c>
      <c r="BF35" s="82" t="s">
        <v>416</v>
      </c>
      <c r="BG35" s="85" t="s">
        <v>450</v>
      </c>
      <c r="BH35" s="84">
        <v>12140.56</v>
      </c>
      <c r="BI35" s="82">
        <v>12140.56</v>
      </c>
      <c r="BJ35" s="82">
        <v>0</v>
      </c>
      <c r="BK35" s="82">
        <f>BM35-BL35</f>
        <v>335</v>
      </c>
      <c r="BL35" s="83">
        <v>41183</v>
      </c>
      <c r="BM35" s="83">
        <v>41518</v>
      </c>
      <c r="BN35" s="82" t="s">
        <v>452</v>
      </c>
    </row>
  </sheetData>
  <autoFilter ref="A2:BQ35"/>
  <sortState ref="A3:BN35">
    <sortCondition descending="1" ref="A3:A35"/>
  </sortState>
  <mergeCells count="19">
    <mergeCell ref="BG1:BG2"/>
    <mergeCell ref="AY1:AZ1"/>
    <mergeCell ref="BM1:BM2"/>
    <mergeCell ref="BN1:BN2"/>
    <mergeCell ref="AC1:AX1"/>
    <mergeCell ref="BH1:BJ1"/>
    <mergeCell ref="BK1:BK2"/>
    <mergeCell ref="BL1:BL2"/>
    <mergeCell ref="BC1:BC2"/>
    <mergeCell ref="BD1:BD2"/>
    <mergeCell ref="BE1:BE2"/>
    <mergeCell ref="BF1:BF2"/>
    <mergeCell ref="BB1:BB2"/>
    <mergeCell ref="BA1:BA2"/>
    <mergeCell ref="F1:W1"/>
    <mergeCell ref="B1:C1"/>
    <mergeCell ref="A1:A2"/>
    <mergeCell ref="E1:E2"/>
    <mergeCell ref="D1:D2"/>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6"/>
  <sheetViews>
    <sheetView workbookViewId="0"/>
  </sheetViews>
  <sheetFormatPr defaultRowHeight="14.25" x14ac:dyDescent="0.15"/>
  <cols>
    <col min="1" max="16384" width="9" style="2"/>
  </cols>
  <sheetData>
    <row r="1" spans="1:1" s="3" customFormat="1" ht="20.25" x14ac:dyDescent="0.15">
      <c r="A1" s="1" t="s">
        <v>0</v>
      </c>
    </row>
    <row r="2" spans="1:1" s="4" customFormat="1" ht="20.25" x14ac:dyDescent="0.15">
      <c r="A2" s="4" t="s">
        <v>1</v>
      </c>
    </row>
    <row r="3" spans="1:1" s="6" customFormat="1" ht="18.75" x14ac:dyDescent="0.15">
      <c r="A3" s="5" t="s">
        <v>8</v>
      </c>
    </row>
    <row r="4" spans="1:1" s="6" customFormat="1" ht="7.5" customHeight="1" x14ac:dyDescent="0.15">
      <c r="A4" s="5"/>
    </row>
    <row r="5" spans="1:1" x14ac:dyDescent="0.15">
      <c r="A5" s="7" t="s">
        <v>18</v>
      </c>
    </row>
    <row r="6" spans="1:1" x14ac:dyDescent="0.15">
      <c r="A6" s="7" t="s">
        <v>19</v>
      </c>
    </row>
    <row r="7" spans="1:1" x14ac:dyDescent="0.15">
      <c r="A7" s="7" t="s">
        <v>2</v>
      </c>
    </row>
    <row r="8" spans="1:1" x14ac:dyDescent="0.15">
      <c r="A8" s="7" t="s">
        <v>3</v>
      </c>
    </row>
    <row r="9" spans="1:1" x14ac:dyDescent="0.15">
      <c r="A9" s="7" t="s">
        <v>4</v>
      </c>
    </row>
    <row r="10" spans="1:1" x14ac:dyDescent="0.15">
      <c r="A10" s="7" t="s">
        <v>5</v>
      </c>
    </row>
    <row r="11" spans="1:1" x14ac:dyDescent="0.15">
      <c r="A11" s="7" t="s">
        <v>6</v>
      </c>
    </row>
    <row r="12" spans="1:1" x14ac:dyDescent="0.15">
      <c r="A12" s="8" t="s">
        <v>7</v>
      </c>
    </row>
    <row r="14" spans="1:1" x14ac:dyDescent="0.15">
      <c r="A14" s="9"/>
    </row>
    <row r="15" spans="1:1" x14ac:dyDescent="0.15">
      <c r="A15" s="10"/>
    </row>
    <row r="16" spans="1:1" x14ac:dyDescent="0.15">
      <c r="A16" s="11"/>
    </row>
  </sheetData>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9"/>
  <sheetViews>
    <sheetView workbookViewId="0">
      <selection activeCell="G27" sqref="G27"/>
    </sheetView>
  </sheetViews>
  <sheetFormatPr defaultRowHeight="14.25" x14ac:dyDescent="0.15"/>
  <sheetData>
    <row r="1" spans="1:13" x14ac:dyDescent="0.15">
      <c r="A1" s="259" t="s">
        <v>208</v>
      </c>
      <c r="B1" s="259"/>
      <c r="C1" s="259"/>
      <c r="D1" s="259"/>
      <c r="E1" s="259"/>
      <c r="F1" s="259"/>
      <c r="G1" s="259"/>
      <c r="H1" s="259"/>
      <c r="I1" s="259"/>
      <c r="J1" s="259"/>
      <c r="K1" s="259"/>
      <c r="L1" s="259"/>
      <c r="M1" s="259"/>
    </row>
    <row r="2" spans="1:13" ht="36" x14ac:dyDescent="0.15">
      <c r="A2" s="73" t="s">
        <v>192</v>
      </c>
      <c r="B2" s="73" t="s">
        <v>193</v>
      </c>
      <c r="C2" s="73" t="s">
        <v>194</v>
      </c>
      <c r="D2" s="73" t="s">
        <v>195</v>
      </c>
      <c r="E2" s="73" t="s">
        <v>196</v>
      </c>
      <c r="F2" s="73" t="s">
        <v>197</v>
      </c>
      <c r="G2" s="181" t="s">
        <v>489</v>
      </c>
      <c r="I2" s="183" t="s">
        <v>491</v>
      </c>
      <c r="J2" s="73" t="s">
        <v>201</v>
      </c>
      <c r="K2" s="73" t="s">
        <v>202</v>
      </c>
      <c r="L2" s="73" t="s">
        <v>203</v>
      </c>
      <c r="M2" s="73" t="s">
        <v>204</v>
      </c>
    </row>
    <row r="3" spans="1:13" ht="24" x14ac:dyDescent="0.15">
      <c r="A3" s="73" t="s">
        <v>205</v>
      </c>
      <c r="B3" s="73">
        <v>1649</v>
      </c>
      <c r="C3" s="73">
        <v>1678</v>
      </c>
      <c r="D3" s="73">
        <v>1711</v>
      </c>
      <c r="E3" s="73">
        <v>1815</v>
      </c>
      <c r="F3" s="73">
        <v>1806</v>
      </c>
      <c r="G3" s="73">
        <v>1984</v>
      </c>
      <c r="H3" s="73">
        <v>2022</v>
      </c>
      <c r="I3" s="73">
        <v>2006</v>
      </c>
      <c r="J3" s="73">
        <v>2032</v>
      </c>
      <c r="K3" s="73">
        <v>2039</v>
      </c>
      <c r="L3" s="73">
        <v>2063</v>
      </c>
      <c r="M3" s="73">
        <v>2151</v>
      </c>
    </row>
    <row r="4" spans="1:13" ht="24" x14ac:dyDescent="0.15">
      <c r="A4" s="73" t="s">
        <v>206</v>
      </c>
      <c r="B4" s="73">
        <v>2016</v>
      </c>
      <c r="C4" s="73">
        <v>2064</v>
      </c>
      <c r="D4" s="73">
        <v>2090</v>
      </c>
      <c r="E4" s="73">
        <v>2207</v>
      </c>
      <c r="F4" s="73">
        <v>2156</v>
      </c>
      <c r="G4" s="73">
        <v>2384</v>
      </c>
      <c r="H4" s="73">
        <v>2402</v>
      </c>
      <c r="I4" s="73">
        <v>2467</v>
      </c>
      <c r="J4" s="73">
        <v>2496</v>
      </c>
      <c r="K4" s="73">
        <v>2533</v>
      </c>
      <c r="L4" s="73">
        <v>2533</v>
      </c>
      <c r="M4" s="73">
        <v>2680</v>
      </c>
    </row>
    <row r="5" spans="1:13" ht="24" x14ac:dyDescent="0.15">
      <c r="A5" s="73" t="s">
        <v>207</v>
      </c>
      <c r="B5" s="73">
        <v>2157</v>
      </c>
      <c r="C5" s="73">
        <v>2206</v>
      </c>
      <c r="D5" s="73">
        <v>2245</v>
      </c>
      <c r="E5" s="73">
        <v>2408</v>
      </c>
      <c r="F5" s="73">
        <v>2387</v>
      </c>
      <c r="G5" s="73">
        <v>2561</v>
      </c>
      <c r="H5" s="73">
        <v>2472</v>
      </c>
      <c r="I5" s="73">
        <v>2441</v>
      </c>
      <c r="J5" s="73">
        <v>2405</v>
      </c>
      <c r="K5" s="73">
        <v>2472</v>
      </c>
      <c r="L5" s="73">
        <v>2441</v>
      </c>
      <c r="M5" s="73">
        <v>2597</v>
      </c>
    </row>
    <row r="9" spans="1:13" x14ac:dyDescent="0.15">
      <c r="E9" s="185">
        <v>0.27500000000000002</v>
      </c>
    </row>
    <row r="10" spans="1:13" x14ac:dyDescent="0.15">
      <c r="E10" s="185">
        <v>0.20100000000000001</v>
      </c>
    </row>
    <row r="11" spans="1:13" x14ac:dyDescent="0.15">
      <c r="A11" t="s">
        <v>499</v>
      </c>
    </row>
    <row r="15" spans="1:13" x14ac:dyDescent="0.15">
      <c r="B15" s="184" t="s">
        <v>505</v>
      </c>
    </row>
    <row r="16" spans="1:13" x14ac:dyDescent="0.15">
      <c r="A16">
        <v>1</v>
      </c>
      <c r="B16" t="s">
        <v>495</v>
      </c>
    </row>
    <row r="17" spans="1:13" x14ac:dyDescent="0.15">
      <c r="A17">
        <v>2</v>
      </c>
      <c r="B17" t="s">
        <v>501</v>
      </c>
    </row>
    <row r="18" spans="1:13" x14ac:dyDescent="0.15">
      <c r="A18">
        <v>3</v>
      </c>
      <c r="B18" t="s">
        <v>493</v>
      </c>
    </row>
    <row r="19" spans="1:13" x14ac:dyDescent="0.15">
      <c r="A19">
        <v>4</v>
      </c>
      <c r="B19" t="s">
        <v>497</v>
      </c>
    </row>
    <row r="20" spans="1:13" x14ac:dyDescent="0.15">
      <c r="A20">
        <v>5</v>
      </c>
      <c r="B20" t="s">
        <v>498</v>
      </c>
    </row>
    <row r="22" spans="1:13" x14ac:dyDescent="0.15">
      <c r="B22" s="184" t="s">
        <v>503</v>
      </c>
    </row>
    <row r="23" spans="1:13" x14ac:dyDescent="0.15">
      <c r="A23">
        <v>1</v>
      </c>
      <c r="B23" t="s">
        <v>507</v>
      </c>
    </row>
    <row r="24" spans="1:13" x14ac:dyDescent="0.15">
      <c r="A24">
        <v>2</v>
      </c>
      <c r="B24" t="s">
        <v>509</v>
      </c>
    </row>
    <row r="25" spans="1:13" ht="15" thickBot="1" x14ac:dyDescent="0.2">
      <c r="A25">
        <v>3</v>
      </c>
      <c r="B25" t="s">
        <v>511</v>
      </c>
    </row>
    <row r="26" spans="1:13" ht="24" x14ac:dyDescent="0.15">
      <c r="A26" s="68" t="s">
        <v>192</v>
      </c>
      <c r="B26" s="69" t="s">
        <v>193</v>
      </c>
      <c r="C26" s="69" t="s">
        <v>194</v>
      </c>
      <c r="D26" s="69" t="s">
        <v>195</v>
      </c>
      <c r="E26" s="69" t="s">
        <v>196</v>
      </c>
      <c r="F26" s="69" t="s">
        <v>197</v>
      </c>
      <c r="G26" s="70" t="s">
        <v>198</v>
      </c>
      <c r="H26" s="68" t="s">
        <v>199</v>
      </c>
      <c r="I26" s="71" t="s">
        <v>200</v>
      </c>
      <c r="J26" s="71" t="s">
        <v>201</v>
      </c>
      <c r="K26" s="71" t="s">
        <v>202</v>
      </c>
      <c r="L26" s="71" t="s">
        <v>203</v>
      </c>
      <c r="M26" s="71" t="s">
        <v>204</v>
      </c>
    </row>
    <row r="27" spans="1:13" ht="24" x14ac:dyDescent="0.15">
      <c r="A27" s="72" t="s">
        <v>209</v>
      </c>
      <c r="B27" s="72">
        <v>1.66</v>
      </c>
      <c r="C27" s="72">
        <v>1.69</v>
      </c>
      <c r="D27" s="72">
        <v>1.72</v>
      </c>
      <c r="E27" s="72">
        <v>1.83</v>
      </c>
      <c r="F27" s="72">
        <v>1.82</v>
      </c>
      <c r="G27" s="72">
        <v>2</v>
      </c>
      <c r="H27" s="72">
        <v>2.04</v>
      </c>
      <c r="I27" s="72">
        <v>2.02</v>
      </c>
      <c r="J27" s="72">
        <v>2.04</v>
      </c>
      <c r="K27" s="72">
        <v>2.0499999999999998</v>
      </c>
      <c r="L27" s="72">
        <v>2.0699999999999998</v>
      </c>
      <c r="M27" s="72">
        <v>2.16</v>
      </c>
    </row>
    <row r="28" spans="1:13" ht="24" x14ac:dyDescent="0.15">
      <c r="A28" s="72" t="s">
        <v>210</v>
      </c>
      <c r="B28" s="72">
        <v>1.46</v>
      </c>
      <c r="C28" s="72">
        <v>1.5</v>
      </c>
      <c r="D28" s="72">
        <v>1.52</v>
      </c>
      <c r="E28" s="72">
        <v>1.6</v>
      </c>
      <c r="F28" s="72">
        <v>1.56</v>
      </c>
      <c r="G28" s="72">
        <v>1.73</v>
      </c>
      <c r="H28" s="72">
        <v>1.74</v>
      </c>
      <c r="I28" s="72">
        <v>1.79</v>
      </c>
      <c r="J28" s="72">
        <v>1.81</v>
      </c>
      <c r="K28" s="72">
        <v>1.84</v>
      </c>
      <c r="L28" s="72">
        <v>1.84</v>
      </c>
      <c r="M28" s="72">
        <v>1.95</v>
      </c>
    </row>
    <row r="29" spans="1:13" ht="24" x14ac:dyDescent="0.15">
      <c r="A29" s="72" t="s">
        <v>211</v>
      </c>
      <c r="B29" s="72">
        <v>1.6</v>
      </c>
      <c r="C29" s="72">
        <v>1.63</v>
      </c>
      <c r="D29" s="72">
        <v>1.66</v>
      </c>
      <c r="E29" s="72">
        <v>1.78</v>
      </c>
      <c r="F29" s="72">
        <v>1.77</v>
      </c>
      <c r="G29" s="72">
        <v>1.9</v>
      </c>
      <c r="H29" s="72">
        <v>1.83</v>
      </c>
      <c r="I29" s="72">
        <v>1.81</v>
      </c>
      <c r="J29" s="72">
        <v>1.78</v>
      </c>
      <c r="K29" s="72">
        <v>1.83</v>
      </c>
      <c r="L29" s="72">
        <v>1.81</v>
      </c>
      <c r="M29" s="72">
        <v>1.92</v>
      </c>
    </row>
  </sheetData>
  <mergeCells count="1">
    <mergeCell ref="A1:M1"/>
  </mergeCells>
  <phoneticPr fontId="1"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C14" sqref="C14"/>
    </sheetView>
  </sheetViews>
  <sheetFormatPr defaultRowHeight="19.5" customHeight="1" x14ac:dyDescent="0.15"/>
  <cols>
    <col min="1" max="1" width="5.125" style="37" customWidth="1"/>
    <col min="2" max="2" width="18" style="37" customWidth="1"/>
    <col min="3" max="4" width="13.25" style="37" customWidth="1"/>
    <col min="5" max="5" width="10.75" style="38" customWidth="1"/>
    <col min="6" max="6" width="11.75" style="37" customWidth="1"/>
    <col min="7" max="7" width="15.625" style="37" customWidth="1"/>
    <col min="8" max="8" width="11.75" style="37" customWidth="1"/>
    <col min="9" max="9" width="20" style="37" customWidth="1"/>
    <col min="10" max="16384" width="9" style="37"/>
  </cols>
  <sheetData>
    <row r="1" spans="1:10" ht="19.5" customHeight="1" thickBot="1" x14ac:dyDescent="0.2">
      <c r="B1" s="40" t="s">
        <v>75</v>
      </c>
      <c r="C1" s="54" t="s">
        <v>189</v>
      </c>
      <c r="D1" s="41" t="s">
        <v>88</v>
      </c>
      <c r="E1" s="56">
        <f>SUM(E3:E4)</f>
        <v>409000</v>
      </c>
      <c r="F1" s="53">
        <f>F3+F4</f>
        <v>23</v>
      </c>
    </row>
    <row r="2" spans="1:10" ht="22.5" x14ac:dyDescent="0.15">
      <c r="B2" s="39" t="s">
        <v>86</v>
      </c>
      <c r="C2" s="177" t="s">
        <v>487</v>
      </c>
      <c r="D2" s="42" t="s">
        <v>87</v>
      </c>
      <c r="E2" s="42" t="s">
        <v>82</v>
      </c>
      <c r="F2" s="207" t="s">
        <v>83</v>
      </c>
      <c r="G2" s="210" t="s">
        <v>87</v>
      </c>
      <c r="H2" s="211" t="s">
        <v>488</v>
      </c>
      <c r="I2" s="182" t="s">
        <v>490</v>
      </c>
    </row>
    <row r="3" spans="1:10" ht="19.5" customHeight="1" x14ac:dyDescent="0.15">
      <c r="B3" s="39" t="s">
        <v>84</v>
      </c>
      <c r="C3" s="179">
        <f>D3*10000/E3</f>
        <v>1620</v>
      </c>
      <c r="D3" s="41">
        <f>D11-D4</f>
        <v>59940</v>
      </c>
      <c r="E3" s="52">
        <v>370000</v>
      </c>
      <c r="F3" s="208">
        <v>20</v>
      </c>
      <c r="G3" s="212">
        <f>D11-G4</f>
        <v>66600</v>
      </c>
      <c r="H3" s="213">
        <f>ROUND(G3*10000/E3,0)</f>
        <v>1800</v>
      </c>
    </row>
    <row r="4" spans="1:10" ht="19.5" customHeight="1" thickBot="1" x14ac:dyDescent="0.2">
      <c r="B4" s="55" t="s">
        <v>85</v>
      </c>
      <c r="C4" s="180">
        <f>D4*10000/E4</f>
        <v>3507.6923076923076</v>
      </c>
      <c r="D4" s="122">
        <f>ROUND(D7+(D8+D9)*E4/E1+D13,0)</f>
        <v>13680</v>
      </c>
      <c r="E4" s="38">
        <v>39000</v>
      </c>
      <c r="F4" s="209">
        <v>3</v>
      </c>
      <c r="G4" s="214">
        <f>ROUND((D6+D9)*E4/E1+D13,0)</f>
        <v>7020</v>
      </c>
      <c r="H4" s="215">
        <f>ROUND(G4*10000/E4,0)</f>
        <v>1800</v>
      </c>
    </row>
    <row r="5" spans="1:10" ht="19.5" customHeight="1" x14ac:dyDescent="0.15">
      <c r="A5" s="43" t="s">
        <v>79</v>
      </c>
      <c r="B5" s="44" t="s">
        <v>78</v>
      </c>
      <c r="C5" s="45" t="s">
        <v>77</v>
      </c>
      <c r="D5" s="45" t="s">
        <v>87</v>
      </c>
      <c r="E5" s="49" t="s">
        <v>190</v>
      </c>
      <c r="F5" s="45" t="s">
        <v>387</v>
      </c>
      <c r="G5" s="42" t="s">
        <v>80</v>
      </c>
      <c r="H5" s="42" t="s">
        <v>81</v>
      </c>
      <c r="I5" s="46" t="s">
        <v>76</v>
      </c>
    </row>
    <row r="6" spans="1:10" ht="19.5" customHeight="1" x14ac:dyDescent="0.15">
      <c r="A6" s="47" t="s">
        <v>389</v>
      </c>
      <c r="B6" s="104" t="s">
        <v>388</v>
      </c>
      <c r="C6" s="106">
        <f>C7+C8</f>
        <v>990</v>
      </c>
      <c r="D6" s="106">
        <f>D7+D8</f>
        <v>40491</v>
      </c>
      <c r="E6" s="107">
        <f>E7+E8</f>
        <v>0.55000000000000004</v>
      </c>
      <c r="F6" s="42">
        <f>F7+F8</f>
        <v>10521</v>
      </c>
      <c r="G6" s="42"/>
      <c r="H6" s="176">
        <f>H7*E7+H8*E8</f>
        <v>0.14290953545232274</v>
      </c>
      <c r="I6" s="105"/>
    </row>
    <row r="7" spans="1:10" s="115" customFormat="1" ht="19.5" customHeight="1" x14ac:dyDescent="0.15">
      <c r="A7" s="116" t="s">
        <v>392</v>
      </c>
      <c r="B7" s="109" t="s">
        <v>73</v>
      </c>
      <c r="C7" s="110">
        <f>ROUND($C$11*E7,0)</f>
        <v>180</v>
      </c>
      <c r="D7" s="110">
        <f>$D$11*E7</f>
        <v>7362</v>
      </c>
      <c r="E7" s="124">
        <v>0.1</v>
      </c>
      <c r="F7" s="111">
        <f>ROUND(D7*H7,0)</f>
        <v>7362</v>
      </c>
      <c r="G7" s="112" t="s">
        <v>188</v>
      </c>
      <c r="H7" s="113">
        <v>1</v>
      </c>
      <c r="I7" s="114"/>
    </row>
    <row r="8" spans="1:10" s="115" customFormat="1" ht="19.5" customHeight="1" x14ac:dyDescent="0.15">
      <c r="A8" s="116" t="s">
        <v>393</v>
      </c>
      <c r="B8" s="109" t="s">
        <v>74</v>
      </c>
      <c r="C8" s="110">
        <f t="shared" ref="C8:C10" si="0">ROUND($C$11*E8,0)</f>
        <v>810</v>
      </c>
      <c r="D8" s="110">
        <f>$D$11*E8</f>
        <v>33129</v>
      </c>
      <c r="E8" s="124">
        <v>0.45</v>
      </c>
      <c r="F8" s="111">
        <f t="shared" ref="F8:F10" si="1">ROUND(D8*H8,0)</f>
        <v>3159</v>
      </c>
      <c r="G8" s="112" t="s">
        <v>191</v>
      </c>
      <c r="H8" s="218">
        <f>E4/E1</f>
        <v>9.5354523227383858E-2</v>
      </c>
      <c r="I8" s="216" t="str">
        <f>"地下造价总额占比为"&amp;TEXT(D4/D11,"0.0%")</f>
        <v>地下造价总额占比为18.6%</v>
      </c>
      <c r="J8" s="217" t="s">
        <v>514</v>
      </c>
    </row>
    <row r="9" spans="1:10" ht="19.5" customHeight="1" x14ac:dyDescent="0.15">
      <c r="A9" s="47" t="s">
        <v>390</v>
      </c>
      <c r="B9" s="39" t="s">
        <v>385</v>
      </c>
      <c r="C9" s="67">
        <f t="shared" si="0"/>
        <v>540</v>
      </c>
      <c r="D9" s="67">
        <f>$D$11*E9</f>
        <v>22086</v>
      </c>
      <c r="E9" s="125">
        <v>0.3</v>
      </c>
      <c r="F9" s="41">
        <f t="shared" si="1"/>
        <v>2209</v>
      </c>
      <c r="G9" s="51"/>
      <c r="H9" s="50">
        <v>0.1</v>
      </c>
      <c r="I9" s="48"/>
    </row>
    <row r="10" spans="1:10" ht="19.5" customHeight="1" x14ac:dyDescent="0.15">
      <c r="A10" s="47" t="s">
        <v>391</v>
      </c>
      <c r="B10" s="40" t="s">
        <v>386</v>
      </c>
      <c r="C10" s="67">
        <f t="shared" si="0"/>
        <v>270</v>
      </c>
      <c r="D10" s="67">
        <f>$D$11*E10</f>
        <v>11043</v>
      </c>
      <c r="E10" s="125">
        <v>0.15</v>
      </c>
      <c r="F10" s="41">
        <f t="shared" si="1"/>
        <v>0</v>
      </c>
      <c r="G10" s="101"/>
      <c r="H10" s="108">
        <v>0</v>
      </c>
      <c r="I10" s="102"/>
    </row>
    <row r="11" spans="1:10" s="103" customFormat="1" ht="19.5" customHeight="1" thickBot="1" x14ac:dyDescent="0.2">
      <c r="A11" s="260" t="s">
        <v>499</v>
      </c>
      <c r="B11" s="261"/>
      <c r="C11" s="178">
        <v>1800</v>
      </c>
      <c r="D11" s="117">
        <f>ROUND(C11*$E$1/10000,0)</f>
        <v>73620</v>
      </c>
      <c r="E11" s="118">
        <f>SUM(E7:E10)</f>
        <v>1</v>
      </c>
      <c r="F11" s="117">
        <f>SUM(F7:F10,0)</f>
        <v>12730</v>
      </c>
      <c r="G11" s="119"/>
      <c r="H11" s="206">
        <f>ROUND(H7*E7+H8*E8+H9*E9+H10*E10,3)</f>
        <v>0.17299999999999999</v>
      </c>
      <c r="I11" s="120"/>
    </row>
    <row r="13" spans="1:10" ht="19.5" customHeight="1" x14ac:dyDescent="0.15">
      <c r="B13" s="41" t="s">
        <v>512</v>
      </c>
      <c r="C13" s="52">
        <v>270</v>
      </c>
      <c r="D13" s="41">
        <f>ROUND(C13*E4/10000,0)</f>
        <v>1053</v>
      </c>
    </row>
    <row r="15" spans="1:10" ht="19.5" customHeight="1" x14ac:dyDescent="0.15">
      <c r="B15" s="24" t="s">
        <v>504</v>
      </c>
    </row>
    <row r="16" spans="1:10" ht="19.5" customHeight="1" x14ac:dyDescent="0.15">
      <c r="A16" s="37">
        <v>1</v>
      </c>
      <c r="B16" s="37" t="s">
        <v>494</v>
      </c>
    </row>
    <row r="17" spans="1:5" ht="19.5" customHeight="1" x14ac:dyDescent="0.15">
      <c r="A17" s="37">
        <v>2</v>
      </c>
      <c r="B17" s="37" t="s">
        <v>500</v>
      </c>
    </row>
    <row r="18" spans="1:5" ht="19.5" customHeight="1" x14ac:dyDescent="0.15">
      <c r="A18" s="37">
        <v>3</v>
      </c>
      <c r="B18" s="37" t="s">
        <v>492</v>
      </c>
    </row>
    <row r="19" spans="1:5" ht="19.5" customHeight="1" x14ac:dyDescent="0.15">
      <c r="A19" s="37">
        <v>4</v>
      </c>
      <c r="B19" s="37" t="s">
        <v>496</v>
      </c>
    </row>
    <row r="20" spans="1:5" ht="19.5" customHeight="1" x14ac:dyDescent="0.15">
      <c r="A20" s="37">
        <v>5</v>
      </c>
      <c r="B20" s="37" t="s">
        <v>513</v>
      </c>
      <c r="E20" s="37"/>
    </row>
    <row r="22" spans="1:5" ht="19.5" customHeight="1" x14ac:dyDescent="0.15">
      <c r="B22" s="24" t="s">
        <v>502</v>
      </c>
    </row>
    <row r="23" spans="1:5" ht="19.5" customHeight="1" x14ac:dyDescent="0.15">
      <c r="A23" s="37">
        <v>1</v>
      </c>
      <c r="B23" s="37" t="s">
        <v>506</v>
      </c>
    </row>
    <row r="24" spans="1:5" ht="19.5" customHeight="1" x14ac:dyDescent="0.15">
      <c r="A24" s="37">
        <v>2</v>
      </c>
      <c r="B24" s="37" t="s">
        <v>508</v>
      </c>
    </row>
    <row r="25" spans="1:5" ht="19.5" customHeight="1" x14ac:dyDescent="0.15">
      <c r="A25" s="37">
        <v>3</v>
      </c>
      <c r="B25" s="37" t="s">
        <v>510</v>
      </c>
    </row>
  </sheetData>
  <sheetProtection formatCells="0" formatColumns="0" formatRows="0"/>
  <mergeCells count="1">
    <mergeCell ref="A11:B11"/>
  </mergeCells>
  <phoneticPr fontId="1"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4"/>
  <sheetViews>
    <sheetView workbookViewId="0">
      <selection activeCell="F31" sqref="F31"/>
    </sheetView>
  </sheetViews>
  <sheetFormatPr defaultRowHeight="14.25" x14ac:dyDescent="0.15"/>
  <cols>
    <col min="1" max="1" width="11" style="2" customWidth="1"/>
    <col min="2" max="4" width="10.125" style="2" customWidth="1"/>
    <col min="5" max="5" width="16.5" style="13" customWidth="1"/>
    <col min="6" max="6" width="39.25" style="13" customWidth="1"/>
    <col min="7" max="16384" width="9" style="2"/>
  </cols>
  <sheetData>
    <row r="1" spans="1:6" s="1" customFormat="1" ht="20.25" x14ac:dyDescent="0.15">
      <c r="A1" s="1" t="s">
        <v>13</v>
      </c>
      <c r="E1" s="12"/>
      <c r="F1" s="12"/>
    </row>
    <row r="2" spans="1:6" x14ac:dyDescent="0.15">
      <c r="A2" s="2" t="s">
        <v>53</v>
      </c>
    </row>
    <row r="3" spans="1:6" x14ac:dyDescent="0.15">
      <c r="A3" s="2" t="s">
        <v>14</v>
      </c>
    </row>
    <row r="4" spans="1:6" x14ac:dyDescent="0.15">
      <c r="A4" s="2" t="s">
        <v>15</v>
      </c>
    </row>
    <row r="5" spans="1:6" x14ac:dyDescent="0.15">
      <c r="A5" s="2" t="s">
        <v>16</v>
      </c>
    </row>
    <row r="6" spans="1:6" x14ac:dyDescent="0.15">
      <c r="A6" s="2" t="s">
        <v>17</v>
      </c>
    </row>
    <row r="8" spans="1:6" s="24" customFormat="1" x14ac:dyDescent="0.15">
      <c r="A8" s="21" t="s">
        <v>12</v>
      </c>
      <c r="B8" s="268" t="s">
        <v>40</v>
      </c>
      <c r="C8" s="268"/>
      <c r="D8" s="268"/>
      <c r="E8" s="19" t="s">
        <v>20</v>
      </c>
      <c r="F8" s="23" t="s">
        <v>54</v>
      </c>
    </row>
    <row r="9" spans="1:6" x14ac:dyDescent="0.15">
      <c r="A9" s="266" t="s">
        <v>21</v>
      </c>
      <c r="B9" s="266" t="s">
        <v>57</v>
      </c>
      <c r="C9" s="266"/>
      <c r="D9" s="266"/>
      <c r="E9" s="19" t="s">
        <v>22</v>
      </c>
      <c r="F9" s="22" t="s">
        <v>55</v>
      </c>
    </row>
    <row r="10" spans="1:6" x14ac:dyDescent="0.15">
      <c r="A10" s="266"/>
      <c r="B10" s="265" t="s">
        <v>23</v>
      </c>
      <c r="C10" s="265" t="s">
        <v>27</v>
      </c>
      <c r="D10" s="14" t="s">
        <v>28</v>
      </c>
      <c r="E10" s="15" t="s">
        <v>34</v>
      </c>
      <c r="F10" s="262" t="s">
        <v>56</v>
      </c>
    </row>
    <row r="11" spans="1:6" x14ac:dyDescent="0.15">
      <c r="A11" s="266"/>
      <c r="B11" s="265"/>
      <c r="C11" s="265"/>
      <c r="D11" s="14" t="s">
        <v>29</v>
      </c>
      <c r="E11" s="15" t="s">
        <v>35</v>
      </c>
      <c r="F11" s="263"/>
    </row>
    <row r="12" spans="1:6" x14ac:dyDescent="0.15">
      <c r="A12" s="266"/>
      <c r="B12" s="265"/>
      <c r="C12" s="265" t="s">
        <v>30</v>
      </c>
      <c r="D12" s="265"/>
      <c r="E12" s="15" t="s">
        <v>36</v>
      </c>
      <c r="F12" s="263"/>
    </row>
    <row r="13" spans="1:6" x14ac:dyDescent="0.15">
      <c r="A13" s="266"/>
      <c r="B13" s="265" t="s">
        <v>24</v>
      </c>
      <c r="C13" s="265"/>
      <c r="D13" s="265"/>
      <c r="E13" s="267" t="s">
        <v>37</v>
      </c>
      <c r="F13" s="263"/>
    </row>
    <row r="14" spans="1:6" x14ac:dyDescent="0.15">
      <c r="A14" s="266"/>
      <c r="B14" s="265" t="s">
        <v>25</v>
      </c>
      <c r="C14" s="265"/>
      <c r="D14" s="265"/>
      <c r="E14" s="267"/>
      <c r="F14" s="263"/>
    </row>
    <row r="15" spans="1:6" x14ac:dyDescent="0.15">
      <c r="A15" s="266"/>
      <c r="B15" s="265" t="s">
        <v>26</v>
      </c>
      <c r="C15" s="265" t="s">
        <v>26</v>
      </c>
      <c r="D15" s="265"/>
      <c r="E15" s="15" t="s">
        <v>38</v>
      </c>
      <c r="F15" s="263"/>
    </row>
    <row r="16" spans="1:6" x14ac:dyDescent="0.15">
      <c r="A16" s="266"/>
      <c r="B16" s="265"/>
      <c r="C16" s="265" t="s">
        <v>31</v>
      </c>
      <c r="D16" s="265"/>
      <c r="E16" s="15" t="s">
        <v>39</v>
      </c>
      <c r="F16" s="263"/>
    </row>
    <row r="17" spans="1:6" x14ac:dyDescent="0.15">
      <c r="A17" s="266"/>
      <c r="B17" s="265" t="s">
        <v>32</v>
      </c>
      <c r="C17" s="265"/>
      <c r="D17" s="265"/>
      <c r="E17" s="18">
        <v>0.05</v>
      </c>
      <c r="F17" s="263"/>
    </row>
    <row r="18" spans="1:6" x14ac:dyDescent="0.15">
      <c r="A18" s="266"/>
      <c r="B18" s="265" t="s">
        <v>33</v>
      </c>
      <c r="C18" s="265"/>
      <c r="D18" s="265"/>
      <c r="E18" s="18">
        <v>0.05</v>
      </c>
      <c r="F18" s="264"/>
    </row>
    <row r="19" spans="1:6" x14ac:dyDescent="0.15">
      <c r="A19" s="16"/>
      <c r="B19" s="16"/>
      <c r="C19" s="16"/>
      <c r="D19" s="16"/>
      <c r="E19" s="17"/>
      <c r="F19" s="22"/>
    </row>
    <row r="20" spans="1:6" x14ac:dyDescent="0.15">
      <c r="A20" s="16"/>
      <c r="B20" s="16"/>
      <c r="C20" s="16"/>
      <c r="D20" s="16"/>
      <c r="E20" s="17"/>
      <c r="F20" s="22"/>
    </row>
    <row r="21" spans="1:6" x14ac:dyDescent="0.15">
      <c r="A21" s="16"/>
      <c r="B21" s="16"/>
      <c r="C21" s="16"/>
      <c r="D21" s="16"/>
      <c r="E21" s="17"/>
      <c r="F21" s="22"/>
    </row>
    <row r="22" spans="1:6" x14ac:dyDescent="0.15">
      <c r="A22" s="16"/>
      <c r="B22" s="16"/>
      <c r="C22" s="16"/>
      <c r="D22" s="16"/>
      <c r="E22" s="17"/>
      <c r="F22" s="22"/>
    </row>
    <row r="23" spans="1:6" x14ac:dyDescent="0.15">
      <c r="A23" s="16"/>
      <c r="B23" s="16"/>
      <c r="C23" s="16"/>
      <c r="D23" s="16"/>
      <c r="E23" s="17"/>
      <c r="F23" s="22"/>
    </row>
    <row r="24" spans="1:6" x14ac:dyDescent="0.15">
      <c r="A24" s="16"/>
      <c r="B24" s="16"/>
      <c r="C24" s="16"/>
      <c r="D24" s="16"/>
      <c r="E24" s="17"/>
      <c r="F24" s="22"/>
    </row>
  </sheetData>
  <mergeCells count="15">
    <mergeCell ref="B8:D8"/>
    <mergeCell ref="B10:B12"/>
    <mergeCell ref="B15:B16"/>
    <mergeCell ref="C10:C11"/>
    <mergeCell ref="C16:D16"/>
    <mergeCell ref="C12:D12"/>
    <mergeCell ref="B13:D13"/>
    <mergeCell ref="B14:D14"/>
    <mergeCell ref="C15:D15"/>
    <mergeCell ref="F10:F18"/>
    <mergeCell ref="B17:D17"/>
    <mergeCell ref="B18:D18"/>
    <mergeCell ref="A9:A18"/>
    <mergeCell ref="B9:D9"/>
    <mergeCell ref="E13:E14"/>
  </mergeCells>
  <phoneticPr fontId="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7"/>
  <sheetViews>
    <sheetView workbookViewId="0">
      <selection activeCell="C31" sqref="C31"/>
    </sheetView>
  </sheetViews>
  <sheetFormatPr defaultRowHeight="14.25" x14ac:dyDescent="0.15"/>
  <cols>
    <col min="1" max="1" width="14.75" style="25" customWidth="1"/>
    <col min="2" max="2" width="11.5" style="25" customWidth="1"/>
    <col min="3" max="3" width="29.5" style="25" customWidth="1"/>
    <col min="4" max="5" width="16.625" style="25" customWidth="1"/>
    <col min="6" max="6" width="15.125" style="25" customWidth="1"/>
    <col min="7" max="7" width="20.5" style="25" customWidth="1"/>
    <col min="8" max="16384" width="9" style="25"/>
  </cols>
  <sheetData>
    <row r="1" spans="1:7" s="30" customFormat="1" x14ac:dyDescent="0.15">
      <c r="A1" s="268" t="s">
        <v>9</v>
      </c>
      <c r="B1" s="268" t="s">
        <v>59</v>
      </c>
      <c r="C1" s="268" t="s">
        <v>64</v>
      </c>
      <c r="D1" s="268"/>
      <c r="E1" s="268"/>
      <c r="F1" s="268"/>
      <c r="G1" s="269" t="s">
        <v>68</v>
      </c>
    </row>
    <row r="2" spans="1:7" s="30" customFormat="1" x14ac:dyDescent="0.15">
      <c r="A2" s="268"/>
      <c r="B2" s="268"/>
      <c r="C2" s="31" t="s">
        <v>60</v>
      </c>
      <c r="D2" s="31" t="s">
        <v>61</v>
      </c>
      <c r="E2" s="31" t="s">
        <v>62</v>
      </c>
      <c r="F2" s="31" t="s">
        <v>63</v>
      </c>
      <c r="G2" s="270"/>
    </row>
    <row r="3" spans="1:7" x14ac:dyDescent="0.15">
      <c r="A3" s="27" t="s">
        <v>65</v>
      </c>
      <c r="B3" s="28">
        <v>0.03</v>
      </c>
      <c r="C3" s="29" t="s">
        <v>67</v>
      </c>
      <c r="D3" s="28">
        <v>0.03</v>
      </c>
      <c r="E3" s="28">
        <v>0.02</v>
      </c>
      <c r="F3" s="27" t="s">
        <v>66</v>
      </c>
      <c r="G3" s="27"/>
    </row>
    <row r="4" spans="1:7" x14ac:dyDescent="0.15">
      <c r="A4" s="27" t="s">
        <v>178</v>
      </c>
      <c r="B4" s="28">
        <v>0.04</v>
      </c>
      <c r="C4" s="27"/>
      <c r="D4" s="27"/>
      <c r="E4" s="27"/>
      <c r="F4" s="27"/>
      <c r="G4" s="27"/>
    </row>
    <row r="5" spans="1:7" x14ac:dyDescent="0.15">
      <c r="A5" s="27"/>
      <c r="B5" s="27"/>
      <c r="C5" s="27"/>
      <c r="D5" s="27"/>
      <c r="E5" s="27"/>
      <c r="F5" s="27"/>
      <c r="G5" s="27"/>
    </row>
    <row r="6" spans="1:7" x14ac:dyDescent="0.15">
      <c r="A6" s="27"/>
      <c r="B6" s="27"/>
      <c r="C6" s="27"/>
      <c r="D6" s="27"/>
      <c r="E6" s="27"/>
      <c r="F6" s="27"/>
      <c r="G6" s="27"/>
    </row>
    <row r="7" spans="1:7" x14ac:dyDescent="0.15">
      <c r="A7" s="27"/>
      <c r="B7" s="27"/>
      <c r="C7" s="27"/>
      <c r="D7" s="27"/>
      <c r="E7" s="27"/>
      <c r="F7" s="27"/>
      <c r="G7" s="27"/>
    </row>
    <row r="8" spans="1:7" x14ac:dyDescent="0.15">
      <c r="A8" s="27"/>
      <c r="B8" s="27"/>
      <c r="C8" s="27"/>
      <c r="D8" s="27"/>
      <c r="E8" s="27"/>
      <c r="F8" s="27"/>
      <c r="G8" s="27"/>
    </row>
    <row r="9" spans="1:7" x14ac:dyDescent="0.15">
      <c r="A9" s="27"/>
      <c r="B9" s="27"/>
      <c r="C9" s="27"/>
      <c r="D9" s="27"/>
      <c r="E9" s="27"/>
      <c r="F9" s="27"/>
      <c r="G9" s="27"/>
    </row>
    <row r="10" spans="1:7" x14ac:dyDescent="0.15">
      <c r="A10" s="27"/>
      <c r="B10" s="27"/>
      <c r="C10" s="27"/>
      <c r="D10" s="27"/>
      <c r="E10" s="27"/>
      <c r="F10" s="27"/>
      <c r="G10" s="27"/>
    </row>
    <row r="11" spans="1:7" x14ac:dyDescent="0.15">
      <c r="A11" s="27"/>
      <c r="B11" s="27"/>
      <c r="C11" s="27"/>
      <c r="D11" s="27"/>
      <c r="E11" s="27"/>
      <c r="F11" s="27"/>
      <c r="G11" s="27"/>
    </row>
    <row r="12" spans="1:7" x14ac:dyDescent="0.15">
      <c r="A12" s="27"/>
      <c r="B12" s="27"/>
      <c r="C12" s="27"/>
      <c r="D12" s="27"/>
      <c r="E12" s="27"/>
      <c r="F12" s="27"/>
      <c r="G12" s="27"/>
    </row>
    <row r="13" spans="1:7" x14ac:dyDescent="0.15">
      <c r="A13" s="27"/>
      <c r="B13" s="27"/>
      <c r="C13" s="27"/>
      <c r="D13" s="27"/>
      <c r="E13" s="27"/>
      <c r="F13" s="27"/>
      <c r="G13" s="27"/>
    </row>
    <row r="14" spans="1:7" x14ac:dyDescent="0.15">
      <c r="A14" s="27"/>
      <c r="B14" s="27"/>
      <c r="C14" s="27"/>
      <c r="D14" s="27"/>
      <c r="E14" s="27"/>
      <c r="F14" s="27"/>
      <c r="G14" s="27"/>
    </row>
    <row r="15" spans="1:7" x14ac:dyDescent="0.15">
      <c r="A15" s="27"/>
      <c r="B15" s="27"/>
      <c r="C15" s="27"/>
      <c r="D15" s="27"/>
      <c r="E15" s="27"/>
      <c r="F15" s="27"/>
      <c r="G15" s="27"/>
    </row>
    <row r="16" spans="1:7" x14ac:dyDescent="0.15">
      <c r="A16" s="27"/>
      <c r="B16" s="27"/>
      <c r="C16" s="27"/>
      <c r="D16" s="27"/>
      <c r="E16" s="27"/>
      <c r="F16" s="27"/>
      <c r="G16" s="27"/>
    </row>
    <row r="17" spans="1:7" x14ac:dyDescent="0.15">
      <c r="A17" s="27"/>
      <c r="B17" s="27"/>
      <c r="C17" s="27"/>
      <c r="D17" s="27"/>
      <c r="E17" s="27"/>
      <c r="F17" s="27"/>
      <c r="G17" s="27"/>
    </row>
  </sheetData>
  <mergeCells count="4">
    <mergeCell ref="C1:F1"/>
    <mergeCell ref="A1:A2"/>
    <mergeCell ref="B1:B2"/>
    <mergeCell ref="G1:G2"/>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总表</vt:lpstr>
      <vt:lpstr>建安费用</vt:lpstr>
      <vt:lpstr>建安-省会城市造价指标</vt:lpstr>
      <vt:lpstr>建安-案例分析-北京</vt:lpstr>
      <vt:lpstr>建安-北京</vt:lpstr>
      <vt:lpstr>建安-上海</vt:lpstr>
      <vt:lpstr>工程形象进度</vt:lpstr>
      <vt:lpstr>利润</vt:lpstr>
      <vt:lpstr>税率</vt:lpstr>
      <vt:lpstr>城市基础设施建设费</vt:lpstr>
    </vt:vector>
  </TitlesOfParts>
  <Company>CHINA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崔锴</dc:creator>
  <cp:lastModifiedBy>崔锴</cp:lastModifiedBy>
  <dcterms:created xsi:type="dcterms:W3CDTF">2017-03-20T00:40:58Z</dcterms:created>
  <dcterms:modified xsi:type="dcterms:W3CDTF">2017-07-24T07:45:45Z</dcterms:modified>
</cp:coreProperties>
</file>