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Users/shilin/Desktop/"/>
    </mc:Choice>
  </mc:AlternateContent>
  <bookViews>
    <workbookView xWindow="1240" yWindow="480" windowWidth="20840" windowHeight="15840" tabRatio="875" firstSheet="22" activeTab="5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权属文件" sheetId="80" r:id="rId17"/>
    <sheet name="面积表" sheetId="69" r:id="rId18"/>
    <sheet name="结果表" sheetId="9" state="hidden" r:id="rId19"/>
    <sheet name="结果汇总表" sheetId="72"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r:id="rId52"/>
    <sheet name="系统读取表" sheetId="66" r:id="rId53"/>
  </sheets>
  <externalReferences>
    <externalReference r:id="rId54"/>
    <externalReference r:id="rId55"/>
    <externalReference r:id="rId56"/>
    <externalReference r:id="rId57"/>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2">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I4" i="65"/>
  <c r="E20" i="46"/>
  <c r="N28" i="46"/>
  <c r="G20" i="46"/>
  <c r="C20" i="46"/>
  <c r="C29" i="46"/>
  <c r="C8" i="72"/>
  <c r="F6" i="74"/>
  <c r="F8" i="74"/>
  <c r="F7" i="74"/>
  <c r="F9" i="74"/>
  <c r="C6" i="74"/>
  <c r="N4" i="65"/>
  <c r="C4" i="65"/>
  <c r="B39" i="1"/>
  <c r="F11" i="74"/>
  <c r="C10" i="74"/>
  <c r="C5" i="74"/>
  <c r="C32" i="74"/>
  <c r="C14" i="74"/>
  <c r="C15" i="74"/>
  <c r="F16" i="74"/>
  <c r="C16" i="74"/>
  <c r="F43" i="74"/>
  <c r="C17" i="74"/>
  <c r="C18" i="74"/>
  <c r="C19" i="74"/>
  <c r="C20" i="74"/>
  <c r="I5" i="65"/>
  <c r="E2" i="65"/>
  <c r="B40" i="1"/>
  <c r="F24" i="74"/>
  <c r="C23" i="74"/>
  <c r="F26" i="74"/>
  <c r="C26" i="74"/>
  <c r="C24" i="74"/>
  <c r="C27" i="74"/>
  <c r="C29" i="74"/>
  <c r="C33" i="74"/>
  <c r="C31" i="74"/>
  <c r="F36" i="74"/>
  <c r="C36" i="74"/>
  <c r="F13" i="74"/>
  <c r="C13" i="74"/>
  <c r="F37" i="74"/>
  <c r="C37" i="74"/>
  <c r="F38" i="74"/>
  <c r="C38" i="74"/>
  <c r="C30" i="74"/>
  <c r="C39" i="74"/>
  <c r="F42" i="74"/>
  <c r="F40" i="74"/>
  <c r="L48" i="74"/>
  <c r="J53" i="74"/>
  <c r="F1" i="74"/>
  <c r="AE7" i="1"/>
  <c r="F41" i="74"/>
  <c r="C40" i="74"/>
  <c r="C10" i="73"/>
  <c r="C6" i="73"/>
  <c r="C15" i="73"/>
  <c r="C18" i="73"/>
  <c r="D21" i="73"/>
  <c r="C21" i="73"/>
  <c r="C20" i="73"/>
  <c r="C23" i="73"/>
  <c r="C24" i="73"/>
  <c r="F26" i="73"/>
  <c r="C28" i="73"/>
  <c r="C26" i="73"/>
  <c r="C29" i="73"/>
  <c r="C31" i="73"/>
  <c r="C30" i="73"/>
  <c r="F33" i="73"/>
  <c r="C35" i="73"/>
  <c r="C33" i="73"/>
  <c r="C27" i="73"/>
  <c r="D26" i="73"/>
  <c r="C32" i="73"/>
  <c r="D30" i="73"/>
  <c r="C34" i="73"/>
  <c r="D33" i="73"/>
  <c r="C36" i="73"/>
  <c r="B2" i="73"/>
  <c r="B3" i="73"/>
  <c r="C9" i="72"/>
  <c r="E8" i="72"/>
  <c r="D90" i="72"/>
  <c r="E90" i="72"/>
  <c r="F8" i="72"/>
  <c r="F90" i="72"/>
  <c r="G90" i="72"/>
  <c r="E61" i="72"/>
  <c r="E62" i="72"/>
  <c r="I62" i="72"/>
  <c r="J62" i="72"/>
  <c r="F108" i="72"/>
  <c r="G108" i="72"/>
  <c r="E63" i="72"/>
  <c r="I63" i="72"/>
  <c r="J63" i="72"/>
  <c r="F109" i="72"/>
  <c r="G109" i="72"/>
  <c r="E64" i="72"/>
  <c r="I64" i="72"/>
  <c r="J64" i="72"/>
  <c r="F110" i="72"/>
  <c r="G110" i="72"/>
  <c r="G111" i="72"/>
  <c r="C14" i="66"/>
  <c r="C95" i="72"/>
  <c r="C94" i="72"/>
  <c r="C93" i="72"/>
  <c r="C90" i="72"/>
  <c r="C86" i="72"/>
  <c r="F77" i="72"/>
  <c r="F78" i="72"/>
  <c r="F80" i="72"/>
  <c r="G80" i="72"/>
  <c r="F79" i="72"/>
  <c r="F76" i="72"/>
  <c r="F74" i="72"/>
  <c r="F73" i="72"/>
  <c r="E72" i="72"/>
  <c r="F70" i="72"/>
  <c r="E75" i="72"/>
  <c r="E80" i="72"/>
  <c r="E81" i="72"/>
  <c r="E70" i="72"/>
  <c r="G79" i="72"/>
  <c r="G77" i="72"/>
  <c r="G76" i="72"/>
  <c r="G72" i="72"/>
  <c r="L68" i="72"/>
  <c r="L70" i="72"/>
  <c r="L69" i="72"/>
  <c r="M26" i="69"/>
  <c r="M25" i="69"/>
  <c r="M22" i="69"/>
  <c r="M23" i="69"/>
  <c r="M24" i="69"/>
  <c r="M21" i="69"/>
  <c r="L26" i="69"/>
  <c r="K25" i="69"/>
  <c r="K26" i="69"/>
  <c r="L25" i="69"/>
  <c r="L22" i="69"/>
  <c r="L23" i="69"/>
  <c r="L24" i="69"/>
  <c r="L21" i="69"/>
  <c r="M20" i="69"/>
  <c r="L20" i="69"/>
  <c r="K20" i="69"/>
  <c r="M19" i="69"/>
  <c r="L19" i="69"/>
  <c r="M18" i="69"/>
  <c r="L18" i="69"/>
  <c r="M17" i="69"/>
  <c r="K17" i="69"/>
  <c r="M15" i="69"/>
  <c r="L15" i="69"/>
  <c r="K15" i="69"/>
  <c r="G78" i="72"/>
  <c r="G70" i="72"/>
  <c r="G74" i="72"/>
  <c r="G73" i="72"/>
  <c r="G75" i="72"/>
  <c r="F75" i="72"/>
  <c r="F81" i="72"/>
  <c r="G81" i="72"/>
  <c r="D22" i="73"/>
  <c r="D16" i="73"/>
  <c r="D22" i="12"/>
  <c r="D16" i="12"/>
  <c r="F35" i="74"/>
  <c r="F35" i="15"/>
  <c r="F17" i="4"/>
  <c r="B107" i="72"/>
  <c r="B104" i="72"/>
  <c r="B100" i="72"/>
  <c r="B105" i="72"/>
  <c r="G99" i="72"/>
  <c r="E99" i="72"/>
  <c r="D99" i="72"/>
  <c r="C99" i="72"/>
  <c r="C109" i="72"/>
  <c r="C110" i="72"/>
  <c r="C108" i="72"/>
  <c r="C96" i="72"/>
  <c r="AK7" i="1"/>
  <c r="C2" i="72"/>
  <c r="D8" i="72"/>
  <c r="C5" i="72"/>
  <c r="C6" i="72"/>
  <c r="C3" i="72"/>
  <c r="M8" i="69"/>
  <c r="M7" i="69"/>
  <c r="M6" i="69"/>
  <c r="M5" i="69"/>
  <c r="H43" i="69"/>
  <c r="H42" i="69"/>
  <c r="H41" i="69"/>
  <c r="H40" i="69"/>
  <c r="H39" i="69"/>
  <c r="E98" i="69"/>
  <c r="E97" i="69"/>
  <c r="E95" i="69"/>
  <c r="E84" i="69"/>
  <c r="E83" i="69"/>
  <c r="E82" i="69"/>
  <c r="E81" i="69"/>
  <c r="E79" i="69"/>
  <c r="E77" i="69"/>
  <c r="E71" i="69"/>
  <c r="E70" i="69"/>
  <c r="E69" i="69"/>
  <c r="E63" i="69"/>
  <c r="E62" i="69"/>
  <c r="E61" i="69"/>
  <c r="E52" i="69"/>
  <c r="E51" i="69"/>
  <c r="E50" i="69"/>
  <c r="E41" i="69"/>
  <c r="E40" i="69"/>
  <c r="E39" i="69"/>
  <c r="G17" i="4"/>
  <c r="H17" i="4"/>
  <c r="I6" i="72"/>
  <c r="I3" i="72"/>
  <c r="C28" i="69"/>
  <c r="C29" i="69"/>
  <c r="E2" i="69"/>
  <c r="H8" i="80"/>
  <c r="M3" i="69"/>
  <c r="F25" i="72"/>
  <c r="M4" i="69"/>
  <c r="E6" i="69"/>
  <c r="G3" i="79"/>
  <c r="B14" i="66"/>
  <c r="H63" i="72"/>
  <c r="H64" i="72"/>
  <c r="H62" i="72"/>
  <c r="D61" i="72"/>
  <c r="D60" i="72"/>
  <c r="C64" i="72"/>
  <c r="C63" i="72"/>
  <c r="C62" i="72"/>
  <c r="D63" i="72"/>
  <c r="D62" i="72"/>
  <c r="D64" i="72"/>
  <c r="F28" i="72"/>
  <c r="F40" i="72"/>
  <c r="G52" i="72"/>
  <c r="D38" i="46"/>
  <c r="F1" i="79"/>
  <c r="O13" i="3"/>
  <c r="K13" i="3"/>
  <c r="G22" i="6"/>
  <c r="F20" i="6"/>
  <c r="D16" i="72"/>
  <c r="D14" i="72"/>
  <c r="C14" i="69"/>
  <c r="C33" i="69"/>
  <c r="N6" i="69"/>
  <c r="F113" i="79"/>
  <c r="L108" i="79"/>
  <c r="H108" i="79"/>
  <c r="D108" i="79"/>
  <c r="L100" i="79"/>
  <c r="H100" i="79"/>
  <c r="D100" i="79"/>
  <c r="N99" i="79"/>
  <c r="N108" i="79"/>
  <c r="M99" i="79"/>
  <c r="L99" i="79"/>
  <c r="K99" i="79"/>
  <c r="J99" i="79"/>
  <c r="J108" i="79"/>
  <c r="I99" i="79"/>
  <c r="H99" i="79"/>
  <c r="G99" i="79"/>
  <c r="F99" i="79"/>
  <c r="F108" i="79"/>
  <c r="E99" i="79"/>
  <c r="D99" i="79"/>
  <c r="C99" i="79"/>
  <c r="M87" i="79"/>
  <c r="N87" i="79"/>
  <c r="K87" i="79"/>
  <c r="J87" i="79"/>
  <c r="D87" i="79"/>
  <c r="B87" i="79"/>
  <c r="N86" i="79"/>
  <c r="M86" i="79"/>
  <c r="K86" i="79"/>
  <c r="J86" i="79"/>
  <c r="D86" i="79"/>
  <c r="N85" i="79"/>
  <c r="M85" i="79"/>
  <c r="K85" i="79"/>
  <c r="J85" i="79"/>
  <c r="D85" i="79"/>
  <c r="B85" i="79"/>
  <c r="M84" i="79"/>
  <c r="N84" i="79"/>
  <c r="K84" i="79"/>
  <c r="J84" i="79"/>
  <c r="D84" i="79"/>
  <c r="B84" i="79"/>
  <c r="N83" i="79"/>
  <c r="M83" i="79"/>
  <c r="K83" i="79"/>
  <c r="J83" i="79"/>
  <c r="D83" i="79"/>
  <c r="B83" i="79"/>
  <c r="M82" i="79"/>
  <c r="N82" i="79"/>
  <c r="K82" i="79"/>
  <c r="J82" i="79"/>
  <c r="D82" i="79"/>
  <c r="B82" i="79"/>
  <c r="N81" i="79"/>
  <c r="M81" i="79"/>
  <c r="K81" i="79"/>
  <c r="J81" i="79"/>
  <c r="D81" i="79"/>
  <c r="B81" i="79"/>
  <c r="M80" i="79"/>
  <c r="N80" i="79"/>
  <c r="K80" i="79"/>
  <c r="J80" i="79"/>
  <c r="F80" i="79"/>
  <c r="D80" i="79"/>
  <c r="B80" i="79"/>
  <c r="M77" i="79"/>
  <c r="N77" i="79"/>
  <c r="K77" i="79"/>
  <c r="J77" i="79"/>
  <c r="D77" i="79"/>
  <c r="M76" i="79"/>
  <c r="N76" i="79"/>
  <c r="K76" i="79"/>
  <c r="J76" i="79"/>
  <c r="D76" i="79"/>
  <c r="B76" i="79"/>
  <c r="N75" i="79"/>
  <c r="M75" i="79"/>
  <c r="K75" i="79"/>
  <c r="J75" i="79"/>
  <c r="D75" i="79"/>
  <c r="N74" i="79"/>
  <c r="M74" i="79"/>
  <c r="K74" i="79"/>
  <c r="J74" i="79"/>
  <c r="D74" i="79"/>
  <c r="B74" i="79"/>
  <c r="M73" i="79"/>
  <c r="N73" i="79"/>
  <c r="K73" i="79"/>
  <c r="J73" i="79"/>
  <c r="D73" i="79"/>
  <c r="B73" i="79"/>
  <c r="N72" i="79"/>
  <c r="M72" i="79"/>
  <c r="K72" i="79"/>
  <c r="J72" i="79"/>
  <c r="D72" i="79"/>
  <c r="B72" i="79"/>
  <c r="M71" i="79"/>
  <c r="N71" i="79"/>
  <c r="K71" i="79"/>
  <c r="J71" i="79"/>
  <c r="D71" i="79"/>
  <c r="B71" i="79"/>
  <c r="N70" i="79"/>
  <c r="M70" i="79"/>
  <c r="K70" i="79"/>
  <c r="J70" i="79"/>
  <c r="D70" i="79"/>
  <c r="B70" i="79"/>
  <c r="M69" i="79"/>
  <c r="N69" i="79"/>
  <c r="K69" i="79"/>
  <c r="J69" i="79"/>
  <c r="F69" i="79"/>
  <c r="H72" i="79"/>
  <c r="D69" i="79"/>
  <c r="E69" i="79"/>
  <c r="B69" i="79"/>
  <c r="B67" i="79"/>
  <c r="M66" i="79"/>
  <c r="N66" i="79"/>
  <c r="K66" i="79"/>
  <c r="J66" i="79"/>
  <c r="D66" i="79"/>
  <c r="B66" i="79"/>
  <c r="N65" i="79"/>
  <c r="M65" i="79"/>
  <c r="K65" i="79"/>
  <c r="J65" i="79"/>
  <c r="D65" i="79"/>
  <c r="B65" i="79"/>
  <c r="M64" i="79"/>
  <c r="N64" i="79"/>
  <c r="K64" i="79"/>
  <c r="J64" i="79"/>
  <c r="D64" i="79"/>
  <c r="B64" i="79"/>
  <c r="N63" i="79"/>
  <c r="M63" i="79"/>
  <c r="K63" i="79"/>
  <c r="J63" i="79"/>
  <c r="D63" i="79"/>
  <c r="N62" i="79"/>
  <c r="M62" i="79"/>
  <c r="K62" i="79"/>
  <c r="J62" i="79"/>
  <c r="D62" i="79"/>
  <c r="B62" i="79"/>
  <c r="M61" i="79"/>
  <c r="N61" i="79"/>
  <c r="K61" i="79"/>
  <c r="J61" i="79"/>
  <c r="D61" i="79"/>
  <c r="M60" i="79"/>
  <c r="N60" i="79"/>
  <c r="K60" i="79"/>
  <c r="J60" i="79"/>
  <c r="D60" i="79"/>
  <c r="B60" i="79"/>
  <c r="N59" i="79"/>
  <c r="M59" i="79"/>
  <c r="K59" i="79"/>
  <c r="J59" i="79"/>
  <c r="D59" i="79"/>
  <c r="B59" i="79"/>
  <c r="M58" i="79"/>
  <c r="N58" i="79"/>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c r="AJ9" i="79"/>
  <c r="AJ12" i="79"/>
  <c r="AI9" i="79"/>
  <c r="AI12" i="79"/>
  <c r="AH9" i="79"/>
  <c r="AH10" i="79"/>
  <c r="AG9" i="79"/>
  <c r="AG12" i="79"/>
  <c r="AF9" i="79"/>
  <c r="AF12" i="79"/>
  <c r="AE9" i="79"/>
  <c r="AE12" i="79"/>
  <c r="AD9" i="79"/>
  <c r="AD10" i="79"/>
  <c r="AC9" i="79"/>
  <c r="AC12" i="79"/>
  <c r="AB9" i="79"/>
  <c r="AB10" i="79"/>
  <c r="AA9" i="79"/>
  <c r="AA12" i="79"/>
  <c r="Z9" i="79"/>
  <c r="Z10" i="79"/>
  <c r="C9" i="79"/>
  <c r="A7" i="79"/>
  <c r="I2" i="79"/>
  <c r="M12" i="79"/>
  <c r="G2" i="79"/>
  <c r="H113" i="79"/>
  <c r="M1" i="79"/>
  <c r="E4" i="69"/>
  <c r="I7" i="6"/>
  <c r="K63" i="72"/>
  <c r="AI11" i="79"/>
  <c r="AI13" i="79"/>
  <c r="AA11" i="79"/>
  <c r="AA13" i="79"/>
  <c r="H101" i="79"/>
  <c r="H106" i="79"/>
  <c r="AE11" i="79"/>
  <c r="AE13" i="79"/>
  <c r="H75" i="79"/>
  <c r="X7" i="79"/>
  <c r="H17" i="79"/>
  <c r="F22" i="79"/>
  <c r="Y11" i="79"/>
  <c r="Y13" i="79"/>
  <c r="AC11" i="79"/>
  <c r="AC13" i="79"/>
  <c r="AG11" i="79"/>
  <c r="AG13" i="79"/>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47" i="79"/>
  <c r="F39" i="79"/>
  <c r="F38" i="79"/>
  <c r="F37" i="79"/>
  <c r="F36" i="79"/>
  <c r="F35" i="79"/>
  <c r="F34" i="79"/>
  <c r="F33" i="79"/>
  <c r="O17" i="79"/>
  <c r="M17" i="79"/>
  <c r="K17" i="79"/>
  <c r="I17" i="79"/>
  <c r="D17" i="79"/>
  <c r="M2" i="79"/>
  <c r="B113" i="79"/>
  <c r="M101" i="79"/>
  <c r="K101" i="79"/>
  <c r="I101" i="79"/>
  <c r="G101" i="79"/>
  <c r="E101" i="79"/>
  <c r="C101" i="79"/>
  <c r="N101" i="79"/>
  <c r="N109" i="79"/>
  <c r="J101" i="79"/>
  <c r="J109" i="79"/>
  <c r="F101" i="79"/>
  <c r="F109" i="79"/>
  <c r="J22" i="79"/>
  <c r="G22" i="79"/>
  <c r="E22" i="79"/>
  <c r="N3" i="79"/>
  <c r="M4" i="79"/>
  <c r="N5" i="79"/>
  <c r="C6" i="79"/>
  <c r="N6" i="79"/>
  <c r="M7" i="79"/>
  <c r="Z7" i="79"/>
  <c r="M8" i="79"/>
  <c r="M9" i="79"/>
  <c r="N10" i="79"/>
  <c r="AF10" i="79"/>
  <c r="AJ10" i="79"/>
  <c r="N11" i="79"/>
  <c r="Z11" i="79"/>
  <c r="Z13" i="79"/>
  <c r="AB11" i="79"/>
  <c r="AB13" i="79"/>
  <c r="AD11" i="79"/>
  <c r="AD13" i="79"/>
  <c r="AF11" i="79"/>
  <c r="AF13" i="79"/>
  <c r="AH11" i="79"/>
  <c r="AH13" i="79"/>
  <c r="AJ11" i="79"/>
  <c r="AJ13" i="79"/>
  <c r="E17" i="79"/>
  <c r="J17" i="79"/>
  <c r="N17" i="79"/>
  <c r="P25" i="79"/>
  <c r="P21" i="79"/>
  <c r="M20" i="79"/>
  <c r="O19" i="79"/>
  <c r="C19" i="79"/>
  <c r="H22" i="79"/>
  <c r="P23" i="79"/>
  <c r="E58" i="79"/>
  <c r="B56" i="79"/>
  <c r="H62" i="79"/>
  <c r="H65" i="79"/>
  <c r="H77" i="79"/>
  <c r="H76" i="79"/>
  <c r="H73" i="79"/>
  <c r="H71" i="79"/>
  <c r="H69" i="79"/>
  <c r="H70" i="79"/>
  <c r="H74" i="79"/>
  <c r="E80" i="79"/>
  <c r="B78" i="79"/>
  <c r="H83" i="79"/>
  <c r="H86" i="79"/>
  <c r="D101" i="79"/>
  <c r="L101" i="79"/>
  <c r="L109" i="79"/>
  <c r="H102" i="79"/>
  <c r="F100" i="79"/>
  <c r="J100" i="79"/>
  <c r="N100" i="79"/>
  <c r="U7" i="1"/>
  <c r="D3" i="72"/>
  <c r="D15" i="72"/>
  <c r="D9" i="72"/>
  <c r="H109" i="79"/>
  <c r="H105" i="79"/>
  <c r="H104" i="79"/>
  <c r="H107" i="79"/>
  <c r="H103" i="79"/>
  <c r="G17" i="79"/>
  <c r="C16" i="79"/>
  <c r="C5" i="79"/>
  <c r="D22" i="79"/>
  <c r="C21" i="79"/>
  <c r="F60" i="72"/>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c r="H54" i="79"/>
  <c r="G54" i="79"/>
  <c r="H53" i="79"/>
  <c r="G53" i="79"/>
  <c r="H52" i="79"/>
  <c r="G52" i="79"/>
  <c r="H49" i="79"/>
  <c r="G49" i="79"/>
  <c r="H48" i="79"/>
  <c r="G48" i="79"/>
  <c r="H47" i="79"/>
  <c r="G47" i="79"/>
  <c r="H50" i="79"/>
  <c r="G50" i="79"/>
  <c r="H51" i="79"/>
  <c r="G51" i="79"/>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c r="F118" i="79"/>
  <c r="B118" i="79"/>
  <c r="C118" i="79"/>
  <c r="D117" i="79"/>
  <c r="E117" i="79"/>
  <c r="F117" i="79"/>
  <c r="G117" i="79"/>
  <c r="H117" i="79"/>
  <c r="B117" i="79"/>
  <c r="C117" i="79"/>
  <c r="D116" i="79"/>
  <c r="E116" i="79"/>
  <c r="F116" i="79"/>
  <c r="G116" i="79"/>
  <c r="H116" i="79"/>
  <c r="B116" i="79"/>
  <c r="C116" i="79"/>
  <c r="D115" i="79"/>
  <c r="E115" i="79"/>
  <c r="F115" i="79"/>
  <c r="G115" i="79"/>
  <c r="H115" i="79"/>
  <c r="B115" i="79"/>
  <c r="G118" i="79"/>
  <c r="H118" i="79"/>
  <c r="I118" i="79"/>
  <c r="J118" i="79"/>
  <c r="K118" i="79"/>
  <c r="L118" i="79"/>
  <c r="M118" i="79"/>
  <c r="I116" i="79"/>
  <c r="J116" i="79"/>
  <c r="K116" i="79"/>
  <c r="L116" i="79"/>
  <c r="M116" i="79"/>
  <c r="I117" i="79"/>
  <c r="J117" i="79"/>
  <c r="K117" i="79"/>
  <c r="L117" i="79"/>
  <c r="M117" i="79"/>
  <c r="I115" i="79"/>
  <c r="J115" i="79"/>
  <c r="K115" i="79"/>
  <c r="L115" i="79"/>
  <c r="M115" i="79"/>
  <c r="M109" i="79"/>
  <c r="K109" i="79"/>
  <c r="I109" i="79"/>
  <c r="G109" i="79"/>
  <c r="E109" i="79"/>
  <c r="C109" i="79"/>
  <c r="D109" i="79"/>
  <c r="C41" i="72"/>
  <c r="C53" i="72"/>
  <c r="C39" i="72"/>
  <c r="C51" i="72"/>
  <c r="C37" i="72"/>
  <c r="C36" i="72"/>
  <c r="D19" i="72"/>
  <c r="D18" i="72"/>
  <c r="D17" i="72"/>
  <c r="D13" i="72"/>
  <c r="D12" i="72"/>
  <c r="D11" i="72"/>
  <c r="D7" i="72"/>
  <c r="D10" i="72"/>
  <c r="D6" i="72"/>
  <c r="D5" i="72"/>
  <c r="S3" i="79"/>
  <c r="S6" i="79"/>
  <c r="S5" i="79"/>
  <c r="C23" i="79"/>
  <c r="S4" i="79"/>
  <c r="S2" i="79"/>
  <c r="S7" i="79"/>
  <c r="D5" i="79"/>
  <c r="C115" i="79"/>
  <c r="D113" i="79"/>
  <c r="M51" i="79"/>
  <c r="N51" i="79"/>
  <c r="K51" i="79"/>
  <c r="K47" i="79"/>
  <c r="M47" i="79"/>
  <c r="N47" i="79"/>
  <c r="K49" i="79"/>
  <c r="M49" i="79"/>
  <c r="N49" i="79"/>
  <c r="K53" i="79"/>
  <c r="M53" i="79"/>
  <c r="N53" i="79"/>
  <c r="K55" i="79"/>
  <c r="M55" i="79"/>
  <c r="N55" i="79"/>
  <c r="M50" i="79"/>
  <c r="N50" i="79"/>
  <c r="K50" i="79"/>
  <c r="K48" i="79"/>
  <c r="M48" i="79"/>
  <c r="N48" i="79"/>
  <c r="K52" i="79"/>
  <c r="M52" i="79"/>
  <c r="N52" i="79"/>
  <c r="K54" i="79"/>
  <c r="J54" i="79"/>
  <c r="M54" i="79"/>
  <c r="N54" i="79"/>
  <c r="B133" i="75"/>
  <c r="B131" i="75"/>
  <c r="H46" i="75"/>
  <c r="B129" i="75"/>
  <c r="E128" i="75"/>
  <c r="F128" i="75"/>
  <c r="G128" i="75"/>
  <c r="H128" i="75"/>
  <c r="I128" i="75"/>
  <c r="J128" i="75"/>
  <c r="K128" i="75"/>
  <c r="L128" i="75"/>
  <c r="M128" i="75"/>
  <c r="D128" i="75"/>
  <c r="E126" i="75"/>
  <c r="F126" i="75"/>
  <c r="G126" i="75"/>
  <c r="H126" i="75"/>
  <c r="I126" i="75"/>
  <c r="J126" i="75"/>
  <c r="K126" i="75"/>
  <c r="L126" i="75"/>
  <c r="M126" i="75"/>
  <c r="D126" i="75"/>
  <c r="E124" i="75"/>
  <c r="F124" i="75"/>
  <c r="G124" i="75"/>
  <c r="H124" i="75"/>
  <c r="I124" i="75"/>
  <c r="J124" i="75"/>
  <c r="K124" i="75"/>
  <c r="L124" i="75"/>
  <c r="M124" i="75"/>
  <c r="D124" i="75"/>
  <c r="E122" i="75"/>
  <c r="F122" i="75"/>
  <c r="G122" i="75"/>
  <c r="H122" i="75"/>
  <c r="I122" i="75"/>
  <c r="J122" i="75"/>
  <c r="K122" i="75"/>
  <c r="L122" i="75"/>
  <c r="M122" i="75"/>
  <c r="D122" i="75"/>
  <c r="M118" i="75"/>
  <c r="L118" i="75"/>
  <c r="K118" i="75"/>
  <c r="J118" i="75"/>
  <c r="I118" i="75"/>
  <c r="H118" i="75"/>
  <c r="G118" i="75"/>
  <c r="F118" i="75"/>
  <c r="E118" i="75"/>
  <c r="D118" i="75"/>
  <c r="C118" i="75"/>
  <c r="B116" i="75"/>
  <c r="B114" i="75"/>
  <c r="H38" i="75"/>
  <c r="B112" i="75"/>
  <c r="E111" i="75"/>
  <c r="F111" i="75"/>
  <c r="G111" i="75"/>
  <c r="H111" i="75"/>
  <c r="I111" i="75"/>
  <c r="J111" i="75"/>
  <c r="K111" i="75"/>
  <c r="L111" i="75"/>
  <c r="M111" i="75"/>
  <c r="D111" i="75"/>
  <c r="E109" i="75"/>
  <c r="F109" i="75"/>
  <c r="G109" i="75"/>
  <c r="H109" i="75"/>
  <c r="I109" i="75"/>
  <c r="J109" i="75"/>
  <c r="K109" i="75"/>
  <c r="L109" i="75"/>
  <c r="M109" i="75"/>
  <c r="D109" i="75"/>
  <c r="D107" i="75"/>
  <c r="E107" i="75"/>
  <c r="F107" i="75"/>
  <c r="G107" i="75"/>
  <c r="H107" i="75"/>
  <c r="I107" i="75"/>
  <c r="J107" i="75"/>
  <c r="K107" i="75"/>
  <c r="L107" i="75"/>
  <c r="M107" i="75"/>
  <c r="B106" i="75"/>
  <c r="H33" i="75"/>
  <c r="D105" i="75"/>
  <c r="E105" i="75"/>
  <c r="F105" i="75"/>
  <c r="G105" i="75"/>
  <c r="D103" i="75"/>
  <c r="E103" i="75"/>
  <c r="F103" i="75"/>
  <c r="G103" i="75"/>
  <c r="D101" i="75"/>
  <c r="E101" i="75"/>
  <c r="F101" i="75"/>
  <c r="G101" i="75"/>
  <c r="D99" i="75"/>
  <c r="E99" i="75"/>
  <c r="F99" i="75"/>
  <c r="G99" i="75"/>
  <c r="D97" i="75"/>
  <c r="E97" i="75"/>
  <c r="F97" i="75"/>
  <c r="G97" i="75"/>
  <c r="D95" i="75"/>
  <c r="E95" i="75"/>
  <c r="F95" i="75"/>
  <c r="G95" i="75"/>
  <c r="D93" i="75"/>
  <c r="E93" i="75"/>
  <c r="F93" i="75"/>
  <c r="G93" i="75"/>
  <c r="D91" i="75"/>
  <c r="E91" i="75"/>
  <c r="F91" i="75"/>
  <c r="G91" i="75"/>
  <c r="B88" i="75"/>
  <c r="B86" i="75"/>
  <c r="H15" i="75"/>
  <c r="B84" i="75"/>
  <c r="D83" i="75"/>
  <c r="E83" i="75"/>
  <c r="F83" i="75"/>
  <c r="G83" i="75"/>
  <c r="H83" i="75"/>
  <c r="I83" i="75"/>
  <c r="J83" i="75"/>
  <c r="K83" i="75"/>
  <c r="L83" i="75"/>
  <c r="M83" i="75"/>
  <c r="M81" i="75"/>
  <c r="L81" i="75"/>
  <c r="K81" i="75"/>
  <c r="J81" i="75"/>
  <c r="I81" i="75"/>
  <c r="H81" i="75"/>
  <c r="G81" i="75"/>
  <c r="F81" i="75"/>
  <c r="E81" i="75"/>
  <c r="D81" i="75"/>
  <c r="C81" i="75"/>
  <c r="I67" i="75"/>
  <c r="C67" i="75"/>
  <c r="H67" i="75"/>
  <c r="I66" i="75"/>
  <c r="C66" i="75"/>
  <c r="H66" i="75"/>
  <c r="I65" i="75"/>
  <c r="C65" i="75"/>
  <c r="H65" i="75"/>
  <c r="I64" i="75"/>
  <c r="C64" i="75"/>
  <c r="H64" i="75"/>
  <c r="I63" i="75"/>
  <c r="C63" i="75"/>
  <c r="H63" i="75"/>
  <c r="I62" i="75"/>
  <c r="C62" i="75"/>
  <c r="H62" i="75"/>
  <c r="H61" i="75"/>
  <c r="I61" i="75"/>
  <c r="C61" i="75"/>
  <c r="I60" i="75"/>
  <c r="C60" i="75"/>
  <c r="H60" i="75"/>
  <c r="H59" i="75"/>
  <c r="I59" i="75"/>
  <c r="C59" i="75"/>
  <c r="J55" i="75"/>
  <c r="I55" i="75"/>
  <c r="H55" i="75"/>
  <c r="G55" i="75"/>
  <c r="F55" i="75"/>
  <c r="E55" i="75"/>
  <c r="P50" i="75"/>
  <c r="P49" i="75"/>
  <c r="K49" i="75"/>
  <c r="V48" i="75"/>
  <c r="T48" i="75"/>
  <c r="R48" i="75"/>
  <c r="P48" i="75"/>
  <c r="Q47" i="75"/>
  <c r="Z47" i="75"/>
  <c r="J47" i="75"/>
  <c r="AC47" i="75"/>
  <c r="H47" i="75"/>
  <c r="AB47" i="75"/>
  <c r="F47" i="75"/>
  <c r="S47" i="75"/>
  <c r="AC46" i="75"/>
  <c r="Q46" i="75"/>
  <c r="Z46" i="75"/>
  <c r="J46" i="75"/>
  <c r="W46" i="75"/>
  <c r="F46" i="75"/>
  <c r="AA46" i="75"/>
  <c r="Q45" i="75"/>
  <c r="Z45" i="75"/>
  <c r="J45" i="75"/>
  <c r="AC45" i="75"/>
  <c r="H45" i="75"/>
  <c r="AB45" i="75"/>
  <c r="F45" i="75"/>
  <c r="AA45" i="75"/>
  <c r="Q44" i="75"/>
  <c r="Z44" i="75"/>
  <c r="J44" i="75"/>
  <c r="W44" i="75"/>
  <c r="H44" i="75"/>
  <c r="AB44" i="75"/>
  <c r="F44" i="75"/>
  <c r="AA44" i="75"/>
  <c r="U43" i="75"/>
  <c r="Q43" i="75"/>
  <c r="Z43" i="75"/>
  <c r="J43" i="75"/>
  <c r="AC43" i="75"/>
  <c r="H43" i="75"/>
  <c r="AB43" i="75"/>
  <c r="F43" i="75"/>
  <c r="AA43" i="75"/>
  <c r="Q42" i="75"/>
  <c r="Z42" i="75"/>
  <c r="J42" i="75"/>
  <c r="AC42" i="75"/>
  <c r="H42" i="75"/>
  <c r="AB42" i="75"/>
  <c r="F42" i="75"/>
  <c r="AA42" i="75"/>
  <c r="Q41" i="75"/>
  <c r="Z41" i="75"/>
  <c r="J41" i="75"/>
  <c r="AC41" i="75"/>
  <c r="H41" i="75"/>
  <c r="AB41" i="75"/>
  <c r="F41" i="75"/>
  <c r="AA41" i="75"/>
  <c r="Q40" i="75"/>
  <c r="Z40" i="75"/>
  <c r="J40" i="75"/>
  <c r="W40" i="75"/>
  <c r="H40" i="75"/>
  <c r="AB40" i="75"/>
  <c r="F40" i="75"/>
  <c r="AA40" i="75"/>
  <c r="U39" i="75"/>
  <c r="Q39" i="75"/>
  <c r="Z39" i="75"/>
  <c r="J39" i="75"/>
  <c r="AC39" i="75"/>
  <c r="H39" i="75"/>
  <c r="AB39" i="75"/>
  <c r="F39" i="75"/>
  <c r="AA39" i="75"/>
  <c r="S38" i="75"/>
  <c r="Q38" i="75"/>
  <c r="Z38" i="75"/>
  <c r="J38" i="75"/>
  <c r="AC38" i="75"/>
  <c r="F38" i="75"/>
  <c r="AA38" i="75"/>
  <c r="Q37" i="75"/>
  <c r="Z37" i="75"/>
  <c r="J37" i="75"/>
  <c r="AC37" i="75"/>
  <c r="H37" i="75"/>
  <c r="AB37" i="75"/>
  <c r="F37" i="75"/>
  <c r="AA37" i="75"/>
  <c r="Q36" i="75"/>
  <c r="Z36" i="75"/>
  <c r="J36" i="75"/>
  <c r="AC36" i="75"/>
  <c r="H36" i="75"/>
  <c r="AB36" i="75"/>
  <c r="F36" i="75"/>
  <c r="AA36" i="75"/>
  <c r="Q34" i="75"/>
  <c r="Z34" i="75"/>
  <c r="J34" i="75"/>
  <c r="AC34" i="75"/>
  <c r="H34" i="75"/>
  <c r="AB34" i="75"/>
  <c r="F34" i="75"/>
  <c r="AA34" i="75"/>
  <c r="AC33" i="75"/>
  <c r="Q33" i="75"/>
  <c r="Z33" i="75"/>
  <c r="J33" i="75"/>
  <c r="W33" i="75"/>
  <c r="F33" i="75"/>
  <c r="AA33" i="75"/>
  <c r="Q31" i="75"/>
  <c r="Z31" i="75"/>
  <c r="J31" i="75"/>
  <c r="AC31" i="75"/>
  <c r="H31" i="75"/>
  <c r="AB31" i="75"/>
  <c r="F31" i="75"/>
  <c r="AA31" i="75"/>
  <c r="Q29" i="75"/>
  <c r="Z29" i="75"/>
  <c r="J29" i="75"/>
  <c r="AC29" i="75"/>
  <c r="H29" i="75"/>
  <c r="AB29" i="75"/>
  <c r="F29" i="75"/>
  <c r="AA29" i="75"/>
  <c r="Q27" i="75"/>
  <c r="Z27" i="75"/>
  <c r="J27" i="75"/>
  <c r="AC27" i="75"/>
  <c r="H27" i="75"/>
  <c r="AB27" i="75"/>
  <c r="F27" i="75"/>
  <c r="AA27" i="75"/>
  <c r="Q25" i="75"/>
  <c r="Z25" i="75"/>
  <c r="J25" i="75"/>
  <c r="AC25" i="75"/>
  <c r="H25" i="75"/>
  <c r="AB25" i="75"/>
  <c r="F25" i="75"/>
  <c r="AA25" i="75"/>
  <c r="C25" i="75"/>
  <c r="Q23" i="75"/>
  <c r="Z23" i="75"/>
  <c r="J23" i="75"/>
  <c r="AC23" i="75"/>
  <c r="H23" i="75"/>
  <c r="AB23" i="75"/>
  <c r="F23" i="75"/>
  <c r="AA23" i="75"/>
  <c r="Q21" i="75"/>
  <c r="Z21" i="75"/>
  <c r="J21" i="75"/>
  <c r="AC21" i="75"/>
  <c r="H21" i="75"/>
  <c r="AB21" i="75"/>
  <c r="F21" i="75"/>
  <c r="AA21" i="75"/>
  <c r="Q19" i="75"/>
  <c r="Z19" i="75"/>
  <c r="J19" i="75"/>
  <c r="AC19" i="75"/>
  <c r="H19" i="75"/>
  <c r="AB19" i="75"/>
  <c r="F19" i="75"/>
  <c r="AA19" i="75"/>
  <c r="Q17" i="75"/>
  <c r="Z17" i="75"/>
  <c r="J17" i="75"/>
  <c r="AC17" i="75"/>
  <c r="H17" i="75"/>
  <c r="AB17" i="75"/>
  <c r="F17" i="75"/>
  <c r="AA17" i="75"/>
  <c r="Q16" i="75"/>
  <c r="Z16" i="75"/>
  <c r="J16" i="75"/>
  <c r="AC16" i="75"/>
  <c r="H16" i="75"/>
  <c r="AB16" i="75"/>
  <c r="F16" i="75"/>
  <c r="AA16" i="75"/>
  <c r="Q15" i="75"/>
  <c r="Z15" i="75"/>
  <c r="J15" i="75"/>
  <c r="W15" i="75"/>
  <c r="F15" i="75"/>
  <c r="AA15" i="75"/>
  <c r="Q14" i="75"/>
  <c r="Z14" i="75"/>
  <c r="J14" i="75"/>
  <c r="AC14" i="75"/>
  <c r="H14" i="75"/>
  <c r="AB14" i="75"/>
  <c r="F14" i="75"/>
  <c r="AA14" i="75"/>
  <c r="AC13" i="75"/>
  <c r="Q13" i="75"/>
  <c r="Z13" i="75"/>
  <c r="J13" i="75"/>
  <c r="W13" i="75"/>
  <c r="H13" i="75"/>
  <c r="AB13" i="75"/>
  <c r="F13" i="75"/>
  <c r="AA13" i="75"/>
  <c r="Q12" i="75"/>
  <c r="Z12" i="75"/>
  <c r="Q11" i="75"/>
  <c r="Z11" i="75"/>
  <c r="J11" i="75"/>
  <c r="AC11" i="75"/>
  <c r="H11" i="75"/>
  <c r="AB11" i="75"/>
  <c r="F11" i="75"/>
  <c r="AA11" i="75"/>
  <c r="J10" i="75"/>
  <c r="AC10" i="75"/>
  <c r="H10" i="75"/>
  <c r="U10" i="75"/>
  <c r="F10" i="75"/>
  <c r="AA10" i="75"/>
  <c r="P75" i="74"/>
  <c r="Q73" i="74"/>
  <c r="P62" i="74"/>
  <c r="Q60" i="74"/>
  <c r="F60" i="74"/>
  <c r="D60" i="74"/>
  <c r="Q59" i="74"/>
  <c r="K59" i="74"/>
  <c r="F58" i="74"/>
  <c r="Q52" i="74"/>
  <c r="J50" i="74"/>
  <c r="M47" i="74"/>
  <c r="F33" i="74"/>
  <c r="F31" i="74"/>
  <c r="F23" i="74"/>
  <c r="D24" i="74"/>
  <c r="F21" i="74"/>
  <c r="F20" i="74"/>
  <c r="M19" i="74"/>
  <c r="F18" i="74"/>
  <c r="M17" i="74"/>
  <c r="F17" i="74"/>
  <c r="F15" i="74"/>
  <c r="F25" i="73"/>
  <c r="C25" i="73"/>
  <c r="F24" i="73"/>
  <c r="F23" i="73"/>
  <c r="E22" i="73"/>
  <c r="E21" i="73"/>
  <c r="E19" i="73"/>
  <c r="F17" i="73"/>
  <c r="E16" i="73"/>
  <c r="F15" i="73"/>
  <c r="F14" i="73"/>
  <c r="K9" i="73"/>
  <c r="J9" i="73"/>
  <c r="I9" i="73"/>
  <c r="H9" i="73"/>
  <c r="G9" i="73"/>
  <c r="F9" i="73"/>
  <c r="E9" i="73"/>
  <c r="D9" i="73"/>
  <c r="F1" i="46"/>
  <c r="F1" i="71"/>
  <c r="F113" i="71"/>
  <c r="N99" i="71"/>
  <c r="N108" i="71"/>
  <c r="M99" i="71"/>
  <c r="L99" i="71"/>
  <c r="L100" i="71"/>
  <c r="K99" i="71"/>
  <c r="J99" i="71"/>
  <c r="J108" i="71"/>
  <c r="I99" i="71"/>
  <c r="H99" i="71"/>
  <c r="H108" i="71"/>
  <c r="G99" i="71"/>
  <c r="F99" i="71"/>
  <c r="F108" i="71"/>
  <c r="E99" i="71"/>
  <c r="D99" i="71"/>
  <c r="D100" i="71"/>
  <c r="C99" i="71"/>
  <c r="M87" i="71"/>
  <c r="N87" i="71"/>
  <c r="K87" i="71"/>
  <c r="J87" i="71"/>
  <c r="D87" i="71"/>
  <c r="M86" i="71"/>
  <c r="N86" i="71"/>
  <c r="K86" i="71"/>
  <c r="J86" i="71"/>
  <c r="D86" i="71"/>
  <c r="M85" i="71"/>
  <c r="N85" i="71"/>
  <c r="K85" i="71"/>
  <c r="J85" i="71"/>
  <c r="D85" i="71"/>
  <c r="M84" i="71"/>
  <c r="N84" i="71"/>
  <c r="K84" i="71"/>
  <c r="J84" i="71"/>
  <c r="D84" i="71"/>
  <c r="M83" i="71"/>
  <c r="N83" i="71"/>
  <c r="K83" i="71"/>
  <c r="J83" i="71"/>
  <c r="D83" i="71"/>
  <c r="B83" i="71"/>
  <c r="M82" i="71"/>
  <c r="N82" i="71"/>
  <c r="K82" i="71"/>
  <c r="J82" i="71"/>
  <c r="D82" i="71"/>
  <c r="B82" i="71"/>
  <c r="M81" i="71"/>
  <c r="N81" i="71"/>
  <c r="K81" i="71"/>
  <c r="J81" i="71"/>
  <c r="D81" i="71"/>
  <c r="M80" i="71"/>
  <c r="N80" i="71"/>
  <c r="K80" i="71"/>
  <c r="J80" i="71"/>
  <c r="F80" i="71"/>
  <c r="D80" i="71"/>
  <c r="M77" i="71"/>
  <c r="N77" i="71"/>
  <c r="K77" i="71"/>
  <c r="J77" i="71"/>
  <c r="D77" i="71"/>
  <c r="M76" i="71"/>
  <c r="N76" i="71"/>
  <c r="K76" i="71"/>
  <c r="J76" i="71"/>
  <c r="D76" i="71"/>
  <c r="M75" i="71"/>
  <c r="N75" i="71"/>
  <c r="K75" i="71"/>
  <c r="J75" i="71"/>
  <c r="D75" i="71"/>
  <c r="M74" i="71"/>
  <c r="N74" i="71"/>
  <c r="K74" i="71"/>
  <c r="J74" i="71"/>
  <c r="D74" i="71"/>
  <c r="M73" i="71"/>
  <c r="N73" i="71"/>
  <c r="K73" i="71"/>
  <c r="J73" i="71"/>
  <c r="D73" i="71"/>
  <c r="M72" i="71"/>
  <c r="N72" i="71"/>
  <c r="K72" i="71"/>
  <c r="J72" i="71"/>
  <c r="D72" i="71"/>
  <c r="M71" i="71"/>
  <c r="N71" i="71"/>
  <c r="K71" i="71"/>
  <c r="J71" i="71"/>
  <c r="D71" i="71"/>
  <c r="B71" i="71"/>
  <c r="M70" i="71"/>
  <c r="N70" i="71"/>
  <c r="K70" i="71"/>
  <c r="J70" i="71"/>
  <c r="D70" i="71"/>
  <c r="M69" i="71"/>
  <c r="N69" i="71"/>
  <c r="K69" i="71"/>
  <c r="J69" i="71"/>
  <c r="F69" i="71"/>
  <c r="H72" i="71"/>
  <c r="D69" i="71"/>
  <c r="M66" i="71"/>
  <c r="N66" i="71"/>
  <c r="K66" i="71"/>
  <c r="J66" i="71"/>
  <c r="D66" i="71"/>
  <c r="N65" i="71"/>
  <c r="M65" i="71"/>
  <c r="K65" i="71"/>
  <c r="J65" i="71"/>
  <c r="D65" i="71"/>
  <c r="M64" i="71"/>
  <c r="N64" i="71"/>
  <c r="K64" i="71"/>
  <c r="J64" i="71"/>
  <c r="D64" i="71"/>
  <c r="N63" i="71"/>
  <c r="M63" i="71"/>
  <c r="K63" i="71"/>
  <c r="J63" i="71"/>
  <c r="D63" i="71"/>
  <c r="N62" i="71"/>
  <c r="M62" i="71"/>
  <c r="K62" i="71"/>
  <c r="J62" i="71"/>
  <c r="D62" i="71"/>
  <c r="M61" i="71"/>
  <c r="N61" i="71"/>
  <c r="K61" i="71"/>
  <c r="J61" i="71"/>
  <c r="D61" i="71"/>
  <c r="M60" i="71"/>
  <c r="N60" i="71"/>
  <c r="K60" i="71"/>
  <c r="J60" i="71"/>
  <c r="D60" i="71"/>
  <c r="B60" i="71"/>
  <c r="N59" i="71"/>
  <c r="M59" i="71"/>
  <c r="K59" i="71"/>
  <c r="J59" i="71"/>
  <c r="D59" i="71"/>
  <c r="M58" i="71"/>
  <c r="N58" i="71"/>
  <c r="K58" i="71"/>
  <c r="J58" i="71"/>
  <c r="F58" i="71"/>
  <c r="D58" i="71"/>
  <c r="D54" i="71"/>
  <c r="B49" i="71"/>
  <c r="H39" i="71"/>
  <c r="H38" i="71"/>
  <c r="H37" i="71"/>
  <c r="H36" i="71"/>
  <c r="H35" i="71"/>
  <c r="H34" i="71"/>
  <c r="H33" i="71"/>
  <c r="J20" i="71"/>
  <c r="I19" i="71"/>
  <c r="C18" i="71"/>
  <c r="F15" i="71"/>
  <c r="E15" i="71"/>
  <c r="D15" i="71"/>
  <c r="C12" i="71"/>
  <c r="C15" i="71"/>
  <c r="AJ12" i="71"/>
  <c r="Y12" i="71"/>
  <c r="Y10" i="71"/>
  <c r="C10" i="71"/>
  <c r="C11" i="71"/>
  <c r="AJ9" i="71"/>
  <c r="AJ10" i="71"/>
  <c r="AI9" i="71"/>
  <c r="AI12" i="71"/>
  <c r="AH9" i="71"/>
  <c r="AH12" i="71"/>
  <c r="AG9" i="71"/>
  <c r="AG12" i="71"/>
  <c r="AF9" i="71"/>
  <c r="AE9" i="71"/>
  <c r="AE12" i="71"/>
  <c r="AD9" i="71"/>
  <c r="AD12" i="71"/>
  <c r="AC9" i="71"/>
  <c r="AC12" i="71"/>
  <c r="AB9" i="71"/>
  <c r="AB10" i="71"/>
  <c r="AA9" i="71"/>
  <c r="AA12" i="71"/>
  <c r="Z9" i="71"/>
  <c r="Z12" i="71"/>
  <c r="C9" i="71"/>
  <c r="A7" i="71"/>
  <c r="G3" i="71"/>
  <c r="H101" i="71"/>
  <c r="H106" i="71"/>
  <c r="I2" i="71"/>
  <c r="G2" i="71"/>
  <c r="H113" i="71"/>
  <c r="M1" i="71"/>
  <c r="B56" i="1"/>
  <c r="AM9" i="1"/>
  <c r="AM8" i="1"/>
  <c r="AM7" i="1"/>
  <c r="AL9" i="1"/>
  <c r="AL8" i="1"/>
  <c r="AL7" i="1"/>
  <c r="AK9" i="1"/>
  <c r="AK8" i="1"/>
  <c r="D52" i="79"/>
  <c r="J52" i="79"/>
  <c r="D48" i="79"/>
  <c r="J48" i="79"/>
  <c r="J51" i="79"/>
  <c r="D51" i="79"/>
  <c r="J50" i="79"/>
  <c r="D50" i="79"/>
  <c r="D55" i="79"/>
  <c r="J55" i="79"/>
  <c r="D53" i="79"/>
  <c r="J53" i="79"/>
  <c r="D49" i="79"/>
  <c r="J49" i="79"/>
  <c r="D47" i="79"/>
  <c r="J47" i="79"/>
  <c r="AF10" i="71"/>
  <c r="AF12" i="71"/>
  <c r="AB12" i="71"/>
  <c r="E69" i="71"/>
  <c r="B67" i="7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c r="AI11" i="71"/>
  <c r="AI13" i="71"/>
  <c r="AE11" i="71"/>
  <c r="AE13" i="71"/>
  <c r="H75" i="71"/>
  <c r="S5" i="71"/>
  <c r="J17" i="71"/>
  <c r="F34" i="71"/>
  <c r="F38" i="71"/>
  <c r="S3" i="71"/>
  <c r="S6" i="71"/>
  <c r="X7" i="71"/>
  <c r="N17" i="71"/>
  <c r="H22" i="71"/>
  <c r="F36" i="71"/>
  <c r="E11" i="71"/>
  <c r="E9" i="71"/>
  <c r="E8" i="71"/>
  <c r="C7"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c r="J101" i="71"/>
  <c r="J109" i="71"/>
  <c r="F101" i="71"/>
  <c r="F109" i="71"/>
  <c r="C23" i="71"/>
  <c r="J22" i="71"/>
  <c r="G22" i="71"/>
  <c r="E22" i="71"/>
  <c r="AJ11" i="71"/>
  <c r="AJ13" i="71"/>
  <c r="AH11" i="71"/>
  <c r="AH13" i="71"/>
  <c r="AF11" i="71"/>
  <c r="AF13" i="71"/>
  <c r="AD11" i="71"/>
  <c r="AD13" i="71"/>
  <c r="AB11" i="71"/>
  <c r="AB13" i="71"/>
  <c r="Z11" i="71"/>
  <c r="Z13" i="71"/>
  <c r="N3" i="71"/>
  <c r="F47" i="71"/>
  <c r="M4" i="71"/>
  <c r="S4" i="71"/>
  <c r="N5" i="71"/>
  <c r="C6" i="71"/>
  <c r="N6" i="71"/>
  <c r="M7" i="71"/>
  <c r="S7" i="71"/>
  <c r="Z7" i="71"/>
  <c r="M8" i="71"/>
  <c r="M9" i="71"/>
  <c r="N10" i="71"/>
  <c r="Z10" i="71"/>
  <c r="AD10" i="71"/>
  <c r="AH10" i="71"/>
  <c r="M11" i="71"/>
  <c r="Y11" i="71"/>
  <c r="Y13" i="71"/>
  <c r="AC11" i="71"/>
  <c r="AC13" i="71"/>
  <c r="AG11" i="71"/>
  <c r="AG13" i="71"/>
  <c r="C17" i="71"/>
  <c r="H17" i="71"/>
  <c r="L17" i="71"/>
  <c r="F22" i="71"/>
  <c r="F33" i="71"/>
  <c r="F35" i="71"/>
  <c r="F37" i="71"/>
  <c r="F39" i="71"/>
  <c r="E58" i="71"/>
  <c r="B56" i="71"/>
  <c r="H62" i="71"/>
  <c r="H65" i="71"/>
  <c r="H77" i="71"/>
  <c r="H76" i="71"/>
  <c r="H73" i="71"/>
  <c r="H71" i="71"/>
  <c r="H69" i="71"/>
  <c r="H70" i="71"/>
  <c r="H74" i="71"/>
  <c r="E80" i="71"/>
  <c r="B78" i="71"/>
  <c r="H83" i="71"/>
  <c r="H86" i="71"/>
  <c r="D101" i="71"/>
  <c r="L101" i="71"/>
  <c r="H102" i="71"/>
  <c r="H104" i="71"/>
  <c r="M5" i="71"/>
  <c r="N8" i="71"/>
  <c r="N9" i="71"/>
  <c r="F100" i="71"/>
  <c r="J100" i="71"/>
  <c r="N100" i="71"/>
  <c r="A3" i="3"/>
  <c r="E47" i="79"/>
  <c r="B45" i="79"/>
  <c r="C24" i="79"/>
  <c r="G60" i="72"/>
  <c r="H55" i="71"/>
  <c r="G55" i="71"/>
  <c r="H52" i="71"/>
  <c r="G52" i="71"/>
  <c r="H50" i="71"/>
  <c r="G50" i="71"/>
  <c r="H47" i="71"/>
  <c r="G47" i="71"/>
  <c r="H54" i="71"/>
  <c r="G54" i="71"/>
  <c r="H51" i="71"/>
  <c r="G51" i="71"/>
  <c r="H48" i="71"/>
  <c r="G48" i="71"/>
  <c r="H49" i="71"/>
  <c r="G49" i="71"/>
  <c r="H53" i="71"/>
  <c r="G53" i="71"/>
  <c r="G17" i="71"/>
  <c r="D107" i="71"/>
  <c r="D105" i="71"/>
  <c r="D103" i="71"/>
  <c r="D106" i="71"/>
  <c r="D104" i="71"/>
  <c r="D102" i="71"/>
  <c r="L107" i="71"/>
  <c r="L105" i="71"/>
  <c r="L103" i="71"/>
  <c r="L106" i="71"/>
  <c r="L104" i="71"/>
  <c r="L102" i="71"/>
  <c r="D22" i="71"/>
  <c r="C21" i="7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c r="F118" i="71"/>
  <c r="B118" i="71"/>
  <c r="C118" i="71"/>
  <c r="D117" i="71"/>
  <c r="E117" i="71"/>
  <c r="F117" i="71"/>
  <c r="G117" i="71"/>
  <c r="H117" i="71"/>
  <c r="B117" i="71"/>
  <c r="C117" i="71"/>
  <c r="D116" i="71"/>
  <c r="E116" i="71"/>
  <c r="F116" i="71"/>
  <c r="G116" i="71"/>
  <c r="H116" i="71"/>
  <c r="B116" i="71"/>
  <c r="C116" i="71"/>
  <c r="D115" i="71"/>
  <c r="E115" i="71"/>
  <c r="F115" i="71"/>
  <c r="G115" i="71"/>
  <c r="H115" i="71"/>
  <c r="B115" i="71"/>
  <c r="G118" i="71"/>
  <c r="H118" i="71"/>
  <c r="I118" i="71"/>
  <c r="J118" i="71"/>
  <c r="K118" i="71"/>
  <c r="L118" i="71"/>
  <c r="M118" i="71"/>
  <c r="I116" i="71"/>
  <c r="J116" i="71"/>
  <c r="K116" i="71"/>
  <c r="L116" i="71"/>
  <c r="M116" i="71"/>
  <c r="I117" i="71"/>
  <c r="J117" i="71"/>
  <c r="K117" i="71"/>
  <c r="L117" i="71"/>
  <c r="M117" i="71"/>
  <c r="I115" i="71"/>
  <c r="J115" i="71"/>
  <c r="K115" i="71"/>
  <c r="L115" i="71"/>
  <c r="M115" i="71"/>
  <c r="M109" i="71"/>
  <c r="K109" i="71"/>
  <c r="I109" i="71"/>
  <c r="G109" i="71"/>
  <c r="E109" i="71"/>
  <c r="C109" i="71"/>
  <c r="D109" i="71"/>
  <c r="K53" i="71"/>
  <c r="M53" i="71"/>
  <c r="N53" i="71"/>
  <c r="M48" i="71"/>
  <c r="N48" i="71"/>
  <c r="K48" i="71"/>
  <c r="M54" i="71"/>
  <c r="N54" i="71"/>
  <c r="K54" i="71"/>
  <c r="J54" i="71"/>
  <c r="M50" i="71"/>
  <c r="N50" i="71"/>
  <c r="K50" i="71"/>
  <c r="M55" i="71"/>
  <c r="N55" i="71"/>
  <c r="K55" i="71"/>
  <c r="M49" i="71"/>
  <c r="N49" i="71"/>
  <c r="K49" i="71"/>
  <c r="K51" i="71"/>
  <c r="M51" i="71"/>
  <c r="N51" i="71"/>
  <c r="M47" i="71"/>
  <c r="N47" i="71"/>
  <c r="K47" i="71"/>
  <c r="J47" i="71"/>
  <c r="D47" i="71"/>
  <c r="M52" i="71"/>
  <c r="N52" i="71"/>
  <c r="K52" i="71"/>
  <c r="C115" i="71"/>
  <c r="D113" i="71"/>
  <c r="J52" i="71"/>
  <c r="D52" i="71"/>
  <c r="J49" i="71"/>
  <c r="D49" i="71"/>
  <c r="J53" i="71"/>
  <c r="D53" i="71"/>
  <c r="J51" i="71"/>
  <c r="D51" i="71"/>
  <c r="J55" i="71"/>
  <c r="D55" i="71"/>
  <c r="J50" i="71"/>
  <c r="D50" i="71"/>
  <c r="J48" i="71"/>
  <c r="D48" i="71"/>
  <c r="E47" i="71"/>
  <c r="B45" i="71"/>
  <c r="C24" i="71"/>
  <c r="L2" i="69"/>
  <c r="L9" i="69"/>
  <c r="N2" i="69"/>
  <c r="C15" i="69"/>
  <c r="C35" i="69"/>
  <c r="C31" i="69"/>
  <c r="C27" i="69"/>
  <c r="C26" i="69"/>
  <c r="C25" i="69"/>
  <c r="C24" i="69"/>
  <c r="C23" i="69"/>
  <c r="C22" i="69"/>
  <c r="C21" i="69"/>
  <c r="C20" i="69"/>
  <c r="C19" i="69"/>
  <c r="C11" i="69"/>
  <c r="C18" i="69"/>
  <c r="C10" i="69"/>
  <c r="F29" i="72"/>
  <c r="F41" i="72"/>
  <c r="G53" i="72"/>
  <c r="K64" i="72"/>
  <c r="D39" i="46"/>
  <c r="Q13" i="3"/>
  <c r="G23" i="6"/>
  <c r="F19" i="6"/>
  <c r="I13" i="3"/>
  <c r="N7" i="69"/>
  <c r="AH9" i="1"/>
  <c r="AH7" i="1"/>
  <c r="D29" i="46"/>
  <c r="L4" i="69"/>
  <c r="L10" i="69"/>
  <c r="F24" i="72"/>
  <c r="F36" i="72"/>
  <c r="G48" i="72"/>
  <c r="K60" i="72"/>
  <c r="AH6" i="1"/>
  <c r="N3" i="69"/>
  <c r="C13" i="69"/>
  <c r="C16" i="69"/>
  <c r="C105" i="72"/>
  <c r="D37" i="46"/>
  <c r="M13" i="3"/>
  <c r="G21" i="6"/>
  <c r="N4" i="69"/>
  <c r="F37" i="72"/>
  <c r="G49" i="72"/>
  <c r="K61" i="72"/>
  <c r="D29" i="71"/>
  <c r="D1" i="71"/>
  <c r="D29" i="79"/>
  <c r="D1" i="79"/>
  <c r="F26" i="72"/>
  <c r="N8" i="69"/>
  <c r="AN13" i="3"/>
  <c r="F27" i="72"/>
  <c r="F30" i="72"/>
  <c r="AH8" i="1"/>
  <c r="M9" i="69"/>
  <c r="N9" i="69"/>
  <c r="N5" i="69"/>
  <c r="C101" i="72"/>
  <c r="C102" i="72"/>
  <c r="C87" i="72"/>
  <c r="F39" i="72"/>
  <c r="G51" i="72"/>
  <c r="K62" i="72"/>
  <c r="F42" i="72"/>
  <c r="G54" i="72"/>
  <c r="F38" i="72"/>
  <c r="G50" i="72"/>
  <c r="F31" i="72"/>
  <c r="F43" i="72"/>
  <c r="M10" i="69"/>
  <c r="N10" i="69"/>
  <c r="G55" i="72"/>
  <c r="C19" i="72"/>
  <c r="AH5" i="59"/>
  <c r="AG5" i="59"/>
  <c r="AE5" i="59"/>
  <c r="AF5" i="59"/>
  <c r="AD5" i="59"/>
  <c r="Q5" i="59"/>
  <c r="P5" i="59"/>
  <c r="O5" i="59"/>
  <c r="N5" i="59"/>
  <c r="R43" i="68"/>
  <c r="R40" i="68"/>
  <c r="R41" i="68"/>
  <c r="F36" i="68"/>
  <c r="R34" i="68"/>
  <c r="R33" i="68"/>
  <c r="C30" i="68"/>
  <c r="R27" i="68"/>
  <c r="M24" i="68"/>
  <c r="R23" i="68"/>
  <c r="C23" i="68"/>
  <c r="R22" i="68"/>
  <c r="R21" i="68"/>
  <c r="R24" i="68"/>
  <c r="N19" i="68"/>
  <c r="R18" i="68"/>
  <c r="D18" i="68"/>
  <c r="R17" i="68"/>
  <c r="D17" i="68"/>
  <c r="R16" i="68"/>
  <c r="R19" i="68"/>
  <c r="D16" i="68"/>
  <c r="D15" i="68"/>
  <c r="M14" i="68"/>
  <c r="N14" i="68"/>
  <c r="D14" i="68"/>
  <c r="R13" i="68"/>
  <c r="R12" i="68"/>
  <c r="D12" i="68"/>
  <c r="R11" i="68"/>
  <c r="R10" i="68"/>
  <c r="D10" i="68"/>
  <c r="R9" i="68"/>
  <c r="D9" i="68"/>
  <c r="R8" i="68"/>
  <c r="R7" i="68"/>
  <c r="R4" i="68"/>
  <c r="R3" i="68"/>
  <c r="R35" i="68"/>
  <c r="U34" i="68"/>
  <c r="R14" i="68"/>
  <c r="D11" i="68"/>
  <c r="E11" i="68"/>
  <c r="E7" i="68"/>
  <c r="C27" i="68"/>
  <c r="R25" i="68"/>
  <c r="R5" i="68"/>
  <c r="U5" i="68"/>
  <c r="D7" i="68"/>
  <c r="C26" i="68"/>
  <c r="C32" i="68"/>
  <c r="C38" i="68"/>
  <c r="C39" i="68"/>
  <c r="D23" i="68"/>
  <c r="C29" i="68"/>
  <c r="F26" i="43"/>
  <c r="F25" i="43"/>
  <c r="F19" i="43"/>
  <c r="E16" i="43"/>
  <c r="F15" i="43"/>
  <c r="F14" i="43"/>
  <c r="F17" i="43"/>
  <c r="D26" i="68"/>
  <c r="D32" i="68"/>
  <c r="E23" i="68"/>
  <c r="D38" i="68"/>
  <c r="D39" i="68"/>
  <c r="D29" i="68"/>
  <c r="G20" i="43"/>
  <c r="E38" i="68"/>
  <c r="E39" i="68"/>
  <c r="C40" i="68"/>
  <c r="E29" i="68"/>
  <c r="E26" i="68"/>
  <c r="E32" i="68"/>
  <c r="AH6" i="59"/>
  <c r="AG6" i="59"/>
  <c r="AE6" i="59"/>
  <c r="AF6" i="59"/>
  <c r="AD6" i="59"/>
  <c r="Q6" i="59"/>
  <c r="P6" i="59"/>
  <c r="O6" i="59"/>
  <c r="N6" i="59"/>
  <c r="C41" i="68"/>
  <c r="B2" i="68"/>
  <c r="B3" i="68"/>
  <c r="AH7" i="59"/>
  <c r="AG7" i="59"/>
  <c r="AE7" i="59"/>
  <c r="AF7" i="59"/>
  <c r="AD7" i="59"/>
  <c r="Q7" i="59"/>
  <c r="P7" i="59"/>
  <c r="O7" i="59"/>
  <c r="N7" i="59"/>
  <c r="AH8" i="59"/>
  <c r="AG8" i="59"/>
  <c r="AE8" i="59"/>
  <c r="AF8" i="59"/>
  <c r="AD8" i="59"/>
  <c r="Q8" i="59"/>
  <c r="P8" i="59"/>
  <c r="O8" i="59"/>
  <c r="N8" i="59"/>
  <c r="AH9" i="59"/>
  <c r="AG9" i="59"/>
  <c r="AE9" i="59"/>
  <c r="AF9" i="59"/>
  <c r="AD9" i="59"/>
  <c r="Q9" i="59"/>
  <c r="P9" i="59"/>
  <c r="O9" i="59"/>
  <c r="N9" i="59"/>
  <c r="AH10" i="59"/>
  <c r="AG10" i="59"/>
  <c r="AE10" i="59"/>
  <c r="AF10" i="59"/>
  <c r="AD10" i="59"/>
  <c r="Q10" i="59"/>
  <c r="P10" i="59"/>
  <c r="O10" i="59"/>
  <c r="N10" i="59"/>
  <c r="F25" i="12"/>
  <c r="C25" i="12"/>
  <c r="C16" i="11"/>
  <c r="C15" i="11"/>
  <c r="C14" i="11"/>
  <c r="C9" i="11"/>
  <c r="C8" i="11"/>
  <c r="K36" i="36"/>
  <c r="K38" i="35"/>
  <c r="K42" i="37"/>
  <c r="K49" i="34"/>
  <c r="K48" i="33"/>
  <c r="K48" i="21"/>
  <c r="K44" i="40"/>
  <c r="K49" i="39"/>
  <c r="E77" i="9"/>
  <c r="F77" i="9"/>
  <c r="AH11" i="59"/>
  <c r="AG11" i="59"/>
  <c r="AE11" i="59"/>
  <c r="AF11" i="59"/>
  <c r="AD11" i="59"/>
  <c r="Q11" i="59"/>
  <c r="P11" i="59"/>
  <c r="O11" i="59"/>
  <c r="N11" i="59"/>
  <c r="A21" i="31"/>
  <c r="C109" i="9"/>
  <c r="AH12" i="59"/>
  <c r="AG12" i="59"/>
  <c r="AE12" i="59"/>
  <c r="AF12" i="59"/>
  <c r="AD12" i="59"/>
  <c r="Q12" i="59"/>
  <c r="P12" i="59"/>
  <c r="O12" i="59"/>
  <c r="N12" i="59"/>
  <c r="Q14" i="59"/>
  <c r="P14" i="59"/>
  <c r="O14" i="59"/>
  <c r="N14" i="59"/>
  <c r="AH13" i="59"/>
  <c r="AG13" i="59"/>
  <c r="AE13" i="59"/>
  <c r="AF13" i="59"/>
  <c r="AD13" i="59"/>
  <c r="Q13" i="59"/>
  <c r="P13" i="59"/>
  <c r="O13" i="59"/>
  <c r="N13" i="59"/>
  <c r="AH14" i="59"/>
  <c r="AG14" i="59"/>
  <c r="AE14" i="59"/>
  <c r="AF14" i="59"/>
  <c r="AD14" i="59"/>
  <c r="Q15" i="59"/>
  <c r="Q16" i="59"/>
  <c r="P15" i="59"/>
  <c r="P16" i="59"/>
  <c r="O15" i="59"/>
  <c r="O16" i="59"/>
  <c r="N15" i="59"/>
  <c r="N16" i="59"/>
  <c r="AH15" i="59"/>
  <c r="AG15" i="59"/>
  <c r="AE15" i="59"/>
  <c r="AF15" i="59"/>
  <c r="AD15" i="59"/>
  <c r="AH16" i="59"/>
  <c r="AG16" i="59"/>
  <c r="AE16" i="59"/>
  <c r="AF16" i="59"/>
  <c r="AD16" i="59"/>
  <c r="M15" i="49"/>
  <c r="L15" i="49"/>
  <c r="K15" i="49"/>
  <c r="J15" i="49"/>
  <c r="I15" i="49"/>
  <c r="H15" i="49"/>
  <c r="G15" i="49"/>
  <c r="F15" i="49"/>
  <c r="E15" i="49"/>
  <c r="D15" i="49"/>
  <c r="C15" i="49"/>
  <c r="B15" i="49"/>
  <c r="E17" i="71"/>
  <c r="C16" i="71"/>
  <c r="AH17" i="59"/>
  <c r="AG17" i="59"/>
  <c r="AE17" i="59"/>
  <c r="AF17" i="59"/>
  <c r="AD17" i="59"/>
  <c r="Q17" i="59"/>
  <c r="P17" i="59"/>
  <c r="O17" i="59"/>
  <c r="N17" i="59"/>
  <c r="L3" i="59"/>
  <c r="AH3" i="59"/>
  <c r="K3" i="59"/>
  <c r="AG3" i="59"/>
  <c r="J3" i="59"/>
  <c r="AE3" i="59"/>
  <c r="AF3" i="59"/>
  <c r="I3" i="59"/>
  <c r="AD3" i="59"/>
  <c r="AH18" i="59"/>
  <c r="AG18" i="59"/>
  <c r="AE18" i="59"/>
  <c r="AF18" i="59"/>
  <c r="AD18" i="59"/>
  <c r="Q18" i="59"/>
  <c r="Q19" i="59"/>
  <c r="P18" i="59"/>
  <c r="P19" i="59"/>
  <c r="O18" i="59"/>
  <c r="O19" i="59"/>
  <c r="N18" i="59"/>
  <c r="N19" i="59"/>
  <c r="AH19" i="59"/>
  <c r="AG19" i="59"/>
  <c r="AE19" i="59"/>
  <c r="AF19" i="59"/>
  <c r="AD19" i="59"/>
  <c r="Q20" i="59"/>
  <c r="P20" i="59"/>
  <c r="O20" i="59"/>
  <c r="N20" i="59"/>
  <c r="J50" i="15"/>
  <c r="D22" i="59"/>
  <c r="AH20" i="59"/>
  <c r="AG20" i="59"/>
  <c r="AE20" i="59"/>
  <c r="AF20" i="59"/>
  <c r="AD20" i="59"/>
  <c r="AE21" i="59"/>
  <c r="AF21" i="59"/>
  <c r="AG21" i="59"/>
  <c r="AH21" i="59"/>
  <c r="AD21" i="59"/>
  <c r="Q21" i="59"/>
  <c r="F21" i="59"/>
  <c r="V21" i="59"/>
  <c r="P21" i="59"/>
  <c r="E21" i="59"/>
  <c r="O21" i="59"/>
  <c r="C21" i="59"/>
  <c r="T21" i="59"/>
  <c r="N21"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B51" i="63"/>
  <c r="A27" i="51"/>
  <c r="B20" i="63"/>
  <c r="Q23" i="59"/>
  <c r="O23" i="59"/>
  <c r="N24" i="59"/>
  <c r="O24" i="59"/>
  <c r="P24" i="59"/>
  <c r="Q24" i="59"/>
  <c r="N23" i="59"/>
  <c r="P23" i="59"/>
  <c r="K75" i="9"/>
  <c r="K6" i="4"/>
  <c r="O76" i="9"/>
  <c r="L76" i="9"/>
  <c r="B22" i="31"/>
  <c r="E15" i="66"/>
  <c r="F15" i="66"/>
  <c r="E16" i="66"/>
  <c r="F16" i="66"/>
  <c r="E17" i="66"/>
  <c r="F17" i="66"/>
  <c r="E18" i="66"/>
  <c r="F18" i="66"/>
  <c r="E19" i="66"/>
  <c r="F19" i="66"/>
  <c r="E20" i="66"/>
  <c r="F20" i="66"/>
  <c r="E21" i="66"/>
  <c r="F21" i="66"/>
  <c r="E22" i="66"/>
  <c r="F22" i="66"/>
  <c r="E23" i="66"/>
  <c r="F23" i="66"/>
  <c r="B3" i="66"/>
  <c r="B21" i="59"/>
  <c r="B20" i="59"/>
  <c r="B19"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c r="D21" i="59"/>
  <c r="B76" i="63"/>
  <c r="M5" i="54"/>
  <c r="A23" i="51"/>
  <c r="B17" i="63"/>
  <c r="Y12" i="46"/>
  <c r="AA9" i="46"/>
  <c r="AA10" i="46"/>
  <c r="AB9" i="46"/>
  <c r="AB10" i="46"/>
  <c r="AC9" i="46"/>
  <c r="AD9" i="46"/>
  <c r="AD10" i="46"/>
  <c r="AE9" i="46"/>
  <c r="AE10" i="46"/>
  <c r="AF9" i="46"/>
  <c r="AF10" i="46"/>
  <c r="AG9" i="46"/>
  <c r="AG10" i="46"/>
  <c r="AH9" i="46"/>
  <c r="AH10" i="46"/>
  <c r="AI9" i="46"/>
  <c r="AI10" i="46"/>
  <c r="AJ9" i="46"/>
  <c r="AJ10" i="46"/>
  <c r="Z9" i="46"/>
  <c r="Z10" i="46"/>
  <c r="AC10" i="46"/>
  <c r="Y10" i="46"/>
  <c r="Z12" i="46"/>
  <c r="AG12" i="46"/>
  <c r="AE12" i="46"/>
  <c r="AC12" i="46"/>
  <c r="B73" i="63"/>
  <c r="A21" i="64"/>
  <c r="B75" i="63"/>
  <c r="A27" i="64"/>
  <c r="A15" i="64"/>
  <c r="A14" i="64"/>
  <c r="A11" i="64"/>
  <c r="A3" i="64"/>
  <c r="A45" i="9"/>
  <c r="K40" i="9"/>
  <c r="A44" i="9"/>
  <c r="C57" i="10"/>
  <c r="A28" i="51"/>
  <c r="C56" i="10"/>
  <c r="A26" i="51"/>
  <c r="B19" i="63"/>
  <c r="C55" i="10"/>
  <c r="C54" i="10"/>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B41" i="63"/>
  <c r="G5" i="54"/>
  <c r="B34" i="63"/>
  <c r="E5" i="54"/>
  <c r="B32" i="63"/>
  <c r="R2" i="54"/>
  <c r="B24" i="63"/>
  <c r="B49" i="50"/>
  <c r="B5" i="63"/>
  <c r="B40" i="50"/>
  <c r="B3" i="63"/>
  <c r="B67" i="63"/>
  <c r="I19" i="46"/>
  <c r="Q25" i="59"/>
  <c r="P25" i="59"/>
  <c r="O25" i="59"/>
  <c r="N25" i="59"/>
  <c r="B25" i="59"/>
  <c r="D86" i="59"/>
  <c r="F85" i="59"/>
  <c r="F84" i="59"/>
  <c r="F83" i="59"/>
  <c r="E85" i="59"/>
  <c r="E84" i="59"/>
  <c r="E83" i="59"/>
  <c r="C85" i="59"/>
  <c r="D85" i="59"/>
  <c r="B85"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D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D46" i="59"/>
  <c r="T45" i="59"/>
  <c r="Q45" i="59"/>
  <c r="P45" i="59"/>
  <c r="O45" i="59"/>
  <c r="N45" i="59"/>
  <c r="D45" i="59"/>
  <c r="Q44" i="59"/>
  <c r="P44" i="59"/>
  <c r="O44" i="59"/>
  <c r="N44" i="59"/>
  <c r="Q43" i="59"/>
  <c r="P43" i="59"/>
  <c r="O43" i="59"/>
  <c r="N43" i="59"/>
  <c r="Q42" i="59"/>
  <c r="F43" i="59"/>
  <c r="F44"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AA36" i="59"/>
  <c r="O36" i="59"/>
  <c r="Y36" i="59"/>
  <c r="Z36" i="59"/>
  <c r="N36" i="59"/>
  <c r="X36" i="59"/>
  <c r="Q35" i="59"/>
  <c r="AB35" i="59"/>
  <c r="P35" i="59"/>
  <c r="AA35" i="59"/>
  <c r="O35" i="59"/>
  <c r="Y35" i="59"/>
  <c r="Z35" i="59"/>
  <c r="N35" i="59"/>
  <c r="X35" i="59"/>
  <c r="Q34" i="59"/>
  <c r="AB34" i="59"/>
  <c r="P34" i="59"/>
  <c r="AA34" i="59"/>
  <c r="O34" i="59"/>
  <c r="C35" i="59"/>
  <c r="N34" i="59"/>
  <c r="B35" i="59"/>
  <c r="B36" i="59"/>
  <c r="B37" i="59"/>
  <c r="S37" i="59"/>
  <c r="D34" i="59"/>
  <c r="Q33" i="59"/>
  <c r="P33" i="59"/>
  <c r="O33" i="59"/>
  <c r="N33" i="59"/>
  <c r="Q32" i="59"/>
  <c r="P32" i="59"/>
  <c r="O32" i="59"/>
  <c r="N32" i="59"/>
  <c r="Q31" i="59"/>
  <c r="P31" i="59"/>
  <c r="O31" i="59"/>
  <c r="N31" i="59"/>
  <c r="Q30" i="59"/>
  <c r="P30" i="59"/>
  <c r="E31" i="59"/>
  <c r="E32" i="59"/>
  <c r="E33" i="59"/>
  <c r="U33" i="59"/>
  <c r="O30" i="59"/>
  <c r="N30" i="59"/>
  <c r="D30" i="59"/>
  <c r="Q29" i="59"/>
  <c r="P29" i="59"/>
  <c r="O29" i="59"/>
  <c r="N29" i="59"/>
  <c r="Q28" i="59"/>
  <c r="P28" i="59"/>
  <c r="O28" i="59"/>
  <c r="N28" i="59"/>
  <c r="Q27" i="59"/>
  <c r="P27" i="59"/>
  <c r="O27" i="59"/>
  <c r="N27" i="59"/>
  <c r="Q26" i="59"/>
  <c r="P26" i="59"/>
  <c r="E27" i="59"/>
  <c r="E28" i="59"/>
  <c r="O26" i="59"/>
  <c r="C27" i="59"/>
  <c r="N26" i="59"/>
  <c r="B27" i="59"/>
  <c r="B28" i="59"/>
  <c r="B29" i="59"/>
  <c r="S29" i="59"/>
  <c r="D26" i="59"/>
  <c r="E29" i="59"/>
  <c r="U29" i="59"/>
  <c r="S49" i="59"/>
  <c r="F40" i="59"/>
  <c r="F41" i="59"/>
  <c r="V41" i="59"/>
  <c r="F45" i="59"/>
  <c r="V45" i="59"/>
  <c r="F57" i="59"/>
  <c r="V57" i="59"/>
  <c r="D47" i="59"/>
  <c r="C56" i="59"/>
  <c r="C57" i="59"/>
  <c r="C60" i="59"/>
  <c r="D60" i="59"/>
  <c r="E63" i="59"/>
  <c r="P62" i="59"/>
  <c r="T65" i="59"/>
  <c r="O65" i="59"/>
  <c r="D65" i="59"/>
  <c r="C64" i="59"/>
  <c r="P65" i="59"/>
  <c r="U65" i="59"/>
  <c r="Q65" i="59"/>
  <c r="C68" i="59"/>
  <c r="E68" i="59"/>
  <c r="E67" i="59"/>
  <c r="D69" i="59"/>
  <c r="C72" i="59"/>
  <c r="D72" i="59"/>
  <c r="E72" i="59"/>
  <c r="E71" i="59"/>
  <c r="D73" i="59"/>
  <c r="C76" i="59"/>
  <c r="E76" i="59"/>
  <c r="E75" i="59"/>
  <c r="D77" i="59"/>
  <c r="C80" i="59"/>
  <c r="D80" i="59"/>
  <c r="C84" i="59"/>
  <c r="U16" i="4"/>
  <c r="S16" i="4"/>
  <c r="Q16" i="4"/>
  <c r="O16" i="4"/>
  <c r="P16" i="4"/>
  <c r="M16" i="4"/>
  <c r="L16" i="4"/>
  <c r="K16" i="4"/>
  <c r="P63" i="59"/>
  <c r="D84" i="59"/>
  <c r="C83" i="59"/>
  <c r="D83" i="59"/>
  <c r="D76" i="59"/>
  <c r="C75" i="59"/>
  <c r="D75" i="59"/>
  <c r="D68" i="59"/>
  <c r="C67" i="59"/>
  <c r="D67" i="59"/>
  <c r="C63" i="59"/>
  <c r="O64" i="59"/>
  <c r="D64" i="59"/>
  <c r="C79" i="59"/>
  <c r="D79" i="59"/>
  <c r="C61" i="59"/>
  <c r="D61" i="59"/>
  <c r="D56" i="59"/>
  <c r="C49" i="59"/>
  <c r="D49" i="59"/>
  <c r="T61" i="59"/>
  <c r="O27" i="6"/>
  <c r="N27" i="6"/>
  <c r="P26" i="6"/>
  <c r="L26" i="6"/>
  <c r="P25" i="6"/>
  <c r="L25" i="6"/>
  <c r="P24" i="6"/>
  <c r="L24" i="6"/>
  <c r="P23" i="6"/>
  <c r="L23" i="6"/>
  <c r="P22" i="6"/>
  <c r="L22" i="6"/>
  <c r="P21" i="6"/>
  <c r="L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Z21" i="33"/>
  <c r="Q21" i="33"/>
  <c r="C21" i="33"/>
  <c r="D83" i="33"/>
  <c r="E83" i="33"/>
  <c r="F83" i="33"/>
  <c r="G83" i="33"/>
  <c r="Q21" i="21"/>
  <c r="Z21" i="21"/>
  <c r="D83" i="21"/>
  <c r="E83" i="21"/>
  <c r="F83" i="21"/>
  <c r="G83" i="21"/>
  <c r="F21" i="21"/>
  <c r="AA21" i="21"/>
  <c r="C21" i="21"/>
  <c r="Q27" i="40"/>
  <c r="Z27" i="40"/>
  <c r="D96" i="40"/>
  <c r="E96" i="40"/>
  <c r="F27" i="40"/>
  <c r="Q31" i="39"/>
  <c r="Z31" i="39"/>
  <c r="D105" i="39"/>
  <c r="E105" i="39"/>
  <c r="F31" i="39"/>
  <c r="AA31" i="39"/>
  <c r="G20" i="20"/>
  <c r="B85" i="71"/>
  <c r="C22" i="20"/>
  <c r="S18" i="36"/>
  <c r="S21" i="37"/>
  <c r="S31" i="39"/>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D65"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A13" i="1"/>
  <c r="B13" i="1"/>
  <c r="E13" i="1"/>
  <c r="A7" i="1"/>
  <c r="A8" i="1"/>
  <c r="A9" i="1"/>
  <c r="A10" i="1"/>
  <c r="A11" i="1"/>
  <c r="A6" i="1"/>
  <c r="T4" i="1"/>
  <c r="K13" i="1"/>
  <c r="M13" i="1"/>
  <c r="O13"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41" i="46"/>
  <c r="G19" i="4"/>
  <c r="F9" i="1"/>
  <c r="AP9" i="1"/>
  <c r="F19" i="4"/>
  <c r="F8" i="1"/>
  <c r="AP8" i="1"/>
  <c r="E19" i="4"/>
  <c r="F6" i="1"/>
  <c r="I20" i="79"/>
  <c r="B2" i="52"/>
  <c r="I2" i="46"/>
  <c r="N12" i="46"/>
  <c r="A7" i="46"/>
  <c r="F41" i="4"/>
  <c r="H61" i="49"/>
  <c r="H39" i="46"/>
  <c r="H38" i="46"/>
  <c r="H37" i="46"/>
  <c r="H36" i="46"/>
  <c r="H35" i="46"/>
  <c r="H34" i="46"/>
  <c r="H33" i="46"/>
  <c r="J20" i="46"/>
  <c r="C18" i="46"/>
  <c r="F15" i="46"/>
  <c r="E15" i="46"/>
  <c r="D15" i="46"/>
  <c r="C15" i="46"/>
  <c r="C10" i="46"/>
  <c r="C11" i="46"/>
  <c r="C9" i="46"/>
  <c r="E19" i="6"/>
  <c r="E32" i="6"/>
  <c r="E20" i="6"/>
  <c r="C9" i="73"/>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B5"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G46" i="36"/>
  <c r="H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G18" i="20"/>
  <c r="C25" i="40"/>
  <c r="G16" i="20"/>
  <c r="B81" i="71"/>
  <c r="G15" i="20"/>
  <c r="B80" i="71"/>
  <c r="C24" i="20"/>
  <c r="C21" i="20"/>
  <c r="C20" i="20"/>
  <c r="C18" i="20"/>
  <c r="C17" i="20"/>
  <c r="C16" i="20"/>
  <c r="C15" i="20"/>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U46" i="21"/>
  <c r="B128" i="21"/>
  <c r="B126" i="21"/>
  <c r="J44" i="21"/>
  <c r="B98" i="21"/>
  <c r="B96" i="21"/>
  <c r="F30" i="21"/>
  <c r="S30" i="21"/>
  <c r="B94" i="21"/>
  <c r="B92" i="21"/>
  <c r="J28" i="21"/>
  <c r="AC28" i="21"/>
  <c r="B90" i="21"/>
  <c r="B74" i="21"/>
  <c r="J14" i="21"/>
  <c r="AC14" i="21"/>
  <c r="B72" i="21"/>
  <c r="B70" i="21"/>
  <c r="F12" i="21"/>
  <c r="AA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c r="BE13" i="3"/>
  <c r="BE5"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F39" i="21"/>
  <c r="AA39" i="21"/>
  <c r="J40" i="21"/>
  <c r="H35" i="21"/>
  <c r="AB35" i="21"/>
  <c r="J8" i="21"/>
  <c r="AC8" i="21"/>
  <c r="H8" i="21"/>
  <c r="H10" i="21"/>
  <c r="U10" i="21"/>
  <c r="H39" i="21"/>
  <c r="AB39" i="21"/>
  <c r="J34" i="21"/>
  <c r="W34" i="21"/>
  <c r="H36" i="21"/>
  <c r="U36" i="21"/>
  <c r="F35" i="21"/>
  <c r="AA35" i="21"/>
  <c r="J33" i="21"/>
  <c r="W33" i="21"/>
  <c r="H33" i="21"/>
  <c r="U33" i="21"/>
  <c r="F33" i="21"/>
  <c r="J10" i="21"/>
  <c r="AC10" i="21"/>
  <c r="H26" i="21"/>
  <c r="F19" i="21"/>
  <c r="H19" i="21"/>
  <c r="J19" i="21"/>
  <c r="W19" i="21"/>
  <c r="J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W38" i="33"/>
  <c r="S40" i="33"/>
  <c r="S33" i="33"/>
  <c r="U38" i="33"/>
  <c r="W8" i="21"/>
  <c r="H39" i="37"/>
  <c r="AB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J28" i="34"/>
  <c r="W28" i="34"/>
  <c r="S38" i="33"/>
  <c r="E113" i="33"/>
  <c r="F36" i="33"/>
  <c r="S36" i="33"/>
  <c r="F19" i="33"/>
  <c r="S19" i="33"/>
  <c r="J19" i="33"/>
  <c r="S10" i="21"/>
  <c r="W40" i="33"/>
  <c r="G86" i="40"/>
  <c r="AB30" i="36"/>
  <c r="AC34" i="36"/>
  <c r="S22" i="35"/>
  <c r="H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F14" i="21"/>
  <c r="AA14" i="21"/>
  <c r="H14" i="21"/>
  <c r="H28" i="21"/>
  <c r="F28" i="21"/>
  <c r="S28" i="21"/>
  <c r="H30" i="21"/>
  <c r="U30" i="21"/>
  <c r="J30" i="21"/>
  <c r="W30" i="21"/>
  <c r="AC44" i="21"/>
  <c r="AB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J29" i="33"/>
  <c r="W29" i="33"/>
  <c r="J31" i="33"/>
  <c r="AC31" i="33"/>
  <c r="H31" i="33"/>
  <c r="U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BA487" i="3"/>
  <c r="BA19" i="3"/>
  <c r="BA566" i="3"/>
  <c r="BA562" i="3"/>
  <c r="BA560" i="3"/>
  <c r="BA558" i="3"/>
  <c r="BA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AZ558" i="3"/>
  <c r="BQ556" i="3"/>
  <c r="BL556" i="3"/>
  <c r="BQ554" i="3"/>
  <c r="BQ552" i="3"/>
  <c r="BL552" i="3"/>
  <c r="BQ550" i="3"/>
  <c r="BL550" i="3"/>
  <c r="BQ548" i="3"/>
  <c r="BQ546" i="3"/>
  <c r="BL546" i="3"/>
  <c r="AZ546" i="3"/>
  <c r="BQ544" i="3"/>
  <c r="BL544" i="3"/>
  <c r="G544" i="3"/>
  <c r="G538" i="3"/>
  <c r="G534" i="3"/>
  <c r="G530" i="3"/>
  <c r="G526" i="3"/>
  <c r="G522" i="3"/>
  <c r="BQ540" i="3"/>
  <c r="BL540" i="3"/>
  <c r="BQ538" i="3"/>
  <c r="BL538" i="3"/>
  <c r="BQ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AZ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G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B43" i="33"/>
  <c r="D3" i="21"/>
  <c r="AC33" i="36"/>
  <c r="AC12" i="35"/>
  <c r="W23" i="35"/>
  <c r="U39" i="37"/>
  <c r="AC8" i="37"/>
  <c r="S25" i="37"/>
  <c r="AC36" i="34"/>
  <c r="AB8" i="34"/>
  <c r="AC37" i="33"/>
  <c r="AC45" i="33"/>
  <c r="AC33" i="21"/>
  <c r="S39" i="33"/>
  <c r="F43" i="33"/>
  <c r="AA43" i="33"/>
  <c r="AA23" i="37"/>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U40" i="39"/>
  <c r="F90" i="40"/>
  <c r="J21" i="40"/>
  <c r="AC21" i="40"/>
  <c r="G90" i="40"/>
  <c r="S27" i="31"/>
  <c r="AZ540" i="3"/>
  <c r="G483" i="3"/>
  <c r="G515" i="3"/>
  <c r="G507" i="3"/>
  <c r="G501" i="3"/>
  <c r="BA15" i="3"/>
  <c r="BL17" i="3"/>
  <c r="BL15" i="3"/>
  <c r="BA14" i="3"/>
  <c r="AZ14" i="3"/>
  <c r="J57" i="39"/>
  <c r="H13" i="40"/>
  <c r="U13" i="40"/>
  <c r="I4" i="4"/>
  <c r="K141" i="21"/>
  <c r="K143" i="21"/>
  <c r="K144" i="21"/>
  <c r="I59" i="40"/>
  <c r="C59" i="40"/>
  <c r="I60" i="40"/>
  <c r="C60" i="40"/>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c r="BA343" i="3"/>
  <c r="BL343" i="3"/>
  <c r="G344" i="3"/>
  <c r="BA345" i="3"/>
  <c r="G353" i="3"/>
  <c r="BL354" i="3"/>
  <c r="G355" i="3"/>
  <c r="BL356" i="3"/>
  <c r="G357" i="3"/>
  <c r="BL358" i="3"/>
  <c r="G359" i="3"/>
  <c r="BA360" i="3"/>
  <c r="AZ360" i="3"/>
  <c r="BA361" i="3"/>
  <c r="BL361" i="3"/>
  <c r="G362" i="3"/>
  <c r="BA363" i="3"/>
  <c r="AZ363" i="3"/>
  <c r="G371" i="3"/>
  <c r="BL372" i="3"/>
  <c r="G373" i="3"/>
  <c r="BL374" i="3"/>
  <c r="BA376" i="3"/>
  <c r="AZ376" i="3"/>
  <c r="BA377" i="3"/>
  <c r="AZ377" i="3"/>
  <c r="BL377" i="3"/>
  <c r="G378" i="3"/>
  <c r="BA379" i="3"/>
  <c r="BA114" i="3"/>
  <c r="AZ114" i="3"/>
  <c r="BL115" i="3"/>
  <c r="G116" i="3"/>
  <c r="BA118" i="3"/>
  <c r="BL119" i="3"/>
  <c r="AZ119" i="3"/>
  <c r="G120" i="3"/>
  <c r="BA122" i="3"/>
  <c r="AZ122" i="3"/>
  <c r="BL123" i="3"/>
  <c r="AZ123" i="3"/>
  <c r="G124" i="3"/>
  <c r="BA126" i="3"/>
  <c r="AZ126" i="3"/>
  <c r="BL127" i="3"/>
  <c r="G128" i="3"/>
  <c r="BA130" i="3"/>
  <c r="AZ130" i="3"/>
  <c r="BL131" i="3"/>
  <c r="G132" i="3"/>
  <c r="BA134" i="3"/>
  <c r="BL135" i="3"/>
  <c r="AZ135" i="3"/>
  <c r="G136" i="3"/>
  <c r="BA138" i="3"/>
  <c r="AZ138" i="3"/>
  <c r="BL139" i="3"/>
  <c r="AZ139" i="3"/>
  <c r="G140" i="3"/>
  <c r="BA142" i="3"/>
  <c r="AZ142" i="3"/>
  <c r="BL143" i="3"/>
  <c r="AZ143" i="3"/>
  <c r="G144" i="3"/>
  <c r="BA146" i="3"/>
  <c r="AZ146" i="3"/>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7" i="3"/>
  <c r="AZ35" i="3"/>
  <c r="AZ43" i="3"/>
  <c r="G537" i="3"/>
  <c r="BL181" i="3"/>
  <c r="AZ181" i="3"/>
  <c r="G182" i="3"/>
  <c r="BA184" i="3"/>
  <c r="AZ184" i="3"/>
  <c r="BL185" i="3"/>
  <c r="G186" i="3"/>
  <c r="BA188" i="3"/>
  <c r="AZ188" i="3"/>
  <c r="BL189" i="3"/>
  <c r="AZ189" i="3"/>
  <c r="G190" i="3"/>
  <c r="BA192" i="3"/>
  <c r="BL193" i="3"/>
  <c r="AZ193" i="3"/>
  <c r="G194" i="3"/>
  <c r="BA196" i="3"/>
  <c r="BL197" i="3"/>
  <c r="AZ197" i="3"/>
  <c r="G198" i="3"/>
  <c r="BA200" i="3"/>
  <c r="AZ200" i="3"/>
  <c r="BL201" i="3"/>
  <c r="AZ201" i="3"/>
  <c r="AZ70" i="3"/>
  <c r="AZ78" i="3"/>
  <c r="AZ82" i="3"/>
  <c r="AZ185" i="3"/>
  <c r="AZ84" i="3"/>
  <c r="AZ86" i="3"/>
  <c r="AZ94" i="3"/>
  <c r="AZ102" i="3"/>
  <c r="AZ106" i="3"/>
  <c r="AZ110" i="3"/>
  <c r="G491" i="3"/>
  <c r="BA298" i="3"/>
  <c r="AZ298" i="3"/>
  <c r="BA299" i="3"/>
  <c r="AZ299" i="3"/>
  <c r="BL299" i="3"/>
  <c r="G300" i="3"/>
  <c r="G303" i="3"/>
  <c r="BL304" i="3"/>
  <c r="BA306" i="3"/>
  <c r="AZ306" i="3"/>
  <c r="BA307" i="3"/>
  <c r="BL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BA347" i="3"/>
  <c r="BL347" i="3"/>
  <c r="G348" i="3"/>
  <c r="G351" i="3"/>
  <c r="BL352" i="3"/>
  <c r="BA354" i="3"/>
  <c r="BA355" i="3"/>
  <c r="BL355" i="3"/>
  <c r="G356" i="3"/>
  <c r="AZ127" i="3"/>
  <c r="BA358" i="3"/>
  <c r="AZ358" i="3"/>
  <c r="BA359" i="3"/>
  <c r="BL359" i="3"/>
  <c r="G360" i="3"/>
  <c r="G361" i="3"/>
  <c r="BL362" i="3"/>
  <c r="BA364" i="3"/>
  <c r="AZ364" i="3"/>
  <c r="BA365" i="3"/>
  <c r="AZ365" i="3"/>
  <c r="BL365" i="3"/>
  <c r="G366" i="3"/>
  <c r="G369" i="3"/>
  <c r="BL370" i="3"/>
  <c r="BA372" i="3"/>
  <c r="BA373" i="3"/>
  <c r="BL373" i="3"/>
  <c r="AZ373" i="3"/>
  <c r="G374" i="3"/>
  <c r="G377" i="3"/>
  <c r="BL378" i="3"/>
  <c r="BA380" i="3"/>
  <c r="AZ380" i="3"/>
  <c r="BA381" i="3"/>
  <c r="BL381" i="3"/>
  <c r="G382" i="3"/>
  <c r="G385" i="3"/>
  <c r="AZ154" i="3"/>
  <c r="AZ162" i="3"/>
  <c r="AZ166" i="3"/>
  <c r="AZ170" i="3"/>
  <c r="AZ179" i="3"/>
  <c r="AZ183" i="3"/>
  <c r="AZ187" i="3"/>
  <c r="AZ199" i="3"/>
  <c r="AZ203" i="3"/>
  <c r="G523" i="3"/>
  <c r="BL297" i="3"/>
  <c r="AZ297" i="3"/>
  <c r="G298" i="3"/>
  <c r="BA300" i="3"/>
  <c r="AZ300" i="3"/>
  <c r="BL301" i="3"/>
  <c r="AZ301" i="3"/>
  <c r="G302" i="3"/>
  <c r="BA304" i="3"/>
  <c r="AZ304" i="3"/>
  <c r="BL305" i="3"/>
  <c r="AZ305" i="3"/>
  <c r="G306" i="3"/>
  <c r="BA308" i="3"/>
  <c r="BL309" i="3"/>
  <c r="G310" i="3"/>
  <c r="BA310" i="3"/>
  <c r="AZ310" i="3"/>
  <c r="BL311" i="3"/>
  <c r="G312" i="3"/>
  <c r="BA312" i="3"/>
  <c r="AZ312" i="3"/>
  <c r="BL313" i="3"/>
  <c r="AZ313" i="3"/>
  <c r="G314" i="3"/>
  <c r="BA314" i="3"/>
  <c r="AZ314" i="3"/>
  <c r="BL315" i="3"/>
  <c r="AZ315" i="3"/>
  <c r="G316" i="3"/>
  <c r="BA316" i="3"/>
  <c r="BL317" i="3"/>
  <c r="AZ317" i="3"/>
  <c r="G318" i="3"/>
  <c r="BA320" i="3"/>
  <c r="AZ320" i="3"/>
  <c r="BL321" i="3"/>
  <c r="G322" i="3"/>
  <c r="BA324" i="3"/>
  <c r="AZ324" i="3"/>
  <c r="BL325" i="3"/>
  <c r="AZ325" i="3"/>
  <c r="G326" i="3"/>
  <c r="BA328" i="3"/>
  <c r="AZ328" i="3"/>
  <c r="BL329" i="3"/>
  <c r="AZ329" i="3"/>
  <c r="G330" i="3"/>
  <c r="BA332" i="3"/>
  <c r="BL333" i="3"/>
  <c r="G334" i="3"/>
  <c r="BA336" i="3"/>
  <c r="AZ336" i="3"/>
  <c r="BL337" i="3"/>
  <c r="AZ337" i="3"/>
  <c r="G338" i="3"/>
  <c r="BA340" i="3"/>
  <c r="AZ340" i="3"/>
  <c r="BL341" i="3"/>
  <c r="AZ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9" i="3"/>
  <c r="AZ225" i="3"/>
  <c r="AZ241" i="3"/>
  <c r="AZ309" i="3"/>
  <c r="AZ333" i="3"/>
  <c r="AZ353" i="3"/>
  <c r="G368" i="3"/>
  <c r="BA370" i="3"/>
  <c r="BL371" i="3"/>
  <c r="AZ371" i="3"/>
  <c r="G372" i="3"/>
  <c r="BA374" i="3"/>
  <c r="AZ374" i="3"/>
  <c r="BL375" i="3"/>
  <c r="AZ375" i="3"/>
  <c r="G376" i="3"/>
  <c r="BA378" i="3"/>
  <c r="AZ378" i="3"/>
  <c r="BL379" i="3"/>
  <c r="AZ379" i="3"/>
  <c r="G380" i="3"/>
  <c r="BA382" i="3"/>
  <c r="AZ382" i="3"/>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c r="G78" i="40"/>
  <c r="H78" i="40"/>
  <c r="I78" i="40"/>
  <c r="J78" i="40"/>
  <c r="K78" i="40"/>
  <c r="L78" i="40"/>
  <c r="M78" i="40"/>
  <c r="R16" i="4"/>
  <c r="D3" i="35"/>
  <c r="G4" i="4"/>
  <c r="S37" i="34"/>
  <c r="J16" i="35"/>
  <c r="W16" i="35"/>
  <c r="U42" i="21"/>
  <c r="AC26" i="36"/>
  <c r="W25" i="35"/>
  <c r="AZ354" i="3"/>
  <c r="AZ322" i="3"/>
  <c r="H13" i="39"/>
  <c r="AB13" i="39"/>
  <c r="F13" i="39"/>
  <c r="J13" i="39"/>
  <c r="AC13" i="39"/>
  <c r="AA36" i="35"/>
  <c r="H11" i="37"/>
  <c r="AB11" i="37"/>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BL498" i="3"/>
  <c r="AZ498" i="3"/>
  <c r="BL497" i="3"/>
  <c r="BA497" i="3"/>
  <c r="AZ497" i="3"/>
  <c r="BL496" i="3"/>
  <c r="BA496" i="3"/>
  <c r="AZ496" i="3"/>
  <c r="BA495" i="3"/>
  <c r="AZ495" i="3"/>
  <c r="BL494" i="3"/>
  <c r="BA494" i="3"/>
  <c r="G494" i="3"/>
  <c r="BA491" i="3"/>
  <c r="AZ491" i="3"/>
  <c r="BL490" i="3"/>
  <c r="BA490" i="3"/>
  <c r="AZ490" i="3"/>
  <c r="BL489" i="3"/>
  <c r="BA489" i="3"/>
  <c r="AZ489" i="3"/>
  <c r="BL487" i="3"/>
  <c r="AZ487" i="3"/>
  <c r="BL486" i="3"/>
  <c r="BA486" i="3"/>
  <c r="BA485" i="3"/>
  <c r="AZ485" i="3"/>
  <c r="BA483" i="3"/>
  <c r="AZ483" i="3"/>
  <c r="BA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399" i="3"/>
  <c r="AZ403" i="3"/>
  <c r="AZ415" i="3"/>
  <c r="AZ431" i="3"/>
  <c r="AZ439" i="3"/>
  <c r="AZ454" i="3"/>
  <c r="J42" i="40"/>
  <c r="AC42" i="40"/>
  <c r="J40" i="40"/>
  <c r="AC40" i="40"/>
  <c r="J34" i="40"/>
  <c r="AC34" i="40"/>
  <c r="H16" i="40"/>
  <c r="AB16" i="40"/>
  <c r="H14" i="40"/>
  <c r="U14" i="40"/>
  <c r="F32" i="40"/>
  <c r="AA32" i="40"/>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c r="N6" i="46"/>
  <c r="N10" i="46"/>
  <c r="AZ164" i="3"/>
  <c r="AZ177" i="3"/>
  <c r="AZ32" i="3"/>
  <c r="AZ40" i="3"/>
  <c r="AZ56" i="3"/>
  <c r="AZ63" i="3"/>
  <c r="AZ79" i="3"/>
  <c r="AZ91" i="3"/>
  <c r="AZ112" i="3"/>
  <c r="J13" i="40"/>
  <c r="W13" i="40"/>
  <c r="W40" i="40"/>
  <c r="W35" i="40"/>
  <c r="AB32" i="40"/>
  <c r="S47" i="39"/>
  <c r="U37" i="34"/>
  <c r="AB37" i="34"/>
  <c r="AC41" i="40"/>
  <c r="W41" i="40"/>
  <c r="U41" i="40"/>
  <c r="J23" i="40"/>
  <c r="AC23" i="40"/>
  <c r="F23" i="40"/>
  <c r="S23" i="40"/>
  <c r="W15" i="40"/>
  <c r="S23" i="39"/>
  <c r="AB16" i="39"/>
  <c r="W14" i="39"/>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Z486" i="3"/>
  <c r="AZ504" i="3"/>
  <c r="AZ529" i="3"/>
  <c r="AZ537" i="3"/>
  <c r="AZ548"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7" i="21"/>
  <c r="S13" i="39"/>
  <c r="AA13" i="39"/>
  <c r="U16" i="40"/>
  <c r="AB34" i="40"/>
  <c r="U42" i="40"/>
  <c r="W32" i="40"/>
  <c r="H25" i="40"/>
  <c r="AB25" i="40"/>
  <c r="F94" i="40"/>
  <c r="G94" i="40"/>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AA39" i="39"/>
  <c r="U34" i="39"/>
  <c r="AB46" i="39"/>
  <c r="AB44" i="39"/>
  <c r="AC33" i="39"/>
  <c r="AA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AC36" i="33"/>
  <c r="F25" i="40"/>
  <c r="AA25" i="40"/>
  <c r="J11" i="33"/>
  <c r="W11" i="33"/>
  <c r="H33" i="37"/>
  <c r="AB33" i="37"/>
  <c r="AC15" i="34"/>
  <c r="U20" i="35"/>
  <c r="AB20" i="35"/>
  <c r="W23" i="40"/>
  <c r="AP11" i="1"/>
  <c r="B11" i="1"/>
  <c r="E11" i="1"/>
  <c r="K11" i="1"/>
  <c r="M11" i="1"/>
  <c r="O11" i="1"/>
  <c r="P11" i="1"/>
  <c r="B9" i="1"/>
  <c r="E9" i="1"/>
  <c r="K9" i="1"/>
  <c r="M9" i="1"/>
  <c r="B7" i="1"/>
  <c r="E7" i="1"/>
  <c r="K7" i="1"/>
  <c r="M7" i="1"/>
  <c r="C13" i="73"/>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AA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c r="J23" i="21"/>
  <c r="W23" i="21"/>
  <c r="F23" i="21"/>
  <c r="AA23" i="21"/>
  <c r="H23" i="21"/>
  <c r="AA17" i="21"/>
  <c r="W17" i="21"/>
  <c r="F15" i="21"/>
  <c r="S15" i="21"/>
  <c r="F77" i="21"/>
  <c r="G77" i="21"/>
  <c r="J15" i="21"/>
  <c r="W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U37" i="40"/>
  <c r="G113" i="40"/>
  <c r="H113" i="40"/>
  <c r="I113" i="40"/>
  <c r="J113" i="40"/>
  <c r="K113" i="40"/>
  <c r="L113" i="40"/>
  <c r="M113" i="40"/>
  <c r="F39" i="40"/>
  <c r="AA39" i="40"/>
  <c r="S38" i="40"/>
  <c r="H39" i="40"/>
  <c r="AB39" i="40"/>
  <c r="J39" i="40"/>
  <c r="W38" i="40"/>
  <c r="F29" i="40"/>
  <c r="H29" i="40"/>
  <c r="U29" i="40"/>
  <c r="J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c r="D18" i="9"/>
  <c r="M44" i="9"/>
  <c r="M43" i="9"/>
  <c r="M20" i="15"/>
  <c r="BA16" i="3"/>
  <c r="BA17" i="3"/>
  <c r="AZ17" i="3"/>
  <c r="K1" i="12"/>
  <c r="AZ15" i="3"/>
  <c r="BK5" i="3"/>
  <c r="BO5" i="3"/>
  <c r="BP5" i="3"/>
  <c r="BN5" i="3"/>
  <c r="G29" i="6"/>
  <c r="E29" i="6"/>
  <c r="K15" i="1"/>
  <c r="BL18" i="3"/>
  <c r="AZ18" i="3"/>
  <c r="BC5" i="3"/>
  <c r="BR5" i="3"/>
  <c r="BS5" i="3"/>
  <c r="BQ5" i="3"/>
  <c r="F28" i="6"/>
  <c r="BL16" i="3"/>
  <c r="BM5" i="3"/>
  <c r="G28" i="12"/>
  <c r="D24" i="44"/>
  <c r="G27" i="12"/>
  <c r="N8" i="46"/>
  <c r="N4" i="46"/>
  <c r="N1" i="46"/>
  <c r="F69" i="46"/>
  <c r="F47" i="46"/>
  <c r="H49"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A4" i="64"/>
  <c r="A4" i="51"/>
  <c r="B6" i="63"/>
  <c r="C51" i="10"/>
  <c r="N100" i="46"/>
  <c r="H100" i="46"/>
  <c r="F108" i="46"/>
  <c r="H80" i="46"/>
  <c r="B45" i="46"/>
  <c r="E100" i="46"/>
  <c r="H84" i="46"/>
  <c r="J100" i="46"/>
  <c r="AA12" i="36"/>
  <c r="U12" i="35"/>
  <c r="AB12" i="35"/>
  <c r="W11" i="35"/>
  <c r="AA11" i="35"/>
  <c r="S14" i="37"/>
  <c r="U13" i="37"/>
  <c r="S13" i="21"/>
  <c r="C24" i="9"/>
  <c r="C25" i="9"/>
  <c r="B46" i="50"/>
  <c r="B4" i="63"/>
  <c r="C48" i="35"/>
  <c r="D48" i="35"/>
  <c r="E48" i="35"/>
  <c r="F48" i="35"/>
  <c r="G48" i="35"/>
  <c r="H48" i="35"/>
  <c r="I48" i="35"/>
  <c r="J48" i="35"/>
  <c r="K48" i="35"/>
  <c r="H86" i="46"/>
  <c r="H82" i="46"/>
  <c r="H10" i="48"/>
  <c r="H87" i="46"/>
  <c r="H85" i="46"/>
  <c r="H83" i="46"/>
  <c r="S11" i="1"/>
  <c r="R11" i="1"/>
  <c r="S13" i="1"/>
  <c r="R13" i="1"/>
  <c r="B6" i="1"/>
  <c r="E6" i="1"/>
  <c r="B8" i="1"/>
  <c r="E8" i="1"/>
  <c r="B12" i="1"/>
  <c r="E12" i="1"/>
  <c r="S12" i="1"/>
  <c r="K6" i="1"/>
  <c r="M6" i="1"/>
  <c r="C13" i="12"/>
  <c r="G1" i="15"/>
  <c r="F66" i="36"/>
  <c r="H18" i="36"/>
  <c r="U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c r="AT6" i="3"/>
  <c r="AZ16" i="3"/>
  <c r="A9" i="64"/>
  <c r="A9" i="51"/>
  <c r="B9" i="63"/>
  <c r="E4" i="4"/>
  <c r="B21" i="55"/>
  <c r="B72" i="63"/>
  <c r="G66" i="36"/>
  <c r="J18" i="36"/>
  <c r="AC18" i="36"/>
  <c r="AE8" i="1"/>
  <c r="AG6" i="1"/>
  <c r="L20" i="6"/>
  <c r="C45" i="9"/>
  <c r="H14" i="66"/>
  <c r="B7" i="66"/>
  <c r="C44" i="9"/>
  <c r="G14" i="66"/>
  <c r="B6" i="66"/>
  <c r="O40" i="9"/>
  <c r="K31" i="9"/>
  <c r="K32" i="9"/>
  <c r="O39" i="9"/>
  <c r="R6" i="54"/>
  <c r="B50" i="63"/>
  <c r="K29" i="9"/>
  <c r="K30" i="9"/>
  <c r="N76" i="9"/>
  <c r="C46" i="9"/>
  <c r="K33" i="9"/>
  <c r="J17" i="46"/>
  <c r="C17" i="46"/>
  <c r="F34" i="46"/>
  <c r="F38" i="46"/>
  <c r="F37" i="46"/>
  <c r="H113" i="46"/>
  <c r="H53" i="46"/>
  <c r="D20" i="59"/>
  <c r="C19" i="59"/>
  <c r="D19" i="59"/>
  <c r="F20" i="59"/>
  <c r="F19" i="59"/>
  <c r="F18" i="59"/>
  <c r="F17" i="59"/>
  <c r="H1" i="65"/>
  <c r="H51" i="46"/>
  <c r="X7" i="46"/>
  <c r="E17" i="46"/>
  <c r="N17" i="46"/>
  <c r="O17" i="46"/>
  <c r="M17" i="46"/>
  <c r="L17" i="46"/>
  <c r="H48" i="46"/>
  <c r="F35" i="46"/>
  <c r="I17" i="46"/>
  <c r="D100" i="46"/>
  <c r="AF12" i="46"/>
  <c r="AB12" i="46"/>
  <c r="AJ12" i="46"/>
  <c r="E10" i="46"/>
  <c r="E9" i="46"/>
  <c r="E11" i="46"/>
  <c r="E8" i="46"/>
  <c r="H55" i="46"/>
  <c r="H52" i="46"/>
  <c r="AD12" i="46"/>
  <c r="AH12" i="46"/>
  <c r="C18" i="59"/>
  <c r="C17" i="59"/>
  <c r="B18" i="59"/>
  <c r="B17" i="59"/>
  <c r="D18" i="59"/>
  <c r="F40" i="15"/>
  <c r="J6" i="65"/>
  <c r="F6" i="15"/>
  <c r="F42" i="15"/>
  <c r="F10" i="67"/>
  <c r="D21" i="9"/>
  <c r="F9" i="67"/>
  <c r="F26" i="15"/>
  <c r="L48" i="15"/>
  <c r="E11" i="67"/>
  <c r="F13" i="15"/>
  <c r="D20" i="9"/>
  <c r="F14" i="67"/>
  <c r="J15" i="15"/>
  <c r="B10" i="67"/>
  <c r="B11" i="67"/>
  <c r="F8" i="67"/>
  <c r="C19" i="9"/>
  <c r="F8" i="15"/>
  <c r="B14" i="67"/>
  <c r="C21" i="9"/>
  <c r="E8" i="67"/>
  <c r="B13" i="67"/>
  <c r="C20" i="9"/>
  <c r="F37" i="15"/>
  <c r="N3" i="65"/>
  <c r="F11" i="67"/>
  <c r="F9" i="15"/>
  <c r="E14" i="67"/>
  <c r="E9" i="67"/>
  <c r="B12" i="67"/>
  <c r="E13" i="67"/>
  <c r="F13" i="67"/>
  <c r="F12" i="67"/>
  <c r="E10" i="67"/>
  <c r="N7" i="65"/>
  <c r="B9" i="67"/>
  <c r="J36" i="15"/>
  <c r="E12" i="67"/>
  <c r="J3" i="65"/>
  <c r="M8" i="15"/>
  <c r="D19" i="9"/>
  <c r="B8" i="67"/>
  <c r="N6" i="65"/>
  <c r="N5" i="65"/>
  <c r="F36" i="15"/>
  <c r="J5" i="65"/>
  <c r="I6" i="65"/>
  <c r="F16" i="15"/>
  <c r="G12" i="1"/>
  <c r="D24" i="15"/>
  <c r="D26" i="44"/>
  <c r="F7" i="1"/>
  <c r="G7" i="1"/>
  <c r="G13" i="3"/>
  <c r="F3" i="35"/>
  <c r="AC5" i="3"/>
  <c r="E20" i="79"/>
  <c r="I4" i="6"/>
  <c r="G3" i="46"/>
  <c r="G22" i="46"/>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c r="B54" i="63"/>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c r="F34" i="74"/>
  <c r="M20" i="74"/>
  <c r="AZ343" i="3"/>
  <c r="AZ327" i="3"/>
  <c r="AZ482" i="3"/>
  <c r="AZ492" i="3"/>
  <c r="AZ544" i="3"/>
  <c r="AZ542" i="3"/>
  <c r="F46" i="21"/>
  <c r="J46" i="21"/>
  <c r="F44" i="21"/>
  <c r="H44" i="21"/>
  <c r="W8" i="34"/>
  <c r="C29" i="39"/>
  <c r="S8" i="21"/>
  <c r="W33" i="33"/>
  <c r="U33" i="33"/>
  <c r="H12" i="21"/>
  <c r="H9" i="21"/>
  <c r="J9" i="21"/>
  <c r="BA570" i="3"/>
  <c r="AZ570" i="3"/>
  <c r="BT5" i="3"/>
  <c r="G28" i="6"/>
  <c r="BI5" i="3"/>
  <c r="BG5" i="3"/>
  <c r="B69" i="46"/>
  <c r="B47" i="46"/>
  <c r="B58" i="46"/>
  <c r="B70" i="46"/>
  <c r="B76" i="46"/>
  <c r="B73" i="46"/>
  <c r="B72" i="46"/>
  <c r="B80" i="46"/>
  <c r="B81" i="46"/>
  <c r="G553" i="3"/>
  <c r="G527" i="3"/>
  <c r="G481" i="3"/>
  <c r="G555" i="3"/>
  <c r="G543" i="3"/>
  <c r="G15" i="3"/>
  <c r="K145" i="21"/>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BL423" i="3"/>
  <c r="AZ423" i="3"/>
  <c r="BA424" i="3"/>
  <c r="AZ424" i="3"/>
  <c r="BL426" i="3"/>
  <c r="AZ426" i="3"/>
  <c r="BA427" i="3"/>
  <c r="AZ427" i="3"/>
  <c r="BA428" i="3"/>
  <c r="AZ428" i="3"/>
  <c r="BL430" i="3"/>
  <c r="AZ430" i="3"/>
  <c r="G433" i="3"/>
  <c r="G434" i="3"/>
  <c r="G435" i="3"/>
  <c r="BL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G463" i="3"/>
  <c r="G464" i="3"/>
  <c r="BL464" i="3"/>
  <c r="BA465" i="3"/>
  <c r="AZ465" i="3"/>
  <c r="BA466" i="3"/>
  <c r="AZ466" i="3"/>
  <c r="BA467" i="3"/>
  <c r="AZ467" i="3"/>
  <c r="BL469" i="3"/>
  <c r="AZ469" i="3"/>
  <c r="BA470" i="3"/>
  <c r="AZ470" i="3"/>
  <c r="BA471" i="3"/>
  <c r="AZ471" i="3"/>
  <c r="G474" i="3"/>
  <c r="G475" i="3"/>
  <c r="G476" i="3"/>
  <c r="BL476" i="3"/>
  <c r="G479" i="3"/>
  <c r="G480" i="3"/>
  <c r="BL480" i="3"/>
  <c r="G301" i="3"/>
  <c r="BL302" i="3"/>
  <c r="AZ302" i="3"/>
  <c r="BL308" i="3"/>
  <c r="AZ308" i="3"/>
  <c r="BA311" i="3"/>
  <c r="AZ311" i="3"/>
  <c r="G315" i="3"/>
  <c r="BL316" i="3"/>
  <c r="BA318" i="3"/>
  <c r="AZ318" i="3"/>
  <c r="BA321" i="3"/>
  <c r="AZ321" i="3"/>
  <c r="BL335" i="3"/>
  <c r="AZ335" i="3"/>
  <c r="G386" i="3"/>
  <c r="BL386" i="3"/>
  <c r="BA387" i="3"/>
  <c r="BL387" i="3"/>
  <c r="BL205" i="3"/>
  <c r="AZ205" i="3"/>
  <c r="G207" i="3"/>
  <c r="G208" i="3"/>
  <c r="BL208" i="3"/>
  <c r="G211" i="3"/>
  <c r="BL211" i="3"/>
  <c r="AZ211" i="3"/>
  <c r="BL213" i="3"/>
  <c r="AZ213" i="3"/>
  <c r="BA214" i="3"/>
  <c r="AZ214" i="3"/>
  <c r="BA215" i="3"/>
  <c r="AZ215" i="3"/>
  <c r="BL217" i="3"/>
  <c r="AZ217" i="3"/>
  <c r="G219" i="3"/>
  <c r="BL219" i="3"/>
  <c r="BL221" i="3"/>
  <c r="AZ221" i="3"/>
  <c r="G223" i="3"/>
  <c r="G224" i="3"/>
  <c r="BL224" i="3"/>
  <c r="G227" i="3"/>
  <c r="BL227" i="3"/>
  <c r="BL229" i="3"/>
  <c r="AZ229" i="3"/>
  <c r="BA230" i="3"/>
  <c r="AZ230" i="3"/>
  <c r="BA231" i="3"/>
  <c r="AZ231" i="3"/>
  <c r="BL233" i="3"/>
  <c r="AZ233" i="3"/>
  <c r="G235" i="3"/>
  <c r="BL235" i="3"/>
  <c r="J52" i="40"/>
  <c r="J57" i="75"/>
  <c r="AZ400" i="3"/>
  <c r="AZ435" i="3"/>
  <c r="AZ440" i="3"/>
  <c r="AZ453" i="3"/>
  <c r="AZ460" i="3"/>
  <c r="AZ476" i="3"/>
  <c r="BL326" i="3"/>
  <c r="BL332" i="3"/>
  <c r="AZ332" i="3"/>
  <c r="BA334" i="3"/>
  <c r="AZ334" i="3"/>
  <c r="BL346" i="3"/>
  <c r="AZ346" i="3"/>
  <c r="BL351" i="3"/>
  <c r="AZ351" i="3"/>
  <c r="G363" i="3"/>
  <c r="G367" i="3"/>
  <c r="BA369" i="3"/>
  <c r="AZ369" i="3"/>
  <c r="AZ227" i="3"/>
  <c r="BL237" i="3"/>
  <c r="AZ237" i="3"/>
  <c r="G239" i="3"/>
  <c r="G240" i="3"/>
  <c r="BL240" i="3"/>
  <c r="G243" i="3"/>
  <c r="BL243" i="3"/>
  <c r="AZ243" i="3"/>
  <c r="BL245" i="3"/>
  <c r="AZ245" i="3"/>
  <c r="BA246" i="3"/>
  <c r="AZ246" i="3"/>
  <c r="BA247" i="3"/>
  <c r="AZ247" i="3"/>
  <c r="BL249" i="3"/>
  <c r="AZ249" i="3"/>
  <c r="G251" i="3"/>
  <c r="BL251" i="3"/>
  <c r="BL253" i="3"/>
  <c r="AZ253" i="3"/>
  <c r="G255" i="3"/>
  <c r="G256" i="3"/>
  <c r="BL256" i="3"/>
  <c r="G259" i="3"/>
  <c r="BL259" i="3"/>
  <c r="BL261" i="3"/>
  <c r="AZ261" i="3"/>
  <c r="BA262" i="3"/>
  <c r="AZ262" i="3"/>
  <c r="BA263" i="3"/>
  <c r="AZ263" i="3"/>
  <c r="BL265" i="3"/>
  <c r="AZ265" i="3"/>
  <c r="G267" i="3"/>
  <c r="BL267" i="3"/>
  <c r="G270" i="3"/>
  <c r="G271" i="3"/>
  <c r="BL271" i="3"/>
  <c r="BA272" i="3"/>
  <c r="AZ272" i="3"/>
  <c r="BA273" i="3"/>
  <c r="AZ273" i="3"/>
  <c r="BA274" i="3"/>
  <c r="AZ274" i="3"/>
  <c r="BL276" i="3"/>
  <c r="AZ276" i="3"/>
  <c r="G278" i="3"/>
  <c r="G279" i="3"/>
  <c r="BL279" i="3"/>
  <c r="G281" i="3"/>
  <c r="G282" i="3"/>
  <c r="G283" i="3"/>
  <c r="BL283" i="3"/>
  <c r="G286" i="3"/>
  <c r="G287" i="3"/>
  <c r="BL287" i="3"/>
  <c r="BA288" i="3"/>
  <c r="AZ288" i="3"/>
  <c r="BA289" i="3"/>
  <c r="AZ289" i="3"/>
  <c r="BA290" i="3"/>
  <c r="AZ290" i="3"/>
  <c r="BL292" i="3"/>
  <c r="AZ292" i="3"/>
  <c r="G294" i="3"/>
  <c r="BL294" i="3"/>
  <c r="G113" i="3"/>
  <c r="BL113" i="3"/>
  <c r="BA115" i="3"/>
  <c r="AZ115" i="3"/>
  <c r="BL116" i="3"/>
  <c r="BA117" i="3"/>
  <c r="AZ117" i="3"/>
  <c r="BL118" i="3"/>
  <c r="AZ118" i="3"/>
  <c r="G121" i="3"/>
  <c r="G122" i="3"/>
  <c r="BL124" i="3"/>
  <c r="AZ124" i="3"/>
  <c r="G126" i="3"/>
  <c r="G129" i="3"/>
  <c r="BL129" i="3"/>
  <c r="BA131" i="3"/>
  <c r="AZ131" i="3"/>
  <c r="BL132" i="3"/>
  <c r="BA133" i="3"/>
  <c r="AZ133" i="3"/>
  <c r="BL134" i="3"/>
  <c r="AZ134" i="3"/>
  <c r="G137" i="3"/>
  <c r="G138" i="3"/>
  <c r="BL140" i="3"/>
  <c r="AZ140" i="3"/>
  <c r="G142" i="3"/>
  <c r="G145" i="3"/>
  <c r="BL145" i="3"/>
  <c r="BA147" i="3"/>
  <c r="AZ147" i="3"/>
  <c r="BL148" i="3"/>
  <c r="BA149" i="3"/>
  <c r="AZ149" i="3"/>
  <c r="BL150" i="3"/>
  <c r="AZ150" i="3"/>
  <c r="BA152" i="3"/>
  <c r="AZ152" i="3"/>
  <c r="BL153" i="3"/>
  <c r="G156" i="3"/>
  <c r="BL156" i="3"/>
  <c r="BA158" i="3"/>
  <c r="AZ158" i="3"/>
  <c r="BL159" i="3"/>
  <c r="G161" i="3"/>
  <c r="G164" i="3"/>
  <c r="G165" i="3"/>
  <c r="BL167" i="3"/>
  <c r="AZ167" i="3"/>
  <c r="BA168" i="3"/>
  <c r="AZ168" i="3"/>
  <c r="BL169" i="3"/>
  <c r="AZ169" i="3"/>
  <c r="AZ28" i="3"/>
  <c r="AZ259" i="3"/>
  <c r="AZ271" i="3"/>
  <c r="AZ287" i="3"/>
  <c r="AZ113" i="3"/>
  <c r="AZ116" i="3"/>
  <c r="AZ129" i="3"/>
  <c r="AZ132" i="3"/>
  <c r="AZ145" i="3"/>
  <c r="AZ148" i="3"/>
  <c r="AZ34" i="3"/>
  <c r="AZ93" i="3"/>
  <c r="R12" i="1"/>
  <c r="K12" i="1"/>
  <c r="M12" i="1"/>
  <c r="C28" i="59"/>
  <c r="D27" i="59"/>
  <c r="C36" i="59"/>
  <c r="D35" i="59"/>
  <c r="D43" i="59"/>
  <c r="C44" i="59"/>
  <c r="D44" i="59"/>
  <c r="G172" i="3"/>
  <c r="BL172" i="3"/>
  <c r="BA174" i="3"/>
  <c r="AZ174" i="3"/>
  <c r="BL175" i="3"/>
  <c r="G177" i="3"/>
  <c r="G178" i="3"/>
  <c r="BL180" i="3"/>
  <c r="AZ180" i="3"/>
  <c r="G183" i="3"/>
  <c r="G184" i="3"/>
  <c r="G187" i="3"/>
  <c r="G188" i="3"/>
  <c r="BA190" i="3"/>
  <c r="AZ190" i="3"/>
  <c r="BA191" i="3"/>
  <c r="AZ191" i="3"/>
  <c r="BL192" i="3"/>
  <c r="AZ192" i="3"/>
  <c r="BA194" i="3"/>
  <c r="AZ194" i="3"/>
  <c r="BA195" i="3"/>
  <c r="AZ195" i="3"/>
  <c r="BL196" i="3"/>
  <c r="AZ196" i="3"/>
  <c r="G199" i="3"/>
  <c r="G200" i="3"/>
  <c r="G202" i="3"/>
  <c r="BL202" i="3"/>
  <c r="G21" i="3"/>
  <c r="BL21" i="3"/>
  <c r="AZ21" i="3"/>
  <c r="BA22" i="3"/>
  <c r="BA23" i="3"/>
  <c r="AZ23" i="3"/>
  <c r="BA24" i="3"/>
  <c r="AZ24" i="3"/>
  <c r="G27" i="3"/>
  <c r="G28" i="3"/>
  <c r="BL28" i="3"/>
  <c r="BA29" i="3"/>
  <c r="AZ29" i="3"/>
  <c r="BL31" i="3"/>
  <c r="AZ31" i="3"/>
  <c r="G34" i="3"/>
  <c r="BL34" i="3"/>
  <c r="BL36" i="3"/>
  <c r="AZ36" i="3"/>
  <c r="BA37" i="3"/>
  <c r="AZ37" i="3"/>
  <c r="BL39" i="3"/>
  <c r="AZ39" i="3"/>
  <c r="G42" i="3"/>
  <c r="BL42" i="3"/>
  <c r="AZ42" i="3"/>
  <c r="BA44" i="3"/>
  <c r="AZ44" i="3"/>
  <c r="BA46" i="3"/>
  <c r="AZ46" i="3"/>
  <c r="BA47" i="3"/>
  <c r="AZ47" i="3"/>
  <c r="BA48" i="3"/>
  <c r="AZ48" i="3"/>
  <c r="BA50" i="3"/>
  <c r="AZ50" i="3"/>
  <c r="BA51" i="3"/>
  <c r="AZ51" i="3"/>
  <c r="BA53" i="3"/>
  <c r="AZ53" i="3"/>
  <c r="BL55" i="3"/>
  <c r="AZ55" i="3"/>
  <c r="BA57" i="3"/>
  <c r="AZ57" i="3"/>
  <c r="BL59" i="3"/>
  <c r="AZ59" i="3"/>
  <c r="BA60" i="3"/>
  <c r="AZ60" i="3"/>
  <c r="G63" i="3"/>
  <c r="G64" i="3"/>
  <c r="BL64" i="3"/>
  <c r="AZ64" i="3"/>
  <c r="BA65" i="3"/>
  <c r="AZ65" i="3"/>
  <c r="BA66" i="3"/>
  <c r="AZ66" i="3"/>
  <c r="G69" i="3"/>
  <c r="BL69" i="3"/>
  <c r="AZ69" i="3"/>
  <c r="BL71" i="3"/>
  <c r="AZ71" i="3"/>
  <c r="BA72" i="3"/>
  <c r="AZ72" i="3"/>
  <c r="BL74" i="3"/>
  <c r="AZ74" i="3"/>
  <c r="G76" i="3"/>
  <c r="BL76" i="3"/>
  <c r="G78" i="3"/>
  <c r="G79" i="3"/>
  <c r="G80" i="3"/>
  <c r="BL80" i="3"/>
  <c r="G82" i="3"/>
  <c r="G83" i="3"/>
  <c r="BL83" i="3"/>
  <c r="G86" i="3"/>
  <c r="G87" i="3"/>
  <c r="BL87" i="3"/>
  <c r="AZ87" i="3"/>
  <c r="BA88" i="3"/>
  <c r="AZ88" i="3"/>
  <c r="BL90" i="3"/>
  <c r="AZ90" i="3"/>
  <c r="G93" i="3"/>
  <c r="BL93" i="3"/>
  <c r="BA95" i="3"/>
  <c r="AZ95" i="3"/>
  <c r="BA97" i="3"/>
  <c r="AZ97" i="3"/>
  <c r="BA98" i="3"/>
  <c r="AZ98" i="3"/>
  <c r="BA99" i="3"/>
  <c r="AZ99" i="3"/>
  <c r="C31" i="75"/>
  <c r="B74" i="71"/>
  <c r="B54" i="71"/>
  <c r="B65" i="71"/>
  <c r="AA12" i="46"/>
  <c r="AI12" i="46"/>
  <c r="S21" i="59"/>
  <c r="K76" i="9"/>
  <c r="J51" i="15"/>
  <c r="D5" i="71"/>
  <c r="C5" i="71"/>
  <c r="BL100" i="3"/>
  <c r="G102" i="3"/>
  <c r="G103" i="3"/>
  <c r="BL103" i="3"/>
  <c r="G105" i="3"/>
  <c r="BL105" i="3"/>
  <c r="BL107" i="3"/>
  <c r="AZ107" i="3"/>
  <c r="G109" i="3"/>
  <c r="BL109" i="3"/>
  <c r="G112" i="3"/>
  <c r="B84" i="46"/>
  <c r="B84" i="71"/>
  <c r="K1" i="73"/>
  <c r="G1" i="74"/>
  <c r="C42" i="1"/>
  <c r="C15" i="43"/>
  <c r="C9" i="75"/>
  <c r="C70" i="75"/>
  <c r="G19" i="71"/>
  <c r="J51" i="74"/>
  <c r="I10" i="57"/>
  <c r="C31" i="39"/>
  <c r="S21" i="21"/>
  <c r="T49" i="59"/>
  <c r="C71" i="59"/>
  <c r="D71" i="59"/>
  <c r="X3" i="59"/>
  <c r="Y30" i="59"/>
  <c r="Z30" i="59"/>
  <c r="Y31" i="59"/>
  <c r="Z31" i="59"/>
  <c r="C2" i="65"/>
  <c r="I1" i="65"/>
  <c r="G28" i="73"/>
  <c r="G27" i="73"/>
  <c r="G26" i="73"/>
  <c r="O7" i="1"/>
  <c r="P7" i="1"/>
  <c r="K100" i="46"/>
  <c r="M100" i="46"/>
  <c r="C100" i="46"/>
  <c r="G100" i="46"/>
  <c r="I100" i="46"/>
  <c r="H47" i="46"/>
  <c r="H54" i="46"/>
  <c r="H50" i="46"/>
  <c r="H61" i="46"/>
  <c r="G61" i="46"/>
  <c r="H63" i="46"/>
  <c r="G63" i="46"/>
  <c r="H66" i="46"/>
  <c r="G66" i="46"/>
  <c r="H62" i="46"/>
  <c r="G62" i="46"/>
  <c r="H59" i="46"/>
  <c r="G59" i="46"/>
  <c r="H64" i="46"/>
  <c r="G64" i="46"/>
  <c r="H60" i="46"/>
  <c r="G60" i="46"/>
  <c r="H65" i="46"/>
  <c r="G65" i="46"/>
  <c r="E20" i="71"/>
  <c r="G26" i="12"/>
  <c r="B10" i="1"/>
  <c r="E10" i="1"/>
  <c r="K10" i="1"/>
  <c r="G1" i="44"/>
  <c r="K1" i="43"/>
  <c r="P13" i="1"/>
  <c r="E5" i="6"/>
  <c r="D12" i="11"/>
  <c r="C12" i="11"/>
  <c r="E8" i="6"/>
  <c r="E58" i="39"/>
  <c r="C53" i="10"/>
  <c r="A25" i="64"/>
  <c r="A18" i="64"/>
  <c r="B74" i="63"/>
  <c r="A18" i="51"/>
  <c r="B14" i="63"/>
  <c r="K5" i="54"/>
  <c r="B38" i="63"/>
  <c r="T41" i="4"/>
  <c r="L5" i="54"/>
  <c r="B39" i="63"/>
  <c r="H58" i="46"/>
  <c r="G58" i="46"/>
  <c r="G11" i="1"/>
  <c r="I14" i="66"/>
  <c r="B8" i="66"/>
  <c r="R7" i="54"/>
  <c r="B52" i="63"/>
  <c r="AZ484" i="3"/>
  <c r="U25" i="33"/>
  <c r="S33" i="40"/>
  <c r="AC14" i="40"/>
  <c r="AB14" i="40"/>
  <c r="H5" i="3"/>
  <c r="BH5" i="3"/>
  <c r="BF5" i="3"/>
  <c r="E12" i="6"/>
  <c r="E64" i="75"/>
  <c r="J9" i="33"/>
  <c r="H9" i="33"/>
  <c r="F9" i="33"/>
  <c r="F9" i="34"/>
  <c r="J24" i="36"/>
  <c r="H24" i="36"/>
  <c r="J26" i="37"/>
  <c r="F26" i="37"/>
  <c r="U30" i="33"/>
  <c r="J9" i="36"/>
  <c r="H9" i="36"/>
  <c r="F9" i="36"/>
  <c r="G569" i="3"/>
  <c r="G564" i="3"/>
  <c r="G535" i="3"/>
  <c r="G528" i="3"/>
  <c r="G520" i="3"/>
  <c r="G511" i="3"/>
  <c r="G500" i="3"/>
  <c r="G490" i="3"/>
  <c r="G482" i="3"/>
  <c r="AZ389" i="3"/>
  <c r="AZ404" i="3"/>
  <c r="AZ416" i="3"/>
  <c r="AZ421" i="3"/>
  <c r="AZ464" i="3"/>
  <c r="AZ480" i="3"/>
  <c r="AZ368" i="3"/>
  <c r="AZ384" i="3"/>
  <c r="AZ386" i="3"/>
  <c r="AZ412" i="3"/>
  <c r="AZ419" i="3"/>
  <c r="AZ425" i="3"/>
  <c r="AZ429" i="3"/>
  <c r="AZ445" i="3"/>
  <c r="AZ448" i="3"/>
  <c r="AZ472" i="3"/>
  <c r="A30" i="64"/>
  <c r="A30" i="51"/>
  <c r="B22" i="63"/>
  <c r="I21" i="57"/>
  <c r="D1" i="57"/>
  <c r="E10" i="57"/>
  <c r="B85" i="46"/>
  <c r="C27" i="40"/>
  <c r="S25" i="59"/>
  <c r="B24" i="59"/>
  <c r="B23" i="59"/>
  <c r="U21" i="59"/>
  <c r="E20" i="59"/>
  <c r="E19" i="59"/>
  <c r="E18" i="59"/>
  <c r="E17" i="59"/>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c r="F33" i="59"/>
  <c r="V33" i="59"/>
  <c r="AB3" i="59"/>
  <c r="X5" i="59"/>
  <c r="AA5" i="59"/>
  <c r="C40" i="59"/>
  <c r="D39" i="59"/>
  <c r="B21" i="63"/>
  <c r="N4" i="63"/>
  <c r="N16" i="4"/>
  <c r="C52" i="59"/>
  <c r="X26" i="59"/>
  <c r="Y27" i="59"/>
  <c r="Z27" i="59"/>
  <c r="AB27" i="59"/>
  <c r="Y28" i="59"/>
  <c r="Z28" i="59"/>
  <c r="AB28" i="59"/>
  <c r="Y29" i="59"/>
  <c r="Z29" i="59"/>
  <c r="AB29" i="59"/>
  <c r="X30" i="59"/>
  <c r="X31" i="59"/>
  <c r="AA31" i="59"/>
  <c r="X32" i="59"/>
  <c r="AA32" i="59"/>
  <c r="X33" i="59"/>
  <c r="AA33" i="59"/>
  <c r="X34" i="59"/>
  <c r="Y5" i="59"/>
  <c r="Z5" i="59"/>
  <c r="AB5" i="59"/>
  <c r="A28" i="64"/>
  <c r="F16" i="59"/>
  <c r="F15" i="59"/>
  <c r="F14" i="59"/>
  <c r="F13" i="59"/>
  <c r="V17" i="59"/>
  <c r="C16" i="59"/>
  <c r="T17" i="59"/>
  <c r="D17" i="59"/>
  <c r="B16" i="59"/>
  <c r="B15" i="59"/>
  <c r="B14" i="59"/>
  <c r="S17" i="59"/>
  <c r="AB26" i="59"/>
  <c r="F27" i="59"/>
  <c r="F28" i="59"/>
  <c r="F29" i="59"/>
  <c r="V29" i="59"/>
  <c r="AA26" i="59"/>
  <c r="AA3" i="59"/>
  <c r="Y6" i="59"/>
  <c r="Z6" i="59"/>
  <c r="Y8" i="59"/>
  <c r="Z8" i="59"/>
  <c r="AB6" i="59"/>
  <c r="AB7" i="59"/>
  <c r="AB8" i="59"/>
  <c r="N65" i="59"/>
  <c r="B64" i="59"/>
  <c r="Y25" i="59"/>
  <c r="Z25" i="59"/>
  <c r="C25" i="59"/>
  <c r="AB25" i="59"/>
  <c r="F25" i="59"/>
  <c r="X12" i="59"/>
  <c r="AA12" i="59"/>
  <c r="Y26" i="59"/>
  <c r="Z26" i="59"/>
  <c r="X27" i="59"/>
  <c r="X28" i="59"/>
  <c r="AA28" i="59"/>
  <c r="X29" i="59"/>
  <c r="AA29" i="59"/>
  <c r="B31" i="59"/>
  <c r="B32" i="59"/>
  <c r="B33" i="59"/>
  <c r="S33" i="59"/>
  <c r="C31" i="59"/>
  <c r="AA30" i="59"/>
  <c r="AB31" i="59"/>
  <c r="Y32" i="59"/>
  <c r="Z32" i="59"/>
  <c r="AB32" i="59"/>
  <c r="Y33" i="59"/>
  <c r="Z33" i="59"/>
  <c r="AB33" i="59"/>
  <c r="Y34" i="59"/>
  <c r="Z34" i="59"/>
  <c r="E35" i="59"/>
  <c r="E36" i="59"/>
  <c r="E37" i="59"/>
  <c r="U37" i="59"/>
  <c r="F35" i="59"/>
  <c r="F36" i="59"/>
  <c r="F37" i="59"/>
  <c r="V37" i="59"/>
  <c r="X6" i="59"/>
  <c r="X7" i="59"/>
  <c r="AA8" i="59"/>
  <c r="AA6" i="59"/>
  <c r="F64" i="59"/>
  <c r="X25" i="59"/>
  <c r="AA25" i="59"/>
  <c r="E25" i="59"/>
  <c r="AA23" i="59"/>
  <c r="AB24" i="59"/>
  <c r="Y24" i="59"/>
  <c r="Z24" i="59"/>
  <c r="Y23" i="59"/>
  <c r="Z23" i="59"/>
  <c r="Y22" i="59"/>
  <c r="Z22" i="59"/>
  <c r="AB22" i="59"/>
  <c r="X21" i="59"/>
  <c r="AA21" i="59"/>
  <c r="X20" i="59"/>
  <c r="AA20" i="59"/>
  <c r="X18" i="59"/>
  <c r="Y18" i="59"/>
  <c r="Z18" i="59"/>
  <c r="AA18" i="59"/>
  <c r="AB18" i="59"/>
  <c r="X17" i="59"/>
  <c r="AA17" i="59"/>
  <c r="X16" i="59"/>
  <c r="Y16" i="59"/>
  <c r="Z16" i="59"/>
  <c r="AA16" i="59"/>
  <c r="AB16" i="59"/>
  <c r="Y13" i="59"/>
  <c r="Z13" i="59"/>
  <c r="AB13" i="59"/>
  <c r="Y14" i="59"/>
  <c r="Z14" i="59"/>
  <c r="AB14" i="59"/>
  <c r="AB9" i="59"/>
  <c r="AB12" i="59"/>
  <c r="AA7" i="59"/>
  <c r="X11" i="59"/>
  <c r="Y7" i="59"/>
  <c r="Z7" i="59"/>
  <c r="Y12" i="59"/>
  <c r="Z12" i="59"/>
  <c r="X23" i="59"/>
  <c r="AA24" i="59"/>
  <c r="X24" i="59"/>
  <c r="AB23" i="59"/>
  <c r="AA22" i="59"/>
  <c r="X22" i="59"/>
  <c r="Y21" i="59"/>
  <c r="Z21" i="59"/>
  <c r="AB21" i="59"/>
  <c r="Y20" i="59"/>
  <c r="Z20" i="59"/>
  <c r="AB20" i="59"/>
  <c r="X19" i="59"/>
  <c r="Y19" i="59"/>
  <c r="Z19" i="59"/>
  <c r="AA19" i="59"/>
  <c r="AB19" i="59"/>
  <c r="Y17" i="59"/>
  <c r="Z17" i="59"/>
  <c r="AB17" i="59"/>
  <c r="X15" i="59"/>
  <c r="Y15" i="59"/>
  <c r="Z15" i="59"/>
  <c r="AA15" i="59"/>
  <c r="AB15" i="59"/>
  <c r="X13" i="59"/>
  <c r="AA13" i="59"/>
  <c r="X14" i="59"/>
  <c r="AA14" i="59"/>
  <c r="AB10" i="59"/>
  <c r="AB11" i="59"/>
  <c r="AA10" i="59"/>
  <c r="AA11" i="59"/>
  <c r="AA9" i="59"/>
  <c r="X10" i="59"/>
  <c r="X8" i="59"/>
  <c r="X9" i="59"/>
  <c r="Y10" i="59"/>
  <c r="Z10" i="59"/>
  <c r="Y11" i="59"/>
  <c r="Z11" i="59"/>
  <c r="Y9" i="59"/>
  <c r="Z9" i="59"/>
  <c r="G13" i="1"/>
  <c r="D96" i="9"/>
  <c r="B41" i="1"/>
  <c r="AP7" i="1"/>
  <c r="G9" i="1"/>
  <c r="G10" i="1"/>
  <c r="K17" i="4"/>
  <c r="A22" i="51"/>
  <c r="B16" i="63"/>
  <c r="C6" i="43"/>
  <c r="D70" i="39"/>
  <c r="C72" i="39"/>
  <c r="C67" i="40"/>
  <c r="D65" i="40"/>
  <c r="G17" i="46"/>
  <c r="C16" i="46"/>
  <c r="D5" i="46"/>
  <c r="H22" i="46"/>
  <c r="AE11" i="46"/>
  <c r="AE13" i="46"/>
  <c r="E15" i="6"/>
  <c r="E67" i="75"/>
  <c r="BL13" i="3"/>
  <c r="BL5" i="3"/>
  <c r="L19" i="6"/>
  <c r="L27" i="6"/>
  <c r="H12" i="48"/>
  <c r="G6" i="1"/>
  <c r="L48" i="35"/>
  <c r="M48" i="35"/>
  <c r="N48" i="35"/>
  <c r="O48" i="35"/>
  <c r="J7" i="35"/>
  <c r="H7" i="35"/>
  <c r="F7" i="35"/>
  <c r="I46" i="36"/>
  <c r="J46" i="36"/>
  <c r="K46" i="36"/>
  <c r="L46" i="36"/>
  <c r="M46" i="36"/>
  <c r="N46" i="36"/>
  <c r="O46" i="36"/>
  <c r="F7" i="36"/>
  <c r="J7" i="36"/>
  <c r="L52" i="37"/>
  <c r="M52" i="37"/>
  <c r="N52" i="37"/>
  <c r="O52" i="37"/>
  <c r="H7" i="36"/>
  <c r="D58" i="33"/>
  <c r="D58" i="21"/>
  <c r="D59" i="34"/>
  <c r="C95" i="9"/>
  <c r="C92" i="9"/>
  <c r="H71" i="46"/>
  <c r="H75" i="46"/>
  <c r="H72" i="46"/>
  <c r="H77" i="46"/>
  <c r="H70" i="46"/>
  <c r="H73" i="46"/>
  <c r="H74" i="46"/>
  <c r="H69" i="46"/>
  <c r="H76" i="46"/>
  <c r="M20" i="44"/>
  <c r="O9" i="1"/>
  <c r="P9" i="1"/>
  <c r="O8" i="1"/>
  <c r="P8" i="1"/>
  <c r="O6" i="1"/>
  <c r="E13" i="6"/>
  <c r="E65" i="75"/>
  <c r="C5" i="46"/>
  <c r="K77" i="9"/>
  <c r="K79" i="9"/>
  <c r="K81" i="9"/>
  <c r="E12" i="52"/>
  <c r="B15" i="52"/>
  <c r="F31" i="15"/>
  <c r="F33" i="44"/>
  <c r="B13" i="59"/>
  <c r="B4" i="52"/>
  <c r="B7" i="52"/>
  <c r="E14" i="52"/>
  <c r="E6" i="52"/>
  <c r="E11" i="52"/>
  <c r="E9" i="52"/>
  <c r="E7" i="52"/>
  <c r="B9" i="52"/>
  <c r="E4" i="52"/>
  <c r="E13" i="52"/>
  <c r="B8" i="52"/>
  <c r="E10" i="52"/>
  <c r="B10" i="52"/>
  <c r="B6" i="52"/>
  <c r="B5" i="52"/>
  <c r="B11" i="52"/>
  <c r="B12" i="52"/>
  <c r="E8" i="52"/>
  <c r="B14" i="52"/>
  <c r="E5" i="52"/>
  <c r="C4" i="4"/>
  <c r="B20" i="55"/>
  <c r="B70" i="63"/>
  <c r="Y3" i="59"/>
  <c r="Z3" i="59"/>
  <c r="P22" i="46"/>
  <c r="P24" i="46"/>
  <c r="B68" i="40"/>
  <c r="P23" i="46"/>
  <c r="P25" i="46"/>
  <c r="P21" i="46"/>
  <c r="L44" i="9"/>
  <c r="G20" i="9"/>
  <c r="G21" i="9"/>
  <c r="L43" i="9"/>
  <c r="G19" i="9"/>
  <c r="D22" i="9"/>
  <c r="J1" i="65"/>
  <c r="F67" i="15"/>
  <c r="F50" i="15"/>
  <c r="C27" i="15"/>
  <c r="F64" i="15"/>
  <c r="J53" i="15"/>
  <c r="J57" i="15"/>
  <c r="J55" i="15"/>
  <c r="J58" i="15"/>
  <c r="Q51" i="15"/>
  <c r="I54" i="15"/>
  <c r="L56" i="15"/>
  <c r="Q72" i="15"/>
  <c r="F63" i="15"/>
  <c r="M26" i="15"/>
  <c r="M26" i="44"/>
  <c r="M24" i="15"/>
  <c r="L49" i="44"/>
  <c r="F7" i="15"/>
  <c r="L47" i="15"/>
  <c r="M22" i="15"/>
  <c r="F46" i="44"/>
  <c r="F18" i="44"/>
  <c r="M24" i="44"/>
  <c r="M11" i="44"/>
  <c r="M27" i="15"/>
  <c r="M30" i="44"/>
  <c r="M25" i="44"/>
  <c r="M6" i="15"/>
  <c r="M10" i="44"/>
  <c r="M28" i="44"/>
  <c r="L48" i="44"/>
  <c r="F38" i="15"/>
  <c r="F45" i="44"/>
  <c r="J17" i="44"/>
  <c r="F8" i="44"/>
  <c r="F38" i="44"/>
  <c r="E3" i="65"/>
  <c r="M8" i="44"/>
  <c r="I7" i="65"/>
  <c r="M9" i="15"/>
  <c r="J4" i="65"/>
  <c r="F40" i="44"/>
  <c r="F43" i="15"/>
  <c r="F15" i="44"/>
  <c r="M29" i="44"/>
  <c r="M23" i="15"/>
  <c r="F43" i="44"/>
  <c r="F28" i="44"/>
  <c r="M28" i="15"/>
  <c r="F10" i="44"/>
  <c r="J7" i="65"/>
  <c r="M31" i="44"/>
  <c r="F11" i="44"/>
  <c r="M29" i="15"/>
  <c r="F39" i="44"/>
  <c r="I3" i="65"/>
  <c r="F9" i="44"/>
  <c r="I20" i="46"/>
  <c r="E10" i="6"/>
  <c r="E14" i="6"/>
  <c r="E66" i="75"/>
  <c r="E11" i="6"/>
  <c r="E63" i="75"/>
  <c r="B113" i="46"/>
  <c r="C101" i="46"/>
  <c r="C105" i="46"/>
  <c r="AG11" i="46"/>
  <c r="AG13" i="46"/>
  <c r="I101" i="46"/>
  <c r="I102" i="46"/>
  <c r="Z7" i="46"/>
  <c r="F101" i="46"/>
  <c r="F104" i="46"/>
  <c r="G5" i="3"/>
  <c r="B3" i="3"/>
  <c r="E408" i="3"/>
  <c r="AZ13" i="3"/>
  <c r="AH11" i="46"/>
  <c r="AH13" i="46"/>
  <c r="E101" i="46"/>
  <c r="E104" i="46"/>
  <c r="AD11" i="46"/>
  <c r="AD13" i="46"/>
  <c r="J22" i="46"/>
  <c r="AA11" i="46"/>
  <c r="AA13" i="46"/>
  <c r="N104" i="45"/>
  <c r="AC11" i="46"/>
  <c r="AC13" i="46"/>
  <c r="Y11" i="46"/>
  <c r="Y13" i="46"/>
  <c r="Q16" i="1"/>
  <c r="F21" i="43"/>
  <c r="AB11" i="46"/>
  <c r="AB13" i="46"/>
  <c r="AI11" i="46"/>
  <c r="AI13" i="46"/>
  <c r="Z11" i="46"/>
  <c r="Z13" i="46"/>
  <c r="K101" i="46"/>
  <c r="K107" i="46"/>
  <c r="L101" i="46"/>
  <c r="L102" i="46"/>
  <c r="G101" i="46"/>
  <c r="G106" i="46"/>
  <c r="N101" i="46"/>
  <c r="N105" i="46"/>
  <c r="D101" i="46"/>
  <c r="D106" i="46"/>
  <c r="H101" i="46"/>
  <c r="H102" i="46"/>
  <c r="AF11" i="46"/>
  <c r="AF13" i="46"/>
  <c r="E22" i="46"/>
  <c r="F22" i="46"/>
  <c r="J101" i="46"/>
  <c r="J104" i="46"/>
  <c r="AJ11" i="46"/>
  <c r="AJ13" i="46"/>
  <c r="M101" i="46"/>
  <c r="M106" i="46"/>
  <c r="P28" i="79"/>
  <c r="N28" i="79"/>
  <c r="O28" i="79"/>
  <c r="M28" i="79"/>
  <c r="G20" i="79"/>
  <c r="H16" i="1"/>
  <c r="F65" i="15"/>
  <c r="L59" i="15"/>
  <c r="Q75" i="15"/>
  <c r="L58" i="15"/>
  <c r="Q74" i="15"/>
  <c r="E28" i="6"/>
  <c r="G30" i="6"/>
  <c r="G31" i="6"/>
  <c r="B73" i="39"/>
  <c r="B73" i="75"/>
  <c r="F27" i="6"/>
  <c r="F31" i="6"/>
  <c r="E58" i="75"/>
  <c r="K60" i="46"/>
  <c r="M60" i="46"/>
  <c r="N60" i="46"/>
  <c r="K59" i="46"/>
  <c r="M59" i="46"/>
  <c r="N59" i="46"/>
  <c r="K66" i="46"/>
  <c r="M66" i="46"/>
  <c r="N66" i="46"/>
  <c r="M61" i="46"/>
  <c r="N61" i="46"/>
  <c r="K61" i="46"/>
  <c r="P25" i="71"/>
  <c r="P23" i="71"/>
  <c r="P22" i="71"/>
  <c r="P21" i="71"/>
  <c r="O19" i="71"/>
  <c r="C19" i="71"/>
  <c r="P24" i="71"/>
  <c r="D36" i="59"/>
  <c r="C37" i="59"/>
  <c r="D28" i="59"/>
  <c r="C29" i="59"/>
  <c r="AZ387" i="3"/>
  <c r="AC9" i="21"/>
  <c r="W9" i="21"/>
  <c r="U12" i="21"/>
  <c r="AB12" i="21"/>
  <c r="U44" i="21"/>
  <c r="AB44" i="21"/>
  <c r="W46" i="21"/>
  <c r="AC46" i="21"/>
  <c r="K34" i="9"/>
  <c r="M18" i="15"/>
  <c r="F32" i="74"/>
  <c r="F59" i="74"/>
  <c r="F28" i="74"/>
  <c r="C28" i="74"/>
  <c r="M18" i="74"/>
  <c r="F29" i="73"/>
  <c r="M58" i="46"/>
  <c r="N58" i="46"/>
  <c r="K58" i="46"/>
  <c r="K65" i="46"/>
  <c r="J65" i="46"/>
  <c r="M65" i="46"/>
  <c r="N65" i="46"/>
  <c r="K64" i="46"/>
  <c r="M64" i="46"/>
  <c r="N64" i="46"/>
  <c r="M62" i="46"/>
  <c r="N62" i="46"/>
  <c r="K62" i="46"/>
  <c r="K63" i="46"/>
  <c r="M63" i="46"/>
  <c r="N63" i="46"/>
  <c r="C72" i="75"/>
  <c r="D70" i="75"/>
  <c r="AZ22" i="3"/>
  <c r="AZ5" i="3"/>
  <c r="BA5" i="3"/>
  <c r="E27" i="6"/>
  <c r="O12" i="1"/>
  <c r="P12" i="1"/>
  <c r="U9" i="21"/>
  <c r="AB9" i="21"/>
  <c r="AA44" i="21"/>
  <c r="S44" i="21"/>
  <c r="S46" i="21"/>
  <c r="AA46" i="21"/>
  <c r="F61" i="74"/>
  <c r="M84" i="9"/>
  <c r="N84" i="9"/>
  <c r="M87" i="9"/>
  <c r="N87" i="9"/>
  <c r="M83" i="9"/>
  <c r="N83" i="9"/>
  <c r="N89" i="9"/>
  <c r="O89" i="9"/>
  <c r="M86" i="9"/>
  <c r="N86" i="9"/>
  <c r="M88" i="9"/>
  <c r="N88" i="9"/>
  <c r="M85" i="9"/>
  <c r="N85" i="9"/>
  <c r="M11" i="74"/>
  <c r="J10" i="74"/>
  <c r="P28" i="71"/>
  <c r="N28" i="71"/>
  <c r="O28" i="71"/>
  <c r="M28" i="71"/>
  <c r="G20" i="71"/>
  <c r="AP16" i="1"/>
  <c r="F22" i="11"/>
  <c r="C8" i="44"/>
  <c r="L59" i="44"/>
  <c r="Q75" i="44"/>
  <c r="L60" i="44"/>
  <c r="Q63" i="44"/>
  <c r="Q73" i="44"/>
  <c r="M9" i="44"/>
  <c r="J8" i="44"/>
  <c r="J20" i="44"/>
  <c r="C29" i="44"/>
  <c r="J54" i="44"/>
  <c r="Q54" i="44"/>
  <c r="J58" i="44"/>
  <c r="J56" i="44"/>
  <c r="J59" i="44"/>
  <c r="Q52" i="44"/>
  <c r="J61" i="44"/>
  <c r="Q50" i="44"/>
  <c r="I55" i="44"/>
  <c r="L57" i="44"/>
  <c r="J60" i="44"/>
  <c r="F70" i="15"/>
  <c r="C6" i="15"/>
  <c r="M7" i="15"/>
  <c r="M17" i="15"/>
  <c r="F49" i="15"/>
  <c r="C48" i="15"/>
  <c r="M10" i="1"/>
  <c r="M109" i="46"/>
  <c r="E53" i="40"/>
  <c r="C102" i="46"/>
  <c r="S3" i="46"/>
  <c r="A25" i="51"/>
  <c r="B18" i="63"/>
  <c r="A17" i="64"/>
  <c r="A17" i="51"/>
  <c r="B13" i="63"/>
  <c r="A3" i="55"/>
  <c r="B56" i="63"/>
  <c r="E297" i="3"/>
  <c r="E100" i="3"/>
  <c r="E111" i="3"/>
  <c r="E369" i="3"/>
  <c r="E287" i="3"/>
  <c r="E95" i="3"/>
  <c r="E163" i="3"/>
  <c r="E510" i="3"/>
  <c r="E17" i="3"/>
  <c r="E192" i="3"/>
  <c r="E470" i="3"/>
  <c r="E99" i="3"/>
  <c r="E547" i="3"/>
  <c r="E363" i="3"/>
  <c r="E102" i="3"/>
  <c r="E43" i="3"/>
  <c r="E477" i="3"/>
  <c r="E239" i="3"/>
  <c r="E554" i="3"/>
  <c r="E183" i="3"/>
  <c r="E42" i="3"/>
  <c r="E562" i="3"/>
  <c r="E566" i="3"/>
  <c r="E273" i="3"/>
  <c r="E112" i="3"/>
  <c r="E175" i="3"/>
  <c r="E503" i="3"/>
  <c r="E69" i="3"/>
  <c r="E46" i="3"/>
  <c r="X6" i="3"/>
  <c r="E327" i="3"/>
  <c r="E389" i="3"/>
  <c r="E49" i="3"/>
  <c r="E387" i="3"/>
  <c r="P6" i="3"/>
  <c r="E70" i="3"/>
  <c r="E53" i="3"/>
  <c r="E443" i="3"/>
  <c r="E296" i="3"/>
  <c r="E423" i="3"/>
  <c r="E442" i="3"/>
  <c r="E174" i="3"/>
  <c r="E98" i="3"/>
  <c r="N6" i="3"/>
  <c r="E232" i="3"/>
  <c r="D40" i="59"/>
  <c r="C41" i="59"/>
  <c r="E16" i="59"/>
  <c r="E15" i="59"/>
  <c r="E14" i="59"/>
  <c r="E13" i="59"/>
  <c r="U13" i="59"/>
  <c r="U17" i="59"/>
  <c r="E520" i="3"/>
  <c r="AB9" i="36"/>
  <c r="U9" i="36"/>
  <c r="W26" i="37"/>
  <c r="AC26" i="37"/>
  <c r="W24" i="36"/>
  <c r="AC24" i="36"/>
  <c r="AA9" i="33"/>
  <c r="S9" i="33"/>
  <c r="AC9" i="33"/>
  <c r="W9" i="33"/>
  <c r="D52" i="59"/>
  <c r="C53" i="59"/>
  <c r="E511" i="3"/>
  <c r="E564" i="3"/>
  <c r="AA9" i="36"/>
  <c r="S9" i="36"/>
  <c r="AC9" i="36"/>
  <c r="W9" i="36"/>
  <c r="AA26" i="37"/>
  <c r="S26" i="37"/>
  <c r="AB24" i="36"/>
  <c r="U24" i="36"/>
  <c r="AA9" i="34"/>
  <c r="S9" i="34"/>
  <c r="AB9" i="33"/>
  <c r="U9" i="33"/>
  <c r="E12" i="59"/>
  <c r="E11" i="59"/>
  <c r="E10" i="59"/>
  <c r="E9" i="59"/>
  <c r="F63" i="59"/>
  <c r="Q64" i="59"/>
  <c r="D31" i="59"/>
  <c r="C32" i="59"/>
  <c r="V25" i="59"/>
  <c r="F24" i="59"/>
  <c r="F23" i="59"/>
  <c r="D25" i="59"/>
  <c r="T25" i="59"/>
  <c r="C24" i="59"/>
  <c r="N64" i="59"/>
  <c r="B63" i="59"/>
  <c r="B12" i="59"/>
  <c r="B11" i="59"/>
  <c r="B10" i="59"/>
  <c r="B9" i="59"/>
  <c r="S13" i="59"/>
  <c r="U25" i="59"/>
  <c r="E24" i="59"/>
  <c r="E23" i="59"/>
  <c r="C15" i="59"/>
  <c r="D16" i="59"/>
  <c r="F12" i="59"/>
  <c r="F11" i="59"/>
  <c r="F10" i="59"/>
  <c r="F9" i="59"/>
  <c r="V13" i="59"/>
  <c r="F66" i="9"/>
  <c r="P72" i="9"/>
  <c r="F32" i="15"/>
  <c r="F59" i="15"/>
  <c r="F28" i="15"/>
  <c r="C28" i="15"/>
  <c r="F34" i="44"/>
  <c r="F72" i="9"/>
  <c r="F70" i="9"/>
  <c r="F30" i="44"/>
  <c r="C30" i="44"/>
  <c r="F24" i="43"/>
  <c r="C24" i="43"/>
  <c r="D86" i="9"/>
  <c r="F71" i="9"/>
  <c r="F29" i="12"/>
  <c r="G16" i="1"/>
  <c r="C25" i="43"/>
  <c r="I106" i="46"/>
  <c r="C23" i="46"/>
  <c r="C107" i="46"/>
  <c r="F7" i="37"/>
  <c r="S7" i="37"/>
  <c r="D67" i="40"/>
  <c r="E65" i="40"/>
  <c r="E70" i="39"/>
  <c r="D72" i="39"/>
  <c r="F58" i="15"/>
  <c r="E105" i="46"/>
  <c r="E106" i="46"/>
  <c r="E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7" i="46"/>
  <c r="I103" i="46"/>
  <c r="K109" i="46"/>
  <c r="G109" i="46"/>
  <c r="D107" i="46"/>
  <c r="C109" i="46"/>
  <c r="C106" i="46"/>
  <c r="F106" i="46"/>
  <c r="F102" i="46"/>
  <c r="F103" i="46"/>
  <c r="E67" i="39"/>
  <c r="E62" i="40"/>
  <c r="E58" i="40"/>
  <c r="E59" i="40"/>
  <c r="E64" i="39"/>
  <c r="J7" i="37"/>
  <c r="AC7" i="37"/>
  <c r="V42" i="37"/>
  <c r="I42" i="37"/>
  <c r="H7" i="37"/>
  <c r="U7" i="37"/>
  <c r="AB7" i="36"/>
  <c r="T36" i="36"/>
  <c r="G36" i="36"/>
  <c r="U7" i="36"/>
  <c r="AA7" i="37"/>
  <c r="R42" i="37"/>
  <c r="S7" i="36"/>
  <c r="AA7" i="36"/>
  <c r="R36" i="36"/>
  <c r="AA7" i="35"/>
  <c r="R38" i="35"/>
  <c r="S7" i="35"/>
  <c r="AC7" i="35"/>
  <c r="V38" i="35"/>
  <c r="I38" i="35"/>
  <c r="W7" i="35"/>
  <c r="E59" i="34"/>
  <c r="E58" i="21"/>
  <c r="E58" i="33"/>
  <c r="W7" i="36"/>
  <c r="AC7" i="36"/>
  <c r="V36" i="36"/>
  <c r="I36" i="36"/>
  <c r="U7" i="35"/>
  <c r="AB7" i="35"/>
  <c r="T38" i="35"/>
  <c r="G38" i="35"/>
  <c r="E60" i="40"/>
  <c r="E65" i="39"/>
  <c r="P6" i="1"/>
  <c r="E61" i="40"/>
  <c r="E66" i="39"/>
  <c r="M19" i="44"/>
  <c r="C19" i="46"/>
  <c r="F17" i="11"/>
  <c r="C32" i="9"/>
  <c r="N43" i="9"/>
  <c r="M13" i="44"/>
  <c r="J12" i="44"/>
  <c r="F11" i="15"/>
  <c r="M11" i="15"/>
  <c r="J10" i="15"/>
  <c r="F13" i="44"/>
  <c r="C12" i="44"/>
  <c r="M28" i="46"/>
  <c r="P28" i="46"/>
  <c r="O28" i="46"/>
  <c r="F1" i="15"/>
  <c r="Q53" i="15"/>
  <c r="D21" i="12"/>
  <c r="M9" i="74"/>
  <c r="L47" i="74"/>
  <c r="J15" i="74"/>
  <c r="M26" i="74"/>
  <c r="M27" i="74"/>
  <c r="C18" i="44"/>
  <c r="M22" i="74"/>
  <c r="M28" i="74"/>
  <c r="J36" i="74"/>
  <c r="M6" i="74"/>
  <c r="M24" i="74"/>
  <c r="M29" i="74"/>
  <c r="F33" i="12"/>
  <c r="C16" i="15"/>
  <c r="AE6" i="1"/>
  <c r="M8" i="74"/>
  <c r="M23" i="74"/>
  <c r="E16" i="6"/>
  <c r="E63" i="39"/>
  <c r="F107" i="46"/>
  <c r="F109" i="46"/>
  <c r="C103" i="46"/>
  <c r="C104" i="46"/>
  <c r="H109" i="46"/>
  <c r="N103" i="46"/>
  <c r="L107" i="46"/>
  <c r="J106" i="46"/>
  <c r="I104" i="46"/>
  <c r="I105" i="46"/>
  <c r="E109" i="46"/>
  <c r="E103" i="46"/>
  <c r="E102" i="46"/>
  <c r="I109" i="46"/>
  <c r="M105" i="46"/>
  <c r="J109" i="46"/>
  <c r="H105" i="46"/>
  <c r="H103" i="46"/>
  <c r="N102" i="46"/>
  <c r="N104" i="46"/>
  <c r="L105" i="46"/>
  <c r="L104" i="46"/>
  <c r="J107" i="46"/>
  <c r="M103" i="46"/>
  <c r="F105" i="46"/>
  <c r="H104" i="46"/>
  <c r="H106" i="46"/>
  <c r="H107" i="46"/>
  <c r="N106" i="46"/>
  <c r="N107" i="46"/>
  <c r="N109" i="46"/>
  <c r="L103" i="46"/>
  <c r="L106" i="46"/>
  <c r="L109" i="46"/>
  <c r="J103" i="46"/>
  <c r="J102" i="46"/>
  <c r="J105" i="46"/>
  <c r="E528" i="3"/>
  <c r="E569" i="3"/>
  <c r="E500" i="3"/>
  <c r="E398" i="3"/>
  <c r="E422" i="3"/>
  <c r="E129" i="3"/>
  <c r="E63" i="3"/>
  <c r="E490" i="3"/>
  <c r="E225" i="3"/>
  <c r="E78" i="3"/>
  <c r="W6" i="3"/>
  <c r="E151" i="3"/>
  <c r="AP6" i="3"/>
  <c r="E125" i="3"/>
  <c r="E104" i="3"/>
  <c r="E283" i="3"/>
  <c r="E200" i="3"/>
  <c r="AD6" i="3"/>
  <c r="E457" i="3"/>
  <c r="E152" i="3"/>
  <c r="M6"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D105" i="46"/>
  <c r="D102" i="46"/>
  <c r="G105" i="46"/>
  <c r="G104" i="46"/>
  <c r="K105" i="46"/>
  <c r="K102" i="46"/>
  <c r="D22" i="46"/>
  <c r="C21" i="46"/>
  <c r="F61" i="72"/>
  <c r="D104" i="46"/>
  <c r="D103" i="46"/>
  <c r="D109" i="46"/>
  <c r="G102" i="46"/>
  <c r="G103" i="46"/>
  <c r="G107" i="46"/>
  <c r="K106" i="46"/>
  <c r="K103" i="46"/>
  <c r="K104" i="46"/>
  <c r="M107" i="46"/>
  <c r="M102" i="46"/>
  <c r="M104" i="46"/>
  <c r="Q62" i="15"/>
  <c r="C7" i="44"/>
  <c r="C40" i="44"/>
  <c r="L47" i="44"/>
  <c r="E41" i="79"/>
  <c r="C41" i="79"/>
  <c r="C20" i="79"/>
  <c r="E60" i="72"/>
  <c r="F67" i="74"/>
  <c r="F70" i="74"/>
  <c r="F50" i="74"/>
  <c r="M7" i="74"/>
  <c r="J6" i="74"/>
  <c r="F49" i="74"/>
  <c r="F64" i="74"/>
  <c r="Q72" i="74"/>
  <c r="F65" i="74"/>
  <c r="L56" i="74"/>
  <c r="I54" i="74"/>
  <c r="J57" i="74"/>
  <c r="J55" i="74"/>
  <c r="J58" i="74"/>
  <c r="Q51" i="74"/>
  <c r="L59" i="74"/>
  <c r="L58" i="74"/>
  <c r="F63" i="74"/>
  <c r="AY6" i="3"/>
  <c r="AY397" i="3"/>
  <c r="E3" i="6"/>
  <c r="D16" i="43"/>
  <c r="C16" i="43"/>
  <c r="H12" i="39"/>
  <c r="AB12" i="39"/>
  <c r="H12" i="75"/>
  <c r="J12" i="75"/>
  <c r="F12" i="75"/>
  <c r="J62" i="46"/>
  <c r="D62" i="46"/>
  <c r="J58" i="46"/>
  <c r="D58" i="46"/>
  <c r="J66" i="46"/>
  <c r="D66" i="46"/>
  <c r="J59" i="46"/>
  <c r="D59" i="46"/>
  <c r="J60" i="46"/>
  <c r="D60" i="46"/>
  <c r="K14" i="1"/>
  <c r="E30" i="6"/>
  <c r="E31" i="6"/>
  <c r="D72" i="75"/>
  <c r="E70" i="75"/>
  <c r="J63" i="46"/>
  <c r="D63" i="46"/>
  <c r="J64" i="46"/>
  <c r="D64" i="46"/>
  <c r="D29" i="59"/>
  <c r="T29" i="59"/>
  <c r="D37" i="59"/>
  <c r="M19" i="46"/>
  <c r="M19" i="71"/>
  <c r="T37" i="59"/>
  <c r="J61" i="46"/>
  <c r="D61" i="46"/>
  <c r="Q62" i="44"/>
  <c r="F1" i="44"/>
  <c r="C34" i="12"/>
  <c r="D33" i="12"/>
  <c r="C21" i="12"/>
  <c r="C52" i="74"/>
  <c r="E41" i="71"/>
  <c r="C41" i="71"/>
  <c r="C20" i="71"/>
  <c r="C32" i="15"/>
  <c r="C34" i="44"/>
  <c r="Q76" i="44"/>
  <c r="J6" i="15"/>
  <c r="J18" i="15"/>
  <c r="J7" i="44"/>
  <c r="J28" i="44"/>
  <c r="J31" i="44"/>
  <c r="S5" i="46"/>
  <c r="S7" i="46"/>
  <c r="O10" i="1"/>
  <c r="S6" i="46"/>
  <c r="S4" i="46"/>
  <c r="S2" i="46"/>
  <c r="K26" i="6"/>
  <c r="M26" i="6"/>
  <c r="I26" i="6"/>
  <c r="S26" i="6"/>
  <c r="K22" i="6"/>
  <c r="K25" i="6"/>
  <c r="M25" i="6"/>
  <c r="I25" i="6"/>
  <c r="S25" i="6"/>
  <c r="K19" i="6"/>
  <c r="K20" i="6"/>
  <c r="K24" i="6"/>
  <c r="M24" i="6"/>
  <c r="I24" i="6"/>
  <c r="S24" i="6"/>
  <c r="K21" i="6"/>
  <c r="K23" i="6"/>
  <c r="D53" i="59"/>
  <c r="T53" i="59"/>
  <c r="D41" i="59"/>
  <c r="T41" i="59"/>
  <c r="F8" i="59"/>
  <c r="F7" i="59"/>
  <c r="F6" i="59"/>
  <c r="F5" i="59"/>
  <c r="V9" i="59"/>
  <c r="C14" i="59"/>
  <c r="D15" i="59"/>
  <c r="B8" i="59"/>
  <c r="B7" i="59"/>
  <c r="B6" i="59"/>
  <c r="B5" i="59"/>
  <c r="S9" i="59"/>
  <c r="D32" i="59"/>
  <c r="C33" i="59"/>
  <c r="N63" i="59"/>
  <c r="N62" i="59"/>
  <c r="C23" i="59"/>
  <c r="D23" i="59"/>
  <c r="D24" i="59"/>
  <c r="Q62" i="59"/>
  <c r="Q63" i="59"/>
  <c r="E8" i="59"/>
  <c r="E7" i="59"/>
  <c r="E6" i="59"/>
  <c r="E5" i="59"/>
  <c r="U9" i="59"/>
  <c r="W7" i="37"/>
  <c r="J12" i="40"/>
  <c r="AC12" i="40"/>
  <c r="U12" i="39"/>
  <c r="J12" i="39"/>
  <c r="AC12" i="39"/>
  <c r="H12" i="40"/>
  <c r="U12" i="40"/>
  <c r="F12" i="39"/>
  <c r="S12" i="39"/>
  <c r="F12" i="40"/>
  <c r="S12" i="40"/>
  <c r="AB7" i="37"/>
  <c r="T42" i="37"/>
  <c r="G42" i="37"/>
  <c r="E72" i="39"/>
  <c r="F70" i="39"/>
  <c r="F65" i="40"/>
  <c r="E67" i="40"/>
  <c r="C115" i="46"/>
  <c r="D113" i="46"/>
  <c r="G42" i="35"/>
  <c r="H42" i="35"/>
  <c r="G43" i="35"/>
  <c r="H43" i="35"/>
  <c r="I40" i="36"/>
  <c r="J40" i="36"/>
  <c r="I46" i="37"/>
  <c r="J46" i="37"/>
  <c r="G46" i="37"/>
  <c r="H46" i="37"/>
  <c r="G47" i="37"/>
  <c r="H47" i="37"/>
  <c r="F59" i="34"/>
  <c r="I42" i="35"/>
  <c r="J42" i="35"/>
  <c r="R39" i="35"/>
  <c r="E38" i="35"/>
  <c r="I43" i="35"/>
  <c r="J43"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R37" i="36"/>
  <c r="E36" i="36"/>
  <c r="AY530" i="3"/>
  <c r="AY179" i="3"/>
  <c r="AY432" i="3"/>
  <c r="AY288" i="3"/>
  <c r="AY303" i="3"/>
  <c r="AY519" i="3"/>
  <c r="AY484" i="3"/>
  <c r="AY115" i="3"/>
  <c r="AY13" i="3"/>
  <c r="AY378" i="3"/>
  <c r="AY249" i="3"/>
  <c r="AY480" i="3"/>
  <c r="AY404" i="3"/>
  <c r="AY434" i="3"/>
  <c r="AY571" i="3"/>
  <c r="AY251" i="3"/>
  <c r="AY426" i="3"/>
  <c r="AY491" i="3"/>
  <c r="AY72" i="3"/>
  <c r="AY336" i="3"/>
  <c r="AY293" i="3"/>
  <c r="AY111" i="3"/>
  <c r="AY430" i="3"/>
  <c r="AY207" i="3"/>
  <c r="AY259" i="3"/>
  <c r="AY365" i="3"/>
  <c r="AY29" i="3"/>
  <c r="AY319" i="3"/>
  <c r="AY388" i="3"/>
  <c r="AY415" i="3"/>
  <c r="AY208" i="3"/>
  <c r="AY447" i="3"/>
  <c r="AY63" i="3"/>
  <c r="AY71" i="3"/>
  <c r="AY440" i="3"/>
  <c r="AY195" i="3"/>
  <c r="AY495" i="3"/>
  <c r="AY363" i="3"/>
  <c r="AY339" i="3"/>
  <c r="AY547" i="3"/>
  <c r="AY502" i="3"/>
  <c r="AY514" i="3"/>
  <c r="AY507" i="3"/>
  <c r="AY23" i="3"/>
  <c r="AY522" i="3"/>
  <c r="AY551" i="3"/>
  <c r="AY180" i="3"/>
  <c r="AY297" i="3"/>
  <c r="AY164" i="3"/>
  <c r="AY524" i="3"/>
  <c r="AY513" i="3"/>
  <c r="AY119" i="3"/>
  <c r="AY332" i="3"/>
  <c r="AY511" i="3"/>
  <c r="AY535" i="3"/>
  <c r="O43" i="9"/>
  <c r="C42" i="9"/>
  <c r="O38" i="9"/>
  <c r="C52" i="15"/>
  <c r="C47" i="15"/>
  <c r="C10" i="15"/>
  <c r="C5" i="15"/>
  <c r="F41" i="15"/>
  <c r="C15" i="12"/>
  <c r="I60" i="72"/>
  <c r="D101" i="72"/>
  <c r="E101" i="72"/>
  <c r="AC6" i="3"/>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C33" i="9"/>
  <c r="N38" i="9"/>
  <c r="K28" i="9"/>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F26" i="12"/>
  <c r="C27" i="12"/>
  <c r="D26" i="12"/>
  <c r="C32" i="12"/>
  <c r="D30" i="12"/>
  <c r="F20" i="43"/>
  <c r="D20" i="43"/>
  <c r="F26" i="44"/>
  <c r="C26" i="44"/>
  <c r="F24" i="15"/>
  <c r="C24" i="15"/>
  <c r="L38" i="9"/>
  <c r="B1" i="66"/>
  <c r="C21" i="4"/>
  <c r="O5" i="54"/>
  <c r="B45" i="63"/>
  <c r="D46" i="9"/>
  <c r="M23" i="6"/>
  <c r="I23" i="6"/>
  <c r="S23" i="6"/>
  <c r="S10" i="1"/>
  <c r="D45" i="9"/>
  <c r="E6" i="6"/>
  <c r="D6" i="6"/>
  <c r="D44" i="9"/>
  <c r="T15" i="79"/>
  <c r="V15" i="79"/>
  <c r="T13" i="79"/>
  <c r="V13" i="79"/>
  <c r="T12" i="79"/>
  <c r="V12" i="79"/>
  <c r="T8" i="79"/>
  <c r="V8" i="79"/>
  <c r="T5" i="79"/>
  <c r="V5" i="79"/>
  <c r="C29" i="79"/>
  <c r="T10" i="79"/>
  <c r="V10" i="79"/>
  <c r="T4" i="79"/>
  <c r="V4" i="79"/>
  <c r="C37" i="79"/>
  <c r="C35" i="79"/>
  <c r="C33" i="79"/>
  <c r="T14" i="79"/>
  <c r="V14" i="79"/>
  <c r="T16" i="79"/>
  <c r="V16" i="79"/>
  <c r="T9" i="79"/>
  <c r="V9" i="79"/>
  <c r="T6" i="79"/>
  <c r="V6" i="79"/>
  <c r="T3" i="79"/>
  <c r="V3" i="79"/>
  <c r="T11" i="79"/>
  <c r="V11" i="79"/>
  <c r="T7" i="79"/>
  <c r="V7" i="79"/>
  <c r="T2" i="79"/>
  <c r="V2" i="79"/>
  <c r="C36" i="79"/>
  <c r="C34" i="79"/>
  <c r="C39" i="79"/>
  <c r="C38" i="79"/>
  <c r="J5" i="15"/>
  <c r="J24" i="15"/>
  <c r="E6" i="3"/>
  <c r="J18" i="74"/>
  <c r="J5" i="74"/>
  <c r="C35" i="9"/>
  <c r="F42" i="9"/>
  <c r="E68" i="75"/>
  <c r="M14" i="1"/>
  <c r="K16" i="1"/>
  <c r="C11" i="11"/>
  <c r="C10" i="11"/>
  <c r="AA12" i="75"/>
  <c r="S12" i="75"/>
  <c r="AB12" i="75"/>
  <c r="U12" i="75"/>
  <c r="Q61" i="74"/>
  <c r="Q74" i="74"/>
  <c r="E72" i="75"/>
  <c r="F70" i="75"/>
  <c r="E58" i="46"/>
  <c r="B56" i="46"/>
  <c r="C24" i="46"/>
  <c r="G61" i="72"/>
  <c r="AC12" i="75"/>
  <c r="W12" i="75"/>
  <c r="Q62" i="74"/>
  <c r="Q75" i="74"/>
  <c r="Q53" i="74"/>
  <c r="C48" i="74"/>
  <c r="C47" i="74"/>
  <c r="F68" i="15"/>
  <c r="J26" i="44"/>
  <c r="E41" i="46"/>
  <c r="C41" i="46"/>
  <c r="T4" i="46"/>
  <c r="V4" i="46"/>
  <c r="T11" i="46"/>
  <c r="V11" i="46"/>
  <c r="T8" i="46"/>
  <c r="V8" i="46"/>
  <c r="T15" i="46"/>
  <c r="V15" i="46"/>
  <c r="T14" i="71"/>
  <c r="V14" i="71"/>
  <c r="T12" i="71"/>
  <c r="V12" i="71"/>
  <c r="T9" i="71"/>
  <c r="V9" i="71"/>
  <c r="T6" i="71"/>
  <c r="V6" i="71"/>
  <c r="T3" i="71"/>
  <c r="V3" i="71"/>
  <c r="T16" i="71"/>
  <c r="V16" i="71"/>
  <c r="T10" i="71"/>
  <c r="V10" i="71"/>
  <c r="T2" i="71"/>
  <c r="V2" i="71"/>
  <c r="C36" i="71"/>
  <c r="C35" i="71"/>
  <c r="T15" i="71"/>
  <c r="V15" i="71"/>
  <c r="T13" i="71"/>
  <c r="V13" i="71"/>
  <c r="T7" i="71"/>
  <c r="V7" i="71"/>
  <c r="T8" i="71"/>
  <c r="V8" i="71"/>
  <c r="T5" i="71"/>
  <c r="V5" i="71"/>
  <c r="C29" i="71"/>
  <c r="T11" i="71"/>
  <c r="V11" i="71"/>
  <c r="T4" i="71"/>
  <c r="V4" i="71"/>
  <c r="C34" i="71"/>
  <c r="C37" i="71"/>
  <c r="C33" i="71"/>
  <c r="C39" i="71"/>
  <c r="C38" i="71"/>
  <c r="T3" i="46"/>
  <c r="V3" i="46"/>
  <c r="M20" i="6"/>
  <c r="I20" i="6"/>
  <c r="S20" i="6"/>
  <c r="S7" i="1"/>
  <c r="M21" i="6"/>
  <c r="I21" i="6"/>
  <c r="S21" i="6"/>
  <c r="S8" i="1"/>
  <c r="M22" i="6"/>
  <c r="I22" i="6"/>
  <c r="S22" i="6"/>
  <c r="S9" i="1"/>
  <c r="W12" i="39"/>
  <c r="P10" i="1"/>
  <c r="AA12" i="39"/>
  <c r="W12" i="40"/>
  <c r="AB12" i="40"/>
  <c r="S6" i="1"/>
  <c r="M19" i="6"/>
  <c r="K27" i="6"/>
  <c r="T2" i="46"/>
  <c r="V2" i="46"/>
  <c r="T5" i="46"/>
  <c r="V5" i="46"/>
  <c r="T16" i="46"/>
  <c r="V16" i="46"/>
  <c r="T33" i="59"/>
  <c r="D33" i="59"/>
  <c r="D14" i="59"/>
  <c r="C13" i="59"/>
  <c r="AA12" i="40"/>
  <c r="C34" i="9"/>
  <c r="E42" i="9"/>
  <c r="P5" i="54"/>
  <c r="B46" i="63"/>
  <c r="G70" i="39"/>
  <c r="F72" i="39"/>
  <c r="F67" i="40"/>
  <c r="G65" i="40"/>
  <c r="T10" i="46"/>
  <c r="V10" i="46"/>
  <c r="T7" i="46"/>
  <c r="V7"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V48" i="33"/>
  <c r="I48" i="33"/>
  <c r="W7" i="33"/>
  <c r="C43" i="37"/>
  <c r="B3" i="37"/>
  <c r="B2" i="37"/>
  <c r="C42" i="37"/>
  <c r="C39" i="35"/>
  <c r="B3" i="35"/>
  <c r="B2" i="35"/>
  <c r="C38" i="35"/>
  <c r="G59" i="34"/>
  <c r="H59" i="34"/>
  <c r="I59" i="34"/>
  <c r="J59" i="34"/>
  <c r="K59" i="34"/>
  <c r="L59" i="34"/>
  <c r="M59" i="34"/>
  <c r="N59" i="34"/>
  <c r="O59" i="34"/>
  <c r="F7" i="33"/>
  <c r="C7" i="66"/>
  <c r="C6" i="66"/>
  <c r="C8" i="66"/>
  <c r="C22" i="4"/>
  <c r="D21" i="6"/>
  <c r="D10" i="6"/>
  <c r="H21" i="6"/>
  <c r="D14" i="6"/>
  <c r="D20" i="6"/>
  <c r="H23" i="6"/>
  <c r="F45" i="9"/>
  <c r="E68" i="39"/>
  <c r="D26" i="6"/>
  <c r="D22" i="6"/>
  <c r="D12" i="6"/>
  <c r="H25" i="6"/>
  <c r="D5" i="6"/>
  <c r="H22" i="6"/>
  <c r="H26" i="6"/>
  <c r="F46" i="9"/>
  <c r="E63" i="40"/>
  <c r="D25" i="6"/>
  <c r="H24" i="6"/>
  <c r="D28" i="6"/>
  <c r="E45" i="9"/>
  <c r="K38" i="9"/>
  <c r="B2" i="66"/>
  <c r="D29" i="6"/>
  <c r="E44" i="9"/>
  <c r="D19" i="6"/>
  <c r="D13" i="6"/>
  <c r="D23" i="6"/>
  <c r="D8" i="6"/>
  <c r="F44" i="9"/>
  <c r="D24" i="6"/>
  <c r="D11" i="6"/>
  <c r="D9" i="6"/>
  <c r="D15" i="6"/>
  <c r="E46" i="9"/>
  <c r="G22" i="9"/>
  <c r="D13" i="11"/>
  <c r="C13" i="11"/>
  <c r="C65" i="15"/>
  <c r="C59" i="15"/>
  <c r="R5" i="54"/>
  <c r="B48" i="63"/>
  <c r="D63" i="9"/>
  <c r="N68" i="9"/>
  <c r="K26" i="9"/>
  <c r="K25" i="9"/>
  <c r="C38" i="15"/>
  <c r="Q58" i="44"/>
  <c r="Q67" i="44"/>
  <c r="Q49" i="44"/>
  <c r="Q55" i="44"/>
  <c r="C19" i="44"/>
  <c r="F7" i="67"/>
  <c r="C17" i="15"/>
  <c r="J60" i="72"/>
  <c r="L60" i="72"/>
  <c r="O60" i="72"/>
  <c r="C38" i="46"/>
  <c r="C14" i="72"/>
  <c r="T14" i="46"/>
  <c r="V14" i="46"/>
  <c r="C33" i="46"/>
  <c r="E33" i="46"/>
  <c r="C36" i="46"/>
  <c r="G36" i="46"/>
  <c r="I36" i="46"/>
  <c r="C35" i="46"/>
  <c r="G35" i="46"/>
  <c r="I35" i="46"/>
  <c r="C37" i="46"/>
  <c r="C11" i="72"/>
  <c r="T6" i="46"/>
  <c r="V6" i="46"/>
  <c r="T13" i="46"/>
  <c r="V13" i="46"/>
  <c r="T12" i="46"/>
  <c r="V12" i="46"/>
  <c r="T9" i="46"/>
  <c r="V9" i="46"/>
  <c r="C34" i="46"/>
  <c r="G34" i="46"/>
  <c r="I34" i="46"/>
  <c r="G63" i="72"/>
  <c r="G64" i="72"/>
  <c r="G62" i="72"/>
  <c r="I61" i="72"/>
  <c r="D102" i="72"/>
  <c r="J61" i="72"/>
  <c r="D42" i="9"/>
  <c r="Q5" i="54"/>
  <c r="B47" i="63"/>
  <c r="J26" i="15"/>
  <c r="J29" i="15"/>
  <c r="R24" i="6"/>
  <c r="H20" i="6"/>
  <c r="R20" i="6"/>
  <c r="R7" i="1"/>
  <c r="G39" i="79"/>
  <c r="I39" i="79"/>
  <c r="E39" i="79"/>
  <c r="G36" i="79"/>
  <c r="I36" i="79"/>
  <c r="E36" i="79"/>
  <c r="G35" i="79"/>
  <c r="I35" i="79"/>
  <c r="E35" i="79"/>
  <c r="C30" i="79"/>
  <c r="E30" i="79"/>
  <c r="E29" i="79"/>
  <c r="G38" i="79"/>
  <c r="I38" i="79"/>
  <c r="E38" i="79"/>
  <c r="G34" i="79"/>
  <c r="I34" i="79"/>
  <c r="E34" i="79"/>
  <c r="G33" i="79"/>
  <c r="I33" i="79"/>
  <c r="E33" i="79"/>
  <c r="G37" i="79"/>
  <c r="I37" i="79"/>
  <c r="E37" i="79"/>
  <c r="C59" i="74"/>
  <c r="C65" i="74"/>
  <c r="C22" i="73"/>
  <c r="D19" i="73"/>
  <c r="C19" i="73"/>
  <c r="C16" i="73"/>
  <c r="D19" i="12"/>
  <c r="C19" i="12"/>
  <c r="C16" i="12"/>
  <c r="G70" i="75"/>
  <c r="F72" i="75"/>
  <c r="C18" i="11"/>
  <c r="C17" i="11"/>
  <c r="O14" i="1"/>
  <c r="M16" i="1"/>
  <c r="J26" i="74"/>
  <c r="J24" i="74"/>
  <c r="E35" i="46"/>
  <c r="C39" i="46"/>
  <c r="G39" i="46"/>
  <c r="I39" i="46"/>
  <c r="E34" i="46"/>
  <c r="C22" i="12"/>
  <c r="C20" i="12"/>
  <c r="C30" i="46"/>
  <c r="E30" i="46"/>
  <c r="E39" i="71"/>
  <c r="G39" i="71"/>
  <c r="I39" i="71"/>
  <c r="E37" i="71"/>
  <c r="G37" i="71"/>
  <c r="I37" i="71"/>
  <c r="C30" i="71"/>
  <c r="E30" i="71"/>
  <c r="E29" i="71"/>
  <c r="E35" i="71"/>
  <c r="G35" i="71"/>
  <c r="I35" i="71"/>
  <c r="E38" i="71"/>
  <c r="G38" i="71"/>
  <c r="I38" i="71"/>
  <c r="E33" i="71"/>
  <c r="G33" i="71"/>
  <c r="I33" i="71"/>
  <c r="E34" i="71"/>
  <c r="G34" i="71"/>
  <c r="I34" i="71"/>
  <c r="E36" i="71"/>
  <c r="G36" i="71"/>
  <c r="I36" i="71"/>
  <c r="I19" i="6"/>
  <c r="M27" i="6"/>
  <c r="S16" i="1"/>
  <c r="T6" i="1"/>
  <c r="C12" i="59"/>
  <c r="T13" i="59"/>
  <c r="D13" i="59"/>
  <c r="M38" i="9"/>
  <c r="K27" i="9"/>
  <c r="G33" i="46"/>
  <c r="I33" i="46"/>
  <c r="F7" i="34"/>
  <c r="S7" i="34"/>
  <c r="H65" i="40"/>
  <c r="G67" i="40"/>
  <c r="H70" i="39"/>
  <c r="G72" i="39"/>
  <c r="E29" i="46"/>
  <c r="H7" i="34"/>
  <c r="U7" i="34"/>
  <c r="S7" i="21"/>
  <c r="AA7" i="21"/>
  <c r="R48" i="21"/>
  <c r="AA7" i="33"/>
  <c r="R48" i="33"/>
  <c r="S7" i="33"/>
  <c r="I52" i="33"/>
  <c r="J52" i="33"/>
  <c r="I52" i="21"/>
  <c r="J52" i="21"/>
  <c r="AB7" i="33"/>
  <c r="T48" i="33"/>
  <c r="G48" i="33"/>
  <c r="U7" i="33"/>
  <c r="G52" i="21"/>
  <c r="H52" i="21"/>
  <c r="G53" i="21"/>
  <c r="H53" i="21"/>
  <c r="J7" i="34"/>
  <c r="D16" i="6"/>
  <c r="D27" i="6"/>
  <c r="D30" i="6"/>
  <c r="R23" i="6"/>
  <c r="R10" i="1"/>
  <c r="R25" i="6"/>
  <c r="D7" i="66"/>
  <c r="D6" i="66"/>
  <c r="D8" i="66"/>
  <c r="R26" i="6"/>
  <c r="A6" i="64"/>
  <c r="A20" i="64"/>
  <c r="A6" i="51"/>
  <c r="B7" i="63"/>
  <c r="A20" i="51"/>
  <c r="B15" i="63"/>
  <c r="N5" i="54"/>
  <c r="B43" i="63"/>
  <c r="R22" i="6"/>
  <c r="R9" i="1"/>
  <c r="R21" i="6"/>
  <c r="R8" i="1"/>
  <c r="E4" i="67"/>
  <c r="D77" i="9"/>
  <c r="N75" i="9"/>
  <c r="D73" i="9"/>
  <c r="N73" i="9"/>
  <c r="C111" i="9"/>
  <c r="C104" i="9"/>
  <c r="C96" i="9"/>
  <c r="C91" i="9"/>
  <c r="C82" i="9"/>
  <c r="C81" i="9"/>
  <c r="C85" i="9"/>
  <c r="C86" i="9"/>
  <c r="D72" i="9"/>
  <c r="C103" i="9"/>
  <c r="D70" i="9"/>
  <c r="C90" i="9"/>
  <c r="D71" i="9"/>
  <c r="D66" i="9"/>
  <c r="N72" i="9"/>
  <c r="B7" i="67"/>
  <c r="E7" i="67"/>
  <c r="M21" i="74"/>
  <c r="F101" i="72"/>
  <c r="G101" i="72"/>
  <c r="L63" i="72"/>
  <c r="L61" i="72"/>
  <c r="F102" i="72"/>
  <c r="E102" i="72"/>
  <c r="E103" i="72"/>
  <c r="O61" i="72"/>
  <c r="L65" i="72"/>
  <c r="E36" i="46"/>
  <c r="G37" i="46"/>
  <c r="I37" i="46"/>
  <c r="E37" i="46"/>
  <c r="O63" i="72"/>
  <c r="E38" i="46"/>
  <c r="G38" i="46"/>
  <c r="I38" i="46"/>
  <c r="O62" i="72"/>
  <c r="O64" i="72"/>
  <c r="F68" i="74"/>
  <c r="J29" i="74"/>
  <c r="C26" i="79"/>
  <c r="B2" i="79"/>
  <c r="C27" i="79"/>
  <c r="J20" i="74"/>
  <c r="F62" i="74"/>
  <c r="C61" i="74"/>
  <c r="C34" i="74"/>
  <c r="C13" i="43"/>
  <c r="L16" i="1"/>
  <c r="N16" i="1"/>
  <c r="F22" i="43"/>
  <c r="G72" i="75"/>
  <c r="H70" i="75"/>
  <c r="AA7" i="34"/>
  <c r="R49" i="34"/>
  <c r="P14" i="1"/>
  <c r="P16" i="1"/>
  <c r="O16" i="1"/>
  <c r="C19" i="11"/>
  <c r="C20" i="11"/>
  <c r="C21" i="11"/>
  <c r="C22" i="11"/>
  <c r="C23" i="11"/>
  <c r="B2" i="11"/>
  <c r="C17" i="12"/>
  <c r="C14" i="12"/>
  <c r="E39" i="46"/>
  <c r="C17" i="72"/>
  <c r="C26" i="71"/>
  <c r="B2" i="71"/>
  <c r="B4" i="71"/>
  <c r="C27" i="71"/>
  <c r="T8" i="1"/>
  <c r="T9" i="1"/>
  <c r="T11" i="1"/>
  <c r="T7" i="1"/>
  <c r="T12" i="1"/>
  <c r="T13" i="1"/>
  <c r="T10" i="1"/>
  <c r="I27" i="6"/>
  <c r="H19" i="6"/>
  <c r="S19" i="6"/>
  <c r="S27" i="6"/>
  <c r="C11" i="59"/>
  <c r="D12" i="59"/>
  <c r="AB7" i="34"/>
  <c r="T49" i="34"/>
  <c r="G49" i="34"/>
  <c r="G53" i="34"/>
  <c r="H53" i="34"/>
  <c r="I70" i="39"/>
  <c r="H72" i="39"/>
  <c r="H67" i="40"/>
  <c r="I65" i="40"/>
  <c r="G52" i="33"/>
  <c r="H52" i="33"/>
  <c r="G53" i="33"/>
  <c r="H53" i="33"/>
  <c r="R50" i="34"/>
  <c r="E49" i="34"/>
  <c r="R49" i="33"/>
  <c r="E48" i="33"/>
  <c r="R49" i="21"/>
  <c r="E48" i="21"/>
  <c r="W7" i="34"/>
  <c r="AC7" i="34"/>
  <c r="V49" i="34"/>
  <c r="I49" i="34"/>
  <c r="D31" i="6"/>
  <c r="E3" i="67"/>
  <c r="C97" i="9"/>
  <c r="C98" i="9"/>
  <c r="E98" i="9"/>
  <c r="E99" i="9"/>
  <c r="B2" i="67"/>
  <c r="C113" i="9"/>
  <c r="C114" i="9"/>
  <c r="E114" i="9"/>
  <c r="E115" i="9"/>
  <c r="C16" i="44"/>
  <c r="C14" i="15"/>
  <c r="F37" i="44"/>
  <c r="M23" i="44"/>
  <c r="O65" i="72"/>
  <c r="P65" i="72"/>
  <c r="L64" i="72"/>
  <c r="L62" i="72"/>
  <c r="L66" i="72"/>
  <c r="G102" i="72"/>
  <c r="G103" i="72"/>
  <c r="P61" i="72"/>
  <c r="C27" i="46"/>
  <c r="C26" i="46"/>
  <c r="B2" i="46"/>
  <c r="D4" i="46"/>
  <c r="B4" i="79"/>
  <c r="D4" i="79"/>
  <c r="B3" i="79"/>
  <c r="B5" i="11"/>
  <c r="B4" i="11"/>
  <c r="B3" i="11"/>
  <c r="I70" i="75"/>
  <c r="H72" i="75"/>
  <c r="C14" i="43"/>
  <c r="C17" i="43"/>
  <c r="C18" i="12"/>
  <c r="C23" i="12"/>
  <c r="C14" i="73"/>
  <c r="C17" i="73"/>
  <c r="L57" i="74"/>
  <c r="L60" i="74"/>
  <c r="D4" i="71"/>
  <c r="B3" i="71"/>
  <c r="C18" i="15"/>
  <c r="C15" i="15"/>
  <c r="C20" i="44"/>
  <c r="C17" i="44"/>
  <c r="T16" i="1"/>
  <c r="H27" i="6"/>
  <c r="R19" i="6"/>
  <c r="D11" i="59"/>
  <c r="C10" i="59"/>
  <c r="J65" i="40"/>
  <c r="I67" i="40"/>
  <c r="J70" i="39"/>
  <c r="I72" i="39"/>
  <c r="J22" i="44"/>
  <c r="C36" i="44"/>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48" i="33"/>
  <c r="C50" i="34"/>
  <c r="B3" i="34"/>
  <c r="B2" i="34"/>
  <c r="C49" i="34"/>
  <c r="I6" i="6"/>
  <c r="I5" i="6"/>
  <c r="C99" i="9"/>
  <c r="C115" i="9"/>
  <c r="D76" i="9"/>
  <c r="D74" i="9"/>
  <c r="N74" i="9"/>
  <c r="O77" i="9"/>
  <c r="O78" i="9"/>
  <c r="B3" i="67"/>
  <c r="B4" i="67"/>
  <c r="B3" i="46"/>
  <c r="B4" i="46"/>
  <c r="C18" i="43"/>
  <c r="C19" i="43"/>
  <c r="C21" i="43"/>
  <c r="I72" i="75"/>
  <c r="J70" i="75"/>
  <c r="Q67" i="74"/>
  <c r="Q58" i="74"/>
  <c r="C19" i="15"/>
  <c r="C20" i="15"/>
  <c r="C23" i="15"/>
  <c r="C21" i="44"/>
  <c r="C22" i="44"/>
  <c r="C28" i="44"/>
  <c r="R27" i="6"/>
  <c r="R6" i="1"/>
  <c r="C9" i="59"/>
  <c r="D10" i="59"/>
  <c r="K70" i="39"/>
  <c r="J72" i="39"/>
  <c r="K65" i="40"/>
  <c r="J67" i="40"/>
  <c r="Q77" i="9"/>
  <c r="O79" i="9"/>
  <c r="O81" i="9"/>
  <c r="M21" i="15"/>
  <c r="C20" i="43"/>
  <c r="C23" i="43"/>
  <c r="C27" i="43"/>
  <c r="B2" i="43"/>
  <c r="J20" i="15"/>
  <c r="C34" i="15"/>
  <c r="F62" i="15"/>
  <c r="C61" i="15"/>
  <c r="R16" i="1"/>
  <c r="K70" i="75"/>
  <c r="J72" i="75"/>
  <c r="C26" i="15"/>
  <c r="C29" i="15"/>
  <c r="C33" i="15"/>
  <c r="C31" i="15"/>
  <c r="C25" i="44"/>
  <c r="C31" i="44"/>
  <c r="C8" i="59"/>
  <c r="T9" i="59"/>
  <c r="D9" i="59"/>
  <c r="K67" i="40"/>
  <c r="L65" i="40"/>
  <c r="K72" i="39"/>
  <c r="L70" i="39"/>
  <c r="O80" i="9"/>
  <c r="B3" i="43"/>
  <c r="B5" i="43"/>
  <c r="B4" i="43"/>
  <c r="K72" i="75"/>
  <c r="L70" i="75"/>
  <c r="Q50" i="74"/>
  <c r="C56" i="74"/>
  <c r="J14" i="74"/>
  <c r="J19" i="74"/>
  <c r="J17" i="74"/>
  <c r="J59" i="74"/>
  <c r="J60" i="74"/>
  <c r="Q50" i="15"/>
  <c r="C36" i="15"/>
  <c r="C56" i="15"/>
  <c r="C60" i="15"/>
  <c r="C58" i="15"/>
  <c r="J59" i="15"/>
  <c r="J60" i="15"/>
  <c r="Q49" i="15"/>
  <c r="J19" i="15"/>
  <c r="J17" i="15"/>
  <c r="C13" i="15"/>
  <c r="C37" i="15"/>
  <c r="J14" i="15"/>
  <c r="J22" i="15"/>
  <c r="C15" i="44"/>
  <c r="J21" i="44"/>
  <c r="J19" i="44"/>
  <c r="C38" i="44"/>
  <c r="C35" i="44"/>
  <c r="C33" i="44"/>
  <c r="Q51" i="44"/>
  <c r="J16" i="44"/>
  <c r="D8" i="59"/>
  <c r="C7" i="59"/>
  <c r="L67" i="40"/>
  <c r="M65" i="40"/>
  <c r="M70" i="39"/>
  <c r="L72" i="39"/>
  <c r="C63" i="15"/>
  <c r="J35" i="15"/>
  <c r="M70" i="75"/>
  <c r="L72" i="75"/>
  <c r="C55" i="74"/>
  <c r="C64" i="74"/>
  <c r="J35" i="74"/>
  <c r="Q71" i="74"/>
  <c r="J13" i="74"/>
  <c r="J23" i="74"/>
  <c r="J22" i="74"/>
  <c r="C63" i="74"/>
  <c r="C60" i="74"/>
  <c r="C58" i="74"/>
  <c r="Q49" i="74"/>
  <c r="L46" i="74"/>
  <c r="C30" i="15"/>
  <c r="C39" i="15"/>
  <c r="Q71" i="15"/>
  <c r="C55" i="15"/>
  <c r="C64" i="15"/>
  <c r="J13" i="15"/>
  <c r="J23" i="15"/>
  <c r="J16" i="15"/>
  <c r="J25" i="15"/>
  <c r="J24" i="44"/>
  <c r="J15" i="44"/>
  <c r="J25" i="44"/>
  <c r="C39" i="44"/>
  <c r="C32" i="44"/>
  <c r="C42" i="44"/>
  <c r="Q72" i="44"/>
  <c r="C43" i="44"/>
  <c r="L57" i="15"/>
  <c r="L60" i="15"/>
  <c r="D7" i="59"/>
  <c r="C6" i="59"/>
  <c r="C5" i="59"/>
  <c r="M72" i="39"/>
  <c r="N70" i="39"/>
  <c r="N72" i="39"/>
  <c r="J9" i="39"/>
  <c r="H9" i="39"/>
  <c r="N65" i="40"/>
  <c r="N67" i="40"/>
  <c r="M67" i="40"/>
  <c r="H9" i="40"/>
  <c r="L51" i="74"/>
  <c r="C57" i="15"/>
  <c r="C66" i="15"/>
  <c r="C67" i="15"/>
  <c r="C70" i="15"/>
  <c r="J39" i="15"/>
  <c r="J40" i="15"/>
  <c r="D5" i="59"/>
  <c r="F9" i="39"/>
  <c r="M72" i="75"/>
  <c r="N70" i="75"/>
  <c r="N72" i="75"/>
  <c r="C57" i="74"/>
  <c r="C66" i="74"/>
  <c r="C67" i="74"/>
  <c r="C70" i="74"/>
  <c r="J16" i="74"/>
  <c r="J25" i="74"/>
  <c r="Q68" i="74"/>
  <c r="J39" i="74"/>
  <c r="J40" i="74"/>
  <c r="Q70" i="74"/>
  <c r="Q69" i="74"/>
  <c r="C40" i="15"/>
  <c r="Q57" i="15"/>
  <c r="Q70" i="15"/>
  <c r="Q69" i="15"/>
  <c r="Q67" i="15"/>
  <c r="L46" i="15"/>
  <c r="J18" i="44"/>
  <c r="J27" i="44"/>
  <c r="Q71" i="44"/>
  <c r="Q70" i="44"/>
  <c r="C44" i="44"/>
  <c r="C45" i="44"/>
  <c r="Q58" i="15"/>
  <c r="D6" i="59"/>
  <c r="M20" i="46"/>
  <c r="J9" i="40"/>
  <c r="AC9" i="40"/>
  <c r="V44" i="40"/>
  <c r="I44" i="40"/>
  <c r="U9" i="40"/>
  <c r="AB9" i="40"/>
  <c r="T44" i="40"/>
  <c r="G44" i="40"/>
  <c r="G48" i="40"/>
  <c r="H48" i="40"/>
  <c r="U9" i="39"/>
  <c r="AB9" i="39"/>
  <c r="T49" i="39"/>
  <c r="G49" i="39"/>
  <c r="W9" i="39"/>
  <c r="AC9" i="39"/>
  <c r="V49" i="39"/>
  <c r="I49" i="39"/>
  <c r="F9" i="40"/>
  <c r="S9" i="39"/>
  <c r="AA9" i="39"/>
  <c r="R49" i="39"/>
  <c r="L51" i="15"/>
  <c r="M20" i="71"/>
  <c r="J9" i="75"/>
  <c r="H9" i="75"/>
  <c r="F9" i="75"/>
  <c r="Q68" i="15"/>
  <c r="Q48" i="74"/>
  <c r="Q54" i="74"/>
  <c r="B2" i="74"/>
  <c r="B3" i="74"/>
  <c r="Q66" i="74"/>
  <c r="Q76" i="74"/>
  <c r="C43" i="74"/>
  <c r="Q57" i="74"/>
  <c r="Q63" i="74"/>
  <c r="J42" i="74"/>
  <c r="J43" i="74"/>
  <c r="C46" i="74"/>
  <c r="Q48" i="15"/>
  <c r="Q54" i="15"/>
  <c r="C46" i="15"/>
  <c r="C43" i="15"/>
  <c r="B2" i="15"/>
  <c r="B3" i="15"/>
  <c r="C10" i="12"/>
  <c r="C6" i="12"/>
  <c r="Q66" i="15"/>
  <c r="Q76" i="15"/>
  <c r="J42" i="15"/>
  <c r="J43" i="15"/>
  <c r="Q63" i="15"/>
  <c r="L52" i="44"/>
  <c r="B2" i="44"/>
  <c r="W9" i="40"/>
  <c r="E49" i="39"/>
  <c r="R50" i="39"/>
  <c r="I53" i="39"/>
  <c r="J53" i="39"/>
  <c r="G53" i="39"/>
  <c r="H53" i="39"/>
  <c r="G54" i="39"/>
  <c r="H54" i="39"/>
  <c r="AA9" i="40"/>
  <c r="R44" i="40"/>
  <c r="S9" i="40"/>
  <c r="G49" i="40"/>
  <c r="H49" i="40"/>
  <c r="I48" i="40"/>
  <c r="J48" i="40"/>
  <c r="AA9" i="75"/>
  <c r="R49" i="75"/>
  <c r="S9" i="75"/>
  <c r="AC9" i="75"/>
  <c r="V49" i="75"/>
  <c r="I49" i="75"/>
  <c r="W9" i="75"/>
  <c r="U9" i="75"/>
  <c r="AB9" i="75"/>
  <c r="T49" i="75"/>
  <c r="G49" i="75"/>
  <c r="C24" i="12"/>
  <c r="C29" i="12"/>
  <c r="L58" i="44"/>
  <c r="L61" i="44"/>
  <c r="Q69" i="44"/>
  <c r="B3" i="44"/>
  <c r="B5" i="44"/>
  <c r="B4" i="44"/>
  <c r="R45" i="40"/>
  <c r="E44" i="40"/>
  <c r="E54" i="39"/>
  <c r="F54" i="39"/>
  <c r="E53" i="39"/>
  <c r="F53" i="39"/>
  <c r="I54" i="39"/>
  <c r="J54" i="39"/>
  <c r="C49" i="39"/>
  <c r="C50" i="39"/>
  <c r="G54" i="75"/>
  <c r="H54" i="75"/>
  <c r="G53" i="75"/>
  <c r="H53" i="75"/>
  <c r="I53" i="75"/>
  <c r="J53" i="75"/>
  <c r="R50" i="75"/>
  <c r="E49" i="75"/>
  <c r="C35" i="12"/>
  <c r="C33" i="12"/>
  <c r="C28" i="12"/>
  <c r="C26" i="12"/>
  <c r="C31" i="12"/>
  <c r="C30" i="12"/>
  <c r="Q59" i="44"/>
  <c r="Q64" i="44"/>
  <c r="Q68" i="44"/>
  <c r="Q77" i="44"/>
  <c r="B59" i="39"/>
  <c r="F59" i="39"/>
  <c r="B66" i="39"/>
  <c r="F66" i="39"/>
  <c r="B62" i="39"/>
  <c r="F62" i="39"/>
  <c r="B64" i="39"/>
  <c r="F64" i="39"/>
  <c r="B60" i="39"/>
  <c r="F60" i="39"/>
  <c r="F68" i="39"/>
  <c r="B2" i="39"/>
  <c r="B63" i="39"/>
  <c r="F63" i="39"/>
  <c r="B67" i="39"/>
  <c r="F67" i="39"/>
  <c r="B65" i="39"/>
  <c r="F65" i="39"/>
  <c r="B61" i="39"/>
  <c r="F61" i="39"/>
  <c r="B58" i="39"/>
  <c r="F58" i="39"/>
  <c r="C45" i="40"/>
  <c r="C44" i="40"/>
  <c r="E49" i="40"/>
  <c r="F49" i="40"/>
  <c r="E48" i="40"/>
  <c r="F48" i="40"/>
  <c r="I49" i="40"/>
  <c r="J49" i="40"/>
  <c r="E53" i="75"/>
  <c r="F53" i="75"/>
  <c r="E54" i="75"/>
  <c r="F54" i="75"/>
  <c r="I54" i="75"/>
  <c r="J54" i="75"/>
  <c r="C50" i="75"/>
  <c r="C49" i="75"/>
  <c r="C36" i="12"/>
  <c r="B61" i="40"/>
  <c r="F61" i="40"/>
  <c r="B55" i="40"/>
  <c r="F55" i="40"/>
  <c r="B57" i="40"/>
  <c r="F57" i="40"/>
  <c r="B54" i="40"/>
  <c r="F54" i="40"/>
  <c r="B58" i="40"/>
  <c r="F58" i="40"/>
  <c r="B56" i="40"/>
  <c r="F56" i="40"/>
  <c r="B60" i="40"/>
  <c r="F60" i="40"/>
  <c r="B53" i="40"/>
  <c r="F53" i="40"/>
  <c r="B62" i="40"/>
  <c r="F62" i="40"/>
  <c r="B59" i="40"/>
  <c r="F59" i="40"/>
  <c r="F63" i="40"/>
  <c r="B2" i="40"/>
  <c r="B4" i="39"/>
  <c r="B3" i="39"/>
  <c r="B5" i="39"/>
  <c r="B4" i="73"/>
  <c r="B2" i="12"/>
  <c r="B65" i="75"/>
  <c r="F65" i="75"/>
  <c r="B66" i="75"/>
  <c r="F66" i="75"/>
  <c r="B64" i="75"/>
  <c r="F64" i="75"/>
  <c r="B61" i="75"/>
  <c r="F61" i="75"/>
  <c r="B58" i="75"/>
  <c r="F58" i="75"/>
  <c r="F68" i="75"/>
  <c r="B2" i="75"/>
  <c r="B67" i="75"/>
  <c r="F67" i="75"/>
  <c r="B63" i="75"/>
  <c r="F63" i="75"/>
  <c r="B59" i="75"/>
  <c r="F59" i="75"/>
  <c r="B62" i="75"/>
  <c r="F62" i="75"/>
  <c r="B60" i="75"/>
  <c r="F60" i="75"/>
  <c r="B3" i="40"/>
  <c r="B5" i="40"/>
  <c r="B4" i="40"/>
  <c r="B4" i="12"/>
  <c r="B5" i="73"/>
  <c r="B3" i="12"/>
  <c r="C15" i="72"/>
  <c r="E14" i="72"/>
  <c r="D94" i="72"/>
  <c r="E94" i="72"/>
  <c r="C18" i="72"/>
  <c r="E17" i="72"/>
  <c r="D95" i="72"/>
  <c r="E95" i="72"/>
  <c r="D105" i="72"/>
  <c r="E105" i="72"/>
  <c r="C12" i="72"/>
  <c r="E11" i="72"/>
  <c r="D93" i="72"/>
  <c r="E93" i="72"/>
  <c r="E2" i="72"/>
  <c r="D86" i="72"/>
  <c r="E86" i="72"/>
  <c r="B4" i="75"/>
  <c r="B3" i="75"/>
  <c r="B5" i="75"/>
  <c r="E5" i="72"/>
  <c r="B5" i="12"/>
  <c r="D28" i="72"/>
  <c r="G28" i="72"/>
  <c r="F14" i="72"/>
  <c r="F94" i="72"/>
  <c r="G94" i="72"/>
  <c r="E96" i="72"/>
  <c r="E106" i="72"/>
  <c r="G106" i="72"/>
  <c r="G112" i="72"/>
  <c r="D40" i="72"/>
  <c r="F52" i="72"/>
  <c r="I2" i="72"/>
  <c r="I11" i="72"/>
  <c r="D87" i="72"/>
  <c r="D88" i="72"/>
  <c r="C88" i="72"/>
  <c r="D24" i="72"/>
  <c r="G24" i="72"/>
  <c r="H48" i="72"/>
  <c r="I5" i="72"/>
  <c r="F2" i="72"/>
  <c r="F17" i="72"/>
  <c r="D29" i="72"/>
  <c r="F11" i="72"/>
  <c r="D27" i="72"/>
  <c r="F5" i="72"/>
  <c r="D25" i="72"/>
  <c r="G25" i="72"/>
  <c r="H49" i="72"/>
  <c r="G40" i="72"/>
  <c r="H52" i="72"/>
  <c r="D52" i="72"/>
  <c r="E87" i="72"/>
  <c r="E88" i="72"/>
  <c r="D41" i="72"/>
  <c r="G41" i="72"/>
  <c r="H53" i="72"/>
  <c r="F95" i="72"/>
  <c r="G95" i="72"/>
  <c r="D39" i="72"/>
  <c r="G39" i="72"/>
  <c r="H51" i="72"/>
  <c r="F93" i="72"/>
  <c r="G93" i="72"/>
  <c r="D36" i="72"/>
  <c r="G36" i="72"/>
  <c r="F86" i="72"/>
  <c r="G86" i="72"/>
  <c r="D37" i="72"/>
  <c r="F49" i="72"/>
  <c r="F87" i="72"/>
  <c r="I12" i="72"/>
  <c r="I14" i="72"/>
  <c r="D48" i="72"/>
  <c r="G26" i="72"/>
  <c r="H50" i="72"/>
  <c r="G29" i="72"/>
  <c r="D53" i="72"/>
  <c r="G27" i="72"/>
  <c r="D51" i="72"/>
  <c r="D49" i="72"/>
  <c r="G87" i="72"/>
  <c r="G88" i="72"/>
  <c r="H90" i="72"/>
  <c r="H87" i="72"/>
  <c r="G96" i="72"/>
  <c r="H96" i="72"/>
  <c r="F48" i="72"/>
  <c r="G91" i="72"/>
  <c r="E91" i="72"/>
  <c r="E97" i="72"/>
  <c r="G37" i="72"/>
  <c r="G38" i="72"/>
  <c r="F53" i="72"/>
  <c r="F51" i="72"/>
  <c r="B5" i="66"/>
  <c r="F14" i="66"/>
  <c r="E14" i="66"/>
  <c r="G30" i="72"/>
  <c r="G31" i="72"/>
  <c r="G42" i="72"/>
  <c r="H54" i="72"/>
  <c r="H55" i="72"/>
  <c r="C5" i="66"/>
  <c r="D5" i="66"/>
  <c r="G4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KG</author>
  </authors>
  <commentList>
    <comment ref="G91" authorId="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<sst xmlns="http://schemas.openxmlformats.org/spreadsheetml/2006/main" count="9233" uniqueCount="3641">
  <si>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</si>
  <si>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</si>
  <si>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</si>
  <si>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</si>
  <si>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</si>
  <si>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</si>
  <si>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</si>
  <si>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</si>
  <si>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</si>
  <si>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</si>
  <si>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</si>
  <si>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</si>
  <si>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</si>
  <si>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</si>
  <si>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</si>
  <si>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</si>
  <si>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</si>
  <si>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</si>
  <si>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</si>
  <si>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</si>
  <si>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</si>
  <si>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</si>
  <si>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</si>
  <si>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</si>
  <si>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</si>
  <si>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</si>
  <si>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</si>
  <si>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</si>
  <si>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</si>
  <si>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</si>
  <si>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</si>
  <si>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</si>
  <si>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</si>
  <si>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</si>
  <si>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</si>
  <si>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</si>
  <si>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</si>
  <si>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</si>
  <si>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</si>
  <si>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</si>
  <si>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</si>
  <si>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</si>
  <si>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</si>
  <si>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</si>
  <si>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</si>
  <si>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</si>
  <si>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</si>
  <si>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</si>
  <si>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</si>
  <si>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</si>
  <si>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</si>
  <si>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</si>
  <si>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</si>
  <si>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</si>
  <si>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</si>
  <si>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</si>
  <si>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</si>
  <si>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</si>
  <si>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</si>
  <si>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</si>
  <si>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</si>
  <si>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</si>
  <si>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</si>
  <si>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</si>
  <si>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</si>
  <si>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</si>
  <si>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</si>
  <si>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</si>
  <si>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</si>
  <si>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</si>
  <si>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</si>
  <si>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</si>
  <si>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</si>
  <si>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</si>
  <si>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</si>
  <si>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</si>
  <si>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</si>
  <si>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</si>
  <si>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</si>
  <si>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</si>
  <si>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</si>
  <si>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</si>
  <si>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</si>
  <si>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</si>
  <si>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</si>
  <si>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</si>
  <si>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</si>
  <si>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</si>
  <si>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</si>
  <si>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</si>
  <si>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</si>
  <si>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</si>
  <si>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</si>
  <si>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</si>
  <si>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</si>
  <si>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</si>
  <si>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</si>
  <si>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</si>
  <si>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</si>
  <si>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</si>
  <si>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</si>
  <si>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</si>
  <si>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</si>
  <si>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</si>
  <si>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</si>
  <si>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</si>
  <si>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</si>
  <si>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</si>
  <si>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</si>
  <si>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</si>
  <si>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</si>
  <si>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</si>
  <si>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</si>
  <si>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</si>
  <si>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</si>
  <si>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</si>
  <si>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</si>
  <si>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</si>
  <si>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</si>
  <si>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</si>
  <si>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</si>
  <si>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</si>
  <si>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</si>
  <si>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</si>
  <si>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</si>
  <si>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</si>
  <si>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</si>
  <si>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</si>
  <si>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</si>
  <si>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</si>
  <si>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</si>
  <si>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</si>
  <si>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</si>
  <si>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</si>
  <si>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</si>
  <si>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</si>
  <si>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</si>
  <si>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</si>
  <si>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</si>
  <si>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</si>
  <si>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</si>
  <si>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</si>
  <si>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</si>
  <si>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</si>
  <si>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</si>
  <si>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</si>
  <si>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</si>
  <si>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</si>
  <si>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</si>
  <si>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</si>
  <si>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</si>
  <si>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</si>
  <si>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</si>
  <si>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</si>
  <si>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</si>
  <si>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</si>
  <si>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</si>
  <si>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</si>
  <si>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</si>
  <si>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</si>
  <si>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</si>
  <si>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</si>
  <si>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</si>
  <si>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</si>
  <si>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</si>
  <si>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</si>
  <si>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</si>
  <si>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</si>
  <si>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</si>
  <si>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</si>
  <si>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</si>
  <si>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</si>
  <si>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</si>
  <si>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</si>
  <si>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</si>
  <si>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</si>
  <si>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</si>
  <si>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</si>
  <si>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</si>
  <si>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</si>
  <si>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</si>
  <si>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</si>
  <si>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</si>
  <si>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</si>
  <si>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</si>
  <si>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</si>
  <si>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</si>
  <si>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</si>
  <si>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</si>
  <si>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</si>
  <si>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</si>
  <si>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</si>
  <si>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</si>
  <si>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</si>
  <si>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</si>
  <si>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</si>
  <si>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</si>
  <si>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</si>
  <si>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</si>
  <si>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</si>
  <si>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</si>
  <si>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</si>
  <si>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</si>
  <si>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</si>
  <si>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</si>
  <si>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</si>
  <si>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</si>
  <si>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</si>
  <si>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</si>
  <si>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</si>
  <si>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</si>
  <si>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</si>
  <si>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</si>
  <si>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</si>
  <si>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</si>
  <si>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</si>
  <si>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</si>
  <si>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</si>
  <si>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</si>
  <si>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</si>
  <si>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</si>
  <si>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</si>
  <si>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</si>
  <si>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</si>
  <si>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</si>
  <si>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</si>
  <si>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</si>
  <si>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</si>
  <si>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</si>
  <si>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</si>
  <si>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</si>
  <si>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</si>
  <si>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</si>
  <si>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</si>
  <si>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</si>
  <si>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</si>
  <si>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</si>
  <si>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</si>
  <si>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</si>
  <si>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</si>
  <si>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</si>
  <si>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</si>
  <si>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</si>
  <si>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</si>
  <si>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</si>
  <si>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</si>
  <si>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</si>
  <si>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</si>
  <si>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</si>
  <si>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</si>
  <si>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</si>
  <si>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</si>
  <si>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</si>
  <si>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</si>
  <si>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</si>
  <si>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</si>
  <si>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</si>
  <si>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</si>
  <si>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</si>
  <si>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</si>
  <si>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</si>
  <si>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</si>
  <si>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</si>
  <si>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</si>
  <si>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</si>
  <si>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</si>
  <si>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</si>
  <si>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</si>
  <si>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</si>
  <si>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</si>
  <si>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</si>
  <si>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</si>
  <si>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</si>
  <si>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</si>
  <si>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</si>
  <si>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</si>
  <si>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</si>
  <si>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</si>
  <si>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</si>
  <si>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</si>
  <si>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</si>
  <si>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</si>
  <si>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</si>
  <si>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</si>
  <si>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</si>
  <si>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</si>
  <si>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</si>
  <si>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</si>
  <si>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</si>
  <si>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</si>
  <si>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</si>
  <si>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</si>
  <si>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</si>
  <si>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</si>
  <si>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</si>
  <si>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</si>
  <si>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</si>
  <si>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</si>
  <si>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</si>
  <si>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</si>
  <si>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</si>
  <si>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</si>
  <si>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</si>
  <si>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</si>
  <si>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</si>
  <si>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</si>
  <si>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</si>
  <si>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</si>
  <si>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</si>
  <si>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</si>
  <si>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</si>
  <si>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</si>
  <si>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</si>
  <si>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</si>
  <si>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</si>
  <si>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</si>
  <si>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</si>
  <si>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</si>
  <si>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</si>
  <si>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</si>
  <si>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</si>
  <si>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</si>
  <si>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</si>
  <si>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</si>
  <si>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</si>
  <si>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</si>
  <si>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</si>
  <si>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</si>
  <si>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</si>
  <si>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</si>
  <si>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</si>
  <si>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</si>
  <si>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</si>
  <si>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</si>
  <si>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</si>
  <si>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</si>
  <si>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</si>
  <si>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</si>
  <si>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</si>
  <si>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</si>
  <si>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</si>
  <si>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</si>
  <si>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</si>
  <si>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</si>
  <si>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</si>
  <si>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</si>
  <si>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</si>
  <si>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</si>
  <si>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</si>
  <si>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</si>
  <si>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</si>
  <si>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</si>
  <si>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</si>
  <si>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</si>
  <si>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</si>
  <si>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</si>
  <si>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</si>
  <si>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</si>
  <si>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</si>
  <si>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</si>
  <si>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</si>
  <si>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</si>
  <si>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</si>
  <si>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</si>
  <si>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</si>
  <si>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</si>
  <si>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</si>
  <si>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</si>
  <si>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</si>
  <si>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</si>
  <si>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</si>
  <si>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</si>
  <si>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</si>
  <si>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</si>
  <si>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</si>
  <si>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</si>
  <si>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</si>
  <si>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</si>
  <si>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</si>
  <si>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</si>
  <si>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</si>
  <si>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</si>
  <si>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</si>
  <si>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</si>
  <si>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</si>
  <si>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</si>
  <si>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</si>
  <si>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</si>
  <si>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</si>
  <si>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</si>
  <si>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</si>
  <si>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</si>
  <si>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</si>
  <si>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</si>
  <si>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</si>
  <si>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</si>
  <si>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</si>
  <si>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</si>
  <si>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</si>
  <si>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</si>
  <si>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</si>
  <si>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</si>
  <si>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</si>
  <si>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</si>
  <si>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</si>
  <si>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</si>
  <si>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</si>
  <si>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</si>
  <si>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</si>
  <si>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</si>
  <si>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</si>
  <si>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</si>
  <si>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</si>
  <si>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</si>
  <si>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</si>
  <si>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</si>
  <si>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</si>
  <si>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</si>
  <si>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</si>
  <si>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</si>
  <si>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</si>
  <si>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</si>
  <si>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</si>
  <si>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</si>
  <si>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</si>
  <si>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</si>
  <si>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</si>
  <si>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</si>
  <si>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</si>
  <si>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</si>
  <si>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</si>
  <si>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</si>
  <si>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</si>
  <si>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</si>
  <si>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</si>
  <si>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</si>
  <si>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</si>
  <si>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</si>
  <si>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</si>
  <si>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</si>
  <si>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</si>
  <si>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</si>
  <si>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</si>
  <si>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</si>
  <si>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</si>
  <si>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</si>
  <si>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</si>
  <si>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</si>
  <si>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</si>
  <si>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</si>
  <si>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</si>
  <si>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</si>
  <si>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</si>
  <si>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</si>
  <si>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</si>
  <si>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</si>
  <si>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</si>
  <si>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</si>
  <si>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</si>
  <si>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</si>
  <si>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</si>
  <si>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</si>
  <si>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</si>
  <si>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</si>
  <si>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</si>
  <si>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</si>
  <si>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</si>
  <si>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</si>
  <si>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</si>
  <si>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</si>
  <si>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</si>
  <si>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</si>
  <si>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</si>
  <si>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</si>
  <si>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</si>
  <si>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</si>
  <si>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</si>
  <si>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</si>
  <si>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</si>
  <si>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</si>
  <si>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</si>
  <si>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</si>
  <si>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</si>
  <si>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</si>
  <si>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</si>
  <si>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</si>
  <si>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</si>
  <si>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</si>
  <si>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</si>
  <si>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</si>
  <si>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</si>
  <si>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</si>
  <si>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</si>
  <si>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</si>
  <si>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</si>
  <si>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</si>
  <si>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</si>
  <si>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</si>
  <si>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</si>
  <si>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</si>
  <si>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</si>
  <si>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</si>
  <si>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</si>
  <si>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</si>
  <si>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</si>
  <si>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</si>
  <si>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</si>
  <si>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</si>
  <si>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</si>
  <si>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</si>
  <si>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</si>
  <si>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</si>
  <si>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</si>
  <si>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</si>
  <si>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</si>
  <si>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</si>
  <si>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</si>
  <si>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</si>
  <si>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</si>
  <si>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</si>
  <si>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</si>
  <si>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</si>
  <si>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</si>
  <si>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</si>
  <si>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</si>
  <si>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</si>
  <si>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</si>
  <si>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</si>
  <si>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</si>
  <si>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</si>
  <si>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</si>
  <si>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</si>
  <si>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</si>
  <si>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</si>
  <si>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</si>
  <si>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</si>
  <si>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</si>
  <si>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</si>
  <si>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</si>
  <si>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</si>
  <si>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</si>
  <si>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</si>
  <si>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</si>
  <si>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</si>
  <si>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</si>
  <si>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</si>
  <si>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</si>
  <si>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</si>
  <si>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</si>
  <si>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</si>
  <si>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</si>
  <si>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</si>
  <si>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</si>
  <si>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</si>
  <si>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</si>
  <si>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</si>
  <si>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</si>
  <si>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</si>
  <si>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</si>
  <si>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</si>
  <si>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</si>
  <si>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</si>
  <si>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</si>
  <si>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</si>
  <si>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</si>
  <si>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</si>
  <si>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</si>
  <si>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</si>
  <si>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</si>
  <si>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</si>
  <si>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</si>
  <si>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</si>
  <si>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</si>
  <si>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</si>
  <si>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</si>
  <si>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</si>
  <si>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</si>
  <si>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</si>
  <si>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</si>
  <si>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</si>
  <si>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</si>
  <si>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</si>
  <si>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</si>
  <si>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</si>
  <si>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</si>
  <si>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</si>
  <si>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</si>
  <si>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</si>
  <si>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</si>
  <si>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</si>
  <si>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</si>
  <si>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</si>
  <si>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</si>
  <si>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</si>
  <si>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</si>
  <si>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</si>
  <si>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</si>
  <si>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</si>
  <si>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</si>
  <si>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</si>
  <si>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</si>
  <si>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</si>
  <si>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</si>
  <si>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</si>
  <si>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</si>
  <si>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</si>
  <si>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</si>
  <si>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</si>
  <si>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</si>
  <si>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</si>
  <si>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</si>
  <si>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</si>
  <si>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</si>
  <si>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</si>
  <si>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</si>
  <si>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</si>
  <si>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</si>
  <si>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</si>
  <si>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</si>
  <si>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</si>
  <si>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</si>
  <si>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</si>
  <si>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</si>
  <si>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</si>
  <si>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</si>
  <si>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</si>
  <si>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</si>
  <si>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</si>
  <si>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</si>
  <si>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</si>
  <si>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</si>
  <si>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</si>
  <si>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</si>
  <si>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</si>
  <si>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</si>
  <si>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</si>
  <si>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</si>
  <si>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</si>
  <si>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</si>
  <si>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</si>
  <si>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</si>
  <si>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</si>
  <si>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</si>
  <si>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</si>
  <si>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</si>
  <si>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</si>
  <si>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</si>
  <si>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</si>
  <si>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</si>
  <si>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</si>
  <si>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</si>
  <si>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</si>
  <si>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</si>
  <si>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</si>
  <si>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</si>
  <si>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</si>
  <si>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</si>
  <si>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</si>
  <si>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</si>
  <si>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</si>
  <si>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</si>
  <si>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</si>
  <si>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</si>
  <si>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</si>
  <si>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</si>
  <si>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</si>
  <si>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</si>
  <si>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</si>
  <si>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</si>
  <si>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</si>
  <si>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</si>
  <si>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</si>
  <si>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</si>
  <si>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</si>
  <si>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</si>
  <si>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</si>
  <si>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</si>
  <si>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</si>
  <si>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</si>
  <si>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</si>
  <si>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</si>
  <si>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</si>
  <si>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</si>
  <si>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</si>
  <si>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</si>
  <si>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</si>
  <si>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</si>
  <si>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</si>
  <si>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</si>
  <si>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</si>
  <si>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</si>
  <si>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</si>
  <si>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</si>
  <si>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</si>
  <si>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</si>
  <si>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</si>
  <si>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</si>
  <si>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</si>
  <si>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</si>
  <si>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</si>
  <si>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</si>
  <si>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</si>
  <si>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</si>
  <si>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</si>
  <si>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</si>
  <si>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</si>
  <si>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</si>
  <si>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</si>
  <si>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</si>
  <si>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</si>
  <si>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</si>
  <si>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</si>
  <si>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</si>
  <si>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</si>
  <si>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</si>
  <si>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</si>
  <si>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</si>
  <si>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</si>
  <si>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</si>
  <si>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</si>
  <si>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</si>
  <si>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</si>
  <si>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</si>
  <si>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</si>
  <si>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</si>
  <si>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</si>
  <si>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</si>
  <si>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</si>
  <si>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</si>
  <si>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</si>
  <si>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</si>
  <si>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</si>
  <si>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</si>
  <si>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</si>
  <si>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</si>
  <si>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</si>
  <si>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</si>
  <si>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</si>
  <si>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</si>
  <si>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</si>
  <si>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</si>
  <si>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</si>
  <si>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</si>
  <si>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</si>
  <si>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</si>
  <si>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</si>
  <si>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</si>
  <si>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</si>
  <si>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</si>
  <si>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</si>
  <si>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</si>
  <si>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</si>
  <si>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</si>
  <si>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</si>
  <si>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</si>
  <si>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</si>
  <si>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</si>
  <si>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</si>
  <si>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</si>
  <si>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</si>
  <si>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</si>
  <si>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</si>
  <si>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</si>
  <si>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</si>
  <si>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</si>
  <si>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</si>
  <si>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</si>
  <si>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</si>
  <si>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</si>
  <si>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</si>
  <si>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</si>
  <si>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</si>
  <si>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</si>
  <si>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</si>
  <si>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</si>
  <si>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</si>
  <si>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</si>
  <si>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</si>
  <si>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</si>
  <si>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</si>
  <si>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</si>
  <si>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</si>
  <si>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</si>
  <si>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</si>
  <si>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</si>
  <si>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</si>
  <si>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</si>
  <si>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</si>
  <si>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</si>
  <si>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</si>
  <si>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</si>
  <si>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</si>
  <si>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</si>
  <si>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</si>
  <si>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</si>
  <si>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</si>
  <si>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</si>
  <si>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</si>
  <si>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</si>
  <si>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</si>
  <si>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</si>
  <si>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</si>
  <si>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</si>
  <si>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</si>
  <si>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</si>
  <si>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</si>
  <si>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</si>
  <si>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</si>
  <si>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</si>
  <si>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</si>
  <si>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</si>
  <si>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</si>
  <si>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</si>
  <si>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</si>
  <si>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</si>
  <si>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</si>
  <si>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</si>
  <si>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</si>
  <si>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</si>
  <si>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</si>
  <si>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</si>
  <si>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</si>
  <si>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</si>
  <si>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</si>
  <si>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</si>
  <si>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</si>
  <si>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</si>
  <si>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</si>
  <si>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</si>
  <si>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</si>
  <si>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</si>
  <si>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</si>
  <si>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</si>
  <si>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</si>
  <si>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</si>
  <si>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</si>
  <si>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</si>
  <si>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</si>
  <si>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</si>
  <si>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</si>
  <si>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</si>
  <si>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</si>
  <si>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</si>
  <si>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</si>
  <si>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</si>
  <si>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</si>
  <si>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</si>
  <si>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</si>
  <si>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</si>
  <si>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</si>
  <si>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</si>
  <si>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</si>
  <si>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</si>
  <si>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</si>
  <si>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</si>
  <si>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</si>
  <si>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</si>
  <si>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</si>
  <si>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</si>
  <si>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</si>
  <si>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</si>
  <si>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</si>
  <si>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</si>
  <si>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</si>
  <si>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</si>
  <si>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</si>
  <si>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</si>
  <si>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</si>
  <si>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</si>
  <si>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</si>
  <si>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</si>
  <si>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</si>
  <si>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</si>
  <si>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</si>
  <si>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</si>
  <si>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</si>
  <si>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</si>
  <si>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</si>
  <si>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</si>
  <si>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</si>
  <si>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</si>
  <si>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</si>
  <si>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</si>
  <si>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</si>
  <si>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</si>
  <si>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</si>
  <si>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</si>
  <si>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</si>
  <si>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</si>
  <si>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</si>
  <si>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</si>
  <si>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</si>
  <si>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</si>
  <si>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</si>
  <si>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</si>
  <si>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</si>
  <si>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</si>
  <si>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</si>
  <si>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</si>
  <si>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</si>
  <si>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</si>
  <si>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</si>
  <si>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</si>
  <si>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</si>
  <si>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</si>
  <si>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</si>
  <si>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</si>
  <si>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</si>
  <si>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</si>
  <si>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</si>
  <si>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</si>
  <si>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</si>
  <si>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</si>
  <si>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</si>
  <si>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</si>
  <si>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</si>
  <si>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</si>
  <si>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</si>
  <si>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</si>
  <si>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</si>
  <si>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</si>
  <si>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</si>
  <si>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</si>
  <si>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</si>
  <si>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</si>
  <si>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</si>
  <si>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</si>
  <si>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</si>
  <si>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</si>
  <si>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</si>
  <si>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</si>
  <si>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</si>
  <si>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</si>
  <si>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</si>
  <si>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</si>
  <si>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</si>
  <si>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</si>
  <si>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</si>
  <si>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</si>
  <si>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</si>
  <si>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</si>
  <si>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</si>
  <si>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</si>
  <si>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</si>
  <si>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</si>
  <si>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</si>
  <si>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</si>
  <si>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</si>
  <si>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</si>
  <si>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</si>
  <si>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</si>
  <si>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</si>
  <si>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</si>
  <si>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</si>
  <si>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</si>
  <si>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</si>
  <si>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</si>
  <si>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</si>
  <si>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</si>
  <si>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</si>
  <si>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</si>
  <si>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</si>
  <si>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</si>
  <si>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</si>
  <si>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</si>
  <si>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</si>
  <si>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</si>
  <si>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</si>
  <si>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</si>
  <si>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</si>
  <si>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</si>
  <si>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</si>
  <si>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</si>
  <si>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</si>
  <si>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</si>
  <si>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</si>
  <si>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</si>
  <si>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</si>
  <si>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</si>
  <si>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</si>
  <si>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</si>
  <si>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</si>
  <si>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</si>
  <si>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</si>
  <si>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</si>
  <si>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</si>
  <si>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</si>
  <si>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</si>
  <si>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</si>
  <si>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</si>
  <si>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</si>
  <si>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</si>
  <si>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</si>
  <si>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</si>
  <si>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</si>
  <si>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</si>
  <si>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</si>
  <si>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</si>
  <si>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</si>
  <si>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</si>
  <si>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</si>
  <si>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</si>
  <si>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</si>
  <si>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</si>
  <si>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</si>
  <si>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</si>
  <si>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</si>
  <si>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</si>
  <si>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</si>
  <si>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</si>
  <si>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</si>
  <si>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</si>
  <si>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</si>
  <si>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</si>
  <si>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</si>
  <si>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</si>
  <si>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</si>
  <si>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</si>
  <si>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</si>
  <si>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</si>
  <si>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</si>
  <si>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</si>
  <si>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</si>
  <si>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</si>
  <si>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</si>
  <si>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</si>
  <si>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</si>
  <si>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</si>
  <si>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</si>
  <si>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</si>
  <si>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</si>
  <si>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</si>
  <si>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</si>
  <si>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</si>
  <si>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</si>
  <si>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</si>
  <si>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</si>
  <si>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</si>
  <si>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</si>
  <si>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</si>
  <si>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</si>
  <si>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</si>
  <si>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</si>
  <si>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</si>
  <si>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</si>
  <si>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</si>
  <si>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</si>
  <si>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</si>
  <si>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</si>
  <si>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</si>
  <si>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</si>
  <si>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</si>
  <si>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</si>
  <si>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</si>
  <si>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</si>
  <si>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</si>
  <si>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</si>
  <si>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</si>
  <si>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</si>
  <si>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</si>
  <si>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</si>
  <si>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</si>
  <si>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</si>
  <si>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</si>
  <si>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</si>
  <si>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</si>
  <si>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</si>
  <si>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</si>
  <si>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</si>
  <si>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</si>
  <si>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</si>
  <si>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</si>
  <si>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</si>
  <si>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</si>
  <si>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</si>
  <si>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</si>
  <si>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</si>
  <si>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</si>
  <si>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</si>
  <si>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</si>
  <si>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</si>
  <si>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</si>
  <si>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</si>
  <si>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</si>
  <si>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</si>
  <si>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</si>
  <si>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</si>
  <si>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</si>
  <si>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</si>
  <si>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</si>
  <si>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</si>
  <si>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</si>
  <si>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</si>
  <si>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</si>
  <si>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</si>
  <si>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</si>
  <si>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</si>
  <si>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</si>
  <si>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</si>
  <si>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</si>
  <si>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</si>
  <si>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</si>
  <si>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</si>
  <si>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</si>
  <si>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</si>
  <si>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</si>
  <si>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</si>
  <si>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</si>
  <si>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</si>
  <si>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</si>
  <si>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</si>
  <si>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</si>
  <si>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</si>
  <si>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</si>
  <si>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</si>
  <si>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</si>
  <si>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</si>
  <si>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</si>
  <si>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</si>
  <si>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</si>
  <si>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</si>
  <si>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</si>
  <si>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</si>
  <si>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</si>
  <si>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</si>
  <si>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</si>
  <si>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</si>
  <si>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</si>
  <si>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</si>
  <si>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</si>
  <si>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</si>
  <si>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</si>
  <si>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</si>
  <si>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</si>
  <si>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</si>
  <si>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</si>
  <si>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</si>
  <si>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</si>
  <si>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</si>
  <si>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</si>
  <si>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</si>
  <si>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</si>
  <si>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</si>
  <si>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</si>
  <si>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</si>
  <si>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</si>
  <si>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</si>
  <si>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</si>
  <si>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</si>
  <si>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</si>
  <si>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</si>
  <si>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</si>
  <si>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</si>
  <si>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</si>
  <si>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</si>
  <si>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</si>
  <si>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</si>
  <si>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</si>
  <si>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</si>
  <si>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</si>
  <si>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</si>
  <si>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</si>
  <si>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</si>
  <si>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</si>
  <si>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</si>
  <si>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</si>
  <si>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</si>
  <si>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</si>
  <si>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</si>
  <si>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</si>
  <si>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</si>
  <si>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</si>
  <si>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</si>
  <si>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</si>
  <si>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</si>
  <si>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</si>
  <si>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</si>
  <si>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</si>
  <si>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</si>
  <si>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</si>
  <si>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</si>
  <si>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</si>
  <si>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</si>
  <si>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</si>
  <si>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</si>
  <si>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</si>
  <si>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</si>
  <si>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</si>
  <si>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</si>
  <si>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</si>
  <si>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</si>
  <si>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</si>
  <si>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</si>
  <si>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</si>
  <si>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</si>
  <si>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</si>
  <si>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</si>
  <si>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</si>
  <si>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</si>
  <si>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</si>
  <si>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</si>
  <si>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</si>
  <si>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</si>
  <si>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</si>
  <si>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</si>
  <si>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</si>
  <si>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</si>
  <si>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</si>
  <si>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</si>
  <si>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</si>
  <si>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</si>
  <si>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</si>
  <si>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</si>
  <si>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</si>
  <si>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</si>
  <si>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</si>
  <si>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</si>
  <si>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</si>
  <si>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</si>
  <si>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</si>
  <si>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</si>
  <si>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</si>
  <si>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</si>
  <si>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</si>
  <si>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</si>
  <si>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</si>
  <si>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</si>
  <si>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</si>
  <si>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</si>
  <si>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</si>
  <si>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</si>
  <si>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</si>
  <si>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</si>
  <si>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</si>
  <si>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</si>
  <si>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</si>
  <si>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</si>
  <si>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</si>
  <si>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</si>
  <si>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</si>
  <si>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</si>
  <si>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</si>
  <si>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</si>
  <si>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</si>
  <si>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</si>
  <si>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</si>
  <si>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</si>
  <si>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</si>
  <si>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</si>
  <si>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</si>
  <si>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</si>
  <si>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</si>
  <si>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</si>
  <si>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</si>
  <si>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</si>
  <si>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</si>
  <si>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</si>
  <si>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</si>
  <si>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</si>
  <si>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</si>
  <si>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</si>
  <si>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</si>
  <si>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</si>
  <si>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</si>
  <si>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</si>
  <si>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</si>
  <si>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</si>
  <si>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</si>
  <si>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</si>
  <si>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</si>
  <si>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</si>
  <si>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</si>
  <si>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</si>
  <si>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</si>
  <si>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</si>
  <si>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</si>
  <si>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</si>
  <si>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</si>
  <si>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</si>
  <si>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</si>
  <si>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</si>
  <si>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</si>
  <si>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</si>
  <si>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</si>
  <si>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</si>
  <si>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</si>
  <si>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</si>
  <si>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</si>
  <si>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</si>
  <si>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</si>
  <si>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</si>
  <si>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</si>
  <si>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</si>
  <si>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</si>
  <si>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</si>
  <si>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</si>
  <si>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</si>
  <si>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</si>
  <si>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</si>
  <si>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</si>
  <si>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</si>
  <si>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</si>
  <si>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</si>
  <si>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</si>
  <si>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</si>
  <si>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</si>
  <si>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</si>
  <si>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</si>
  <si>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</si>
  <si>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</si>
  <si>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</si>
  <si>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</si>
  <si>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</si>
  <si>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</si>
  <si>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</si>
  <si>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</si>
  <si>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</si>
  <si>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</si>
  <si>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</si>
  <si>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</si>
  <si>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</si>
  <si>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</si>
  <si>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</si>
  <si>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</si>
  <si>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</si>
  <si>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</si>
  <si>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</si>
  <si>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</si>
  <si>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</si>
  <si>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</si>
  <si>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</si>
  <si>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</si>
  <si>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</si>
  <si>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</si>
  <si>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</si>
  <si>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</si>
  <si>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</si>
  <si>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</si>
  <si>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</si>
  <si>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</si>
  <si>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</si>
  <si>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</si>
  <si>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</si>
  <si>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</si>
  <si>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</si>
  <si>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</si>
  <si>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</si>
  <si>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</si>
  <si>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</si>
  <si>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</si>
  <si>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</si>
  <si>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</si>
  <si>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</si>
  <si>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</si>
  <si>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</si>
  <si>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</si>
  <si>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</si>
  <si>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</si>
  <si>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</si>
  <si>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</si>
  <si>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</si>
  <si>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</si>
  <si>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</si>
  <si>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</si>
  <si>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</si>
  <si>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</si>
  <si>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</si>
  <si>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</si>
  <si>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</si>
  <si>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</si>
  <si>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</si>
  <si>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</si>
  <si>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</si>
  <si>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</si>
  <si>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</si>
  <si>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</si>
  <si>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</si>
  <si>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</si>
  <si>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</si>
  <si>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</si>
  <si>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</si>
  <si>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</si>
  <si>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</si>
  <si>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</si>
  <si>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</si>
  <si>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</si>
  <si>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</si>
  <si>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</si>
  <si>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</si>
  <si>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</si>
  <si>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</si>
  <si>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</si>
  <si>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</si>
  <si>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</si>
  <si>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</si>
  <si>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</si>
  <si>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</si>
  <si>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</si>
  <si>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</si>
  <si>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</si>
  <si>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</si>
  <si>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</si>
  <si>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</si>
  <si>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</si>
  <si>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</si>
  <si>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</si>
  <si>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</si>
  <si>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</si>
  <si>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</si>
  <si>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</si>
  <si>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</si>
  <si>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</si>
  <si>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</si>
  <si>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</si>
  <si>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</si>
  <si>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</si>
  <si>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</si>
  <si>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</si>
  <si>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</si>
  <si>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</si>
  <si>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</si>
  <si>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</si>
  <si>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</si>
  <si>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</si>
  <si>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</si>
  <si>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</si>
  <si>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</si>
  <si>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</si>
  <si>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</si>
  <si>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</si>
  <si>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</si>
  <si>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</si>
  <si>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</si>
  <si>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</si>
  <si>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</si>
  <si>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</si>
  <si>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</si>
  <si>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</si>
  <si>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</si>
  <si>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</si>
  <si>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</si>
  <si>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</si>
  <si>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</si>
  <si>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</si>
  <si>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</si>
  <si>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</si>
  <si>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</si>
  <si>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</si>
  <si>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</si>
  <si>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</si>
  <si>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</si>
  <si>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</si>
  <si>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</si>
  <si>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</si>
  <si>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</si>
  <si>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</si>
  <si>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</si>
  <si>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</si>
  <si>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</si>
  <si>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</si>
  <si>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</si>
  <si>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</si>
  <si>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</si>
  <si>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</si>
  <si>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</si>
  <si>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</si>
  <si>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</si>
  <si>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</si>
  <si>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</si>
  <si>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</si>
  <si>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</si>
  <si>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</si>
  <si>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</si>
  <si>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</si>
  <si>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</si>
  <si>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</si>
  <si>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</si>
  <si>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</si>
  <si>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</si>
  <si>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</si>
  <si>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</si>
  <si>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</si>
  <si>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</si>
  <si>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</si>
  <si>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</si>
  <si>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</si>
  <si>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</si>
  <si>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</si>
  <si>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</si>
  <si>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</si>
  <si>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</si>
  <si>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</si>
  <si>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</si>
  <si>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</si>
  <si>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</si>
  <si>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</si>
  <si>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</si>
  <si>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</si>
  <si>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</si>
  <si>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</si>
  <si>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</si>
  <si>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</si>
  <si>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</si>
  <si>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</si>
  <si>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</si>
  <si>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</si>
  <si>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</si>
  <si>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</si>
  <si>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</si>
  <si>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</si>
  <si>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</si>
  <si>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</si>
  <si>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</si>
  <si>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</si>
  <si>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</si>
  <si>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</si>
  <si>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</si>
  <si>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</si>
  <si>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</si>
  <si>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</si>
  <si>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</si>
  <si>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</si>
  <si>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</si>
  <si>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</si>
  <si>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</si>
  <si>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</si>
  <si>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</si>
  <si>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</si>
  <si>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</si>
  <si>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</si>
  <si>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</si>
  <si>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</si>
  <si>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</si>
  <si>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</si>
  <si>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</si>
  <si>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</si>
  <si>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</si>
  <si>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</si>
  <si>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</si>
  <si>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</si>
  <si>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</si>
  <si>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</si>
  <si>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</si>
  <si>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</si>
  <si>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</si>
  <si>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</si>
  <si>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</si>
  <si>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</si>
  <si>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</si>
  <si>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</si>
  <si>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</si>
  <si>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</si>
  <si>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</si>
  <si>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</si>
  <si>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</si>
  <si>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</si>
  <si>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</si>
  <si>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</si>
  <si>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</si>
  <si>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</si>
  <si>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</si>
  <si>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</si>
  <si>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</si>
  <si>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</si>
  <si>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</si>
  <si>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</si>
  <si>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</si>
  <si>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</si>
  <si>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</si>
  <si>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</si>
  <si>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</si>
  <si>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</si>
  <si>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</si>
  <si>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</si>
  <si>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</si>
  <si>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</si>
  <si>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</si>
  <si>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</si>
  <si>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</si>
  <si>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</si>
  <si>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</si>
  <si>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</si>
  <si>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</si>
  <si>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</si>
  <si>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</si>
  <si>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</si>
  <si>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</si>
  <si>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</si>
  <si>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</si>
  <si>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</si>
  <si>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</si>
  <si>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</si>
  <si>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</si>
  <si>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</si>
  <si>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</si>
  <si>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</si>
  <si>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</si>
  <si>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</si>
  <si>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</si>
  <si>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</si>
  <si>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</si>
  <si>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</si>
  <si>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</si>
  <si>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</si>
  <si>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</si>
  <si>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</si>
  <si>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</si>
  <si>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</si>
  <si>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</si>
  <si>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</si>
  <si>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</si>
  <si>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</si>
  <si>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</si>
  <si>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</si>
  <si>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</si>
  <si>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</si>
  <si>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</si>
  <si>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</si>
  <si>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</si>
  <si>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</si>
  <si>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</si>
  <si>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</si>
  <si>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</si>
  <si>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</si>
  <si>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</si>
  <si>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</si>
  <si>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</si>
  <si>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</si>
  <si>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</si>
  <si>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</si>
  <si>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</si>
  <si>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</si>
  <si>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</si>
  <si>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</si>
  <si>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</si>
  <si>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</si>
  <si>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</si>
  <si>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</si>
  <si>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</si>
  <si>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</si>
  <si>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</si>
  <si>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</si>
  <si>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</si>
  <si>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</si>
  <si>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</si>
  <si>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</si>
  <si>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</si>
  <si>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</si>
  <si>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</si>
  <si>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</si>
  <si>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</si>
  <si>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</si>
  <si>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</si>
  <si>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</si>
  <si>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</si>
  <si>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</si>
  <si>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</si>
  <si>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</si>
  <si>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</si>
  <si>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</si>
  <si>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</si>
  <si>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</si>
  <si>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</si>
  <si>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</si>
  <si>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</si>
  <si>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</si>
  <si>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</si>
  <si>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</si>
  <si>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</si>
  <si>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</si>
  <si>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</si>
  <si>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</si>
  <si>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</si>
  <si>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</si>
  <si>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</si>
  <si>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</si>
  <si>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</si>
  <si>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</si>
  <si>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</si>
  <si>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</si>
  <si>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</si>
  <si>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</si>
  <si>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</si>
  <si>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</si>
  <si>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</si>
  <si>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</si>
  <si>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</si>
  <si>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</si>
  <si>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</si>
  <si>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</si>
  <si>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</si>
  <si>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</si>
  <si>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</si>
  <si>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</si>
  <si>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</si>
  <si>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</si>
  <si>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</si>
  <si>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</si>
  <si>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</si>
  <si>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</si>
  <si>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</si>
  <si>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</si>
  <si>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</si>
  <si>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</si>
  <si>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</si>
  <si>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</si>
  <si>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</si>
  <si>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</si>
  <si>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</si>
  <si>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</si>
  <si>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</si>
  <si>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</si>
  <si>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</si>
  <si>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</si>
  <si>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</si>
  <si>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</si>
  <si>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</si>
  <si>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</si>
  <si>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</si>
  <si>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</si>
  <si>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</si>
  <si>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</si>
  <si>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</si>
  <si>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</si>
  <si>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</si>
  <si>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</si>
  <si>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</si>
  <si>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</si>
  <si>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</si>
  <si>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</si>
  <si>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</si>
  <si>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</si>
  <si>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</si>
  <si>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</si>
  <si>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</si>
  <si>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</si>
  <si>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</si>
  <si>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</si>
  <si>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</si>
  <si>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</si>
  <si>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</si>
  <si>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</si>
  <si>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</si>
  <si>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</si>
  <si>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</si>
  <si>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</si>
  <si>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</si>
  <si>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</si>
  <si>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</si>
  <si>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</si>
  <si>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</si>
  <si>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</si>
  <si>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</si>
  <si>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</si>
  <si>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</si>
  <si>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</si>
  <si>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</si>
  <si>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</si>
  <si>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</si>
  <si>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</si>
  <si>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</si>
  <si>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</si>
  <si>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</si>
  <si>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</si>
  <si>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</si>
  <si>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</si>
  <si>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</si>
  <si>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</si>
  <si>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</si>
  <si>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</si>
  <si>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</si>
  <si>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</si>
  <si>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</si>
  <si>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</si>
  <si>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</si>
  <si>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</si>
  <si>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</si>
  <si>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</si>
  <si>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</si>
  <si>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</si>
  <si>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</si>
  <si>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</si>
  <si>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</si>
  <si>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</si>
  <si>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</si>
  <si>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</si>
  <si>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</si>
  <si>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</si>
  <si>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</si>
  <si>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</si>
  <si>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</si>
  <si>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</si>
  <si>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</si>
  <si>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</si>
  <si>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</si>
  <si>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</si>
  <si>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</si>
  <si>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</si>
  <si>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</si>
  <si>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</si>
  <si>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</si>
  <si>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</si>
  <si>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</si>
  <si>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</si>
  <si>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</si>
  <si>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</si>
  <si>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</si>
  <si>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</si>
  <si>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</si>
  <si>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</si>
  <si>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</si>
  <si>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</si>
  <si>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</si>
  <si>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</si>
  <si>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</si>
  <si>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</si>
  <si>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</si>
  <si>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</si>
  <si>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</si>
  <si>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</si>
  <si>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</si>
  <si>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</si>
  <si>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</si>
  <si>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</si>
  <si>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</si>
  <si>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</si>
  <si>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</si>
  <si>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</si>
  <si>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</si>
  <si>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</si>
  <si>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</si>
  <si>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</si>
  <si>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</si>
  <si>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</si>
  <si>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</si>
  <si>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</si>
  <si>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</si>
  <si>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</si>
  <si>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</si>
  <si>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</si>
  <si>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</si>
  <si>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</si>
  <si>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</si>
  <si>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</si>
  <si>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</si>
  <si>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</si>
  <si>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</si>
  <si>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</si>
  <si>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</si>
  <si>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</si>
  <si>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</si>
  <si>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</si>
  <si>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</si>
  <si>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</si>
  <si>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</si>
  <si>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</si>
  <si>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</si>
  <si>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</si>
  <si>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</si>
  <si>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</si>
  <si>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</si>
  <si>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</si>
  <si>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</si>
  <si>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</si>
  <si>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</si>
  <si>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</si>
  <si>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</si>
  <si>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</si>
  <si>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</si>
  <si>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</si>
  <si>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</si>
  <si>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</si>
  <si>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</si>
  <si>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</si>
  <si>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</si>
  <si>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</si>
  <si>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</si>
  <si>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</si>
  <si>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</si>
  <si>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</si>
  <si>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</si>
  <si>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</si>
  <si>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</si>
  <si>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</si>
  <si>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</si>
  <si>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</si>
  <si>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</si>
  <si>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</si>
  <si>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</si>
  <si>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</si>
  <si>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</si>
  <si>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</si>
  <si>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</si>
  <si>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</si>
  <si>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</si>
  <si>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</si>
  <si>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</si>
  <si>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</si>
  <si>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</si>
  <si>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</si>
  <si>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</si>
  <si>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</si>
  <si>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</si>
  <si>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</si>
  <si>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</si>
  <si>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</si>
  <si>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</si>
  <si>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</si>
  <si>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</si>
  <si>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</si>
  <si>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</si>
  <si>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</si>
  <si>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</si>
  <si>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</si>
  <si>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</si>
  <si>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</si>
  <si>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</si>
  <si>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</si>
  <si>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</si>
  <si>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</si>
  <si>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</si>
  <si>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</si>
  <si>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</si>
  <si>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</si>
  <si>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</si>
  <si>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</si>
  <si>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</si>
  <si>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</si>
  <si>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</si>
  <si>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</si>
  <si>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</si>
  <si>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</si>
  <si>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</si>
  <si>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</si>
  <si>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</si>
  <si>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</si>
  <si>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</si>
  <si>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</si>
  <si>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</si>
  <si>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</si>
  <si>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</si>
  <si>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</si>
  <si>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</si>
  <si>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</si>
  <si>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</si>
  <si>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</si>
  <si>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</si>
  <si>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</si>
  <si>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</si>
  <si>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</si>
  <si>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</si>
  <si>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</si>
  <si>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</si>
  <si>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</si>
  <si>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</si>
  <si>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</si>
  <si>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</si>
  <si>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</si>
  <si>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</si>
  <si>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</si>
  <si>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</si>
  <si>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</si>
  <si>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</si>
  <si>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</si>
  <si>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</si>
  <si>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</si>
  <si>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</si>
  <si>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</si>
  <si>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</si>
  <si>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</si>
  <si>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</si>
  <si>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</si>
  <si>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</si>
  <si>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</si>
  <si>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</si>
  <si>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</si>
  <si>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</si>
  <si>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</si>
  <si>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</si>
  <si>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</si>
  <si>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</si>
  <si>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</si>
  <si>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</si>
  <si>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</si>
  <si>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</si>
  <si>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</si>
  <si>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</si>
  <si>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</si>
  <si>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</si>
  <si>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</si>
  <si>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</si>
  <si>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</si>
  <si>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</si>
  <si>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</si>
  <si>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</si>
  <si>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</si>
  <si>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</si>
  <si>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</si>
  <si>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</si>
  <si>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</si>
  <si>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</si>
  <si>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</si>
  <si>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</si>
  <si>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</si>
  <si>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</si>
  <si>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</si>
  <si>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</si>
  <si>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</si>
  <si>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</si>
  <si>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</si>
  <si>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</si>
  <si>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</si>
  <si>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</si>
  <si>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</si>
  <si>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</si>
  <si>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</si>
  <si>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</si>
  <si>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</si>
  <si>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</si>
  <si>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</si>
  <si>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</si>
  <si>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</si>
  <si>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</si>
  <si>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</si>
  <si>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</si>
  <si>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</si>
  <si>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</si>
  <si>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</si>
  <si>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</si>
  <si>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</si>
  <si>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</si>
  <si>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</si>
  <si>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</si>
  <si>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</si>
  <si>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</si>
  <si>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</si>
  <si>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</si>
  <si>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</si>
  <si>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</si>
  <si>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</si>
  <si>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</si>
  <si>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</si>
  <si>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</si>
  <si>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</si>
  <si>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</si>
  <si>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</si>
  <si>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</si>
  <si>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</si>
  <si>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</si>
  <si>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</si>
  <si>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</si>
  <si>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</si>
  <si>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</si>
  <si>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</si>
  <si>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</si>
  <si>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</si>
  <si>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</si>
  <si>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</si>
  <si>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</si>
  <si>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</si>
  <si>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</si>
  <si>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</si>
  <si>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</si>
  <si>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</si>
  <si>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</si>
  <si>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</si>
  <si>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</si>
  <si>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</si>
  <si>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</si>
  <si>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</si>
  <si>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</si>
  <si>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</si>
  <si>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</si>
  <si>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</si>
  <si>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</si>
  <si>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</si>
  <si>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</si>
  <si>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</si>
  <si>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</si>
  <si>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</si>
  <si>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</si>
  <si>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</si>
  <si>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</si>
  <si>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</si>
  <si>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</si>
  <si>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</si>
  <si>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</si>
  <si>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</si>
  <si>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</si>
  <si>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</si>
  <si>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</si>
  <si>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</si>
  <si>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</si>
  <si>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</si>
  <si>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</si>
  <si>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</si>
  <si>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</si>
  <si>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</si>
  <si>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</si>
  <si>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</si>
  <si>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</si>
  <si>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</si>
  <si>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</si>
  <si>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</si>
  <si>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</si>
  <si>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</si>
  <si>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</si>
  <si>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</si>
  <si>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</si>
  <si>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</si>
  <si>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</si>
  <si>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</si>
  <si>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</si>
  <si>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</si>
  <si>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</si>
  <si>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</si>
  <si>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</si>
  <si>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</si>
  <si>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</si>
  <si>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</si>
  <si>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</si>
  <si>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</si>
  <si>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</si>
  <si>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</si>
  <si>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</si>
  <si>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</si>
  <si>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</si>
  <si>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</si>
  <si>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</si>
  <si>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</si>
  <si>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</si>
  <si>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</si>
  <si>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</si>
  <si>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</si>
  <si>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</si>
  <si>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</si>
  <si>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</si>
  <si>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</si>
  <si>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</si>
  <si>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</si>
  <si>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</si>
  <si>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</si>
  <si>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</si>
  <si>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</si>
  <si>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</si>
  <si>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</si>
  <si>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</si>
  <si>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</si>
  <si>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</si>
  <si>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</si>
  <si>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</si>
  <si>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</si>
  <si>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</si>
  <si>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</si>
  <si>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</si>
  <si>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</si>
  <si>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</si>
  <si>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</si>
  <si>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</si>
  <si>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</si>
  <si>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</si>
  <si>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</si>
  <si>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</si>
  <si>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</si>
  <si>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</si>
  <si>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</si>
  <si>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</si>
  <si>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</si>
  <si>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</si>
  <si>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</si>
  <si>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</si>
  <si>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</si>
  <si>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</si>
  <si>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</si>
  <si>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</si>
  <si>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</si>
  <si>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</si>
  <si>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</si>
  <si>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</si>
  <si>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</si>
  <si>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</si>
  <si>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</si>
  <si>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</si>
  <si>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</si>
  <si>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</si>
  <si>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</si>
  <si>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</si>
  <si>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</si>
  <si>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</si>
  <si>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</si>
  <si>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</si>
  <si>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</si>
  <si>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</si>
  <si>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</si>
  <si>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</si>
  <si>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</si>
  <si>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</si>
  <si>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</si>
  <si>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</si>
  <si>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</si>
  <si>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</si>
  <si>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</si>
  <si>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</si>
  <si>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</si>
  <si>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</si>
  <si>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</si>
  <si>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</si>
  <si>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</si>
  <si>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</si>
  <si>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</si>
  <si>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</si>
  <si>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</si>
  <si>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</si>
  <si>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</si>
  <si>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</si>
  <si>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</si>
  <si>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</si>
  <si>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</si>
  <si>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</si>
  <si>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</si>
  <si>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</si>
  <si>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</si>
  <si>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</si>
  <si>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</si>
  <si>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</si>
  <si>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</si>
  <si>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</si>
  <si>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</si>
  <si>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</si>
  <si>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</si>
  <si>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</si>
  <si>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</si>
  <si>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</si>
  <si>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</si>
  <si>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</si>
  <si>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</si>
  <si>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</si>
  <si>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</si>
  <si>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</si>
  <si>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</si>
  <si>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</si>
  <si>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</si>
  <si>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</si>
  <si>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</si>
  <si>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</si>
  <si>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</si>
  <si>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</si>
  <si>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</si>
  <si>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</si>
  <si>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</si>
  <si>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</si>
  <si>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</si>
  <si>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</si>
  <si>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</si>
  <si>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</si>
  <si>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</si>
  <si>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</si>
  <si>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</si>
  <si>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</si>
  <si>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</si>
  <si>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</si>
  <si>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</si>
  <si>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</si>
  <si>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</si>
  <si>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</si>
  <si>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</si>
  <si>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</si>
  <si>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</si>
  <si>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</si>
  <si>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</si>
  <si>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</si>
  <si>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</si>
  <si>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</si>
  <si>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</si>
  <si>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</si>
  <si>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</si>
  <si>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</si>
  <si>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</si>
  <si>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</si>
  <si>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</si>
  <si>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</si>
  <si>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</si>
  <si>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</si>
  <si>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</si>
  <si>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</si>
  <si>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</si>
  <si>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</si>
  <si>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</si>
  <si>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</si>
  <si>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</si>
  <si>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</si>
  <si>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</si>
  <si>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</si>
  <si>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</si>
  <si>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</si>
  <si>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</si>
  <si>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</si>
  <si>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</si>
  <si>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</si>
  <si>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</si>
  <si>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</si>
  <si>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</si>
  <si>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</si>
  <si>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</si>
  <si>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</si>
  <si>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</si>
  <si>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</si>
  <si>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</si>
  <si>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</si>
  <si>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</si>
  <si>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</si>
  <si>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</si>
  <si>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</si>
  <si>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</si>
  <si>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</si>
  <si>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</si>
  <si>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</si>
  <si>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</si>
  <si>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</si>
  <si>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</si>
  <si>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</si>
  <si>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</si>
  <si>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</si>
  <si>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</si>
  <si>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</si>
  <si>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</si>
  <si>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</si>
  <si>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</si>
  <si>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</si>
  <si>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</si>
  <si>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</si>
  <si>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</si>
  <si>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</si>
  <si>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</si>
  <si>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</si>
  <si>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</si>
  <si>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</si>
  <si>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</si>
  <si>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</si>
  <si>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</si>
  <si>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</si>
  <si>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</si>
  <si>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</si>
  <si>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</si>
  <si>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</si>
  <si>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</si>
  <si>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</si>
  <si>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</si>
  <si>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</si>
  <si>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</si>
  <si>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</si>
  <si>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</si>
  <si>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</si>
  <si>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</si>
  <si>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</si>
  <si>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</si>
  <si>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</si>
  <si>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</si>
  <si>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</si>
  <si>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</si>
  <si>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</si>
  <si>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</si>
  <si>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</si>
  <si>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</si>
  <si>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</si>
  <si>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</si>
  <si>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</si>
  <si>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</si>
  <si>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</si>
  <si>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</si>
  <si>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</si>
  <si>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</si>
  <si>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</si>
  <si>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</si>
  <si>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</si>
  <si>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</si>
  <si>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</si>
  <si>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</si>
  <si>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</si>
  <si>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</si>
  <si>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</si>
  <si>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</si>
  <si>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</si>
  <si>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</si>
  <si>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</si>
  <si>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</si>
  <si>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</si>
  <si>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</si>
  <si>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</si>
  <si>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</si>
  <si>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</si>
  <si>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</si>
  <si>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</si>
  <si>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</si>
  <si>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</si>
  <si>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</si>
  <si>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</si>
  <si>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</si>
  <si>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</si>
  <si>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</si>
  <si>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</si>
  <si>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</si>
  <si>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</si>
  <si>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</si>
  <si>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</si>
  <si>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</si>
  <si>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</si>
  <si>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</si>
  <si>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</si>
  <si>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</si>
  <si>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</si>
  <si>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</si>
  <si>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</si>
  <si>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</si>
  <si>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</si>
  <si>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</si>
  <si>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</si>
  <si>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</si>
  <si>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</si>
  <si>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</si>
  <si>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</si>
  <si>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</si>
  <si>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</si>
  <si>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</si>
  <si>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</si>
  <si>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</si>
  <si>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</si>
  <si>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</si>
  <si>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</si>
  <si>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</si>
  <si>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</si>
  <si>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</si>
  <si>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</si>
  <si>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</si>
  <si>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</si>
  <si>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</si>
  <si>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</si>
  <si>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</si>
  <si>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</si>
  <si>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</si>
  <si>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</si>
  <si>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</si>
  <si>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</si>
  <si>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</si>
  <si>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</si>
  <si>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</si>
  <si>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</si>
  <si>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</si>
  <si>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</si>
  <si>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</si>
  <si>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</si>
  <si>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</si>
  <si>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</si>
  <si>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</si>
  <si>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</si>
  <si>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</si>
  <si>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</si>
  <si>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</si>
  <si>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</si>
  <si>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</si>
  <si>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</si>
  <si>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</si>
  <si>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</si>
  <si>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</si>
  <si>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</si>
  <si>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</si>
  <si>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</si>
  <si>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</si>
  <si>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</si>
  <si>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</si>
  <si>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</si>
  <si>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</si>
  <si>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</si>
  <si>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</si>
  <si>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</si>
  <si>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</si>
  <si>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</si>
  <si>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</si>
  <si>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</si>
  <si>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</si>
  <si>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</si>
  <si>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</si>
  <si>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</si>
  <si>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</si>
  <si>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</si>
  <si>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</si>
  <si>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</si>
  <si>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</si>
  <si>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</si>
  <si>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</si>
  <si>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</si>
  <si>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</si>
  <si>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</si>
  <si>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</si>
  <si>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</si>
  <si>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</si>
  <si>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</si>
  <si>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</si>
  <si>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</si>
  <si>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</si>
  <si>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</si>
  <si>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</si>
  <si>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</si>
  <si>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</si>
  <si>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</si>
  <si>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</si>
  <si>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</si>
  <si>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</si>
  <si>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</si>
  <si>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</si>
  <si>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</si>
  <si>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</si>
  <si>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</si>
  <si>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</si>
  <si>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</si>
  <si>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</si>
  <si>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</si>
  <si>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</si>
  <si>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</si>
  <si>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</si>
  <si>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</si>
  <si>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</si>
  <si>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</si>
  <si>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</si>
  <si>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</si>
  <si>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</si>
  <si>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</si>
  <si>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</si>
  <si>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</si>
  <si>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</si>
  <si>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</si>
  <si>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</si>
  <si>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</si>
  <si>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</si>
  <si>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</si>
  <si>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</si>
  <si>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</si>
  <si>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</si>
  <si>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</si>
  <si>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</si>
  <si>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</si>
  <si>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</si>
  <si>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</si>
  <si>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</si>
  <si>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</si>
  <si>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</si>
  <si>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</si>
  <si>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</si>
  <si>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</si>
  <si>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</si>
  <si>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</si>
  <si>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</si>
  <si>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</si>
  <si>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</si>
  <si>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</si>
  <si>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</si>
  <si>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</si>
  <si>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</si>
  <si>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</si>
  <si>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</si>
  <si>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</si>
  <si>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</si>
  <si>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</si>
  <si>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</si>
  <si>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</si>
  <si>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</si>
  <si>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</si>
  <si>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</si>
  <si>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</si>
  <si>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</si>
  <si>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</si>
  <si>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</si>
  <si>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</si>
  <si>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</si>
  <si>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</si>
  <si>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</si>
  <si>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</si>
  <si>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</si>
  <si>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</si>
  <si>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</si>
  <si>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</si>
  <si>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</si>
  <si>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</si>
  <si>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</si>
  <si>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</si>
  <si>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</si>
  <si>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</si>
  <si>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</si>
  <si>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</si>
  <si>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</si>
  <si>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</si>
  <si>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</si>
  <si>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</si>
  <si>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</si>
  <si>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</si>
  <si>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</si>
  <si>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</si>
  <si>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</si>
  <si>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</si>
  <si>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</si>
  <si>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</si>
  <si>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</si>
  <si>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</si>
  <si>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</si>
  <si>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</si>
  <si>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</si>
  <si>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</si>
  <si>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</si>
  <si>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</si>
  <si>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</si>
  <si>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</si>
  <si>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</si>
  <si>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</si>
  <si>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</si>
  <si>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</si>
  <si>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</si>
  <si>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</si>
  <si>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</si>
  <si>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</si>
  <si>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</si>
  <si>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</si>
  <si>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</si>
  <si>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</si>
  <si>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</si>
  <si>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</si>
  <si>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</si>
  <si>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</si>
  <si>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</si>
  <si>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</si>
  <si>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</si>
  <si>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</si>
  <si>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</si>
  <si>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</si>
  <si>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</si>
  <si>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</si>
  <si>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</si>
  <si>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</si>
  <si>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</si>
  <si>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</si>
  <si>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</si>
  <si>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</si>
  <si>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</si>
  <si>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</si>
  <si>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</si>
  <si>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</si>
  <si>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</si>
  <si>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</si>
  <si>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</si>
  <si>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</si>
  <si>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</si>
  <si>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</si>
  <si>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</si>
  <si>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</si>
  <si>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</si>
  <si>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</si>
  <si>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</si>
  <si>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</si>
  <si>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</si>
  <si>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</si>
  <si>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</si>
  <si>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</si>
  <si>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</si>
  <si>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</si>
  <si>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</si>
  <si>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</si>
  <si>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</si>
  <si>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</si>
  <si>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</si>
  <si>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</si>
  <si>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</si>
  <si>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</si>
  <si>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</si>
  <si>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</si>
  <si>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</si>
  <si>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</si>
  <si>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</si>
  <si>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</si>
  <si>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</si>
  <si>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</si>
  <si>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</si>
  <si>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</si>
  <si>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</si>
  <si>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</si>
  <si>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</si>
  <si>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</si>
  <si>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</si>
  <si>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</si>
  <si>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</si>
  <si>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</si>
  <si>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</si>
  <si>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</si>
  <si>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</si>
  <si>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</si>
  <si>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</si>
  <si>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</si>
  <si>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</si>
  <si>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</si>
  <si>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</si>
  <si>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</si>
  <si>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</si>
  <si>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</si>
  <si>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</si>
  <si>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</si>
  <si>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</si>
  <si>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</si>
  <si>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</si>
  <si>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</si>
  <si>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</si>
  <si>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</si>
  <si>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</si>
  <si>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</si>
  <si>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</si>
  <si>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</si>
  <si>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</si>
  <si>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</si>
  <si>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</si>
  <si>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</si>
  <si>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</si>
  <si>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</si>
  <si>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</si>
  <si>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</si>
  <si>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</si>
  <si>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</si>
  <si>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</si>
  <si>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</si>
  <si>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</si>
  <si>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</si>
  <si>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</si>
  <si>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</si>
  <si>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</si>
  <si>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</si>
  <si>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</si>
  <si>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</si>
  <si>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</si>
  <si>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</si>
  <si>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</si>
  <si>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</si>
  <si>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</si>
  <si>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</si>
  <si>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</si>
  <si>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</si>
  <si>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</si>
  <si>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</si>
  <si>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</si>
  <si>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</si>
  <si>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</si>
  <si>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</si>
  <si>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</si>
  <si>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</si>
  <si>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</si>
  <si>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</si>
  <si>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</si>
  <si>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</si>
  <si>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</si>
  <si>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</si>
  <si>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</si>
  <si>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</si>
  <si>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</si>
  <si>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</si>
  <si>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</si>
  <si>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</si>
  <si>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</si>
  <si>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</si>
  <si>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</si>
  <si>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</si>
  <si>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</si>
  <si>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</si>
  <si>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</si>
  <si>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</si>
  <si>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</si>
  <si>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</si>
  <si>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</si>
  <si>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</si>
  <si>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</si>
  <si>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</si>
  <si>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</si>
  <si>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</si>
  <si>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</si>
  <si>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</si>
  <si>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</si>
  <si>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</si>
  <si>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</si>
  <si>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</si>
  <si>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</si>
  <si>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</si>
  <si>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</si>
  <si>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</si>
  <si>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</si>
  <si>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</si>
  <si>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</si>
  <si>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</si>
  <si>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</si>
  <si>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</si>
  <si>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</si>
  <si>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</si>
  <si>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</si>
  <si>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</si>
  <si>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</si>
  <si>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</si>
  <si>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</si>
  <si>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</si>
  <si>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</si>
  <si>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</si>
  <si>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</si>
  <si>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</si>
  <si>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</si>
  <si>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</si>
  <si>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</si>
  <si>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</si>
  <si>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</si>
  <si>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</si>
  <si>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</si>
  <si>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</si>
  <si>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</si>
  <si>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</si>
  <si>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</si>
  <si>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</si>
  <si>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</si>
  <si>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</si>
  <si>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</si>
  <si>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</si>
  <si>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</si>
  <si>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</si>
  <si>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</si>
  <si>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</si>
  <si>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</si>
  <si>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</si>
  <si>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</si>
  <si>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</si>
  <si>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</si>
  <si>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</si>
  <si>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</si>
  <si>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</si>
  <si>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</si>
  <si>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</si>
  <si>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</si>
  <si>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</si>
  <si>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</si>
  <si>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</si>
  <si>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</si>
  <si>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</si>
  <si>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</si>
  <si>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</si>
  <si>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</si>
  <si>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</si>
  <si>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</si>
  <si>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</si>
  <si>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</si>
  <si>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</si>
  <si>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</si>
  <si>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</si>
  <si>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</si>
  <si>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</si>
  <si>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</si>
  <si>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</si>
  <si>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</si>
  <si>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</si>
  <si>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</si>
  <si>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</si>
  <si>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</si>
  <si>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</si>
  <si>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</si>
  <si>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</si>
  <si>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</si>
  <si>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</si>
  <si>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</si>
  <si>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</si>
  <si>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</si>
  <si>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</si>
  <si>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</si>
  <si>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</si>
  <si>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</si>
  <si>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</si>
  <si>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</si>
  <si>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</si>
  <si>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</si>
  <si>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</si>
  <si>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</si>
  <si>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</si>
  <si>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</si>
  <si>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</si>
  <si>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</si>
  <si>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</si>
  <si>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</si>
  <si>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</si>
  <si>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</si>
  <si>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</si>
  <si>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</si>
  <si>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</si>
  <si>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</si>
  <si>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</si>
  <si>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</si>
  <si>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</si>
  <si>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</si>
  <si>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</si>
  <si>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</si>
  <si>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</si>
  <si>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</si>
  <si>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</si>
  <si>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</si>
  <si>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</si>
  <si>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</si>
  <si>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</si>
  <si>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</si>
  <si>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</si>
  <si>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</si>
  <si>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</si>
  <si>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</si>
  <si>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</si>
  <si>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</si>
  <si>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</si>
  <si>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</si>
  <si>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</si>
  <si>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</si>
  <si>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</si>
  <si>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</si>
  <si>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</si>
  <si>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</si>
  <si>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</si>
  <si>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</si>
  <si>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</si>
  <si>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</si>
  <si>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</si>
  <si>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</si>
  <si>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</si>
  <si>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</si>
  <si>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</si>
  <si>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</si>
  <si>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</si>
  <si>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</si>
  <si>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</si>
  <si>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</si>
  <si>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</si>
  <si>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</si>
  <si>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</si>
  <si>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</si>
  <si>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</si>
  <si>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</si>
  <si>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</si>
  <si>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</si>
  <si>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</si>
  <si>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</si>
  <si>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</si>
  <si>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</si>
  <si>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</si>
  <si>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</si>
  <si>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</si>
  <si>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</si>
  <si>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</si>
  <si>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</si>
  <si>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</si>
  <si>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</si>
  <si>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</si>
  <si>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</si>
  <si>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</si>
  <si>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</si>
  <si>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</si>
  <si>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</si>
  <si>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</si>
  <si>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</si>
  <si>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</si>
  <si>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</si>
  <si>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</si>
  <si>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</si>
  <si>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</si>
  <si>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</si>
  <si>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</si>
  <si>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</si>
  <si>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</si>
  <si>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</si>
  <si>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</si>
  <si>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</si>
  <si>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</si>
  <si>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</si>
  <si>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</si>
  <si>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</si>
  <si>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</si>
  <si>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</si>
  <si>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</si>
  <si>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</si>
  <si>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</si>
  <si>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</si>
  <si>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</si>
  <si>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</si>
  <si>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</si>
  <si>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</si>
  <si>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</si>
  <si>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</si>
  <si>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</si>
  <si>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</si>
  <si>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</si>
  <si>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</si>
  <si>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</si>
  <si>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</si>
  <si>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</si>
  <si>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</si>
  <si>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</si>
  <si>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</si>
  <si>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</si>
  <si>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</si>
  <si>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</si>
  <si>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</si>
  <si>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</si>
  <si>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</si>
  <si>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</si>
  <si>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</si>
  <si>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</si>
  <si>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</si>
  <si>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</si>
  <si>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</si>
  <si>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</si>
  <si>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</si>
  <si>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</si>
  <si>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</si>
  <si>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</si>
  <si>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</si>
  <si>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</si>
  <si>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</si>
  <si>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</si>
  <si>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</si>
  <si>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</si>
  <si>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</si>
  <si>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</si>
  <si>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</si>
  <si>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</si>
  <si>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</si>
  <si>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</si>
  <si>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</si>
  <si>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</si>
  <si>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</si>
  <si>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</si>
  <si>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</si>
  <si>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</si>
  <si>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</si>
  <si>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</si>
  <si>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</si>
  <si>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</si>
  <si>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</si>
  <si>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</si>
  <si>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</si>
  <si>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</si>
  <si>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</si>
  <si>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</si>
  <si>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</si>
  <si>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</si>
  <si>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</si>
  <si>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</si>
  <si>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</si>
  <si>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</si>
  <si>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</si>
  <si>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</si>
  <si>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</si>
  <si>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</si>
  <si>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</si>
  <si>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</si>
  <si>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</si>
  <si>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</si>
  <si>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</si>
  <si>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</si>
  <si>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</si>
  <si>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</si>
  <si>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</si>
  <si>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</si>
  <si>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</si>
  <si>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</si>
  <si>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</si>
  <si>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</si>
  <si>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</si>
  <si>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</si>
  <si>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</si>
  <si>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</si>
  <si>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</si>
  <si>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</si>
  <si>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</si>
  <si>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</si>
  <si>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</si>
  <si>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</si>
  <si>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</si>
  <si>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</si>
  <si>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</si>
  <si>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</si>
  <si>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</si>
  <si>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</si>
  <si>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</si>
  <si>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</si>
  <si>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</si>
  <si>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</si>
  <si>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</si>
  <si>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</si>
  <si>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</si>
  <si>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</si>
  <si>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</si>
  <si>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</si>
  <si>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</si>
  <si>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</si>
  <si>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</si>
  <si>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</si>
  <si>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</si>
  <si>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</si>
  <si>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</si>
  <si>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</si>
  <si>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</si>
  <si>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</si>
  <si>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</si>
  <si>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</si>
  <si>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</si>
  <si>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</si>
  <si>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</si>
  <si>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</si>
  <si>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</si>
  <si>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</si>
  <si>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</si>
  <si>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</si>
  <si>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</si>
  <si>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</si>
  <si>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</si>
  <si>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</si>
  <si>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</si>
  <si>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</si>
  <si>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</si>
  <si>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</si>
  <si>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</si>
  <si>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</si>
  <si>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</si>
  <si>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</si>
  <si>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</si>
  <si>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</si>
  <si>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</si>
  <si>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</si>
  <si>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</si>
  <si>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</si>
  <si>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</si>
  <si>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</si>
  <si>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</si>
  <si>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</si>
  <si>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</si>
  <si>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</si>
  <si>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</si>
  <si>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</si>
  <si>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</si>
  <si>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</si>
  <si>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</si>
  <si>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</si>
  <si>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</si>
  <si>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</si>
  <si>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</si>
  <si>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</si>
  <si>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</si>
  <si>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</si>
  <si>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</si>
  <si>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</si>
  <si>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</si>
  <si>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</si>
  <si>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</si>
  <si>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</si>
  <si>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</si>
  <si>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</si>
  <si>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</si>
  <si>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</si>
  <si>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</si>
  <si>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</si>
  <si>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</si>
  <si>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</si>
  <si>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</si>
  <si>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</si>
  <si>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</si>
  <si>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</si>
  <si>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</si>
  <si>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</si>
  <si>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</si>
  <si>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</si>
  <si>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</si>
  <si>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</si>
  <si>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</si>
  <si>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</si>
  <si>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</si>
  <si>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</si>
  <si>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</si>
  <si>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</si>
  <si>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</si>
  <si>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</si>
  <si>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</si>
  <si>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</si>
  <si>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</si>
  <si>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</si>
  <si>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</si>
  <si>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</si>
  <si>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</si>
  <si>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</si>
  <si>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</si>
  <si>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</si>
  <si>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</si>
  <si>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</si>
  <si>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</si>
  <si>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</si>
  <si>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</si>
  <si>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</si>
  <si>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</si>
  <si>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</si>
  <si>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</si>
  <si>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</si>
  <si>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</si>
  <si>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</si>
  <si>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</si>
  <si>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</si>
  <si>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</si>
  <si>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</si>
  <si>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</si>
  <si>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</si>
  <si>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</si>
  <si>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</si>
  <si>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</si>
  <si>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</si>
  <si>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</si>
  <si>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2"/>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</si>
  <si>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2"/>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</si>
  <si>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</si>
  <si>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</si>
  <si>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</si>
  <si>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</si>
  <si>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</si>
  <si>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</si>
  <si>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</si>
  <si>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</si>
  <si>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</si>
  <si>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</si>
  <si>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</si>
  <si>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</si>
  <si>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</si>
  <si>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</si>
  <si>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</si>
  <si>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</si>
  <si>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</si>
  <si>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</si>
  <si>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</si>
  <si>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</si>
  <si>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</si>
  <si>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</si>
  <si>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</si>
  <si>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</si>
  <si>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</si>
  <si>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</si>
  <si>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</si>
  <si>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</si>
  <si>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</si>
  <si>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</si>
  <si>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</si>
  <si>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</si>
  <si>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</si>
  <si>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</si>
  <si>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</si>
  <si>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</si>
  <si>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</si>
  <si>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</si>
  <si>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</si>
  <si>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</si>
  <si>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</si>
  <si>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</si>
  <si>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</si>
  <si>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</si>
  <si>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</si>
  <si>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</si>
  <si>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</si>
  <si>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</si>
  <si>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</si>
  <si>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</si>
  <si>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</si>
  <si>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</si>
  <si>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</si>
  <si>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</si>
  <si>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</si>
  <si>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</si>
  <si>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</si>
  <si>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</si>
  <si>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</si>
  <si>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</si>
  <si>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</si>
  <si>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</si>
  <si>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</si>
  <si>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</si>
  <si>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</si>
  <si>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</si>
  <si>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</si>
  <si>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</si>
  <si>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</si>
  <si>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</si>
  <si>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</si>
  <si>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</si>
  <si>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</si>
  <si>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</si>
  <si>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</si>
  <si>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</si>
  <si>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</si>
  <si>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</si>
  <si>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</si>
  <si>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</si>
  <si>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</si>
  <si>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</si>
  <si>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</si>
  <si>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</si>
  <si>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</si>
  <si>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</si>
  <si>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</si>
  <si>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</si>
  <si>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</si>
  <si>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</si>
  <si>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</si>
  <si>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</si>
  <si>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</si>
  <si>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</si>
  <si>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</si>
  <si>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</si>
  <si>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</si>
  <si>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</si>
  <si>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</si>
  <si>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</si>
  <si>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</si>
  <si>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</si>
  <si>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</si>
  <si>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</si>
  <si>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</si>
  <si>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</si>
  <si>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</si>
  <si>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</si>
  <si>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</si>
  <si>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</si>
  <si>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</si>
  <si>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</si>
  <si>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</si>
  <si>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</si>
  <si>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</si>
  <si>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</si>
  <si>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</si>
  <si>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</si>
  <si>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</si>
  <si>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</si>
  <si>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</si>
  <si>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</si>
  <si>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</si>
  <si>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</si>
  <si>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</si>
  <si>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</si>
  <si>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</si>
  <si>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</si>
  <si>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</si>
  <si>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</si>
  <si>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</si>
  <si>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</si>
  <si>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</si>
  <si>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</si>
  <si>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</si>
  <si>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</si>
  <si>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</si>
  <si>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</si>
  <si>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</si>
  <si>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</si>
  <si>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</si>
  <si>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</si>
  <si>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</si>
  <si>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</si>
  <si>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</si>
  <si>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</si>
  <si>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</si>
  <si>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</si>
  <si>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</si>
  <si>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</si>
  <si>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</si>
  <si>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</si>
  <si>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</si>
  <si>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</si>
  <si>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</si>
  <si>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</si>
  <si>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</si>
  <si>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</si>
  <si>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</si>
  <si>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</si>
  <si>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</si>
  <si>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</si>
  <si>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</si>
  <si>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</si>
  <si>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</si>
  <si>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</si>
  <si>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</si>
  <si>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</si>
  <si>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</si>
  <si>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</si>
  <si>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</si>
  <si>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</si>
  <si>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</si>
  <si>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</si>
  <si>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</si>
  <si>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</si>
  <si>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</si>
  <si>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</si>
  <si>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</si>
  <si>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</si>
  <si>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</si>
  <si>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</si>
  <si>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</si>
  <si>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</si>
  <si>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</si>
  <si>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</si>
  <si>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</si>
  <si>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</si>
  <si>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</si>
  <si>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</si>
  <si>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</si>
  <si>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</si>
  <si>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</si>
  <si>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</si>
  <si>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</si>
  <si>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</si>
  <si>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</si>
  <si>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</si>
  <si>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</si>
  <si>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</si>
  <si>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</si>
  <si>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</si>
  <si>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</si>
  <si>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</si>
  <si>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</si>
  <si>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</si>
  <si>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</si>
  <si>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</si>
  <si>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</si>
  <si>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</si>
  <si>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</si>
  <si>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</si>
  <si>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</si>
  <si>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</si>
  <si>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</si>
  <si>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</si>
  <si>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</si>
  <si>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</si>
  <si>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</si>
  <si>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《北京市国有土地使用权出让合同》[京地出（合）字（2007）第218号]</t>
    <phoneticPr fontId="225" type="noConversion"/>
  </si>
  <si>
    <t>出让宗地面积</t>
    <phoneticPr fontId="225" type="noConversion"/>
  </si>
  <si>
    <t>地上建筑面积</t>
    <phoneticPr fontId="225" type="noConversion"/>
  </si>
  <si>
    <t>地下建筑面积</t>
    <phoneticPr fontId="225" type="noConversion"/>
  </si>
  <si>
    <t>地价款</t>
    <phoneticPr fontId="225" type="noConversion"/>
  </si>
  <si>
    <t>单价</t>
    <phoneticPr fontId="225" type="noConversion"/>
  </si>
  <si>
    <r>
      <t>1</t>
    </r>
    <r>
      <rPr>
        <sz val="11"/>
        <color theme="1"/>
        <rFont val="DengXian"/>
        <charset val="134"/>
        <scheme val="minor"/>
      </rPr>
      <t>250元/平方米</t>
    </r>
    <phoneticPr fontId="225" type="noConversion"/>
  </si>
  <si>
    <t>《房屋所有权证》[市宣全字第00003号]</t>
    <phoneticPr fontId="225" type="noConversion"/>
  </si>
  <si>
    <t>房屋建筑面积</t>
    <phoneticPr fontId="225" type="noConversion"/>
  </si>
  <si>
    <t>《国有土地使用证》[市宣全国用（96）字第00091号]</t>
    <phoneticPr fontId="225" type="noConversion"/>
  </si>
  <si>
    <t>金融业</t>
    <phoneticPr fontId="225" type="noConversion"/>
  </si>
  <si>
    <t>商服40年</t>
  </si>
  <si>
    <t>已全部缴纳</t>
    <phoneticPr fontId="225" type="noConversion"/>
  </si>
  <si>
    <t>《补充协议》</t>
    <phoneticPr fontId="225" type="noConversion"/>
  </si>
  <si>
    <t>已补缴</t>
    <phoneticPr fontId="225" type="noConversion"/>
  </si>
  <si>
    <r>
      <t>《国有土地使用证》[市西国用（</t>
    </r>
    <r>
      <rPr>
        <sz val="11"/>
        <color theme="1"/>
        <rFont val="DengXian"/>
        <charset val="134"/>
        <scheme val="minor"/>
      </rPr>
      <t>2010出</t>
    </r>
    <r>
      <rPr>
        <sz val="11"/>
        <color theme="1"/>
        <rFont val="DengXian"/>
        <charset val="134"/>
        <scheme val="minor"/>
      </rPr>
      <t>）第</t>
    </r>
    <r>
      <rPr>
        <sz val="11"/>
        <color theme="1"/>
        <rFont val="DengXian"/>
        <charset val="134"/>
        <scheme val="minor"/>
      </rPr>
      <t>00112</t>
    </r>
    <r>
      <rPr>
        <sz val="11"/>
        <color theme="1"/>
        <rFont val="DengXian"/>
        <charset val="134"/>
        <scheme val="minor"/>
      </rPr>
      <t>号]</t>
    </r>
    <phoneticPr fontId="225" type="noConversion"/>
  </si>
  <si>
    <t>商服40年</t>
    <phoneticPr fontId="225" type="noConversion"/>
  </si>
  <si>
    <t>《建设工程规划用地测量条件》[2020规自（西）测字0006号]</t>
    <phoneticPr fontId="225" type="noConversion"/>
  </si>
  <si>
    <r>
      <t>B</t>
    </r>
    <r>
      <rPr>
        <sz val="11"/>
        <color theme="1"/>
        <rFont val="DengXian"/>
        <charset val="134"/>
        <scheme val="minor"/>
      </rPr>
      <t>21金融保险用地</t>
    </r>
    <phoneticPr fontId="225" type="noConversion"/>
  </si>
  <si>
    <r>
      <t>S</t>
    </r>
    <r>
      <rPr>
        <sz val="11"/>
        <color theme="1"/>
        <rFont val="DengXian"/>
        <charset val="134"/>
        <scheme val="minor"/>
      </rPr>
      <t>19其他道路用地</t>
    </r>
    <phoneticPr fontId="225" type="noConversion"/>
  </si>
  <si>
    <t>《关于工商银行北京分行金融交易中心建设项目“多规合一”协同平台初审意见的函》[京规自（西）初审函（2021）0007号]</t>
    <phoneticPr fontId="225" type="noConversion"/>
  </si>
  <si>
    <t>规划建设用地面积</t>
    <phoneticPr fontId="225" type="noConversion"/>
  </si>
  <si>
    <t>规划道路用地面积</t>
    <phoneticPr fontId="225" type="noConversion"/>
  </si>
  <si>
    <t>出让</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</si>
  <si>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</si>
  <si>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</si>
  <si>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</si>
  <si>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</si>
  <si>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</si>
  <si>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</si>
  <si>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</si>
  <si>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</si>
  <si>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</si>
  <si>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</si>
  <si>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</si>
  <si>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</si>
  <si>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</si>
  <si>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</si>
  <si>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</si>
  <si>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</si>
  <si>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</si>
  <si>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</si>
  <si>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</si>
  <si>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r>
      <t>《关于北京市中心城区和新城地区控规维护部门联审会议纪要（第</t>
    </r>
    <r>
      <rPr>
        <sz val="14"/>
        <color theme="1"/>
        <rFont val="Arial"/>
        <family val="2"/>
      </rPr>
      <t>34</t>
    </r>
    <r>
      <rPr>
        <sz val="14"/>
        <color theme="1"/>
        <rFont val="仿宋_GB2312"/>
        <family val="3"/>
        <charset val="134"/>
      </rPr>
      <t>期）</t>
    </r>
    <r>
      <rPr>
        <sz val="14"/>
        <color theme="1"/>
        <rFont val="Arial"/>
        <family val="2"/>
      </rPr>
      <t>2019</t>
    </r>
    <r>
      <rPr>
        <sz val="14"/>
        <color theme="1"/>
        <rFont val="仿宋_GB2312"/>
        <family val="3"/>
        <charset val="134"/>
      </rPr>
      <t>年</t>
    </r>
    <r>
      <rPr>
        <sz val="14"/>
        <color theme="1"/>
        <rFont val="Arial"/>
        <family val="2"/>
      </rPr>
      <t>3</t>
    </r>
    <r>
      <rPr>
        <sz val="14"/>
        <color theme="1"/>
        <rFont val="仿宋_GB2312"/>
        <family val="3"/>
        <charset val="134"/>
      </rPr>
      <t>月</t>
    </r>
    <r>
      <rPr>
        <sz val="14"/>
        <color theme="1"/>
        <rFont val="Arial"/>
        <family val="2"/>
      </rPr>
      <t xml:space="preserve">12 </t>
    </r>
    <r>
      <rPr>
        <sz val="14"/>
        <color theme="1"/>
        <rFont val="仿宋_GB2312"/>
        <family val="3"/>
        <charset val="134"/>
      </rPr>
      <t>日》</t>
    </r>
  </si>
  <si>
    <t>分支行用房</t>
    <phoneticPr fontId="225" type="noConversion"/>
  </si>
  <si>
    <t>四季厅</t>
    <phoneticPr fontId="225" type="noConversion"/>
  </si>
  <si>
    <t>仓储</t>
    <phoneticPr fontId="225" type="noConversion"/>
  </si>
  <si>
    <t>门厅</t>
    <phoneticPr fontId="225" type="noConversion"/>
  </si>
  <si>
    <t>非经营</t>
    <phoneticPr fontId="225" type="noConversion"/>
  </si>
  <si>
    <t>支行营业厅</t>
    <phoneticPr fontId="225" type="noConversion"/>
  </si>
  <si>
    <t>周转库房</t>
    <phoneticPr fontId="225" type="noConversion"/>
  </si>
  <si>
    <t>消防监控室</t>
    <phoneticPr fontId="225" type="noConversion"/>
  </si>
  <si>
    <t>设备机房</t>
    <phoneticPr fontId="225" type="noConversion"/>
  </si>
  <si>
    <t>管井</t>
    <phoneticPr fontId="225" type="noConversion"/>
  </si>
  <si>
    <t>电梯井道</t>
    <phoneticPr fontId="225" type="noConversion"/>
  </si>
  <si>
    <t>卫生间</t>
    <phoneticPr fontId="225" type="noConversion"/>
  </si>
  <si>
    <t>走到楼梯</t>
    <phoneticPr fontId="225" type="noConversion"/>
  </si>
  <si>
    <t>金融交易中心</t>
    <phoneticPr fontId="225" type="noConversion"/>
  </si>
  <si>
    <t>产品体验中心</t>
    <phoneticPr fontId="225" type="noConversion"/>
  </si>
  <si>
    <t>计算机房</t>
    <phoneticPr fontId="225" type="noConversion"/>
  </si>
  <si>
    <t>走道楼梯</t>
    <phoneticPr fontId="225" type="noConversion"/>
  </si>
  <si>
    <t>培训用房</t>
    <phoneticPr fontId="225" type="noConversion"/>
  </si>
  <si>
    <t>消防水箱间</t>
    <phoneticPr fontId="225" type="noConversion"/>
  </si>
  <si>
    <t>电梯机房</t>
    <phoneticPr fontId="225" type="noConversion"/>
  </si>
  <si>
    <t>机动车库（兼人防）</t>
    <phoneticPr fontId="225" type="noConversion"/>
  </si>
  <si>
    <t>员工活动中心</t>
    <phoneticPr fontId="225" type="noConversion"/>
  </si>
  <si>
    <t>车库</t>
    <phoneticPr fontId="225" type="noConversion"/>
  </si>
  <si>
    <t>库房</t>
    <phoneticPr fontId="225" type="noConversion"/>
  </si>
  <si>
    <t>冷冻机房</t>
    <phoneticPr fontId="225" type="noConversion"/>
  </si>
  <si>
    <t>换热站</t>
    <phoneticPr fontId="225" type="noConversion"/>
  </si>
  <si>
    <t>生活水泵房</t>
    <phoneticPr fontId="225" type="noConversion"/>
  </si>
  <si>
    <t>弱电机房</t>
    <phoneticPr fontId="225" type="noConversion"/>
  </si>
  <si>
    <t>进风排烟机房</t>
    <phoneticPr fontId="225" type="noConversion"/>
  </si>
  <si>
    <t>空调机房</t>
    <phoneticPr fontId="225" type="noConversion"/>
  </si>
  <si>
    <t>走道楼梯卫生间</t>
    <phoneticPr fontId="225" type="noConversion"/>
  </si>
  <si>
    <t>员工餐厅</t>
    <phoneticPr fontId="225" type="noConversion"/>
  </si>
  <si>
    <t>厨房</t>
    <phoneticPr fontId="225" type="noConversion"/>
  </si>
  <si>
    <t>活动室</t>
    <phoneticPr fontId="225" type="noConversion"/>
  </si>
  <si>
    <t>文化交流中心</t>
    <phoneticPr fontId="225" type="noConversion"/>
  </si>
  <si>
    <t>中心数据机房</t>
    <phoneticPr fontId="225" type="noConversion"/>
  </si>
  <si>
    <t>消防水泵房</t>
    <phoneticPr fontId="225" type="noConversion"/>
  </si>
  <si>
    <t>消防水池</t>
    <phoneticPr fontId="225" type="noConversion"/>
  </si>
  <si>
    <t>变配电室</t>
    <phoneticPr fontId="225" type="noConversion"/>
  </si>
  <si>
    <t>汽车坡道</t>
    <phoneticPr fontId="225" type="noConversion"/>
  </si>
  <si>
    <t>送排烟机房</t>
    <phoneticPr fontId="225" type="noConversion"/>
  </si>
  <si>
    <t>可研报告面积明细</t>
    <phoneticPr fontId="225" type="noConversion"/>
  </si>
  <si>
    <t>地上办公</t>
    <phoneticPr fontId="225" type="noConversion"/>
  </si>
  <si>
    <t>地下办公</t>
    <phoneticPr fontId="225" type="noConversion"/>
  </si>
  <si>
    <t>地下仓储</t>
    <phoneticPr fontId="225" type="noConversion"/>
  </si>
  <si>
    <t>地下车库</t>
    <phoneticPr fontId="225" type="noConversion"/>
  </si>
  <si>
    <t>地下非经营</t>
    <phoneticPr fontId="225" type="noConversion"/>
  </si>
  <si>
    <t>含厨房和食堂</t>
    <phoneticPr fontId="225" type="noConversion"/>
  </si>
  <si>
    <t>项目概况</t>
    <phoneticPr fontId="225" type="noConversion"/>
  </si>
  <si>
    <t>07年签的出让合同</t>
    <phoneticPr fontId="225" type="noConversion"/>
  </si>
  <si>
    <t>合同约定土地用途是商服40年 确定了建筑规模，仅有地上，容积率是0.65</t>
    <phoneticPr fontId="225" type="noConversion"/>
  </si>
  <si>
    <t>作废？</t>
    <phoneticPr fontId="225" type="noConversion"/>
  </si>
  <si>
    <t>10年取+22:28得土地证</t>
    <phoneticPr fontId="225" type="noConversion"/>
  </si>
  <si>
    <t>10年补充协议、取得土地证</t>
    <phoneticPr fontId="225" type="noConversion"/>
  </si>
  <si>
    <t>签订补充协议增加了土地面积，并根据补充协议的条件办理了土地证，证载用途也是商服40年</t>
    <phoneticPr fontId="225" type="noConversion"/>
  </si>
  <si>
    <t>19年申请现状改建、规划调整</t>
    <phoneticPr fontId="225" type="noConversion"/>
  </si>
  <si>
    <t>将用地性质调整为B21金融保险用地和一部分规划道路，但是总用地面积不变</t>
    <phoneticPr fontId="225" type="noConversion"/>
  </si>
  <si>
    <t>目前地上用作农贸市场、后续拆除改建为金融交易中心，地上用途由商业改为办公，建筑面积增加，容积率变化，属于用途及容积率同时调整，根据4号文以熟地价为缴纳基数</t>
    <phoneticPr fontId="225" type="noConversion"/>
  </si>
  <si>
    <t>地下新增用途</t>
    <phoneticPr fontId="225" type="noConversion"/>
  </si>
  <si>
    <t>剩余年限出让金</t>
    <phoneticPr fontId="225" type="noConversion"/>
  </si>
  <si>
    <t>地下变更用途</t>
    <phoneticPr fontId="225" type="noConversion"/>
  </si>
  <si>
    <t>满年限熟地价</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</si>
  <si>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</si>
  <si>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</si>
  <si>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</si>
  <si>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</si>
  <si>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</si>
  <si>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</si>
  <si>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原用途的剩余年限？</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</si>
  <si>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</si>
  <si>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</si>
  <si>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</si>
  <si>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</si>
  <si>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</si>
  <si>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</si>
  <si>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</si>
  <si>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</si>
  <si>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</si>
  <si>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</si>
  <si>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</si>
  <si>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</si>
  <si>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</si>
  <si>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</si>
  <si>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</si>
  <si>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</si>
  <si>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</si>
  <si>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</si>
  <si>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</si>
  <si>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</si>
  <si>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</si>
  <si>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</si>
  <si>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</si>
  <si>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</si>
  <si>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DengXian"/>
        <family val="3"/>
        <charset val="134"/>
        <scheme val="minor"/>
      </rPr>
      <t>（剩余年限）</t>
    </r>
    <r>
      <rPr>
        <sz val="10"/>
        <rFont val="DengXian"/>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</si>
  <si>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</si>
  <si>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</si>
  <si>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</si>
  <si>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</si>
  <si>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</si>
  <si>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</si>
  <si>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</si>
  <si>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</si>
  <si>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</si>
  <si>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</si>
  <si>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</si>
  <si>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</si>
  <si>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</si>
  <si>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</si>
  <si>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</si>
  <si>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楼层</t>
  </si>
  <si>
    <t>总面积</t>
  </si>
  <si>
    <t>标准内面积</t>
  </si>
  <si>
    <t>标准外面积</t>
  </si>
  <si>
    <t>地下二层</t>
  </si>
  <si>
    <t>机动车库（兼人防）</t>
  </si>
  <si>
    <t>员工活动中心</t>
  </si>
  <si>
    <t>库房</t>
  </si>
  <si>
    <t>冷冻机房</t>
  </si>
  <si>
    <t>换热站</t>
  </si>
  <si>
    <t>生活水泵房</t>
  </si>
  <si>
    <t>弱电机房</t>
  </si>
  <si>
    <t>进风排烟机房</t>
  </si>
  <si>
    <t>空调机房</t>
  </si>
  <si>
    <t>管井</t>
  </si>
  <si>
    <t>电梯井道</t>
  </si>
  <si>
    <t>走道楼梯卫生间</t>
  </si>
  <si>
    <t>地下一层</t>
  </si>
  <si>
    <t>员工餐厅</t>
  </si>
  <si>
    <t>厨房</t>
  </si>
  <si>
    <t>活动室</t>
  </si>
  <si>
    <t>文化交流中心</t>
  </si>
  <si>
    <t>中心数据机房</t>
  </si>
  <si>
    <t>消防水泵房</t>
  </si>
  <si>
    <t>消防水池</t>
  </si>
  <si>
    <t>变配电室</t>
  </si>
  <si>
    <t>汽车坡道</t>
  </si>
  <si>
    <t>地下夹层</t>
  </si>
  <si>
    <t>自行车库</t>
  </si>
  <si>
    <t>送排烟机房</t>
  </si>
  <si>
    <t>走道楼梯</t>
  </si>
  <si>
    <t>首层</t>
  </si>
  <si>
    <t>分支行用房</t>
  </si>
  <si>
    <t>四季厅</t>
  </si>
  <si>
    <t>门厅</t>
  </si>
  <si>
    <t>支行营业厅</t>
  </si>
  <si>
    <r>
      <t>支行首层与二层，总建筑面积</t>
    </r>
    <r>
      <rPr>
        <sz val="10"/>
        <color theme="1"/>
        <rFont val="Arial"/>
        <family val="2"/>
      </rPr>
      <t>793.23</t>
    </r>
    <r>
      <rPr>
        <sz val="10"/>
        <color theme="1"/>
        <rFont val="仿宋_GB2312"/>
        <family val="3"/>
        <charset val="134"/>
      </rPr>
      <t>平方米</t>
    </r>
  </si>
  <si>
    <t>周转库房</t>
  </si>
  <si>
    <t>消防监控室</t>
  </si>
  <si>
    <t>设备机房</t>
  </si>
  <si>
    <t>卫生间</t>
  </si>
  <si>
    <t>走到楼梯</t>
  </si>
  <si>
    <t>二层</t>
  </si>
  <si>
    <t>金融交易中心</t>
  </si>
  <si>
    <t>产品体验中心</t>
  </si>
  <si>
    <t>计算机房</t>
  </si>
  <si>
    <t>三层</t>
  </si>
  <si>
    <t>四层</t>
  </si>
  <si>
    <t>五层</t>
  </si>
  <si>
    <t>培训用房</t>
  </si>
  <si>
    <t>消防水箱间</t>
  </si>
  <si>
    <t>电梯机房</t>
  </si>
  <si>
    <t>总计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</si>
</sst>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1"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DengXian"/>
      <family val="3"/>
      <charset val="134"/>
      <scheme val="minor"/>
    </font>
    <font>
      <b/>
      <sz val="12"/>
      <color theme="1"/>
      <name val="DengXian"/>
      <family val="3"/>
      <charset val="134"/>
      <scheme val="minor"/>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rgb="FFFF0000"/>
      <name val="DengXian"/>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DengXian"/>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b/>
      <sz val="9"/>
      <color indexed="8"/>
      <name val="宋体"/>
      <family val="3"/>
      <charset val="134"/>
    </font>
    <font>
      <b/>
      <sz val="9"/>
      <name val="宋体"/>
      <family val="3"/>
      <charset val="134"/>
    </font>
    <font>
      <sz val="9"/>
      <color theme="1"/>
      <name val="DengXian"/>
      <family val="3"/>
      <charset val="134"/>
      <scheme val="minor"/>
    </font>
    <font>
      <sz val="9"/>
      <color theme="1"/>
      <name val="宋体"/>
      <family val="3"/>
      <charset val="134"/>
    </font>
    <font>
      <sz val="10"/>
      <name val="DengXian"/>
      <family val="3"/>
      <charset val="134"/>
      <scheme val="minor"/>
    </font>
    <font>
      <sz val="10"/>
      <color rgb="FF000000"/>
      <name val="DengXian"/>
      <family val="3"/>
      <charset val="134"/>
      <scheme val="minor"/>
    </font>
    <font>
      <b/>
      <sz val="10"/>
      <color rgb="FF000000"/>
      <name val="DengXian"/>
      <family val="3"/>
      <charset val="134"/>
      <scheme val="minor"/>
    </font>
    <font>
      <b/>
      <sz val="10"/>
      <name val="DengXian"/>
      <family val="3"/>
      <charset val="134"/>
      <scheme val="minor"/>
    </font>
    <font>
      <b/>
      <sz val="10"/>
      <color rgb="FFFF0000"/>
      <name val="DengXian"/>
      <family val="3"/>
      <charset val="134"/>
      <scheme val="minor"/>
    </font>
    <font>
      <sz val="11"/>
      <color rgb="FFFF0000"/>
      <name val="仿宋"/>
      <family val="3"/>
      <charset val="134"/>
    </font>
    <font>
      <b/>
      <sz val="10"/>
      <color rgb="FF000000"/>
      <name val="仿宋"/>
      <family val="3"/>
      <charset val="134"/>
    </font>
    <font>
      <sz val="10"/>
      <color rgb="FF000000"/>
      <name val="仿宋"/>
      <family val="3"/>
      <charset val="134"/>
    </font>
    <font>
      <b/>
      <sz val="10"/>
      <color theme="0"/>
      <name val="DengXian"/>
      <family val="3"/>
      <charset val="134"/>
      <scheme val="minor"/>
    </font>
    <font>
      <sz val="10"/>
      <color theme="0"/>
      <name val="DengXian"/>
      <family val="3"/>
      <charset val="134"/>
      <scheme val="minor"/>
    </font>
    <font>
      <sz val="11"/>
      <color rgb="FF00000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right style="medium">
        <color rgb="FF000000"/>
      </right>
      <top/>
      <bottom style="medium">
        <color auto="1"/>
      </bottom>
      <diagonal/>
    </border>
    <border>
      <left style="medium">
        <color auto="1"/>
      </left>
      <right style="medium">
        <color auto="1"/>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6" fillId="0" borderId="0" xfId="17" applyFont="1" applyAlignment="1">
      <alignment horizontal="center" vertical="center" wrapText="1"/>
    </xf>
    <xf numFmtId="0" fontId="286" fillId="0" borderId="0" xfId="17" applyFont="1" applyAlignment="1">
      <alignment vertical="center" wrapText="1"/>
    </xf>
    <xf numFmtId="0" fontId="288" fillId="0" borderId="0" xfId="0" applyFont="1">
      <alignment vertical="center"/>
    </xf>
    <xf numFmtId="0" fontId="289"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9" fillId="0" borderId="0" xfId="17" applyFont="1" applyAlignment="1">
      <alignment horizontal="center" vertical="center" wrapText="1"/>
    </xf>
    <xf numFmtId="0" fontId="289"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90" fillId="0" borderId="0" xfId="0" applyFont="1">
      <alignment vertical="center"/>
    </xf>
    <xf numFmtId="2" fontId="292" fillId="0" borderId="2" xfId="1" applyNumberFormat="1" applyFont="1" applyBorder="1" applyAlignment="1">
      <alignment horizontal="center" vertical="center" wrapText="1"/>
    </xf>
    <xf numFmtId="186" fontId="292" fillId="0" borderId="2" xfId="1" applyNumberFormat="1" applyFont="1" applyBorder="1" applyAlignment="1">
      <alignment horizontal="center" vertical="center"/>
    </xf>
    <xf numFmtId="2" fontId="291" fillId="0" borderId="2" xfId="1" applyNumberFormat="1" applyFont="1" applyBorder="1" applyAlignment="1">
      <alignment horizontal="center" vertical="center"/>
    </xf>
    <xf numFmtId="186" fontId="291" fillId="0" borderId="2" xfId="1" applyNumberFormat="1" applyFont="1" applyBorder="1" applyAlignment="1">
      <alignment horizontal="center" vertical="center"/>
    </xf>
    <xf numFmtId="180" fontId="292"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3" fillId="8" borderId="2" xfId="1" applyFont="1" applyFill="1" applyBorder="1" applyAlignment="1">
      <alignment horizontal="center" vertical="center" wrapText="1"/>
    </xf>
    <xf numFmtId="0" fontId="292" fillId="0" borderId="2" xfId="1" applyFont="1" applyBorder="1" applyAlignment="1">
      <alignment horizontal="center" vertical="center"/>
    </xf>
    <xf numFmtId="186" fontId="291" fillId="0" borderId="10" xfId="1" applyNumberFormat="1" applyFont="1" applyBorder="1" applyAlignment="1">
      <alignment horizontal="center" vertical="center"/>
    </xf>
    <xf numFmtId="186" fontId="291" fillId="0" borderId="21" xfId="1" applyNumberFormat="1" applyFont="1" applyBorder="1" applyAlignment="1">
      <alignment horizontal="center" vertical="center"/>
    </xf>
    <xf numFmtId="0" fontId="293"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2" fontId="291"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4"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142" fillId="0" borderId="0" xfId="0" applyFont="1" applyAlignment="1">
      <alignment vertical="center" wrapText="1"/>
    </xf>
    <xf numFmtId="14" fontId="0" fillId="0" borderId="0" xfId="0" applyNumberFormat="1">
      <alignment vertical="center"/>
    </xf>
    <xf numFmtId="0" fontId="142" fillId="6" borderId="0" xfId="0" applyFont="1" applyFill="1">
      <alignment vertical="center"/>
    </xf>
    <xf numFmtId="0" fontId="0" fillId="6" borderId="0" xfId="0" applyFill="1">
      <alignment vertical="center"/>
    </xf>
    <xf numFmtId="0" fontId="200" fillId="21" borderId="0" xfId="0" applyFont="1" applyFill="1">
      <alignment vertical="center"/>
    </xf>
    <xf numFmtId="0" fontId="54" fillId="25" borderId="21" xfId="3" applyFont="1" applyFill="1" applyBorder="1" applyAlignment="1" applyProtection="1">
      <alignment horizontal="left" vertical="center" wrapText="1"/>
      <protection locked="0"/>
    </xf>
    <xf numFmtId="0" fontId="81" fillId="25" borderId="21" xfId="3" applyFont="1" applyFill="1" applyBorder="1" applyAlignment="1" applyProtection="1">
      <alignment horizontal="center" vertical="center" wrapText="1"/>
    </xf>
    <xf numFmtId="186" fontId="294" fillId="6" borderId="2" xfId="1" applyNumberFormat="1" applyFont="1" applyFill="1" applyBorder="1" applyAlignment="1">
      <alignment horizontal="center" vertical="center"/>
    </xf>
    <xf numFmtId="0" fontId="291" fillId="0" borderId="2" xfId="1" applyFont="1" applyBorder="1" applyAlignment="1">
      <alignment horizontal="center" vertical="center"/>
    </xf>
    <xf numFmtId="0" fontId="291" fillId="0" borderId="2" xfId="1" applyFont="1" applyBorder="1" applyAlignment="1">
      <alignment horizontal="center" vertical="center" wrapText="1"/>
    </xf>
    <xf numFmtId="0" fontId="166" fillId="0" borderId="2" xfId="1" applyFont="1" applyBorder="1" applyAlignment="1">
      <alignment horizontal="center" vertical="center"/>
    </xf>
    <xf numFmtId="0" fontId="290" fillId="8" borderId="2" xfId="1" applyFont="1" applyFill="1" applyBorder="1" applyAlignment="1">
      <alignment horizontal="center" vertical="center" wrapText="1"/>
    </xf>
    <xf numFmtId="2" fontId="295" fillId="0" borderId="2" xfId="1" applyNumberFormat="1" applyFont="1" applyBorder="1" applyAlignment="1">
      <alignment vertical="center" wrapText="1"/>
    </xf>
    <xf numFmtId="0" fontId="144" fillId="0" borderId="0" xfId="0" applyFont="1">
      <alignment vertical="center"/>
    </xf>
    <xf numFmtId="14" fontId="144" fillId="0" borderId="0" xfId="0" applyNumberFormat="1" applyFont="1">
      <alignment vertical="center"/>
    </xf>
    <xf numFmtId="0" fontId="167" fillId="8" borderId="2" xfId="1" applyFont="1" applyFill="1" applyBorder="1" applyAlignment="1">
      <alignment horizontal="center" vertical="center" wrapText="1"/>
    </xf>
    <xf numFmtId="0" fontId="291" fillId="15" borderId="2" xfId="1" applyFont="1" applyFill="1" applyBorder="1" applyAlignment="1">
      <alignment horizontal="center" vertical="center"/>
    </xf>
    <xf numFmtId="186" fontId="291" fillId="15" borderId="2" xfId="1" applyNumberFormat="1" applyFont="1" applyFill="1" applyBorder="1" applyAlignment="1">
      <alignment horizontal="center" vertical="center"/>
    </xf>
    <xf numFmtId="2" fontId="291" fillId="15" borderId="2" xfId="1" applyNumberFormat="1" applyFont="1" applyFill="1" applyBorder="1" applyAlignment="1">
      <alignment horizontal="center" vertical="center"/>
    </xf>
    <xf numFmtId="0" fontId="291" fillId="15" borderId="2" xfId="1" applyFont="1" applyFill="1" applyBorder="1" applyAlignment="1">
      <alignment horizontal="center" vertical="center" wrapText="1"/>
    </xf>
    <xf numFmtId="180" fontId="292" fillId="15" borderId="2" xfId="1" applyNumberFormat="1" applyFont="1" applyFill="1" applyBorder="1" applyAlignment="1">
      <alignment horizontal="center" vertical="center" wrapText="1"/>
    </xf>
    <xf numFmtId="186" fontId="294" fillId="15" borderId="2" xfId="1" applyNumberFormat="1" applyFont="1" applyFill="1" applyBorder="1" applyAlignment="1">
      <alignment horizontal="center" vertical="center"/>
    </xf>
    <xf numFmtId="0" fontId="294" fillId="15" borderId="2" xfId="1" applyFont="1" applyFill="1" applyBorder="1" applyAlignment="1">
      <alignment horizontal="center" vertical="center"/>
    </xf>
    <xf numFmtId="0" fontId="167" fillId="0" borderId="2" xfId="1" applyFont="1" applyBorder="1" applyAlignment="1">
      <alignment horizontal="center" vertical="center"/>
    </xf>
    <xf numFmtId="186" fontId="294" fillId="26"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90" fillId="0" borderId="0" xfId="0" applyNumberFormat="1" applyFont="1">
      <alignment vertical="center"/>
    </xf>
    <xf numFmtId="0" fontId="290"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90" fillId="8" borderId="0" xfId="0" applyNumberFormat="1" applyFont="1" applyFill="1">
      <alignment vertical="center"/>
    </xf>
    <xf numFmtId="0" fontId="167" fillId="0" borderId="0" xfId="0" applyFont="1">
      <alignment vertical="center"/>
    </xf>
    <xf numFmtId="0" fontId="290" fillId="6" borderId="0" xfId="0" applyFont="1" applyFill="1" applyAlignment="1">
      <alignment horizontal="center" vertical="center"/>
    </xf>
    <xf numFmtId="0" fontId="296" fillId="0" borderId="82" xfId="0" applyFont="1" applyBorder="1" applyAlignment="1">
      <alignment horizontal="center" vertical="center" wrapText="1"/>
    </xf>
    <xf numFmtId="0" fontId="296" fillId="0" borderId="38" xfId="0" applyFont="1" applyBorder="1" applyAlignment="1">
      <alignment horizontal="center" vertical="center" wrapText="1"/>
    </xf>
    <xf numFmtId="0" fontId="297"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8" fillId="7" borderId="2" xfId="0" applyFont="1" applyFill="1" applyBorder="1" applyAlignment="1">
      <alignment horizontal="center" vertical="center" wrapText="1"/>
    </xf>
    <xf numFmtId="0" fontId="290" fillId="0" borderId="2" xfId="0" applyFont="1" applyBorder="1" applyAlignment="1">
      <alignment horizontal="center" vertical="center" wrapText="1"/>
    </xf>
    <xf numFmtId="2" fontId="290" fillId="0" borderId="2" xfId="0" applyNumberFormat="1" applyFont="1" applyBorder="1" applyAlignment="1">
      <alignment horizontal="center" vertical="center" wrapText="1"/>
    </xf>
    <xf numFmtId="180" fontId="290" fillId="0" borderId="2" xfId="0" applyNumberFormat="1" applyFont="1" applyBorder="1" applyAlignment="1">
      <alignment horizontal="center" vertical="center" wrapText="1"/>
    </xf>
    <xf numFmtId="0" fontId="294" fillId="0" borderId="2" xfId="0" applyFont="1" applyBorder="1" applyAlignment="1">
      <alignment horizontal="center" vertical="center" wrapText="1"/>
    </xf>
    <xf numFmtId="0" fontId="290" fillId="0" borderId="0" xfId="0" applyFont="1" applyBorder="1" applyAlignment="1">
      <alignment horizontal="center" vertical="center" wrapText="1"/>
    </xf>
    <xf numFmtId="0" fontId="290" fillId="0" borderId="0" xfId="0" applyFont="1" applyAlignment="1">
      <alignment horizontal="center" vertical="center" wrapText="1"/>
    </xf>
    <xf numFmtId="0" fontId="290" fillId="0" borderId="0" xfId="0" applyFont="1" applyAlignment="1">
      <alignment vertical="center" wrapText="1"/>
    </xf>
    <xf numFmtId="0" fontId="299" fillId="27" borderId="2" xfId="0" applyFont="1" applyFill="1" applyBorder="1" applyAlignment="1">
      <alignment horizontal="center" vertical="center" wrapText="1"/>
    </xf>
    <xf numFmtId="2" fontId="299" fillId="27" borderId="2" xfId="0" applyNumberFormat="1" applyFont="1" applyFill="1" applyBorder="1" applyAlignment="1">
      <alignment horizontal="center" vertical="center" wrapText="1"/>
    </xf>
    <xf numFmtId="0" fontId="298" fillId="27" borderId="2" xfId="0" applyFont="1" applyFill="1" applyBorder="1" applyAlignment="1">
      <alignment horizontal="center" vertical="center" wrapText="1"/>
    </xf>
    <xf numFmtId="0" fontId="299" fillId="28" borderId="5" xfId="0" applyFont="1" applyFill="1" applyBorder="1" applyAlignment="1">
      <alignment horizontal="center" vertical="center" wrapText="1"/>
    </xf>
    <xf numFmtId="180" fontId="299" fillId="28" borderId="8" xfId="0" applyNumberFormat="1" applyFont="1" applyFill="1" applyBorder="1" applyAlignment="1">
      <alignment horizontal="center" vertical="center" wrapText="1"/>
    </xf>
    <xf numFmtId="0" fontId="299" fillId="28" borderId="8" xfId="0" applyFont="1" applyFill="1" applyBorder="1" applyAlignment="1">
      <alignment horizontal="center" vertical="center" wrapText="1"/>
    </xf>
    <xf numFmtId="0" fontId="298" fillId="7" borderId="8" xfId="0" applyFont="1" applyFill="1" applyBorder="1" applyAlignment="1">
      <alignment horizontal="center" vertical="center" wrapText="1"/>
    </xf>
    <xf numFmtId="0" fontId="290" fillId="0" borderId="2" xfId="0" quotePrefix="1" applyFont="1" applyBorder="1" applyAlignment="1">
      <alignment horizontal="center" vertical="center" wrapText="1"/>
    </xf>
    <xf numFmtId="0" fontId="297"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7"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93" fillId="7" borderId="9" xfId="0" applyFont="1" applyFill="1" applyBorder="1" applyAlignment="1">
      <alignment horizontal="center" vertical="center" wrapText="1"/>
    </xf>
    <xf numFmtId="0" fontId="297" fillId="0" borderId="82" xfId="0" applyFont="1" applyBorder="1" applyAlignment="1">
      <alignment horizontal="center" vertical="center" wrapText="1"/>
    </xf>
    <xf numFmtId="0" fontId="162" fillId="0" borderId="38" xfId="0" applyFont="1" applyBorder="1" applyAlignment="1">
      <alignment horizontal="center" vertical="center" wrapText="1"/>
    </xf>
    <xf numFmtId="0" fontId="162" fillId="0" borderId="66" xfId="0" applyFont="1" applyBorder="1" applyAlignment="1">
      <alignment horizontal="center" vertical="center" wrapText="1"/>
    </xf>
    <xf numFmtId="0" fontId="149" fillId="0" borderId="66" xfId="0" applyFont="1" applyBorder="1" applyAlignment="1">
      <alignment horizontal="center" vertical="center" wrapText="1"/>
    </xf>
    <xf numFmtId="0" fontId="162"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149" fillId="0" borderId="80" xfId="0" applyFont="1" applyBorder="1" applyAlignment="1">
      <alignment horizontal="center"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62" fillId="0" borderId="35" xfId="0" applyFont="1" applyBorder="1" applyAlignment="1">
      <alignment horizontal="center" vertical="center" wrapText="1"/>
    </xf>
    <xf numFmtId="0" fontId="162" fillId="0" borderId="79" xfId="0" applyFont="1" applyBorder="1" applyAlignment="1">
      <alignment horizontal="center" vertical="center" wrapText="1"/>
    </xf>
    <xf numFmtId="0" fontId="162" fillId="0" borderId="80" xfId="0" applyFont="1" applyBorder="1" applyAlignment="1">
      <alignment horizontal="center" vertical="center" wrapText="1"/>
    </xf>
    <xf numFmtId="0" fontId="149" fillId="0" borderId="35" xfId="0" applyFont="1" applyBorder="1" applyAlignment="1">
      <alignment horizontal="center" vertical="center" wrapText="1"/>
    </xf>
    <xf numFmtId="0" fontId="149" fillId="0" borderId="79" xfId="0" applyFont="1" applyBorder="1" applyAlignment="1">
      <alignment horizontal="center" vertical="center" wrapText="1"/>
    </xf>
    <xf numFmtId="0" fontId="149" fillId="0" borderId="80" xfId="0" applyFont="1" applyBorder="1" applyAlignment="1">
      <alignment horizontal="center" vertical="center" wrapText="1"/>
    </xf>
    <xf numFmtId="0" fontId="297" fillId="0" borderId="35" xfId="0" applyFont="1" applyBorder="1" applyAlignment="1">
      <alignment horizontal="center" vertical="center" wrapText="1"/>
    </xf>
    <xf numFmtId="0" fontId="297" fillId="0" borderId="159" xfId="0" applyFont="1" applyBorder="1" applyAlignment="1">
      <alignment horizontal="center" vertical="center" wrapText="1"/>
    </xf>
    <xf numFmtId="0" fontId="297" fillId="0" borderId="80"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7" fillId="0" borderId="162" xfId="0" applyFont="1" applyBorder="1" applyAlignment="1">
      <alignment horizontal="center" vertical="center" wrapText="1"/>
    </xf>
    <xf numFmtId="0" fontId="297" fillId="0" borderId="79" xfId="0" applyFont="1" applyBorder="1" applyAlignment="1">
      <alignment horizontal="center" vertical="center" wrapText="1"/>
    </xf>
    <xf numFmtId="0" fontId="297" fillId="0" borderId="54" xfId="0" applyFont="1" applyBorder="1" applyAlignment="1">
      <alignment horizontal="center" vertical="center" wrapText="1"/>
    </xf>
    <xf numFmtId="0" fontId="297"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0" fontId="282" fillId="6" borderId="2" xfId="1" applyFont="1" applyFill="1" applyBorder="1" applyAlignment="1">
      <alignment horizontal="center" vertical="center" wrapText="1"/>
    </xf>
    <xf numFmtId="0" fontId="283" fillId="0" borderId="2" xfId="1" applyFont="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84" fillId="0" borderId="2" xfId="1"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94" fillId="15" borderId="5" xfId="0" applyFont="1" applyFill="1" applyBorder="1" applyAlignment="1">
      <alignment horizontal="center" vertical="center" wrapText="1"/>
    </xf>
    <xf numFmtId="0" fontId="294" fillId="15" borderId="8" xfId="0" applyFont="1" applyFill="1" applyBorder="1" applyAlignment="1">
      <alignment horizontal="center" vertical="center" wrapText="1"/>
    </xf>
    <xf numFmtId="0" fontId="294" fillId="15" borderId="9" xfId="0" applyFont="1" applyFill="1" applyBorder="1" applyAlignment="1">
      <alignment horizontal="center" vertical="center" wrapText="1"/>
    </xf>
    <xf numFmtId="0" fontId="293" fillId="15" borderId="5" xfId="0" applyFont="1" applyFill="1" applyBorder="1" applyAlignment="1">
      <alignment horizontal="center" vertical="center" wrapText="1"/>
    </xf>
    <xf numFmtId="0" fontId="293" fillId="15" borderId="8" xfId="0" applyFont="1" applyFill="1" applyBorder="1" applyAlignment="1">
      <alignment horizontal="center" vertical="center" wrapText="1"/>
    </xf>
    <xf numFmtId="0" fontId="293" fillId="15" borderId="9" xfId="0" applyFont="1" applyFill="1" applyBorder="1" applyAlignment="1">
      <alignment horizontal="center" vertical="center" wrapText="1"/>
    </xf>
    <xf numFmtId="0" fontId="290" fillId="8" borderId="10" xfId="1" applyFont="1" applyFill="1" applyBorder="1" applyAlignment="1">
      <alignment horizontal="center" vertical="center" wrapText="1"/>
    </xf>
    <xf numFmtId="0" fontId="290" fillId="8" borderId="3" xfId="1" applyFont="1" applyFill="1" applyBorder="1" applyAlignment="1">
      <alignment horizontal="center" vertical="center" wrapText="1"/>
    </xf>
    <xf numFmtId="0" fontId="290" fillId="8" borderId="21" xfId="1" applyFont="1" applyFill="1" applyBorder="1" applyAlignment="1">
      <alignment horizontal="center" vertical="center" wrapText="1"/>
    </xf>
    <xf numFmtId="0" fontId="290" fillId="8" borderId="10" xfId="1" applyFont="1" applyFill="1" applyBorder="1" applyAlignment="1">
      <alignment horizontal="center" vertical="center"/>
    </xf>
    <xf numFmtId="0" fontId="290" fillId="8" borderId="3" xfId="1" applyFont="1" applyFill="1" applyBorder="1" applyAlignment="1">
      <alignment horizontal="center" vertical="center"/>
    </xf>
    <xf numFmtId="0" fontId="290" fillId="8" borderId="21" xfId="1" applyFont="1" applyFill="1" applyBorder="1" applyAlignment="1">
      <alignment horizontal="center" vertical="center"/>
    </xf>
    <xf numFmtId="0" fontId="291" fillId="0" borderId="2" xfId="1" applyFont="1" applyBorder="1" applyAlignment="1">
      <alignment horizontal="center" vertical="center"/>
    </xf>
    <xf numFmtId="0" fontId="292" fillId="0" borderId="5" xfId="1" applyFont="1" applyBorder="1" applyAlignment="1">
      <alignment horizontal="center" vertical="center" wrapText="1"/>
    </xf>
    <xf numFmtId="0" fontId="292" fillId="0" borderId="8" xfId="1" applyFont="1" applyBorder="1" applyAlignment="1">
      <alignment horizontal="center" vertical="center" wrapText="1"/>
    </xf>
    <xf numFmtId="0" fontId="292" fillId="0" borderId="9"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1" fillId="0" borderId="2" xfId="1" applyFont="1" applyBorder="1" applyAlignment="1">
      <alignment horizontal="center" vertical="center" wrapText="1"/>
    </xf>
    <xf numFmtId="0" fontId="291" fillId="0" borderId="10" xfId="1" applyFont="1" applyBorder="1" applyAlignment="1">
      <alignment horizontal="center" vertical="center" wrapText="1"/>
    </xf>
    <xf numFmtId="0" fontId="291" fillId="0" borderId="21" xfId="1" applyFont="1" applyBorder="1" applyAlignment="1">
      <alignment horizontal="center" vertical="center" wrapText="1"/>
    </xf>
    <xf numFmtId="0" fontId="292" fillId="0" borderId="2" xfId="1" applyFont="1" applyBorder="1" applyAlignment="1">
      <alignment horizontal="center" vertical="center" wrapText="1"/>
    </xf>
    <xf numFmtId="0" fontId="291" fillId="0" borderId="10" xfId="1" applyFont="1" applyBorder="1" applyAlignment="1">
      <alignment horizontal="center" vertical="center"/>
    </xf>
    <xf numFmtId="0" fontId="291" fillId="0" borderId="3" xfId="1" applyFont="1" applyBorder="1" applyAlignment="1">
      <alignment horizontal="center" vertical="center"/>
    </xf>
    <xf numFmtId="0" fontId="291" fillId="0" borderId="21" xfId="1" applyFont="1" applyBorder="1" applyAlignment="1">
      <alignment horizontal="center" vertical="center"/>
    </xf>
    <xf numFmtId="0" fontId="166" fillId="0" borderId="2" xfId="1" applyFont="1" applyBorder="1" applyAlignment="1">
      <alignment horizontal="center" vertical="center"/>
    </xf>
    <xf numFmtId="0" fontId="291" fillId="15" borderId="2" xfId="1" applyFont="1" applyFill="1" applyBorder="1" applyAlignment="1">
      <alignment horizontal="center" vertical="center"/>
    </xf>
    <xf numFmtId="0" fontId="292" fillId="15" borderId="2" xfId="1" applyFont="1" applyFill="1" applyBorder="1" applyAlignment="1">
      <alignment horizontal="center" vertical="center" wrapText="1"/>
    </xf>
    <xf numFmtId="0" fontId="291" fillId="15" borderId="10" xfId="1" applyFont="1" applyFill="1" applyBorder="1" applyAlignment="1">
      <alignment horizontal="center" vertical="center"/>
    </xf>
    <xf numFmtId="0" fontId="291" fillId="15" borderId="3" xfId="1" applyFont="1" applyFill="1" applyBorder="1" applyAlignment="1">
      <alignment horizontal="center" vertical="center"/>
    </xf>
    <xf numFmtId="0" fontId="291" fillId="15" borderId="21" xfId="1" applyFont="1" applyFill="1" applyBorder="1" applyAlignment="1">
      <alignment horizontal="center" vertical="center"/>
    </xf>
    <xf numFmtId="0" fontId="291" fillId="15" borderId="10" xfId="1" applyFont="1" applyFill="1" applyBorder="1" applyAlignment="1">
      <alignment horizontal="center" vertical="center" wrapText="1"/>
    </xf>
    <xf numFmtId="0" fontId="291" fillId="15" borderId="21" xfId="1" applyFont="1" applyFill="1" applyBorder="1" applyAlignment="1">
      <alignment horizontal="center" vertical="center" wrapText="1"/>
    </xf>
    <xf numFmtId="0" fontId="292" fillId="15" borderId="5" xfId="1" applyFont="1" applyFill="1" applyBorder="1" applyAlignment="1">
      <alignment horizontal="center" vertical="center" wrapText="1"/>
    </xf>
    <xf numFmtId="0" fontId="292" fillId="15" borderId="8" xfId="1" applyFont="1" applyFill="1" applyBorder="1" applyAlignment="1">
      <alignment horizontal="center" vertical="center" wrapText="1"/>
    </xf>
    <xf numFmtId="0" fontId="292" fillId="15" borderId="9" xfId="1" applyFont="1" applyFill="1" applyBorder="1" applyAlignment="1">
      <alignment horizontal="center" vertical="center" wrapText="1"/>
    </xf>
    <xf numFmtId="0" fontId="290" fillId="8" borderId="2" xfId="1" applyFont="1" applyFill="1" applyBorder="1" applyAlignment="1">
      <alignment horizontal="center" vertical="center" wrapText="1"/>
    </xf>
    <xf numFmtId="0" fontId="290" fillId="8" borderId="2" xfId="1" applyFont="1" applyFill="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6" fillId="0" borderId="0" xfId="19" applyFont="1" applyAlignment="1">
      <alignment horizontal="center" vertical="center" wrapText="1"/>
    </xf>
    <xf numFmtId="0" fontId="286" fillId="0" borderId="0" xfId="17" applyFont="1" applyAlignment="1">
      <alignment horizontal="center" vertical="center" wrapText="1"/>
    </xf>
    <xf numFmtId="0" fontId="286" fillId="0" borderId="19" xfId="17" applyFont="1" applyBorder="1" applyAlignment="1">
      <alignment horizontal="center" vertical="center" wrapText="1"/>
    </xf>
    <xf numFmtId="177" fontId="286" fillId="0" borderId="0" xfId="17" applyNumberFormat="1" applyFont="1" applyAlignment="1">
      <alignment horizontal="center" vertical="center" wrapText="1"/>
    </xf>
    <xf numFmtId="0" fontId="286" fillId="0" borderId="0" xfId="18" applyFont="1" applyAlignment="1">
      <alignment horizontal="center" vertical="center" wrapText="1"/>
    </xf>
    <xf numFmtId="0" fontId="287" fillId="0" borderId="0" xfId="17" applyFont="1" applyAlignment="1">
      <alignment horizontal="center" vertical="center" wrapText="1"/>
    </xf>
    <xf numFmtId="0" fontId="286" fillId="0" borderId="0" xfId="16" applyNumberFormat="1" applyFont="1" applyFill="1" applyBorder="1" applyAlignment="1">
      <alignment horizontal="center" vertical="center" wrapText="1"/>
    </xf>
  </cellXfs>
  <cellStyles count="21">
    <cellStyle name="百分比 2" xfId="11"/>
    <cellStyle name="百分比 2 2" xfId="20"/>
    <cellStyle name="百分比 5"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xfId="19"/>
    <cellStyle name="常规_2004-40_2008-6-1" xfId="17"/>
    <cellStyle name="常规_2004-40_2008-6-1 2 2" xfId="18"/>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externalLink" Target="externalLinks/externalLink1.xml"/><Relationship Id="rId55" Type="http://schemas.openxmlformats.org/officeDocument/2006/relationships/externalLink" Target="externalLinks/externalLink2.xml"/><Relationship Id="rId56" Type="http://schemas.openxmlformats.org/officeDocument/2006/relationships/externalLink" Target="externalLinks/externalLink3.xml"/><Relationship Id="rId57" Type="http://schemas.openxmlformats.org/officeDocument/2006/relationships/externalLink" Target="externalLinks/externalLink4.xml"/><Relationship Id="rId58" Type="http://schemas.openxmlformats.org/officeDocument/2006/relationships/theme" Target="theme/theme1.xml"/><Relationship Id="rId59" Type="http://schemas.openxmlformats.org/officeDocument/2006/relationships/styles" Target="styles.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sharedStrings" Target="sharedStrings.xml"/><Relationship Id="rId6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xmlns=""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xmlns=""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xmlns=""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209550</xdr:colOff>
      <xdr:row>16</xdr:row>
      <xdr:rowOff>104775</xdr:rowOff>
    </xdr:from>
    <xdr:to>
      <xdr:col>12</xdr:col>
      <xdr:colOff>256368</xdr:colOff>
      <xdr:row>29</xdr:row>
      <xdr:rowOff>133113</xdr:rowOff>
    </xdr:to>
    <xdr:pic>
      <xdr:nvPicPr>
        <xdr:cNvPr id="2" name="图片 1">
          <a:extLst>
            <a:ext uri="{FF2B5EF4-FFF2-40B4-BE49-F238E27FC236}">
              <a16:creationId xmlns:a16="http://schemas.microsoft.com/office/drawing/2014/main" xmlns="" id="{13A9246D-2DBA-4A54-A418-54874C83D2CD}"/>
            </a:ext>
          </a:extLst>
        </xdr:cNvPr>
        <xdr:cNvPicPr>
          <a:picLocks noChangeAspect="1"/>
        </xdr:cNvPicPr>
      </xdr:nvPicPr>
      <xdr:blipFill>
        <a:blip xmlns:r="http://schemas.openxmlformats.org/officeDocument/2006/relationships" r:embed="rId1"/>
        <a:stretch>
          <a:fillRect/>
        </a:stretch>
      </xdr:blipFill>
      <xdr:spPr>
        <a:xfrm>
          <a:off x="8286750" y="1781175"/>
          <a:ext cx="6457143" cy="1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xmlns=""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xmlns=""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xmlns=""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xmlns=""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10&#27979;&#31639;-&#21322;&#27493;&#34903;15&#21495;&#22320;&#19978;&#22320;&#19979;&#28385;&#24180;&#38480;%20&#21416;&#25151;&#12289;&#39135;&#22530;&#31639;&#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25733</v>
          </cell>
        </row>
        <row r="5">
          <cell r="C5">
            <v>36004</v>
          </cell>
        </row>
        <row r="6">
          <cell r="C6">
            <v>20346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vmlDrawing" Target="../drawings/vmlDrawing6.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2.vml"/><Relationship Id="rId3"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3.vml"/><Relationship Id="rId3"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4.vml"/><Relationship Id="rId3"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5.vml"/><Relationship Id="rId3"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6.vml"/><Relationship Id="rId3"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7.vml"/><Relationship Id="rId3"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18.vml"/><Relationship Id="rId3"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19.vml"/><Relationship Id="rId3"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0.vml"/><Relationship Id="rId3"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vmlDrawing" Target="../drawings/vmlDrawing21.vml"/><Relationship Id="rId3"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vmlDrawing" Target="../drawings/vmlDrawing22.vml"/><Relationship Id="rId3"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 Id="rId2" Type="http://schemas.openxmlformats.org/officeDocument/2006/relationships/vmlDrawing" Target="../drawings/vmlDrawing23.vml"/><Relationship Id="rId3"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 Id="rId2" Type="http://schemas.openxmlformats.org/officeDocument/2006/relationships/vmlDrawing" Target="../drawings/vmlDrawing24.vml"/><Relationship Id="rId3"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vmlDrawing" Target="../drawings/vmlDrawing25.vml"/><Relationship Id="rId3"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vmlDrawing" Target="../drawings/vmlDrawing27.vml"/><Relationship Id="rId3"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vmlDrawing" Target="../drawings/vmlDrawing28.vml"/><Relationship Id="rId3" Type="http://schemas.openxmlformats.org/officeDocument/2006/relationships/comments" Target="../comments2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 Id="rId3"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workbookViewId="0">
      <selection activeCell="A76" sqref="A76:B76"/>
    </sheetView>
  </sheetViews>
  <sheetFormatPr baseColWidth="10" defaultColWidth="9" defaultRowHeight="16" x14ac:dyDescent="0.2"/>
  <cols>
    <col min="1" max="1" width="36.5" style="2567" customWidth="1"/>
    <col min="2" max="2" width="78.1640625" style="2568" customWidth="1"/>
    <col min="3" max="18" width="9" style="2562"/>
    <col min="19" max="19" width="17.83203125" style="2562" customWidth="1"/>
    <col min="20" max="51" width="9" style="2562"/>
    <col min="52" max="52" width="13.1640625" style="2562" customWidth="1"/>
    <col min="53" max="53" width="13.5" style="2562" bestFit="1" customWidth="1"/>
    <col min="54" max="54" width="11.6640625" style="2562" bestFit="1" customWidth="1"/>
    <col min="55" max="55" width="13.5" style="2562" bestFit="1" customWidth="1"/>
    <col min="56" max="16384" width="9" style="2562"/>
  </cols>
  <sheetData>
    <row r="1" spans="1:55" s="2573" customFormat="1" ht="17" thickBot="1" x14ac:dyDescent="0.25">
      <c r="A1" s="2571" t="s">
        <v>2609</v>
      </c>
      <c r="B1" s="2572" t="s">
        <v>2706</v>
      </c>
    </row>
    <row r="2" spans="1:55" s="2576" customFormat="1" ht="17" thickTop="1" x14ac:dyDescent="0.2">
      <c r="A2" s="2574" t="s">
        <v>2613</v>
      </c>
      <c r="B2" s="2575" t="str">
        <f>'预评函-封皮'!B37</f>
        <v>北京市出让国有建设用地使用权市场价格预评估</v>
      </c>
      <c r="AX2" s="2577"/>
      <c r="AZ2" s="2577"/>
      <c r="BA2" s="2578"/>
      <c r="BC2" s="2578"/>
    </row>
    <row r="3" spans="1:55" s="2579" customFormat="1" x14ac:dyDescent="0.2">
      <c r="A3" s="2558" t="s">
        <v>2614</v>
      </c>
      <c r="B3" s="2561" t="str">
        <f>'预评函-封皮'!B40</f>
        <v>工行北分</v>
      </c>
    </row>
    <row r="4" spans="1:55" s="2560" customFormat="1" x14ac:dyDescent="0.2">
      <c r="A4" s="2558" t="s">
        <v>2615</v>
      </c>
      <c r="B4" s="2559" t="str">
        <f>'预评函-封皮'!B46</f>
        <v>叶凌、土地估价师</v>
      </c>
      <c r="N4" s="2560" t="str">
        <f>'预评函-1'!A28</f>
        <v>——</v>
      </c>
    </row>
    <row r="5" spans="1:55" s="2573" customFormat="1" ht="17" thickBot="1" x14ac:dyDescent="0.25">
      <c r="A5" s="2580" t="s">
        <v>2616</v>
      </c>
      <c r="B5" s="2581" t="str">
        <f>'预评函-封皮'!B49</f>
        <v>康正预评字号</v>
      </c>
    </row>
    <row r="6" spans="1:55" s="2582" customFormat="1" ht="17" thickTop="1" x14ac:dyDescent="0.2">
      <c r="A6" s="2574" t="s">
        <v>2658</v>
      </c>
      <c r="B6" s="2575" t="str">
        <f>'预评函-1'!A4</f>
        <v>受贵公司委托，我公司对北京市出让国有建设用地使用权市场价格进行了预评估。</v>
      </c>
      <c r="AM6" s="2583"/>
    </row>
    <row r="7" spans="1:55" s="2557" customFormat="1" x14ac:dyDescent="0.2">
      <c r="A7" s="2558" t="s">
        <v>2610</v>
      </c>
      <c r="B7" s="2559" t="str">
        <f>'预评函-1'!A6</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8" spans="1:55" s="2557" customFormat="1" x14ac:dyDescent="0.2">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x14ac:dyDescent="0.2">
      <c r="A9" s="2558" t="s">
        <v>2661</v>
      </c>
      <c r="B9" s="2559" t="str">
        <f>'预评函-1'!A9</f>
        <v>本次评估为委托估价方了解标的物之市场价格提供参考依据而评估出让国有建设用地使用权市场价格。</v>
      </c>
    </row>
    <row r="10" spans="1:55" s="2557" customFormat="1" x14ac:dyDescent="0.2">
      <c r="A10" s="2558" t="s">
        <v>2612</v>
      </c>
      <c r="B10" s="2559" t="str">
        <f>'预评函-1'!A11</f>
        <v>2022年1月10日（评估专业人员勘察现场之日）</v>
      </c>
    </row>
    <row r="11" spans="1:55" s="2557" customFormat="1" x14ac:dyDescent="0.2">
      <c r="A11" s="2558" t="s">
        <v>2618</v>
      </c>
      <c r="B11" s="2559" t="str">
        <f>'预评函-1'!A14</f>
        <v>根据《国有土地使用证》[]，本次评估估价对象证载（地类）用途为。</v>
      </c>
    </row>
    <row r="12" spans="1:55" s="2557" customFormat="1" x14ac:dyDescent="0.2">
      <c r="A12" s="2558" t="s">
        <v>2619</v>
      </c>
      <c r="B12" s="2559" t="str">
        <f>'预评函-1'!A15</f>
        <v>本次评估设定用途即为证载用途。</v>
      </c>
    </row>
    <row r="13" spans="1:55" s="2557" customFormat="1" x14ac:dyDescent="0.2">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x14ac:dyDescent="0.2">
      <c r="A14" s="2558" t="s">
        <v>2621</v>
      </c>
      <c r="B14" s="2559" t="str">
        <f>'预评函-1'!A18</f>
        <v>。本次评估设定土地开发程度为红线外市政基础设施达“七通”、宗地红线内场地平整。</v>
      </c>
    </row>
    <row r="15" spans="1:55" s="2557" customFormat="1" x14ac:dyDescent="0.2">
      <c r="A15" s="2558" t="s">
        <v>2617</v>
      </c>
      <c r="B15" s="2559" t="str">
        <f>'预评函-1'!A20</f>
        <v>根据《国有土地使用证》[]，估价对象（分摊）出让国有建设用地使用权面积为16443.3平方米。根据《建设工程规划许可证》[]、《出让合同》[]，估价对象规划建筑面积为40720平方米。</v>
      </c>
    </row>
    <row r="16" spans="1:55" s="2557" customFormat="1" x14ac:dyDescent="0.2">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17" spans="1:48" s="2557" customFormat="1" x14ac:dyDescent="0.2">
      <c r="A17" s="2558" t="s">
        <v>2623</v>
      </c>
      <c r="B17" s="2559" t="str">
        <f>'预评函-1'!A23</f>
        <v>本次评估设定估价对象剩余土地使用年限为。</v>
      </c>
    </row>
    <row r="18" spans="1:48" s="2557" customFormat="1" x14ac:dyDescent="0.2">
      <c r="A18" s="2558" t="s">
        <v>2624</v>
      </c>
      <c r="B18" s="2559" t="str">
        <f>'预评函-1'!A25</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19" spans="1:48" s="2557" customFormat="1" x14ac:dyDescent="0.2">
      <c r="A19" s="2558" t="s">
        <v>2625</v>
      </c>
      <c r="B19" s="2559" t="str">
        <f>'预评函-1'!A26</f>
        <v>——</v>
      </c>
    </row>
    <row r="20" spans="1:48" s="2557" customFormat="1" x14ac:dyDescent="0.2">
      <c r="A20" s="2558" t="s">
        <v>2626</v>
      </c>
      <c r="B20" s="2559" t="str">
        <f>'预评函-1'!A27</f>
        <v>——</v>
      </c>
    </row>
    <row r="21" spans="1:48" s="2573" customFormat="1" ht="17" thickBot="1" x14ac:dyDescent="0.25">
      <c r="A21" s="2580" t="s">
        <v>2627</v>
      </c>
      <c r="B21" s="2581" t="str">
        <f>'预评函-1'!A28</f>
        <v>——</v>
      </c>
    </row>
    <row r="22" spans="1:48" ht="17" thickTop="1" x14ac:dyDescent="0.2">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x14ac:dyDescent="0.2">
      <c r="A23" s="2558" t="s">
        <v>2629</v>
      </c>
      <c r="B23" s="2559" t="str">
        <f>'预评函-2'!K2</f>
        <v>估价期日：2022年1月10日</v>
      </c>
    </row>
    <row r="24" spans="1:48" x14ac:dyDescent="0.2">
      <c r="A24" s="2558" t="s">
        <v>2630</v>
      </c>
      <c r="B24" s="2559" t="str">
        <f>'预评函-2'!R2</f>
        <v>估价期日的国有建设用地使用权性质：出让</v>
      </c>
    </row>
    <row r="25" spans="1:48" x14ac:dyDescent="0.2">
      <c r="A25" s="2558" t="s">
        <v>2686</v>
      </c>
      <c r="B25" s="2559" t="str">
        <f>'预评函-2'!A3</f>
        <v>估价期日土地使用者</v>
      </c>
    </row>
    <row r="26" spans="1:48" x14ac:dyDescent="0.2">
      <c r="A26" s="2558" t="s">
        <v>2662</v>
      </c>
      <c r="B26" s="2559" t="str">
        <f>'预评函-2'!A5</f>
        <v>中信开发</v>
      </c>
    </row>
    <row r="27" spans="1:48" x14ac:dyDescent="0.2">
      <c r="A27" s="2558" t="s">
        <v>2687</v>
      </c>
      <c r="B27" s="2559" t="str">
        <f>'预评函-2'!B3</f>
        <v>宗地编号/不动产单元号</v>
      </c>
    </row>
    <row r="28" spans="1:48" x14ac:dyDescent="0.2">
      <c r="A28" s="2558" t="s">
        <v>2663</v>
      </c>
      <c r="B28" s="2559" t="str">
        <f>'预评函-2'!B5</f>
        <v>11111111111</v>
      </c>
    </row>
    <row r="29" spans="1:48" x14ac:dyDescent="0.2">
      <c r="A29" s="2558" t="s">
        <v>2689</v>
      </c>
      <c r="B29" s="2559">
        <f>'预评函-2'!C5</f>
        <v>22</v>
      </c>
    </row>
    <row r="30" spans="1:48" x14ac:dyDescent="0.2">
      <c r="A30" s="2558" t="s">
        <v>2690</v>
      </c>
      <c r="B30" s="2559" t="str">
        <f>'预评函-2'!D3</f>
        <v>土地使用证编号/不动产权证书编号</v>
      </c>
    </row>
    <row r="31" spans="1:48" x14ac:dyDescent="0.2">
      <c r="A31" s="2558" t="s">
        <v>2664</v>
      </c>
      <c r="B31" s="2559" t="str">
        <f>'预评函-2'!D5</f>
        <v>京国土字第111号</v>
      </c>
    </row>
    <row r="32" spans="1:48" x14ac:dyDescent="0.2">
      <c r="A32" s="2558" t="s">
        <v>2665</v>
      </c>
      <c r="B32" s="2559">
        <f>'预评函-2'!E5</f>
        <v>0</v>
      </c>
      <c r="AV32" s="2563"/>
    </row>
    <row r="33" spans="1:2" x14ac:dyDescent="0.2">
      <c r="A33" s="2558" t="s">
        <v>2666</v>
      </c>
      <c r="B33" s="2559">
        <f>'预评函-2'!F5</f>
        <v>258</v>
      </c>
    </row>
    <row r="34" spans="1:2" x14ac:dyDescent="0.2">
      <c r="A34" s="2558" t="s">
        <v>2667</v>
      </c>
      <c r="B34" s="2559">
        <f>'预评函-2'!G5</f>
        <v>0</v>
      </c>
    </row>
    <row r="35" spans="1:2" x14ac:dyDescent="0.2">
      <c r="A35" s="2558" t="s">
        <v>2668</v>
      </c>
      <c r="B35" s="2559">
        <f>'预评函-2'!H5</f>
        <v>1.5</v>
      </c>
    </row>
    <row r="36" spans="1:2" x14ac:dyDescent="0.2">
      <c r="A36" s="2558" t="s">
        <v>2669</v>
      </c>
      <c r="B36" s="2559">
        <f>'预评函-2'!I5</f>
        <v>1.5</v>
      </c>
    </row>
    <row r="37" spans="1:2" x14ac:dyDescent="0.2">
      <c r="A37" s="2558" t="s">
        <v>2670</v>
      </c>
      <c r="B37" s="2559">
        <f>'预评函-2'!J5</f>
        <v>1.5</v>
      </c>
    </row>
    <row r="38" spans="1:2" x14ac:dyDescent="0.2">
      <c r="A38" s="2558" t="s">
        <v>2671</v>
      </c>
      <c r="B38" s="2559" t="str">
        <f>'预评函-2'!K5</f>
        <v>红线外七通、宗地红线内</v>
      </c>
    </row>
    <row r="39" spans="1:2" x14ac:dyDescent="0.2">
      <c r="A39" s="2558" t="s">
        <v>2672</v>
      </c>
      <c r="B39" s="2559" t="str">
        <f>'预评函-2'!L5</f>
        <v>红线外七通、宗地红线内场地</v>
      </c>
    </row>
    <row r="40" spans="1:2" x14ac:dyDescent="0.2">
      <c r="A40" s="2558" t="s">
        <v>2691</v>
      </c>
      <c r="B40" s="2559" t="str">
        <f>'预评函-2'!M3</f>
        <v>（剩余）土地使用年限/年</v>
      </c>
    </row>
    <row r="41" spans="1:2" x14ac:dyDescent="0.2">
      <c r="A41" s="2558" t="s">
        <v>2673</v>
      </c>
      <c r="B41" s="2559">
        <f>'预评函-2'!M5</f>
        <v>0</v>
      </c>
    </row>
    <row r="42" spans="1:2" x14ac:dyDescent="0.2">
      <c r="A42" s="2558" t="s">
        <v>2692</v>
      </c>
      <c r="B42" s="2559" t="str">
        <f>'预评函-2'!N3</f>
        <v>（分摊）出让国有建设用地使用权面积/㎡</v>
      </c>
    </row>
    <row r="43" spans="1:2" x14ac:dyDescent="0.2">
      <c r="A43" s="2558" t="s">
        <v>2674</v>
      </c>
      <c r="B43" s="2559">
        <f>'预评函-2'!N5</f>
        <v>16443.3</v>
      </c>
    </row>
    <row r="44" spans="1:2" x14ac:dyDescent="0.2">
      <c r="A44" s="2558" t="s">
        <v>2693</v>
      </c>
      <c r="B44" s="2559" t="str">
        <f>'预评函-2'!O3</f>
        <v>规划建筑面积/㎡</v>
      </c>
    </row>
    <row r="45" spans="1:2" x14ac:dyDescent="0.2">
      <c r="A45" s="2558" t="s">
        <v>2675</v>
      </c>
      <c r="B45" s="2559">
        <f>'预评函-2'!O5</f>
        <v>40720</v>
      </c>
    </row>
    <row r="46" spans="1:2" x14ac:dyDescent="0.2">
      <c r="A46" s="2558" t="s">
        <v>2676</v>
      </c>
      <c r="B46" s="2559" t="e">
        <f ca="1">'预评函-2'!P5</f>
        <v>#REF!</v>
      </c>
    </row>
    <row r="47" spans="1:2" x14ac:dyDescent="0.2">
      <c r="A47" s="2558" t="s">
        <v>2677</v>
      </c>
      <c r="B47" s="2559" t="e">
        <f ca="1">'预评函-2'!Q5</f>
        <v>#REF!</v>
      </c>
    </row>
    <row r="48" spans="1:2" x14ac:dyDescent="0.2">
      <c r="A48" s="2558" t="s">
        <v>2678</v>
      </c>
      <c r="B48" s="2559" t="e">
        <f ca="1">'预评函-2'!R5</f>
        <v>#REF!</v>
      </c>
    </row>
    <row r="49" spans="1:2" x14ac:dyDescent="0.2">
      <c r="A49" s="2558" t="s">
        <v>2694</v>
      </c>
      <c r="B49" s="2559" t="str">
        <f>'预评函-2'!A6</f>
        <v>——</v>
      </c>
    </row>
    <row r="50" spans="1:2" x14ac:dyDescent="0.2">
      <c r="A50" s="2558" t="s">
        <v>2679</v>
      </c>
      <c r="B50" s="2559" t="str">
        <f>'预评函-2'!R6</f>
        <v>——</v>
      </c>
    </row>
    <row r="51" spans="1:2" x14ac:dyDescent="0.2">
      <c r="A51" s="2558" t="s">
        <v>2695</v>
      </c>
      <c r="B51" s="2559" t="str">
        <f>'预评函-2'!A7</f>
        <v>——</v>
      </c>
    </row>
    <row r="52" spans="1:2" x14ac:dyDescent="0.2">
      <c r="A52" s="2558" t="s">
        <v>2680</v>
      </c>
      <c r="B52" s="2559" t="str">
        <f>'预评函-2'!R7</f>
        <v>——</v>
      </c>
    </row>
    <row r="53" spans="1:2" x14ac:dyDescent="0.2">
      <c r="A53" s="2558" t="s">
        <v>2696</v>
      </c>
      <c r="B53" s="2559" t="str">
        <f>'预评函-2'!A8</f>
        <v>——</v>
      </c>
    </row>
    <row r="54" spans="1:2" s="2573" customFormat="1" ht="17" thickBot="1" x14ac:dyDescent="0.25">
      <c r="A54" s="2580" t="s">
        <v>2681</v>
      </c>
      <c r="B54" s="2581" t="str">
        <f>'预评函-2'!R8</f>
        <v>——</v>
      </c>
    </row>
    <row r="55" spans="1:2" ht="17" thickTop="1" x14ac:dyDescent="0.2">
      <c r="A55" s="2569" t="s">
        <v>2631</v>
      </c>
      <c r="B55" s="2570" t="str">
        <f>'预评函-3'!A2</f>
        <v>1.权利限制：根据估价对象《不动产权证书》原件、《国有土地使用权》复印件，截至估价期日，估价对象抵押权未见登记。未设定租赁等其他他项权利。</v>
      </c>
    </row>
    <row r="56" spans="1:2" x14ac:dyDescent="0.2">
      <c r="A56" s="2558" t="s">
        <v>2632</v>
      </c>
      <c r="B56" s="2559" t="str">
        <f>'预评函-3'!A3</f>
        <v>2.基础设施条件：估价对象实际开发程度为红线外七通、宗地红线内；本次评估设定开发程度为红线外七通、宗地红线内场地。</v>
      </c>
    </row>
    <row r="57" spans="1:2" x14ac:dyDescent="0.2">
      <c r="A57" s="2558" t="s">
        <v>2633</v>
      </c>
      <c r="B57" s="2559" t="str">
        <f>'预评函-3'!A4</f>
        <v>3.估价规划限制条件：详见《建设工程规划许可证》[]、《出让合同》[]。</v>
      </c>
    </row>
    <row r="58" spans="1:2" s="2573" customFormat="1" ht="17" thickBot="1" x14ac:dyDescent="0.25">
      <c r="A58" s="2580" t="s">
        <v>2682</v>
      </c>
      <c r="B58" s="2581" t="str">
        <f>'预评函-3'!A5</f>
        <v>4.影响价格的其他限定条件：无。</v>
      </c>
    </row>
    <row r="59" spans="1:2" ht="17" thickTop="1" x14ac:dyDescent="0.2">
      <c r="A59" s="2569" t="s">
        <v>2634</v>
      </c>
      <c r="B59" s="2570" t="str">
        <f>'预评函-3'!A8</f>
        <v>2.本次评估设定估价对象宗地权属无争议，未被查封或者以其他形式限制其房地产权利，未设定抵押权等他项权利，不涉及第三方权利义务。</v>
      </c>
    </row>
    <row r="60" spans="1:2" x14ac:dyDescent="0.2">
      <c r="A60" s="2558" t="s">
        <v>2635</v>
      </c>
      <c r="B60" s="2559" t="str">
        <f>'预评函-3'!A9</f>
        <v>——</v>
      </c>
    </row>
    <row r="61" spans="1:2" x14ac:dyDescent="0.2">
      <c r="A61" s="2558" t="s">
        <v>2637</v>
      </c>
      <c r="B61" s="2559" t="str">
        <f>'预评函-3'!A10</f>
        <v>——</v>
      </c>
    </row>
    <row r="62" spans="1:2" x14ac:dyDescent="0.2">
      <c r="A62" s="2558" t="s">
        <v>2636</v>
      </c>
      <c r="B62" s="2559" t="str">
        <f>'预评函-3'!A11</f>
        <v>——</v>
      </c>
    </row>
    <row r="63" spans="1:2" x14ac:dyDescent="0.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x14ac:dyDescent="0.2">
      <c r="A64" s="2558" t="s">
        <v>2639</v>
      </c>
      <c r="B64" s="2564" t="str">
        <f>'预评函-3'!A13</f>
        <v>（3）。</v>
      </c>
    </row>
    <row r="65" spans="1:2" x14ac:dyDescent="0.2">
      <c r="A65" s="2558" t="s">
        <v>2640</v>
      </c>
      <c r="B65" s="2565" t="str">
        <f>'预评函-3'!A14</f>
        <v>——</v>
      </c>
    </row>
    <row r="66" spans="1:2" x14ac:dyDescent="0.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x14ac:dyDescent="0.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7" thickBot="1" x14ac:dyDescent="0.25">
      <c r="A68" s="2580" t="s">
        <v>2645</v>
      </c>
      <c r="B68" s="2584">
        <f>'预评函-3'!D30</f>
        <v>42558</v>
      </c>
    </row>
    <row r="69" spans="1:2" ht="17" thickTop="1" x14ac:dyDescent="0.2">
      <c r="A69" s="2569" t="s">
        <v>2643</v>
      </c>
      <c r="B69" s="2570" t="str">
        <f>'预评函-3'!A20</f>
        <v>叶凌</v>
      </c>
    </row>
    <row r="70" spans="1:2" x14ac:dyDescent="0.2">
      <c r="A70" s="2558" t="s">
        <v>2643</v>
      </c>
      <c r="B70" s="2565">
        <f ca="1">'预评函-3'!B20</f>
        <v>94010078</v>
      </c>
    </row>
    <row r="71" spans="1:2" x14ac:dyDescent="0.2">
      <c r="A71" s="2558" t="s">
        <v>2644</v>
      </c>
      <c r="B71" s="2559" t="str">
        <f>'预评函-3'!A21</f>
        <v>土地估价师</v>
      </c>
    </row>
    <row r="72" spans="1:2" s="2573" customFormat="1" ht="17" thickBot="1" x14ac:dyDescent="0.25">
      <c r="A72" s="2580" t="s">
        <v>2644</v>
      </c>
      <c r="B72" s="2586">
        <f>'预评函-3'!B21</f>
        <v>0</v>
      </c>
    </row>
    <row r="73" spans="1:2" ht="17" thickTop="1" x14ac:dyDescent="0.2">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x14ac:dyDescent="0.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7" thickBot="1" x14ac:dyDescent="0.25">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x14ac:dyDescent="0.2">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6" sqref="P6"/>
    </sheetView>
  </sheetViews>
  <sheetFormatPr baseColWidth="10" defaultColWidth="8.83203125" defaultRowHeight="15" x14ac:dyDescent="0.2"/>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B58"/>
  <sheetViews>
    <sheetView view="pageBreakPreview" zoomScale="93" zoomScaleSheetLayoutView="93" workbookViewId="0">
      <selection activeCell="B4" sqref="B4"/>
    </sheetView>
  </sheetViews>
  <sheetFormatPr baseColWidth="10" defaultColWidth="10" defaultRowHeight="15" x14ac:dyDescent="0.2"/>
  <cols>
    <col min="1" max="1" width="15.33203125" style="1583" customWidth="1"/>
    <col min="2" max="2" width="11.33203125" style="1583" customWidth="1"/>
    <col min="3" max="3" width="12.6640625" style="1583" customWidth="1"/>
    <col min="4" max="4" width="11.83203125" style="1583" customWidth="1"/>
    <col min="5" max="5" width="12.5" style="1583" customWidth="1"/>
    <col min="6" max="6" width="11.33203125" style="1583" customWidth="1"/>
    <col min="7" max="7" width="12.3320312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6" thickBot="1" x14ac:dyDescent="0.25">
      <c r="A1" s="1556" t="s">
        <v>1904</v>
      </c>
      <c r="B1" s="3646" t="str">
        <f>IF(B10="北京市","北京市",C10)&amp;F10&amp;B16&amp;"国有建设用地使用权"&amp;B9&amp;"预评估"</f>
        <v>北京市出让国有建设用地使用权市场价格预评估</v>
      </c>
      <c r="C1" s="3647"/>
      <c r="D1" s="3647"/>
      <c r="E1" s="3647"/>
      <c r="F1" s="3647"/>
      <c r="G1" s="3647"/>
      <c r="H1" s="3647"/>
      <c r="I1" s="3648"/>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x14ac:dyDescent="0.2">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x14ac:dyDescent="0.2">
      <c r="A3" s="1558" t="s">
        <v>1906</v>
      </c>
      <c r="B3" s="1559">
        <v>44571</v>
      </c>
      <c r="C3" s="2957" t="s">
        <v>1962</v>
      </c>
      <c r="D3" s="1559">
        <v>44571</v>
      </c>
      <c r="E3" s="3034"/>
      <c r="F3" s="3034"/>
      <c r="G3" s="3034"/>
      <c r="H3" s="3035"/>
      <c r="I3" s="3036"/>
      <c r="J3" s="3034"/>
      <c r="K3" s="3017"/>
      <c r="L3" s="3013"/>
      <c r="M3" s="3013"/>
      <c r="N3" s="3014"/>
      <c r="O3" s="3015"/>
      <c r="P3" s="3014"/>
      <c r="Q3" s="3014"/>
      <c r="R3" s="3014"/>
      <c r="S3" s="3014"/>
      <c r="T3" s="3014"/>
      <c r="U3" s="3014"/>
    </row>
    <row r="4" spans="1:21" ht="16" thickBot="1" x14ac:dyDescent="0.25">
      <c r="A4" s="1561" t="s">
        <v>1907</v>
      </c>
      <c r="B4" s="1725" t="s">
        <v>3587</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6" thickTop="1" x14ac:dyDescent="0.2">
      <c r="A5" s="1562" t="s">
        <v>1908</v>
      </c>
      <c r="B5" s="1672" t="s">
        <v>3178</v>
      </c>
      <c r="C5" s="1563"/>
      <c r="D5" s="1564"/>
      <c r="E5" s="3034"/>
      <c r="F5" s="3034"/>
      <c r="G5" s="3034"/>
      <c r="H5" s="3035"/>
      <c r="I5" s="3036"/>
      <c r="J5" s="3034"/>
      <c r="K5" s="3017"/>
      <c r="L5" s="3013"/>
      <c r="M5" s="3013"/>
      <c r="N5" s="3014"/>
      <c r="O5" s="3015"/>
      <c r="P5" s="3014"/>
      <c r="Q5" s="3014"/>
      <c r="R5" s="3014"/>
      <c r="S5" s="3014"/>
      <c r="T5" s="3014"/>
      <c r="U5" s="3014"/>
    </row>
    <row r="6" spans="1:21" ht="29" x14ac:dyDescent="0.2">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x14ac:dyDescent="0.2">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x14ac:dyDescent="0.2">
      <c r="A8" s="2958" t="s">
        <v>1909</v>
      </c>
      <c r="B8" s="1567" t="s">
        <v>3000</v>
      </c>
      <c r="C8" s="1568"/>
      <c r="D8" s="3652" t="s">
        <v>1911</v>
      </c>
      <c r="E8" s="1726"/>
      <c r="F8" s="1569"/>
      <c r="G8" s="3035"/>
      <c r="H8" s="3035"/>
      <c r="I8" s="3038"/>
      <c r="J8" s="3034"/>
      <c r="K8" s="3017"/>
      <c r="L8" s="3013"/>
      <c r="M8" s="3013"/>
      <c r="N8" s="3014"/>
      <c r="O8" s="3015"/>
      <c r="P8" s="3014"/>
      <c r="Q8" s="3014"/>
      <c r="R8" s="3014"/>
      <c r="S8" s="3014"/>
      <c r="T8" s="3014"/>
      <c r="U8" s="3014"/>
    </row>
    <row r="9" spans="1:21" ht="16" thickBot="1" x14ac:dyDescent="0.25">
      <c r="A9" s="2959" t="s">
        <v>1910</v>
      </c>
      <c r="B9" s="1570" t="s">
        <v>3177</v>
      </c>
      <c r="C9" s="1571"/>
      <c r="D9" s="3653"/>
      <c r="E9" s="1570"/>
      <c r="F9" s="1633"/>
      <c r="G9" s="3039"/>
      <c r="H9" s="3039"/>
      <c r="I9" s="3040"/>
      <c r="J9" s="3034"/>
      <c r="K9" s="3017"/>
      <c r="L9" s="3013"/>
      <c r="M9" s="3013"/>
      <c r="N9" s="3014"/>
      <c r="O9" s="3015"/>
      <c r="P9" s="3014"/>
      <c r="Q9" s="3014"/>
      <c r="R9" s="3014"/>
      <c r="S9" s="3014"/>
      <c r="T9" s="3014"/>
      <c r="U9" s="3014"/>
    </row>
    <row r="10" spans="1:21" ht="16" thickTop="1" x14ac:dyDescent="0.2">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x14ac:dyDescent="0.2">
      <c r="A11" s="2961" t="s">
        <v>1967</v>
      </c>
      <c r="B11" s="1589" t="s">
        <v>3179</v>
      </c>
      <c r="C11" s="1575"/>
      <c r="D11" s="1648"/>
      <c r="E11" s="3033"/>
      <c r="F11" s="3033"/>
      <c r="G11" s="3033"/>
      <c r="H11" s="3033"/>
      <c r="I11" s="3033"/>
      <c r="J11" s="3034"/>
      <c r="K11" s="3017"/>
      <c r="L11" s="3013"/>
      <c r="M11" s="3013"/>
      <c r="N11" s="3014"/>
      <c r="O11" s="3015"/>
      <c r="P11" s="3014"/>
      <c r="Q11" s="3014"/>
      <c r="R11" s="3014"/>
      <c r="S11" s="3014"/>
      <c r="T11" s="3014"/>
      <c r="U11" s="3014"/>
    </row>
    <row r="12" spans="1:21" x14ac:dyDescent="0.2">
      <c r="A12" s="1668" t="s">
        <v>2025</v>
      </c>
      <c r="B12" s="3649"/>
      <c r="C12" s="3650"/>
      <c r="D12" s="3651"/>
      <c r="E12" s="1590" t="s">
        <v>2028</v>
      </c>
      <c r="F12" s="3667" t="s">
        <v>2838</v>
      </c>
      <c r="G12" s="3668"/>
      <c r="H12" s="3668"/>
      <c r="I12" s="3669"/>
      <c r="J12" s="3034"/>
      <c r="K12" s="3017"/>
      <c r="L12" s="3013"/>
      <c r="M12" s="3013"/>
      <c r="N12" s="3014"/>
      <c r="O12" s="3015"/>
      <c r="P12" s="3014"/>
      <c r="Q12" s="3014"/>
      <c r="R12" s="3014"/>
      <c r="S12" s="3014"/>
      <c r="T12" s="3014"/>
      <c r="U12" s="3014"/>
    </row>
    <row r="13" spans="1:21" x14ac:dyDescent="0.2">
      <c r="A13" s="1581" t="s">
        <v>2026</v>
      </c>
      <c r="B13" s="3649"/>
      <c r="C13" s="3650"/>
      <c r="D13" s="3651"/>
      <c r="E13" s="1590" t="s">
        <v>2028</v>
      </c>
      <c r="F13" s="3667" t="s">
        <v>2839</v>
      </c>
      <c r="G13" s="3668"/>
      <c r="H13" s="3668"/>
      <c r="I13" s="3669"/>
      <c r="J13" s="3034"/>
      <c r="K13" s="3017"/>
      <c r="L13" s="3013"/>
      <c r="M13" s="3013"/>
      <c r="N13" s="3014"/>
      <c r="O13" s="3015"/>
      <c r="P13" s="3014"/>
      <c r="Q13" s="3014"/>
      <c r="R13" s="3014"/>
      <c r="S13" s="3014"/>
      <c r="T13" s="3014"/>
      <c r="U13" s="3014"/>
    </row>
    <row r="14" spans="1:21" x14ac:dyDescent="0.2">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x14ac:dyDescent="0.2">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30" x14ac:dyDescent="0.2">
      <c r="A16" s="2962" t="s">
        <v>1914</v>
      </c>
      <c r="B16" s="1576" t="s">
        <v>3000</v>
      </c>
      <c r="C16" s="1590" t="s">
        <v>1915</v>
      </c>
      <c r="D16" s="2451" t="s">
        <v>1916</v>
      </c>
      <c r="E16" s="1612" t="s">
        <v>3175</v>
      </c>
      <c r="F16" s="1612" t="s">
        <v>1652</v>
      </c>
      <c r="G16" s="1612" t="s">
        <v>3176</v>
      </c>
      <c r="H16" s="1612" t="s">
        <v>3409</v>
      </c>
      <c r="I16" s="1580" t="s">
        <v>1921</v>
      </c>
      <c r="J16" s="3034"/>
      <c r="K16" s="2278" t="str">
        <f>IF(D17="","",D16&amp;TEXT(D17,"yyyy年m月d日;;"))</f>
        <v/>
      </c>
      <c r="L16" s="1590" t="str">
        <f>IF(OR(K16="",M16=""),"","、")</f>
        <v/>
      </c>
      <c r="M16" s="2278" t="str">
        <f>IF(E17="","",E16&amp;TEXT(E17,"yyyy年m月d日;;"))</f>
        <v>商业2047年6月12日</v>
      </c>
      <c r="N16" s="1590" t="str">
        <f>IF(OR(M16="",O16=""),"","、")</f>
        <v>、</v>
      </c>
      <c r="O16" s="2278" t="str">
        <f>IF(F17="","",F16&amp;TEXT(F17,"yyyy年m月d日;;"))</f>
        <v>办公2047年6月12日</v>
      </c>
      <c r="P16" s="1590" t="str">
        <f>IF(OR(O16="",Q16=""),"","、")</f>
        <v>、</v>
      </c>
      <c r="Q16" s="2278" t="str">
        <f>IF(G17="","",G16&amp;TEXT(G17,"yyyy年m月d日;;"))</f>
        <v>车库2047年6月12日</v>
      </c>
      <c r="R16" s="1590" t="str">
        <f>IF(OR(Q16="",S16=""),"","、")</f>
        <v>、</v>
      </c>
      <c r="S16" s="2278" t="str">
        <f>IF(H17="","",H16&amp;TEXT(H17,"yyyy年m月d日;;"))</f>
        <v>仓储2047年6月12日</v>
      </c>
      <c r="T16" s="1590" t="str">
        <f>IF(OR(S16="",U16=""),"","、")</f>
        <v/>
      </c>
      <c r="U16" s="2278" t="str">
        <f>IF(I17="","",I16&amp;TEXT(I17,"yyyy年m月d日;;"))</f>
        <v/>
      </c>
    </row>
    <row r="17" spans="1:21" x14ac:dyDescent="0.2">
      <c r="A17" s="1649"/>
      <c r="B17" s="1577"/>
      <c r="C17" s="2963" t="s">
        <v>1922</v>
      </c>
      <c r="D17" s="3237"/>
      <c r="E17" s="3237">
        <v>53855</v>
      </c>
      <c r="F17" s="3237">
        <f>E17</f>
        <v>53855</v>
      </c>
      <c r="G17" s="3237">
        <f>F17</f>
        <v>53855</v>
      </c>
      <c r="H17" s="3237">
        <f>G17</f>
        <v>53855</v>
      </c>
      <c r="I17" s="3237"/>
      <c r="J17" s="3034"/>
      <c r="K17" s="3012" t="str">
        <f>CONCATENATE(K16,L16,M16,N16,O16,P16,Q16,R16,S16,T16,,U16)</f>
        <v>商业2047年6月12日、办公2047年6月12日、车库2047年6月12日、仓储2047年6月12日</v>
      </c>
      <c r="L17" s="3013"/>
      <c r="M17" s="3013"/>
      <c r="N17" s="3014"/>
      <c r="O17" s="3015"/>
      <c r="P17" s="3014"/>
      <c r="Q17" s="3014"/>
      <c r="R17" s="3014"/>
      <c r="S17" s="3014"/>
      <c r="T17" s="3014"/>
      <c r="U17" s="3014"/>
    </row>
    <row r="18" spans="1:21" x14ac:dyDescent="0.2">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x14ac:dyDescent="0.2">
      <c r="A19" s="1649"/>
      <c r="B19" s="1577"/>
      <c r="C19" s="1557" t="s">
        <v>1924</v>
      </c>
      <c r="D19" s="1644" t="str">
        <f>IF(B16="出让",IF(D17="","",ROUNDDOWN(MIN((D17-$D$3)/365,D18),2)),D18)</f>
        <v/>
      </c>
      <c r="E19" s="1579">
        <f>IF(B16="出让",IF(E17="","",ROUNDDOWN(MIN((E17-$D$3)/365,E18),2)),E18)</f>
        <v>25.43</v>
      </c>
      <c r="F19" s="1579">
        <f>IF(B16="出让",IF(F17="","",ROUNDDOWN(MIN((F17-$D$3)/365,F18),2)),F18)</f>
        <v>25.43</v>
      </c>
      <c r="G19" s="1579">
        <f>IF(B16="出让",IF(G17="","",ROUNDDOWN(MIN((G17-$D$3)/365,G18),2)),G18)</f>
        <v>25.43</v>
      </c>
      <c r="H19" s="1579">
        <f>IF(B16="出让",IF(H17="","",ROUNDDOWN(MIN((H17-$D$3)/365,H18),2)),H18)</f>
        <v>25.43</v>
      </c>
      <c r="I19" s="1579" t="str">
        <f>IF(B16="出让",IF(I17="","",ROUNDDOWN(MIN((I17-$D$3)/365,I18),2)),I18)</f>
        <v/>
      </c>
      <c r="J19" s="3034"/>
      <c r="K19" s="3017"/>
      <c r="L19" s="3013"/>
      <c r="M19" s="3013"/>
      <c r="N19" s="3014"/>
      <c r="O19" s="3015"/>
      <c r="P19" s="3014"/>
      <c r="Q19" s="3014"/>
      <c r="R19" s="3014"/>
      <c r="S19" s="3014"/>
      <c r="T19" s="3014"/>
      <c r="U19" s="3014"/>
    </row>
    <row r="20" spans="1:21" x14ac:dyDescent="0.2">
      <c r="A20" s="1669"/>
      <c r="B20" s="1670"/>
      <c r="C20" s="1671" t="s">
        <v>2027</v>
      </c>
      <c r="D20" s="3664"/>
      <c r="E20" s="3665"/>
      <c r="F20" s="3665"/>
      <c r="G20" s="3665"/>
      <c r="H20" s="3665"/>
      <c r="I20" s="3666"/>
      <c r="J20" s="3034"/>
      <c r="K20" s="3017"/>
      <c r="L20" s="3013"/>
      <c r="M20" s="3013"/>
      <c r="N20" s="3014"/>
      <c r="O20" s="3015"/>
      <c r="P20" s="3014"/>
      <c r="Q20" s="3014"/>
      <c r="R20" s="3014"/>
      <c r="S20" s="3014"/>
      <c r="T20" s="3014"/>
      <c r="U20" s="3014"/>
    </row>
    <row r="21" spans="1:21" x14ac:dyDescent="0.2">
      <c r="A21" s="1649" t="s">
        <v>1925</v>
      </c>
      <c r="B21" s="1650" t="s">
        <v>1926</v>
      </c>
      <c r="C21" s="1645">
        <f>'数据-汇总表'!E3</f>
        <v>40720</v>
      </c>
      <c r="D21" s="1646" t="s">
        <v>1927</v>
      </c>
      <c r="E21" s="3654" t="s">
        <v>1965</v>
      </c>
      <c r="F21" s="3655"/>
      <c r="G21" s="3655"/>
      <c r="H21" s="3655"/>
      <c r="I21" s="3656"/>
      <c r="J21" s="3034"/>
      <c r="K21" s="3017"/>
      <c r="L21" s="3013"/>
      <c r="M21" s="3013"/>
      <c r="N21" s="3014"/>
      <c r="O21" s="3015"/>
      <c r="P21" s="3014"/>
      <c r="Q21" s="3014"/>
      <c r="R21" s="3014"/>
      <c r="S21" s="3014"/>
      <c r="T21" s="3014"/>
      <c r="U21" s="3014"/>
    </row>
    <row r="22" spans="1:21" x14ac:dyDescent="0.2">
      <c r="A22" s="2762" t="s">
        <v>927</v>
      </c>
      <c r="B22" s="1558" t="s">
        <v>1928</v>
      </c>
      <c r="C22" s="1580">
        <f>'数据-汇总表'!D3</f>
        <v>16443.3</v>
      </c>
      <c r="D22" s="1581" t="s">
        <v>1927</v>
      </c>
      <c r="E22" s="3654" t="s">
        <v>2840</v>
      </c>
      <c r="F22" s="3655"/>
      <c r="G22" s="3655"/>
      <c r="H22" s="3655"/>
      <c r="I22" s="3656"/>
      <c r="J22" s="3034"/>
      <c r="K22" s="3017"/>
      <c r="L22" s="3013"/>
      <c r="M22" s="3013"/>
      <c r="N22" s="3014"/>
      <c r="O22" s="3015"/>
      <c r="P22" s="3014"/>
      <c r="Q22" s="3014"/>
      <c r="R22" s="3014"/>
      <c r="S22" s="3014"/>
      <c r="T22" s="3014"/>
      <c r="U22" s="3014"/>
    </row>
    <row r="23" spans="1:21" ht="46" thickBot="1" x14ac:dyDescent="0.25">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x14ac:dyDescent="0.2">
      <c r="A24" s="1636" t="s">
        <v>1932</v>
      </c>
      <c r="B24" s="3657" t="s">
        <v>1933</v>
      </c>
      <c r="C24" s="3658"/>
      <c r="D24" s="3659" t="s">
        <v>1934</v>
      </c>
      <c r="E24" s="3660"/>
      <c r="F24" s="1598" t="s">
        <v>1935</v>
      </c>
      <c r="G24" s="3034"/>
      <c r="H24" s="3034"/>
      <c r="I24" s="3038"/>
      <c r="J24" s="3034"/>
      <c r="K24" s="3645"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30" x14ac:dyDescent="0.2">
      <c r="A25" s="1637"/>
      <c r="B25" s="1634" t="s">
        <v>2290</v>
      </c>
      <c r="C25" s="1599" t="s">
        <v>1937</v>
      </c>
      <c r="D25" s="1600"/>
      <c r="E25" s="1601" t="s">
        <v>927</v>
      </c>
      <c r="F25" s="1602"/>
      <c r="G25" s="3034"/>
      <c r="H25" s="3034"/>
      <c r="I25" s="3038"/>
      <c r="J25" s="3034"/>
      <c r="K25" s="3645"/>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31" thickBot="1" x14ac:dyDescent="0.25">
      <c r="A26" s="1638"/>
      <c r="B26" s="1635" t="s">
        <v>1938</v>
      </c>
      <c r="C26" s="1599" t="s">
        <v>2291</v>
      </c>
      <c r="D26" s="3035"/>
      <c r="E26" s="3035"/>
      <c r="F26" s="3041"/>
      <c r="G26" s="3034"/>
      <c r="H26" s="3034"/>
      <c r="I26" s="3038"/>
      <c r="J26" s="3034"/>
      <c r="K26" s="3645"/>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x14ac:dyDescent="0.2">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x14ac:dyDescent="0.2">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x14ac:dyDescent="0.2">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6" thickBot="1" x14ac:dyDescent="0.25">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6" thickTop="1" x14ac:dyDescent="0.2">
      <c r="A31" s="3672" t="s">
        <v>1968</v>
      </c>
      <c r="B31" s="1650" t="s">
        <v>1969</v>
      </c>
      <c r="C31" s="3670"/>
      <c r="D31" s="3671"/>
      <c r="E31" s="3034"/>
      <c r="F31" s="3034"/>
      <c r="G31" s="3034"/>
      <c r="H31" s="3034"/>
      <c r="I31" s="3038"/>
      <c r="J31" s="3034"/>
      <c r="K31" s="3020"/>
      <c r="L31" s="3014"/>
      <c r="M31" s="3014"/>
      <c r="N31" s="3014"/>
      <c r="O31" s="3014"/>
      <c r="P31" s="3014"/>
      <c r="Q31" s="3014"/>
      <c r="R31" s="3014"/>
      <c r="S31" s="3014"/>
      <c r="T31" s="3014"/>
      <c r="U31" s="3014"/>
    </row>
    <row r="32" spans="1:21" x14ac:dyDescent="0.2">
      <c r="A32" s="3672"/>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x14ac:dyDescent="0.2">
      <c r="A33" s="3672"/>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x14ac:dyDescent="0.2">
      <c r="A34" s="3673"/>
      <c r="B34" s="1558" t="s">
        <v>1972</v>
      </c>
      <c r="C34" s="3674"/>
      <c r="D34" s="3675"/>
      <c r="E34" s="3034"/>
      <c r="F34" s="3034"/>
      <c r="G34" s="3034"/>
      <c r="H34" s="3034"/>
      <c r="I34" s="3038"/>
      <c r="J34" s="3034"/>
      <c r="K34" s="3020"/>
      <c r="L34" s="3014"/>
      <c r="M34" s="3014"/>
      <c r="N34" s="3014"/>
      <c r="O34" s="3014"/>
      <c r="P34" s="3014"/>
      <c r="Q34" s="3014"/>
      <c r="R34" s="3014"/>
      <c r="S34" s="3014"/>
      <c r="T34" s="3014"/>
      <c r="U34" s="3014"/>
    </row>
    <row r="35" spans="1:28" x14ac:dyDescent="0.2">
      <c r="A35" s="3676" t="s">
        <v>823</v>
      </c>
      <c r="B35" s="1612"/>
      <c r="C35" s="1659" t="str">
        <f>IF(B35="场地平整","——","具体情况：")</f>
        <v>具体情况：</v>
      </c>
      <c r="D35" s="3678"/>
      <c r="E35" s="3679"/>
      <c r="F35" s="3679"/>
      <c r="G35" s="3679"/>
      <c r="H35" s="3679"/>
      <c r="I35" s="3680"/>
      <c r="J35" s="3034"/>
      <c r="K35" s="3021"/>
      <c r="L35" s="3013"/>
      <c r="M35" s="3013"/>
      <c r="N35" s="3014"/>
      <c r="O35" s="3015"/>
      <c r="P35" s="3014"/>
      <c r="Q35" s="3014"/>
      <c r="R35" s="3014"/>
      <c r="S35" s="3014"/>
      <c r="T35" s="3014"/>
      <c r="U35" s="3014"/>
    </row>
    <row r="36" spans="1:28" x14ac:dyDescent="0.2">
      <c r="A36" s="3672"/>
      <c r="B36" s="3681" t="s">
        <v>2021</v>
      </c>
      <c r="C36" s="3682"/>
      <c r="D36" s="1675"/>
      <c r="E36" s="3683"/>
      <c r="F36" s="3683"/>
      <c r="G36" s="1581" t="str">
        <f>IF(B35="场地未平整","估价结果处理","")</f>
        <v/>
      </c>
      <c r="H36" s="3684"/>
      <c r="I36" s="3684"/>
      <c r="J36" s="3034"/>
      <c r="K36" s="3021"/>
      <c r="L36" s="3013"/>
      <c r="M36" s="3013"/>
      <c r="N36" s="3014"/>
      <c r="O36" s="3015"/>
      <c r="P36" s="3014"/>
      <c r="Q36" s="3014"/>
      <c r="R36" s="3014"/>
      <c r="S36" s="3014"/>
      <c r="T36" s="3014"/>
      <c r="U36" s="3014"/>
    </row>
    <row r="37" spans="1:28" ht="30" x14ac:dyDescent="0.2">
      <c r="A37" s="3672"/>
      <c r="B37" s="3661"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x14ac:dyDescent="0.2">
      <c r="A38" s="3672"/>
      <c r="B38" s="3662"/>
      <c r="C38" s="1566" t="s">
        <v>826</v>
      </c>
      <c r="D38" s="1674">
        <f>ROUNDDOWN(MIN(('数据-取费表'!$B$2-D37)/365,D34),1)</f>
        <v>122.1</v>
      </c>
      <c r="E38" s="1617" t="s">
        <v>827</v>
      </c>
      <c r="F38" s="3034"/>
      <c r="G38" s="3034"/>
      <c r="H38" s="3034"/>
      <c r="I38" s="3038"/>
      <c r="J38" s="3034"/>
      <c r="K38" s="3021"/>
      <c r="L38" s="3014"/>
      <c r="M38" s="3014"/>
      <c r="N38" s="3014"/>
      <c r="O38" s="3014"/>
      <c r="P38" s="3014"/>
      <c r="Q38" s="3014"/>
      <c r="R38" s="3014"/>
      <c r="S38" s="3014"/>
      <c r="T38" s="3014"/>
      <c r="U38" s="3014"/>
    </row>
    <row r="39" spans="1:28" x14ac:dyDescent="0.2">
      <c r="A39" s="3673"/>
      <c r="B39" s="3663"/>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x14ac:dyDescent="0.2">
      <c r="A40" s="1581" t="s">
        <v>1944</v>
      </c>
      <c r="B40" s="1582" t="s">
        <v>3180</v>
      </c>
      <c r="C40" s="1582" t="s">
        <v>3181</v>
      </c>
      <c r="D40" s="1582" t="s">
        <v>3182</v>
      </c>
      <c r="E40" s="1582" t="s">
        <v>3183</v>
      </c>
      <c r="F40" s="1582" t="s">
        <v>3184</v>
      </c>
      <c r="G40" s="1582"/>
      <c r="H40" s="1582"/>
      <c r="I40" s="3038"/>
      <c r="J40" s="3034"/>
      <c r="K40" s="2982">
        <f>COUNTIF(B40:H40,"——")</f>
        <v>0</v>
      </c>
      <c r="L40" s="1590" t="s">
        <v>1945</v>
      </c>
      <c r="M40" s="1587" t="s">
        <v>1946</v>
      </c>
      <c r="N40" s="1587" t="s">
        <v>1947</v>
      </c>
      <c r="O40" s="1587" t="s">
        <v>1948</v>
      </c>
      <c r="P40" s="1587" t="s">
        <v>1949</v>
      </c>
      <c r="Q40" s="1587" t="s">
        <v>1950</v>
      </c>
      <c r="R40" s="1587" t="s">
        <v>1951</v>
      </c>
      <c r="S40" s="3644" t="s">
        <v>1952</v>
      </c>
      <c r="T40" s="1621" t="str">
        <f>NUMBERSTRING(7-K40,1)&amp;"通"</f>
        <v>七通</v>
      </c>
      <c r="U40" s="3014"/>
    </row>
    <row r="41" spans="1:28" x14ac:dyDescent="0.2">
      <c r="A41" s="1560"/>
      <c r="B41" s="3677" t="s">
        <v>1696</v>
      </c>
      <c r="C41" s="3677"/>
      <c r="D41" s="3677"/>
      <c r="E41" s="3677"/>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44"/>
      <c r="T41" s="1623" t="str">
        <f>IF(T40="一通",L41,IF(T40="二通",M41,IF(T40="三通",N41,IF(T40="四通",O41,IF(T40="五通",P41,IF(T40="六通",Q41,R41))))))</f>
        <v>通路、通电、通讯、通上水、通下水、、</v>
      </c>
      <c r="U41" s="3014"/>
    </row>
    <row r="42" spans="1:28" x14ac:dyDescent="0.2">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x14ac:dyDescent="0.2">
      <c r="A43" s="2985" t="s">
        <v>1681</v>
      </c>
      <c r="B43" s="1627" t="s">
        <v>1301</v>
      </c>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x14ac:dyDescent="0.2">
      <c r="A44" s="2985" t="s">
        <v>1682</v>
      </c>
      <c r="B44" s="1627" t="s">
        <v>1163</v>
      </c>
      <c r="C44" s="1627" t="s">
        <v>1143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0" thickBot="1" x14ac:dyDescent="0.25">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x14ac:dyDescent="0.2">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x14ac:dyDescent="0.2">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30" x14ac:dyDescent="0.2">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x14ac:dyDescent="0.2">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x14ac:dyDescent="0.2">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x14ac:dyDescent="0.2">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x14ac:dyDescent="0.2">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x14ac:dyDescent="0.2">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x14ac:dyDescent="0.2">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x14ac:dyDescent="0.2">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x14ac:dyDescent="0.2">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x14ac:dyDescent="0.2">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x14ac:dyDescent="0.2">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E13" activePane="bottomRight" state="frozen"/>
      <selection pane="topRight" activeCell="E1" sqref="E1"/>
      <selection pane="bottomLeft" activeCell="A12" sqref="A12"/>
      <selection pane="bottomRight" activeCell="M20" sqref="M20"/>
    </sheetView>
  </sheetViews>
  <sheetFormatPr baseColWidth="10" defaultColWidth="8.83203125" defaultRowHeight="14" x14ac:dyDescent="0.2"/>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x14ac:dyDescent="0.2">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8" x14ac:dyDescent="0.2">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3" x14ac:dyDescent="0.2">
      <c r="A3" s="21">
        <f>面积表!C2</f>
        <v>16443.3</v>
      </c>
      <c r="B3" s="22">
        <f>IF(C3="否",G5-AT5,G5)</f>
        <v>40720</v>
      </c>
      <c r="C3" s="23" t="s">
        <v>3185</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thickBot="1" x14ac:dyDescent="0.25">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x14ac:dyDescent="0.2">
      <c r="A5" s="26" t="s">
        <v>168</v>
      </c>
      <c r="B5" s="958"/>
      <c r="C5" s="958"/>
      <c r="D5" s="965"/>
      <c r="E5" s="27" t="s">
        <v>1</v>
      </c>
      <c r="F5" s="27">
        <f>SUM(F13:F572)</f>
        <v>0</v>
      </c>
      <c r="G5" s="27">
        <f>SUM(G13:G572)</f>
        <v>40720</v>
      </c>
      <c r="H5" s="27">
        <f t="shared" ref="H5:AT5" si="0">SUM(H13:H641)</f>
        <v>35024.39</v>
      </c>
      <c r="I5" s="27">
        <f t="shared" si="0"/>
        <v>10721.3</v>
      </c>
      <c r="J5" s="27">
        <f t="shared" si="0"/>
        <v>0</v>
      </c>
      <c r="K5" s="27">
        <f t="shared" si="0"/>
        <v>14999.25</v>
      </c>
      <c r="L5" s="27">
        <f t="shared" si="0"/>
        <v>0</v>
      </c>
      <c r="M5" s="27">
        <f t="shared" si="0"/>
        <v>4429.25</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5695.6100000000006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5695.6100000000006</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40720</v>
      </c>
      <c r="BA5" s="29">
        <f t="shared" si="1"/>
        <v>35024.39</v>
      </c>
      <c r="BB5" s="29">
        <f t="shared" si="1"/>
        <v>10721.3</v>
      </c>
      <c r="BC5" s="29">
        <f t="shared" si="1"/>
        <v>14999.25</v>
      </c>
      <c r="BD5" s="29">
        <f t="shared" si="1"/>
        <v>4429.25</v>
      </c>
      <c r="BE5" s="29">
        <f t="shared" si="1"/>
        <v>1130</v>
      </c>
      <c r="BF5" s="29">
        <f t="shared" si="1"/>
        <v>3744.59</v>
      </c>
      <c r="BG5" s="29">
        <f t="shared" si="1"/>
        <v>0</v>
      </c>
      <c r="BH5" s="29">
        <f t="shared" si="1"/>
        <v>0</v>
      </c>
      <c r="BI5" s="29">
        <f t="shared" si="1"/>
        <v>0</v>
      </c>
      <c r="BJ5" s="29">
        <f t="shared" si="1"/>
        <v>0</v>
      </c>
      <c r="BK5" s="29">
        <f t="shared" si="1"/>
        <v>0</v>
      </c>
      <c r="BL5" s="29">
        <f t="shared" si="1"/>
        <v>5695.6100000000006</v>
      </c>
      <c r="BM5" s="29">
        <f t="shared" si="1"/>
        <v>0</v>
      </c>
      <c r="BN5" s="29">
        <f t="shared" si="1"/>
        <v>0</v>
      </c>
      <c r="BO5" s="29">
        <f t="shared" si="1"/>
        <v>0</v>
      </c>
      <c r="BP5" s="29">
        <f t="shared" si="1"/>
        <v>0</v>
      </c>
      <c r="BQ5" s="29">
        <f t="shared" si="1"/>
        <v>0</v>
      </c>
      <c r="BR5" s="29">
        <f t="shared" si="1"/>
        <v>5695.6100000000006</v>
      </c>
      <c r="BS5" s="29">
        <f t="shared" si="1"/>
        <v>0</v>
      </c>
      <c r="BT5" s="30">
        <f t="shared" si="1"/>
        <v>0</v>
      </c>
    </row>
    <row r="6" spans="1:72" s="37" customFormat="1" x14ac:dyDescent="0.2">
      <c r="A6" s="26" t="s">
        <v>169</v>
      </c>
      <c r="B6" s="31"/>
      <c r="C6" s="31"/>
      <c r="D6" s="32"/>
      <c r="E6" s="27">
        <f>H6+AC6+AT6</f>
        <v>16443.3</v>
      </c>
      <c r="F6" s="27" t="s">
        <v>1</v>
      </c>
      <c r="G6" s="27" t="s">
        <v>2</v>
      </c>
      <c r="H6" s="33">
        <f>SUMIF(I$12:AB$12,"总值",I6:AB6)</f>
        <v>14143.329999999998</v>
      </c>
      <c r="I6" s="27">
        <f t="shared" ref="I6:AB6" si="2">ROUND($A$3*I5/$B$3,2)</f>
        <v>4329.41</v>
      </c>
      <c r="J6" s="27">
        <f t="shared" si="2"/>
        <v>0</v>
      </c>
      <c r="K6" s="27">
        <f t="shared" si="2"/>
        <v>6056.9</v>
      </c>
      <c r="L6" s="27">
        <f t="shared" si="2"/>
        <v>0</v>
      </c>
      <c r="M6" s="27">
        <f t="shared" si="2"/>
        <v>1788.59</v>
      </c>
      <c r="N6" s="27">
        <f t="shared" si="2"/>
        <v>0</v>
      </c>
      <c r="O6" s="27">
        <f t="shared" si="2"/>
        <v>456.31</v>
      </c>
      <c r="P6" s="27">
        <f t="shared" si="2"/>
        <v>0</v>
      </c>
      <c r="Q6" s="27">
        <f t="shared" si="2"/>
        <v>1512.12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2299.9699999999998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2299.9699999999998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14143.33</v>
      </c>
      <c r="BB6" s="27">
        <f>ROUND($AY$6*BB5/$AZ$5,2)</f>
        <v>4329.41</v>
      </c>
      <c r="BC6" s="27">
        <f t="shared" ref="BC6:BH6" si="4">ROUND($AY$6*BC5/$AZ$5,2)</f>
        <v>6056.9</v>
      </c>
      <c r="BD6" s="27">
        <f t="shared" si="4"/>
        <v>1788.59</v>
      </c>
      <c r="BE6" s="27">
        <f t="shared" si="4"/>
        <v>456.31</v>
      </c>
      <c r="BF6" s="27">
        <f t="shared" si="4"/>
        <v>1512.12</v>
      </c>
      <c r="BG6" s="27">
        <f t="shared" si="4"/>
        <v>0</v>
      </c>
      <c r="BH6" s="27">
        <f t="shared" si="4"/>
        <v>0</v>
      </c>
      <c r="BI6" s="27">
        <f t="shared" ref="BI6:BT6" si="5">ROUND($AY$6*BI5/$AZ$5,2)</f>
        <v>0</v>
      </c>
      <c r="BJ6" s="27">
        <f t="shared" si="5"/>
        <v>0</v>
      </c>
      <c r="BK6" s="27">
        <f t="shared" si="5"/>
        <v>0</v>
      </c>
      <c r="BL6" s="27">
        <f t="shared" si="5"/>
        <v>2299.9699999999998</v>
      </c>
      <c r="BM6" s="27">
        <f t="shared" si="5"/>
        <v>0</v>
      </c>
      <c r="BN6" s="27">
        <f t="shared" si="5"/>
        <v>0</v>
      </c>
      <c r="BO6" s="27">
        <f t="shared" si="5"/>
        <v>0</v>
      </c>
      <c r="BP6" s="27">
        <f t="shared" si="5"/>
        <v>0</v>
      </c>
      <c r="BQ6" s="27">
        <f t="shared" si="5"/>
        <v>0</v>
      </c>
      <c r="BR6" s="27">
        <f t="shared" si="5"/>
        <v>2299.9699999999998</v>
      </c>
      <c r="BS6" s="27">
        <f t="shared" si="5"/>
        <v>0</v>
      </c>
      <c r="BT6" s="36">
        <f t="shared" si="5"/>
        <v>0</v>
      </c>
    </row>
    <row r="7" spans="1:72" s="18" customFormat="1" ht="28" x14ac:dyDescent="0.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8" x14ac:dyDescent="0.2">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x14ac:dyDescent="0.2">
      <c r="A9" s="45"/>
      <c r="B9" s="45"/>
      <c r="C9" s="45"/>
      <c r="D9" s="45"/>
      <c r="E9" s="45"/>
      <c r="F9" s="45"/>
      <c r="G9" s="55"/>
      <c r="H9" s="58" t="s">
        <v>188</v>
      </c>
      <c r="I9" s="2695" t="s">
        <v>3134</v>
      </c>
      <c r="J9" s="51"/>
      <c r="K9" s="2695" t="s">
        <v>3134</v>
      </c>
      <c r="L9" s="51"/>
      <c r="M9" s="2695"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x14ac:dyDescent="0.2">
      <c r="A10" s="45"/>
      <c r="B10" s="45"/>
      <c r="C10" s="45"/>
      <c r="D10" s="45"/>
      <c r="E10" s="45"/>
      <c r="F10" s="45"/>
      <c r="G10" s="55"/>
      <c r="H10" s="62"/>
      <c r="I10" s="2695" t="s">
        <v>3175</v>
      </c>
      <c r="J10" s="51"/>
      <c r="K10" s="2697" t="s">
        <v>1652</v>
      </c>
      <c r="L10" s="51"/>
      <c r="M10" s="2697" t="s">
        <v>1652</v>
      </c>
      <c r="N10" s="51"/>
      <c r="O10" s="66" t="s">
        <v>3409</v>
      </c>
      <c r="P10" s="51"/>
      <c r="Q10" s="66" t="s">
        <v>3176</v>
      </c>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x14ac:dyDescent="0.2">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x14ac:dyDescent="0.2">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x14ac:dyDescent="0.2">
      <c r="A13" s="2690"/>
      <c r="B13" s="2690"/>
      <c r="C13" s="2690"/>
      <c r="D13" s="2691" t="s">
        <v>1653</v>
      </c>
      <c r="E13" s="27">
        <f t="shared" ref="E13:E20" si="6">IF($C$3="是",ROUND($A$3*G13/$B$3,2),ROUND($A$3*(G13-AT13)/$B$3,2))</f>
        <v>16443.3</v>
      </c>
      <c r="F13" s="81"/>
      <c r="G13" s="82">
        <f t="shared" ref="G13:G20" si="7">H13+AC13+AT13</f>
        <v>40720</v>
      </c>
      <c r="H13" s="33">
        <f t="shared" ref="H13:H20" si="8">SUMIF(I$12:AB$12,"总值",I13:AB13)</f>
        <v>35024.39</v>
      </c>
      <c r="I13" s="2694">
        <f>面积表!L2</f>
        <v>10721.3</v>
      </c>
      <c r="J13" s="2694"/>
      <c r="K13" s="2694">
        <f>面积表!M3</f>
        <v>14999.25</v>
      </c>
      <c r="L13" s="2694"/>
      <c r="M13" s="2694">
        <f>面积表!M5</f>
        <v>4429.25</v>
      </c>
      <c r="N13" s="83"/>
      <c r="O13" s="83">
        <f>面积表!M6</f>
        <v>1130</v>
      </c>
      <c r="P13" s="83"/>
      <c r="Q13" s="83">
        <f>面积表!M7</f>
        <v>3744.59</v>
      </c>
      <c r="R13" s="83"/>
      <c r="S13" s="83"/>
      <c r="T13" s="83"/>
      <c r="U13" s="83"/>
      <c r="V13" s="83"/>
      <c r="W13" s="83"/>
      <c r="X13" s="83"/>
      <c r="Y13" s="83"/>
      <c r="Z13" s="83"/>
      <c r="AA13" s="83"/>
      <c r="AB13" s="83"/>
      <c r="AC13" s="27">
        <f t="shared" ref="AC13:AC20" si="9">SUMIF(AD$12:AS$12,"总值",AD13:AS13)</f>
        <v>5695.6100000000006</v>
      </c>
      <c r="AD13" s="2698"/>
      <c r="AE13" s="2698"/>
      <c r="AF13" s="2698"/>
      <c r="AG13" s="2698"/>
      <c r="AH13" s="2698"/>
      <c r="AI13" s="2698"/>
      <c r="AJ13" s="2698"/>
      <c r="AK13" s="2698"/>
      <c r="AL13" s="2698"/>
      <c r="AM13" s="2698"/>
      <c r="AN13" s="2698">
        <f>面积表!M8</f>
        <v>5695.6100000000006</v>
      </c>
      <c r="AO13" s="2698"/>
      <c r="AP13" s="2698"/>
      <c r="AQ13" s="2698"/>
      <c r="AR13" s="2698"/>
      <c r="AS13" s="2698"/>
      <c r="AT13" s="2699"/>
      <c r="AU13" s="2700"/>
      <c r="AV13" s="17">
        <f t="shared" ref="AV13:AX20" si="10">A13</f>
        <v>0</v>
      </c>
      <c r="AW13" s="17">
        <f t="shared" si="10"/>
        <v>0</v>
      </c>
      <c r="AX13" s="17">
        <f t="shared" si="10"/>
        <v>0</v>
      </c>
      <c r="AY13" s="965">
        <f t="shared" ref="AY13:AY20" si="11">ROUND($AY$6*AZ13/$AZ$5,2)</f>
        <v>16443.3</v>
      </c>
      <c r="AZ13" s="27">
        <f t="shared" ref="AZ13:AZ20" si="12">BA13+BL13</f>
        <v>40720</v>
      </c>
      <c r="BA13" s="27">
        <f t="shared" ref="BA13:BA20" si="13">SUM(BB13:BK13)</f>
        <v>35024.39</v>
      </c>
      <c r="BB13" s="27">
        <f t="shared" ref="BB13:BB20" si="14">IF($D13="是",I13-J13,0)</f>
        <v>10721.3</v>
      </c>
      <c r="BC13" s="27">
        <f t="shared" ref="BC13:BC20" si="15">IF($D13="是",K13-L13,0)</f>
        <v>14999.25</v>
      </c>
      <c r="BD13" s="27">
        <f t="shared" ref="BD13:BD20" si="16">IF($D13="是",M13-N13,0)</f>
        <v>4429.25</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5695.6100000000006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5695.6100000000006</v>
      </c>
      <c r="BS13" s="27">
        <f t="shared" ref="BS13:BS20" si="31">IF($D13="是",AP13-AQ13,0)</f>
        <v>0</v>
      </c>
      <c r="BT13" s="36">
        <f t="shared" ref="BT13:BT20" si="32">IF($D13="是",AR13-AS13,0)</f>
        <v>0</v>
      </c>
    </row>
    <row r="14" spans="1:72" s="18" customFormat="1" x14ac:dyDescent="0.2">
      <c r="A14" s="2690"/>
      <c r="B14" s="2690"/>
      <c r="C14" s="2692"/>
      <c r="D14" s="2691"/>
      <c r="E14" s="27">
        <f t="shared" si="6"/>
        <v>0</v>
      </c>
      <c r="F14" s="81"/>
      <c r="G14" s="82">
        <f t="shared" si="7"/>
        <v>0</v>
      </c>
      <c r="H14" s="33">
        <f t="shared" si="8"/>
        <v>0</v>
      </c>
      <c r="I14" s="2694"/>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x14ac:dyDescent="0.2">
      <c r="A15" s="2690"/>
      <c r="B15" s="2690"/>
      <c r="C15" s="2692"/>
      <c r="D15" s="2691"/>
      <c r="E15" s="27">
        <f t="shared" si="6"/>
        <v>0</v>
      </c>
      <c r="F15" s="81"/>
      <c r="G15" s="82">
        <f t="shared" si="7"/>
        <v>0</v>
      </c>
      <c r="H15" s="33">
        <f t="shared" si="8"/>
        <v>0</v>
      </c>
      <c r="I15" s="2694"/>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x14ac:dyDescent="0.2">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x14ac:dyDescent="0.2">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x14ac:dyDescent="0.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x14ac:dyDescent="0.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x14ac:dyDescent="0.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x14ac:dyDescent="0.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x14ac:dyDescent="0.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x14ac:dyDescent="0.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x14ac:dyDescent="0.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x14ac:dyDescent="0.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x14ac:dyDescent="0.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x14ac:dyDescent="0.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x14ac:dyDescent="0.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x14ac:dyDescent="0.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x14ac:dyDescent="0.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x14ac:dyDescent="0.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x14ac:dyDescent="0.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x14ac:dyDescent="0.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x14ac:dyDescent="0.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x14ac:dyDescent="0.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x14ac:dyDescent="0.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x14ac:dyDescent="0.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x14ac:dyDescent="0.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x14ac:dyDescent="0.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x14ac:dyDescent="0.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x14ac:dyDescent="0.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x14ac:dyDescent="0.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x14ac:dyDescent="0.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x14ac:dyDescent="0.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x14ac:dyDescent="0.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x14ac:dyDescent="0.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x14ac:dyDescent="0.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x14ac:dyDescent="0.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x14ac:dyDescent="0.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x14ac:dyDescent="0.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x14ac:dyDescent="0.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x14ac:dyDescent="0.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x14ac:dyDescent="0.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x14ac:dyDescent="0.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x14ac:dyDescent="0.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x14ac:dyDescent="0.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x14ac:dyDescent="0.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x14ac:dyDescent="0.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x14ac:dyDescent="0.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x14ac:dyDescent="0.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x14ac:dyDescent="0.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x14ac:dyDescent="0.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x14ac:dyDescent="0.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x14ac:dyDescent="0.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x14ac:dyDescent="0.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x14ac:dyDescent="0.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x14ac:dyDescent="0.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x14ac:dyDescent="0.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x14ac:dyDescent="0.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x14ac:dyDescent="0.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x14ac:dyDescent="0.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x14ac:dyDescent="0.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x14ac:dyDescent="0.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x14ac:dyDescent="0.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x14ac:dyDescent="0.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x14ac:dyDescent="0.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x14ac:dyDescent="0.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x14ac:dyDescent="0.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x14ac:dyDescent="0.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x14ac:dyDescent="0.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x14ac:dyDescent="0.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x14ac:dyDescent="0.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x14ac:dyDescent="0.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x14ac:dyDescent="0.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x14ac:dyDescent="0.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x14ac:dyDescent="0.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x14ac:dyDescent="0.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x14ac:dyDescent="0.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x14ac:dyDescent="0.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x14ac:dyDescent="0.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x14ac:dyDescent="0.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x14ac:dyDescent="0.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x14ac:dyDescent="0.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x14ac:dyDescent="0.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x14ac:dyDescent="0.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x14ac:dyDescent="0.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x14ac:dyDescent="0.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x14ac:dyDescent="0.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x14ac:dyDescent="0.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x14ac:dyDescent="0.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x14ac:dyDescent="0.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x14ac:dyDescent="0.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x14ac:dyDescent="0.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x14ac:dyDescent="0.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x14ac:dyDescent="0.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x14ac:dyDescent="0.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x14ac:dyDescent="0.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x14ac:dyDescent="0.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x14ac:dyDescent="0.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x14ac:dyDescent="0.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x14ac:dyDescent="0.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x14ac:dyDescent="0.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x14ac:dyDescent="0.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x14ac:dyDescent="0.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x14ac:dyDescent="0.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x14ac:dyDescent="0.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x14ac:dyDescent="0.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x14ac:dyDescent="0.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x14ac:dyDescent="0.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x14ac:dyDescent="0.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x14ac:dyDescent="0.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x14ac:dyDescent="0.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x14ac:dyDescent="0.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x14ac:dyDescent="0.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x14ac:dyDescent="0.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x14ac:dyDescent="0.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x14ac:dyDescent="0.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x14ac:dyDescent="0.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x14ac:dyDescent="0.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x14ac:dyDescent="0.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x14ac:dyDescent="0.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x14ac:dyDescent="0.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x14ac:dyDescent="0.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x14ac:dyDescent="0.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x14ac:dyDescent="0.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x14ac:dyDescent="0.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x14ac:dyDescent="0.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x14ac:dyDescent="0.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x14ac:dyDescent="0.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x14ac:dyDescent="0.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x14ac:dyDescent="0.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x14ac:dyDescent="0.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x14ac:dyDescent="0.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x14ac:dyDescent="0.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x14ac:dyDescent="0.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x14ac:dyDescent="0.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x14ac:dyDescent="0.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x14ac:dyDescent="0.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x14ac:dyDescent="0.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x14ac:dyDescent="0.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x14ac:dyDescent="0.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x14ac:dyDescent="0.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x14ac:dyDescent="0.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x14ac:dyDescent="0.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x14ac:dyDescent="0.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x14ac:dyDescent="0.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x14ac:dyDescent="0.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x14ac:dyDescent="0.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x14ac:dyDescent="0.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x14ac:dyDescent="0.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x14ac:dyDescent="0.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x14ac:dyDescent="0.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x14ac:dyDescent="0.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x14ac:dyDescent="0.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x14ac:dyDescent="0.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x14ac:dyDescent="0.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x14ac:dyDescent="0.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x14ac:dyDescent="0.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x14ac:dyDescent="0.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x14ac:dyDescent="0.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x14ac:dyDescent="0.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x14ac:dyDescent="0.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x14ac:dyDescent="0.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x14ac:dyDescent="0.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x14ac:dyDescent="0.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x14ac:dyDescent="0.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x14ac:dyDescent="0.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x14ac:dyDescent="0.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x14ac:dyDescent="0.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x14ac:dyDescent="0.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x14ac:dyDescent="0.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x14ac:dyDescent="0.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x14ac:dyDescent="0.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x14ac:dyDescent="0.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x14ac:dyDescent="0.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x14ac:dyDescent="0.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x14ac:dyDescent="0.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x14ac:dyDescent="0.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x14ac:dyDescent="0.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x14ac:dyDescent="0.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x14ac:dyDescent="0.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x14ac:dyDescent="0.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x14ac:dyDescent="0.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x14ac:dyDescent="0.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x14ac:dyDescent="0.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x14ac:dyDescent="0.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x14ac:dyDescent="0.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x14ac:dyDescent="0.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x14ac:dyDescent="0.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x14ac:dyDescent="0.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x14ac:dyDescent="0.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x14ac:dyDescent="0.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x14ac:dyDescent="0.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x14ac:dyDescent="0.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x14ac:dyDescent="0.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x14ac:dyDescent="0.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x14ac:dyDescent="0.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x14ac:dyDescent="0.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x14ac:dyDescent="0.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x14ac:dyDescent="0.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x14ac:dyDescent="0.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x14ac:dyDescent="0.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x14ac:dyDescent="0.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x14ac:dyDescent="0.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x14ac:dyDescent="0.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x14ac:dyDescent="0.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x14ac:dyDescent="0.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x14ac:dyDescent="0.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x14ac:dyDescent="0.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x14ac:dyDescent="0.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x14ac:dyDescent="0.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x14ac:dyDescent="0.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x14ac:dyDescent="0.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x14ac:dyDescent="0.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x14ac:dyDescent="0.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x14ac:dyDescent="0.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x14ac:dyDescent="0.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x14ac:dyDescent="0.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x14ac:dyDescent="0.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x14ac:dyDescent="0.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x14ac:dyDescent="0.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x14ac:dyDescent="0.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x14ac:dyDescent="0.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x14ac:dyDescent="0.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x14ac:dyDescent="0.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x14ac:dyDescent="0.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x14ac:dyDescent="0.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x14ac:dyDescent="0.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x14ac:dyDescent="0.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x14ac:dyDescent="0.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x14ac:dyDescent="0.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x14ac:dyDescent="0.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x14ac:dyDescent="0.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x14ac:dyDescent="0.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x14ac:dyDescent="0.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x14ac:dyDescent="0.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x14ac:dyDescent="0.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x14ac:dyDescent="0.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x14ac:dyDescent="0.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x14ac:dyDescent="0.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x14ac:dyDescent="0.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x14ac:dyDescent="0.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x14ac:dyDescent="0.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x14ac:dyDescent="0.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x14ac:dyDescent="0.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x14ac:dyDescent="0.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x14ac:dyDescent="0.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x14ac:dyDescent="0.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x14ac:dyDescent="0.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x14ac:dyDescent="0.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x14ac:dyDescent="0.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x14ac:dyDescent="0.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x14ac:dyDescent="0.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x14ac:dyDescent="0.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x14ac:dyDescent="0.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x14ac:dyDescent="0.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x14ac:dyDescent="0.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x14ac:dyDescent="0.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x14ac:dyDescent="0.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x14ac:dyDescent="0.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x14ac:dyDescent="0.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x14ac:dyDescent="0.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x14ac:dyDescent="0.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x14ac:dyDescent="0.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x14ac:dyDescent="0.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x14ac:dyDescent="0.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x14ac:dyDescent="0.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x14ac:dyDescent="0.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x14ac:dyDescent="0.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x14ac:dyDescent="0.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x14ac:dyDescent="0.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x14ac:dyDescent="0.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x14ac:dyDescent="0.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x14ac:dyDescent="0.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x14ac:dyDescent="0.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x14ac:dyDescent="0.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x14ac:dyDescent="0.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x14ac:dyDescent="0.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x14ac:dyDescent="0.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x14ac:dyDescent="0.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x14ac:dyDescent="0.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x14ac:dyDescent="0.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x14ac:dyDescent="0.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x14ac:dyDescent="0.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x14ac:dyDescent="0.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x14ac:dyDescent="0.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x14ac:dyDescent="0.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x14ac:dyDescent="0.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x14ac:dyDescent="0.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x14ac:dyDescent="0.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x14ac:dyDescent="0.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x14ac:dyDescent="0.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x14ac:dyDescent="0.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x14ac:dyDescent="0.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x14ac:dyDescent="0.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x14ac:dyDescent="0.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x14ac:dyDescent="0.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x14ac:dyDescent="0.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x14ac:dyDescent="0.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x14ac:dyDescent="0.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x14ac:dyDescent="0.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x14ac:dyDescent="0.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x14ac:dyDescent="0.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x14ac:dyDescent="0.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x14ac:dyDescent="0.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x14ac:dyDescent="0.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x14ac:dyDescent="0.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x14ac:dyDescent="0.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x14ac:dyDescent="0.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x14ac:dyDescent="0.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x14ac:dyDescent="0.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x14ac:dyDescent="0.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x14ac:dyDescent="0.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x14ac:dyDescent="0.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x14ac:dyDescent="0.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x14ac:dyDescent="0.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x14ac:dyDescent="0.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x14ac:dyDescent="0.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x14ac:dyDescent="0.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x14ac:dyDescent="0.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x14ac:dyDescent="0.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x14ac:dyDescent="0.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x14ac:dyDescent="0.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x14ac:dyDescent="0.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x14ac:dyDescent="0.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x14ac:dyDescent="0.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x14ac:dyDescent="0.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x14ac:dyDescent="0.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x14ac:dyDescent="0.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x14ac:dyDescent="0.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x14ac:dyDescent="0.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x14ac:dyDescent="0.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x14ac:dyDescent="0.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x14ac:dyDescent="0.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x14ac:dyDescent="0.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x14ac:dyDescent="0.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x14ac:dyDescent="0.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x14ac:dyDescent="0.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x14ac:dyDescent="0.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x14ac:dyDescent="0.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x14ac:dyDescent="0.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x14ac:dyDescent="0.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x14ac:dyDescent="0.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x14ac:dyDescent="0.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x14ac:dyDescent="0.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x14ac:dyDescent="0.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x14ac:dyDescent="0.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x14ac:dyDescent="0.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x14ac:dyDescent="0.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x14ac:dyDescent="0.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x14ac:dyDescent="0.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x14ac:dyDescent="0.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x14ac:dyDescent="0.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x14ac:dyDescent="0.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x14ac:dyDescent="0.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x14ac:dyDescent="0.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x14ac:dyDescent="0.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x14ac:dyDescent="0.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x14ac:dyDescent="0.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x14ac:dyDescent="0.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x14ac:dyDescent="0.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x14ac:dyDescent="0.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x14ac:dyDescent="0.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x14ac:dyDescent="0.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x14ac:dyDescent="0.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x14ac:dyDescent="0.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x14ac:dyDescent="0.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x14ac:dyDescent="0.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x14ac:dyDescent="0.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x14ac:dyDescent="0.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x14ac:dyDescent="0.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x14ac:dyDescent="0.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x14ac:dyDescent="0.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x14ac:dyDescent="0.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x14ac:dyDescent="0.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x14ac:dyDescent="0.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x14ac:dyDescent="0.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x14ac:dyDescent="0.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x14ac:dyDescent="0.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x14ac:dyDescent="0.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x14ac:dyDescent="0.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x14ac:dyDescent="0.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x14ac:dyDescent="0.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x14ac:dyDescent="0.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x14ac:dyDescent="0.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x14ac:dyDescent="0.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x14ac:dyDescent="0.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x14ac:dyDescent="0.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x14ac:dyDescent="0.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x14ac:dyDescent="0.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x14ac:dyDescent="0.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x14ac:dyDescent="0.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x14ac:dyDescent="0.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x14ac:dyDescent="0.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x14ac:dyDescent="0.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x14ac:dyDescent="0.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x14ac:dyDescent="0.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x14ac:dyDescent="0.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x14ac:dyDescent="0.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x14ac:dyDescent="0.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x14ac:dyDescent="0.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x14ac:dyDescent="0.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x14ac:dyDescent="0.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x14ac:dyDescent="0.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x14ac:dyDescent="0.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x14ac:dyDescent="0.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x14ac:dyDescent="0.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x14ac:dyDescent="0.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x14ac:dyDescent="0.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x14ac:dyDescent="0.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x14ac:dyDescent="0.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x14ac:dyDescent="0.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x14ac:dyDescent="0.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x14ac:dyDescent="0.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x14ac:dyDescent="0.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x14ac:dyDescent="0.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x14ac:dyDescent="0.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x14ac:dyDescent="0.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x14ac:dyDescent="0.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x14ac:dyDescent="0.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x14ac:dyDescent="0.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x14ac:dyDescent="0.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x14ac:dyDescent="0.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x14ac:dyDescent="0.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x14ac:dyDescent="0.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x14ac:dyDescent="0.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x14ac:dyDescent="0.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x14ac:dyDescent="0.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x14ac:dyDescent="0.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x14ac:dyDescent="0.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x14ac:dyDescent="0.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x14ac:dyDescent="0.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x14ac:dyDescent="0.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x14ac:dyDescent="0.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x14ac:dyDescent="0.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x14ac:dyDescent="0.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x14ac:dyDescent="0.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x14ac:dyDescent="0.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x14ac:dyDescent="0.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x14ac:dyDescent="0.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x14ac:dyDescent="0.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x14ac:dyDescent="0.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x14ac:dyDescent="0.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x14ac:dyDescent="0.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x14ac:dyDescent="0.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x14ac:dyDescent="0.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x14ac:dyDescent="0.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x14ac:dyDescent="0.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x14ac:dyDescent="0.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x14ac:dyDescent="0.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x14ac:dyDescent="0.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x14ac:dyDescent="0.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x14ac:dyDescent="0.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x14ac:dyDescent="0.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x14ac:dyDescent="0.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x14ac:dyDescent="0.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x14ac:dyDescent="0.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x14ac:dyDescent="0.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x14ac:dyDescent="0.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x14ac:dyDescent="0.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x14ac:dyDescent="0.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x14ac:dyDescent="0.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x14ac:dyDescent="0.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x14ac:dyDescent="0.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x14ac:dyDescent="0.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x14ac:dyDescent="0.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x14ac:dyDescent="0.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x14ac:dyDescent="0.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x14ac:dyDescent="0.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x14ac:dyDescent="0.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x14ac:dyDescent="0.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x14ac:dyDescent="0.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x14ac:dyDescent="0.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x14ac:dyDescent="0.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x14ac:dyDescent="0.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x14ac:dyDescent="0.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x14ac:dyDescent="0.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x14ac:dyDescent="0.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x14ac:dyDescent="0.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x14ac:dyDescent="0.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x14ac:dyDescent="0.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x14ac:dyDescent="0.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x14ac:dyDescent="0.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x14ac:dyDescent="0.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x14ac:dyDescent="0.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x14ac:dyDescent="0.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x14ac:dyDescent="0.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x14ac:dyDescent="0.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x14ac:dyDescent="0.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x14ac:dyDescent="0.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x14ac:dyDescent="0.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x14ac:dyDescent="0.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x14ac:dyDescent="0.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x14ac:dyDescent="0.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x14ac:dyDescent="0.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x14ac:dyDescent="0.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x14ac:dyDescent="0.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x14ac:dyDescent="0.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x14ac:dyDescent="0.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x14ac:dyDescent="0.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x14ac:dyDescent="0.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x14ac:dyDescent="0.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x14ac:dyDescent="0.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x14ac:dyDescent="0.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x14ac:dyDescent="0.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x14ac:dyDescent="0.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x14ac:dyDescent="0.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x14ac:dyDescent="0.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x14ac:dyDescent="0.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x14ac:dyDescent="0.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x14ac:dyDescent="0.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x14ac:dyDescent="0.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x14ac:dyDescent="0.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x14ac:dyDescent="0.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x14ac:dyDescent="0.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x14ac:dyDescent="0.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x14ac:dyDescent="0.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x14ac:dyDescent="0.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x14ac:dyDescent="0.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x14ac:dyDescent="0.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x14ac:dyDescent="0.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x14ac:dyDescent="0.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x14ac:dyDescent="0.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x14ac:dyDescent="0.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x14ac:dyDescent="0.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x14ac:dyDescent="0.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x14ac:dyDescent="0.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x14ac:dyDescent="0.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x14ac:dyDescent="0.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x14ac:dyDescent="0.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x14ac:dyDescent="0.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x14ac:dyDescent="0.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x14ac:dyDescent="0.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x14ac:dyDescent="0.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x14ac:dyDescent="0.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x14ac:dyDescent="0.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x14ac:dyDescent="0.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x14ac:dyDescent="0.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x14ac:dyDescent="0.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x14ac:dyDescent="0.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x14ac:dyDescent="0.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x14ac:dyDescent="0.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x14ac:dyDescent="0.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x14ac:dyDescent="0.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x14ac:dyDescent="0.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x14ac:dyDescent="0.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x14ac:dyDescent="0.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x14ac:dyDescent="0.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x14ac:dyDescent="0.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x14ac:dyDescent="0.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x14ac:dyDescent="0.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x14ac:dyDescent="0.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x14ac:dyDescent="0.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x14ac:dyDescent="0.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x14ac:dyDescent="0.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x14ac:dyDescent="0.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x14ac:dyDescent="0.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x14ac:dyDescent="0.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x14ac:dyDescent="0.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x14ac:dyDescent="0.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x14ac:dyDescent="0.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x14ac:dyDescent="0.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x14ac:dyDescent="0.2">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x14ac:dyDescent="0.2">
      <c r="C574" s="103"/>
      <c r="D574" s="103"/>
    </row>
    <row r="575" spans="1:72" s="102" customFormat="1" x14ac:dyDescent="0.2">
      <c r="C575" s="103"/>
      <c r="D575" s="103"/>
    </row>
    <row r="578" spans="2:2" x14ac:dyDescent="0.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x14ac:dyDescent="0.2">
      <c r="A1" s="3685" t="s">
        <v>0</v>
      </c>
      <c r="B1" s="3685" t="s">
        <v>4</v>
      </c>
      <c r="C1" s="3685" t="s">
        <v>5</v>
      </c>
      <c r="D1" s="3686" t="s">
        <v>40</v>
      </c>
      <c r="E1" s="3686" t="s">
        <v>41</v>
      </c>
      <c r="F1" s="3686"/>
      <c r="G1" s="3686"/>
      <c r="H1" s="3686"/>
      <c r="I1" s="3686"/>
      <c r="J1" s="3686"/>
      <c r="K1" s="3686"/>
      <c r="L1" s="3686"/>
      <c r="M1" s="3686"/>
    </row>
    <row r="2" spans="1:13" ht="27" customHeight="1" x14ac:dyDescent="0.2">
      <c r="A2" s="3685"/>
      <c r="B2" s="3685"/>
      <c r="C2" s="3685"/>
      <c r="D2" s="3686"/>
      <c r="E2" s="3686" t="s">
        <v>24</v>
      </c>
      <c r="F2" s="3686" t="s">
        <v>25</v>
      </c>
      <c r="G2" s="3686"/>
      <c r="H2" s="3686"/>
      <c r="I2" s="3686"/>
      <c r="J2" s="3686" t="s">
        <v>26</v>
      </c>
      <c r="K2" s="3686"/>
      <c r="L2" s="3686"/>
      <c r="M2" s="3686"/>
    </row>
    <row r="3" spans="1:13" ht="30" x14ac:dyDescent="0.2">
      <c r="A3" s="3685"/>
      <c r="B3" s="3685"/>
      <c r="C3" s="3685"/>
      <c r="D3" s="3686"/>
      <c r="E3" s="3686"/>
      <c r="F3" s="3" t="s">
        <v>27</v>
      </c>
      <c r="G3" s="3" t="s">
        <v>22</v>
      </c>
      <c r="H3" s="3" t="s">
        <v>23</v>
      </c>
      <c r="I3" s="3" t="s">
        <v>36</v>
      </c>
      <c r="J3" s="3" t="s">
        <v>27</v>
      </c>
      <c r="K3" s="3" t="s">
        <v>38</v>
      </c>
      <c r="L3" s="3" t="s">
        <v>37</v>
      </c>
      <c r="M3" s="3" t="s">
        <v>39</v>
      </c>
    </row>
    <row r="4" spans="1:13" ht="45" x14ac:dyDescent="0.2">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x14ac:dyDescent="0.2">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x14ac:dyDescent="0.2">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x14ac:dyDescent="0.2">
      <c r="A7" s="3" t="s">
        <v>28</v>
      </c>
      <c r="B7" s="3" t="s">
        <v>31</v>
      </c>
      <c r="C7" s="3" t="s">
        <v>34</v>
      </c>
      <c r="D7" s="4">
        <v>8.18</v>
      </c>
      <c r="E7" s="4">
        <v>44.41</v>
      </c>
      <c r="F7" s="4">
        <v>0</v>
      </c>
      <c r="G7" s="4">
        <v>0</v>
      </c>
      <c r="H7" s="4">
        <v>0</v>
      </c>
      <c r="I7" s="4">
        <v>0</v>
      </c>
      <c r="J7" s="4">
        <v>44.41</v>
      </c>
      <c r="K7" s="4">
        <v>44.41</v>
      </c>
      <c r="L7" s="4">
        <v>0</v>
      </c>
      <c r="M7" s="4">
        <v>0</v>
      </c>
    </row>
    <row r="8" spans="1:13" ht="45" x14ac:dyDescent="0.2">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x14ac:dyDescent="0.2">
      <c r="A9" s="3686" t="s">
        <v>42</v>
      </c>
      <c r="B9" s="3686"/>
      <c r="C9" s="36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80" zoomScaleNormal="70" zoomScaleSheetLayoutView="80" workbookViewId="0">
      <selection activeCell="G23" sqref="G23"/>
    </sheetView>
  </sheetViews>
  <sheetFormatPr baseColWidth="10" defaultColWidth="9.1640625" defaultRowHeight="14" x14ac:dyDescent="0.2"/>
  <cols>
    <col min="1" max="1" width="8.1640625" style="1867" customWidth="1"/>
    <col min="2" max="2" width="10.1640625" style="1867" customWidth="1"/>
    <col min="3" max="3" width="18.5" style="1867" customWidth="1"/>
    <col min="4" max="4" width="11.1640625" style="1867" customWidth="1"/>
    <col min="5" max="5" width="13.33203125" style="1867" customWidth="1"/>
    <col min="6" max="8" width="11.5" style="1867" customWidth="1"/>
    <col min="9" max="9" width="10.33203125" style="1867" customWidth="1"/>
    <col min="10" max="10" width="3.1640625" style="1867" customWidth="1"/>
    <col min="11" max="16" width="11.6640625" style="1867" customWidth="1"/>
    <col min="17" max="17" width="3.33203125" style="1867" customWidth="1"/>
    <col min="18" max="16384" width="9.1640625" style="1867"/>
  </cols>
  <sheetData>
    <row r="1" spans="1:16" ht="18" x14ac:dyDescent="0.2">
      <c r="A1" s="104" t="s">
        <v>202</v>
      </c>
      <c r="B1" s="1866"/>
      <c r="C1" s="1866"/>
      <c r="D1" s="1866"/>
      <c r="E1" s="1866"/>
      <c r="F1" s="1866"/>
      <c r="G1" s="1866"/>
      <c r="H1" s="1866"/>
      <c r="I1" s="1866"/>
      <c r="J1" s="1866"/>
      <c r="K1" s="1866"/>
      <c r="L1" s="1866"/>
      <c r="M1" s="1866"/>
      <c r="N1" s="1866"/>
      <c r="O1" s="1866"/>
      <c r="P1" s="1866"/>
    </row>
    <row r="2" spans="1:16" x14ac:dyDescent="0.2">
      <c r="A2" s="3696" t="s">
        <v>203</v>
      </c>
      <c r="B2" s="3696"/>
      <c r="C2" s="3696"/>
      <c r="D2" s="1857" t="s">
        <v>204</v>
      </c>
      <c r="E2" s="106" t="s">
        <v>205</v>
      </c>
      <c r="F2" s="3043"/>
      <c r="G2" s="1162"/>
      <c r="H2" s="1163"/>
      <c r="I2" s="1164" t="s">
        <v>833</v>
      </c>
      <c r="J2" s="3043"/>
      <c r="K2" s="3043"/>
      <c r="L2" s="3043"/>
      <c r="M2" s="3043"/>
      <c r="N2" s="3043"/>
      <c r="O2" s="3043"/>
      <c r="P2" s="3043"/>
    </row>
    <row r="3" spans="1:16" ht="15" thickBot="1" x14ac:dyDescent="0.25">
      <c r="A3" s="3697" t="s">
        <v>206</v>
      </c>
      <c r="B3" s="3697"/>
      <c r="C3" s="3697"/>
      <c r="D3" s="107">
        <f>'数据-基础表'!AY6</f>
        <v>16443.3</v>
      </c>
      <c r="E3" s="107">
        <f>'数据-基础表'!AZ5</f>
        <v>40720</v>
      </c>
      <c r="F3" s="3043"/>
      <c r="G3" s="277" t="s">
        <v>834</v>
      </c>
      <c r="H3" s="272" t="s">
        <v>835</v>
      </c>
      <c r="I3" s="1858">
        <f>ROUND('数据-基础表'!B3/'数据-基础表'!A3,2)</f>
        <v>2.48</v>
      </c>
      <c r="J3" s="3043"/>
      <c r="K3" s="3043"/>
      <c r="L3" s="3043"/>
      <c r="M3" s="3043"/>
      <c r="N3" s="3043"/>
      <c r="O3" s="3043"/>
      <c r="P3" s="3043"/>
    </row>
    <row r="4" spans="1:16" x14ac:dyDescent="0.2">
      <c r="A4" s="3698"/>
      <c r="B4" s="3699"/>
      <c r="C4" s="3700"/>
      <c r="D4" s="108" t="s">
        <v>204</v>
      </c>
      <c r="E4" s="109" t="s">
        <v>205</v>
      </c>
      <c r="F4" s="3043"/>
      <c r="G4" s="1165"/>
      <c r="H4" s="272" t="s">
        <v>836</v>
      </c>
      <c r="I4" s="1858">
        <f>ROUND(SUMIF('数据-基础表'!I9:AS9,"地上",'数据-基础表'!I5:AS5)/'数据-基础表'!A3,2)</f>
        <v>1.56</v>
      </c>
      <c r="J4" s="3043"/>
      <c r="K4" s="3043"/>
      <c r="L4" s="3043"/>
      <c r="M4" s="3043"/>
      <c r="N4" s="3043"/>
      <c r="O4" s="3043"/>
      <c r="P4" s="3043"/>
    </row>
    <row r="5" spans="1:16" x14ac:dyDescent="0.2">
      <c r="A5" s="110" t="s">
        <v>207</v>
      </c>
      <c r="B5" s="3701" t="s">
        <v>230</v>
      </c>
      <c r="C5" s="3701"/>
      <c r="D5" s="111">
        <f>ROUND($D$3*E5/$E$3,2)</f>
        <v>0</v>
      </c>
      <c r="E5" s="112">
        <f>SUMIF('数据-基础表'!$11:$11,"住宅",'数据-基础表'!$5:$5)</f>
        <v>0</v>
      </c>
      <c r="F5" s="3043"/>
      <c r="G5" s="277" t="s">
        <v>837</v>
      </c>
      <c r="H5" s="272" t="s">
        <v>835</v>
      </c>
      <c r="I5" s="1858">
        <f>ROUND(E31/D31,2)</f>
        <v>2.48</v>
      </c>
      <c r="J5" s="3043"/>
      <c r="K5" s="3043"/>
      <c r="L5" s="3043"/>
      <c r="M5" s="3043"/>
      <c r="N5" s="3043"/>
      <c r="O5" s="3043"/>
      <c r="P5" s="3043"/>
    </row>
    <row r="6" spans="1:16" ht="15" thickBot="1" x14ac:dyDescent="0.25">
      <c r="A6" s="113"/>
      <c r="B6" s="3701" t="s">
        <v>208</v>
      </c>
      <c r="C6" s="3701"/>
      <c r="D6" s="111">
        <f>ROUND($D$3*E6/$E$3,2)</f>
        <v>16443.3</v>
      </c>
      <c r="E6" s="112">
        <f>E3-E5</f>
        <v>40720</v>
      </c>
      <c r="F6" s="3043"/>
      <c r="G6" s="1165"/>
      <c r="H6" s="272" t="s">
        <v>836</v>
      </c>
      <c r="I6" s="1858">
        <f>ROUND(F31/D31,2)</f>
        <v>1.56</v>
      </c>
      <c r="J6" s="3043"/>
      <c r="K6" s="3043"/>
      <c r="L6" s="3043"/>
      <c r="M6" s="3043"/>
      <c r="N6" s="3043"/>
      <c r="O6" s="3043"/>
      <c r="P6" s="3043"/>
    </row>
    <row r="7" spans="1:16" x14ac:dyDescent="0.2">
      <c r="A7" s="3693"/>
      <c r="B7" s="3694"/>
      <c r="C7" s="3695"/>
      <c r="D7" s="108" t="s">
        <v>204</v>
      </c>
      <c r="E7" s="114" t="s">
        <v>231</v>
      </c>
      <c r="F7" s="3043"/>
      <c r="G7" s="1120" t="s">
        <v>1620</v>
      </c>
      <c r="H7" s="1121"/>
      <c r="I7" s="1729">
        <f>面积表!E4</f>
        <v>1.25</v>
      </c>
      <c r="J7" s="3043"/>
      <c r="K7" s="3043"/>
      <c r="L7" s="3043"/>
      <c r="M7" s="3043"/>
      <c r="N7" s="3043"/>
      <c r="O7" s="3043"/>
      <c r="P7" s="3043"/>
    </row>
    <row r="8" spans="1:16" x14ac:dyDescent="0.2">
      <c r="A8" s="110" t="s">
        <v>209</v>
      </c>
      <c r="B8" s="115" t="s">
        <v>210</v>
      </c>
      <c r="C8" s="111" t="s">
        <v>211</v>
      </c>
      <c r="D8" s="111">
        <f t="shared" ref="D8:D15" si="0">ROUND($D$3*E8/$E$3,2)</f>
        <v>10386.31</v>
      </c>
      <c r="E8" s="116">
        <f>SUMIF('数据-基础表'!BB10:BK10,"地上",'数据-基础表'!BB5:BK5)</f>
        <v>25720.55</v>
      </c>
      <c r="F8" s="3043"/>
      <c r="G8" s="3044"/>
      <c r="H8" s="3044"/>
      <c r="I8" s="3043"/>
      <c r="J8" s="3043"/>
      <c r="K8" s="3043"/>
      <c r="L8" s="3043"/>
      <c r="M8" s="3043"/>
      <c r="N8" s="3043"/>
      <c r="O8" s="3043"/>
      <c r="P8" s="3043"/>
    </row>
    <row r="9" spans="1:16" x14ac:dyDescent="0.2">
      <c r="A9" s="117"/>
      <c r="B9" s="118"/>
      <c r="C9" s="111" t="s">
        <v>212</v>
      </c>
      <c r="D9" s="111">
        <f t="shared" si="0"/>
        <v>0</v>
      </c>
      <c r="E9" s="119">
        <v>0</v>
      </c>
      <c r="F9" s="3043"/>
      <c r="G9" s="3044"/>
      <c r="H9" s="3044"/>
      <c r="I9" s="3043"/>
      <c r="J9" s="3043"/>
      <c r="K9" s="3043"/>
      <c r="L9" s="3043"/>
      <c r="M9" s="3043"/>
      <c r="N9" s="3043"/>
      <c r="O9" s="3043"/>
      <c r="P9" s="3043"/>
    </row>
    <row r="10" spans="1:16" x14ac:dyDescent="0.2">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x14ac:dyDescent="0.2">
      <c r="A11" s="117"/>
      <c r="B11" s="118"/>
      <c r="C11" s="2178" t="s">
        <v>2292</v>
      </c>
      <c r="D11" s="111">
        <f t="shared" si="0"/>
        <v>1788.59</v>
      </c>
      <c r="E11" s="116">
        <f>SUMPRODUCT(('数据-基础表'!BB10:BK10="地下")*('数据-基础表'!BB11:BK11="办公")*('数据-基础表'!BB5:BK5))+'数据-基础表'!AJ5</f>
        <v>4429.25</v>
      </c>
      <c r="F11" s="3043"/>
      <c r="G11" s="3044"/>
      <c r="H11" s="3044"/>
      <c r="I11" s="3043"/>
      <c r="J11" s="3043"/>
      <c r="K11" s="3043"/>
      <c r="L11" s="3043"/>
      <c r="M11" s="3043"/>
      <c r="N11" s="3043"/>
      <c r="O11" s="3043"/>
      <c r="P11" s="3043"/>
    </row>
    <row r="12" spans="1:16" x14ac:dyDescent="0.2">
      <c r="A12" s="117"/>
      <c r="B12" s="118"/>
      <c r="C12" s="111" t="s">
        <v>214</v>
      </c>
      <c r="D12" s="111">
        <f t="shared" si="0"/>
        <v>456.31</v>
      </c>
      <c r="E12" s="116">
        <f>SUMPRODUCT(('数据-基础表'!BB10:BK10="地下")*('数据-基础表'!BB11:BK11="仓储")*('数据-基础表'!BB5:BK5))</f>
        <v>1130</v>
      </c>
      <c r="F12" s="3043"/>
      <c r="G12" s="3044"/>
      <c r="H12" s="3044"/>
      <c r="I12" s="3043"/>
      <c r="J12" s="3043"/>
      <c r="K12" s="3043"/>
      <c r="L12" s="3043"/>
      <c r="M12" s="3043"/>
      <c r="N12" s="3043"/>
      <c r="O12" s="3043"/>
      <c r="P12" s="3043"/>
    </row>
    <row r="13" spans="1:16" x14ac:dyDescent="0.2">
      <c r="A13" s="117"/>
      <c r="B13" s="118"/>
      <c r="C13" s="2178" t="s">
        <v>2299</v>
      </c>
      <c r="D13" s="111">
        <f t="shared" si="0"/>
        <v>1512.12</v>
      </c>
      <c r="E13" s="116">
        <f>SUMPRODUCT(('数据-基础表'!BB10:BK10="地下")*('数据-基础表'!BB11:BK11="车库")*('数据-基础表'!BB5:BK5))</f>
        <v>3744.59</v>
      </c>
      <c r="F13" s="3043"/>
      <c r="G13" s="3044"/>
      <c r="H13" s="3044"/>
      <c r="I13" s="3043"/>
      <c r="J13" s="3043"/>
      <c r="K13" s="3043"/>
      <c r="L13" s="3043"/>
      <c r="M13" s="3043"/>
      <c r="N13" s="3043"/>
      <c r="O13" s="3043"/>
      <c r="P13" s="3043"/>
    </row>
    <row r="14" spans="1:16" x14ac:dyDescent="0.2">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x14ac:dyDescent="0.25">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 thickBot="1" x14ac:dyDescent="0.25">
      <c r="A16" s="113"/>
      <c r="B16" s="118"/>
      <c r="C16" s="115" t="s">
        <v>215</v>
      </c>
      <c r="D16" s="115">
        <f>SUM(D8:D15)</f>
        <v>14143.329999999998</v>
      </c>
      <c r="E16" s="120">
        <f>SUM(E8:E15)</f>
        <v>35024.39</v>
      </c>
      <c r="F16" s="3043"/>
      <c r="G16" s="3044"/>
      <c r="H16" s="937" t="s">
        <v>219</v>
      </c>
      <c r="I16" s="938"/>
      <c r="J16" s="1866"/>
      <c r="K16" s="3687" t="s">
        <v>2520</v>
      </c>
      <c r="L16" s="3688"/>
      <c r="M16" s="3688"/>
      <c r="N16" s="3688"/>
      <c r="O16" s="3688"/>
      <c r="P16" s="3689"/>
    </row>
    <row r="17" spans="1:19" x14ac:dyDescent="0.2">
      <c r="A17" s="121" t="s">
        <v>216</v>
      </c>
      <c r="B17" s="122" t="s">
        <v>217</v>
      </c>
      <c r="C17" s="2145" t="s">
        <v>2278</v>
      </c>
      <c r="D17" s="108" t="s">
        <v>204</v>
      </c>
      <c r="E17" s="124" t="s">
        <v>205</v>
      </c>
      <c r="F17" s="125"/>
      <c r="G17" s="1291"/>
      <c r="H17" s="939" t="s">
        <v>218</v>
      </c>
      <c r="I17" s="940" t="s">
        <v>2277</v>
      </c>
      <c r="J17" s="1866"/>
      <c r="K17" s="3690" t="s">
        <v>2521</v>
      </c>
      <c r="L17" s="3691"/>
      <c r="M17" s="3692"/>
      <c r="N17" s="3690" t="s">
        <v>2522</v>
      </c>
      <c r="O17" s="3691"/>
      <c r="P17" s="3692"/>
      <c r="R17" s="2146" t="s">
        <v>2276</v>
      </c>
      <c r="S17" s="142"/>
    </row>
    <row r="18" spans="1:19" x14ac:dyDescent="0.2">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x14ac:dyDescent="0.2">
      <c r="A19" s="133"/>
      <c r="B19" s="115" t="s">
        <v>225</v>
      </c>
      <c r="C19" s="2701" t="s">
        <v>3187</v>
      </c>
      <c r="D19" s="111">
        <f t="shared" ref="D19:D26" si="1">ROUND($D$3*E19/$E$3,2)</f>
        <v>4329.41</v>
      </c>
      <c r="E19" s="134">
        <f t="shared" ref="E19:E26" si="2">SUM(F19:G19)</f>
        <v>10721.3</v>
      </c>
      <c r="F19" s="3472">
        <f>面积表!L2</f>
        <v>10721.3</v>
      </c>
      <c r="G19" s="3046"/>
      <c r="H19" s="943">
        <f>ROUND($D$3*I19/$E$3,2)</f>
        <v>704.04</v>
      </c>
      <c r="I19" s="116">
        <f>IF($I$17="自定义",P19,M19)</f>
        <v>1743.48</v>
      </c>
      <c r="J19" s="1866"/>
      <c r="K19" s="2415">
        <f t="shared" ref="K19:K26" si="3">ROUND(E$28*E19/E$27,2)</f>
        <v>1743.48</v>
      </c>
      <c r="L19" s="272">
        <f t="shared" ref="L19:L26" si="4">ROUND(IF(COUNTIF(C19,"*住宅*")&gt;0,E$29*E19/E$32,0),2)</f>
        <v>0</v>
      </c>
      <c r="M19" s="2416">
        <f>K19+L19</f>
        <v>1743.48</v>
      </c>
      <c r="N19" s="2417"/>
      <c r="O19" s="2418"/>
      <c r="P19" s="2419">
        <f>N19+O19</f>
        <v>0</v>
      </c>
      <c r="R19" s="272">
        <f t="shared" ref="R19:S26" si="5">D19+H19</f>
        <v>5033.45</v>
      </c>
      <c r="S19" s="2148">
        <f t="shared" si="5"/>
        <v>12464.779999999999</v>
      </c>
    </row>
    <row r="20" spans="1:19" x14ac:dyDescent="0.2">
      <c r="A20" s="137"/>
      <c r="B20" s="115" t="s">
        <v>226</v>
      </c>
      <c r="C20" s="2701" t="s">
        <v>3188</v>
      </c>
      <c r="D20" s="111">
        <f t="shared" si="1"/>
        <v>6056.9</v>
      </c>
      <c r="E20" s="134">
        <f t="shared" si="2"/>
        <v>14999.25</v>
      </c>
      <c r="F20" s="3472">
        <f>面积表!M3</f>
        <v>14999.25</v>
      </c>
      <c r="G20" s="3046"/>
      <c r="H20" s="943">
        <f t="shared" ref="H20:H26" si="6">ROUND($D$3*I20/$E$3,2)</f>
        <v>984.96</v>
      </c>
      <c r="I20" s="116">
        <f t="shared" ref="I20:I26" si="7">IF($I$17="自定义",P20,M20)</f>
        <v>2439.15</v>
      </c>
      <c r="J20" s="1866"/>
      <c r="K20" s="2415">
        <f t="shared" si="3"/>
        <v>2439.15</v>
      </c>
      <c r="L20" s="272">
        <f t="shared" si="4"/>
        <v>0</v>
      </c>
      <c r="M20" s="2416">
        <f t="shared" ref="M20:M26" si="8">K20+L20</f>
        <v>2439.15</v>
      </c>
      <c r="N20" s="2417"/>
      <c r="O20" s="2418"/>
      <c r="P20" s="2419">
        <f t="shared" ref="P20:P26" si="9">N20+O20</f>
        <v>0</v>
      </c>
      <c r="R20" s="272">
        <f t="shared" si="5"/>
        <v>7041.86</v>
      </c>
      <c r="S20" s="2148">
        <f t="shared" si="5"/>
        <v>17438.400000000001</v>
      </c>
    </row>
    <row r="21" spans="1:19" x14ac:dyDescent="0.2">
      <c r="A21" s="137"/>
      <c r="B21" s="115" t="s">
        <v>226</v>
      </c>
      <c r="C21" s="2701" t="s">
        <v>3189</v>
      </c>
      <c r="D21" s="111">
        <f t="shared" si="1"/>
        <v>1788.59</v>
      </c>
      <c r="E21" s="134">
        <f t="shared" si="2"/>
        <v>4429.25</v>
      </c>
      <c r="F21" s="3045"/>
      <c r="G21" s="3473">
        <f>面积表!M5</f>
        <v>4429.25</v>
      </c>
      <c r="H21" s="943">
        <f t="shared" si="6"/>
        <v>290.86</v>
      </c>
      <c r="I21" s="116">
        <f t="shared" si="7"/>
        <v>720.28</v>
      </c>
      <c r="J21" s="1866"/>
      <c r="K21" s="2415">
        <f t="shared" si="3"/>
        <v>720.28</v>
      </c>
      <c r="L21" s="272">
        <f t="shared" si="4"/>
        <v>0</v>
      </c>
      <c r="M21" s="2416">
        <f t="shared" si="8"/>
        <v>720.28</v>
      </c>
      <c r="N21" s="2417"/>
      <c r="O21" s="2418"/>
      <c r="P21" s="2419">
        <f t="shared" si="9"/>
        <v>0</v>
      </c>
      <c r="R21" s="272">
        <f t="shared" si="5"/>
        <v>2079.4499999999998</v>
      </c>
      <c r="S21" s="2148">
        <f t="shared" si="5"/>
        <v>5149.53</v>
      </c>
    </row>
    <row r="22" spans="1:19" x14ac:dyDescent="0.2">
      <c r="A22" s="137"/>
      <c r="B22" s="115" t="s">
        <v>226</v>
      </c>
      <c r="C22" s="2701" t="s">
        <v>3410</v>
      </c>
      <c r="D22" s="111">
        <f t="shared" si="1"/>
        <v>456.31</v>
      </c>
      <c r="E22" s="134">
        <f t="shared" si="2"/>
        <v>1130</v>
      </c>
      <c r="F22" s="3047"/>
      <c r="G22" s="3473">
        <f>面积表!M6</f>
        <v>1130</v>
      </c>
      <c r="H22" s="943">
        <f t="shared" si="6"/>
        <v>74.2</v>
      </c>
      <c r="I22" s="116">
        <f t="shared" si="7"/>
        <v>183.76</v>
      </c>
      <c r="J22" s="1866"/>
      <c r="K22" s="2415">
        <f t="shared" si="3"/>
        <v>183.76</v>
      </c>
      <c r="L22" s="272">
        <f t="shared" si="4"/>
        <v>0</v>
      </c>
      <c r="M22" s="2416">
        <f t="shared" si="8"/>
        <v>183.76</v>
      </c>
      <c r="N22" s="2417"/>
      <c r="O22" s="2418"/>
      <c r="P22" s="2419">
        <f t="shared" si="9"/>
        <v>0</v>
      </c>
      <c r="R22" s="272">
        <f t="shared" si="5"/>
        <v>530.51</v>
      </c>
      <c r="S22" s="2148">
        <f t="shared" si="5"/>
        <v>1313.76</v>
      </c>
    </row>
    <row r="23" spans="1:19" x14ac:dyDescent="0.2">
      <c r="A23" s="137"/>
      <c r="B23" s="115" t="s">
        <v>226</v>
      </c>
      <c r="C23" s="2701" t="s">
        <v>3190</v>
      </c>
      <c r="D23" s="111">
        <f>ROUND($D$3*E23/$E$3,2)</f>
        <v>1512.12</v>
      </c>
      <c r="E23" s="134">
        <f>SUM(F23:G23)</f>
        <v>3744.59</v>
      </c>
      <c r="F23" s="3047"/>
      <c r="G23" s="3473">
        <f>面积表!M7</f>
        <v>3744.59</v>
      </c>
      <c r="H23" s="943">
        <f>ROUND($D$3*I23/$E$3,2)</f>
        <v>245.9</v>
      </c>
      <c r="I23" s="116">
        <f t="shared" si="7"/>
        <v>608.94000000000005</v>
      </c>
      <c r="J23" s="1866"/>
      <c r="K23" s="2415">
        <f t="shared" si="3"/>
        <v>608.94000000000005</v>
      </c>
      <c r="L23" s="272">
        <f t="shared" si="4"/>
        <v>0</v>
      </c>
      <c r="M23" s="2416">
        <f t="shared" si="8"/>
        <v>608.94000000000005</v>
      </c>
      <c r="N23" s="2417"/>
      <c r="O23" s="2418"/>
      <c r="P23" s="2419">
        <f t="shared" si="9"/>
        <v>0</v>
      </c>
      <c r="R23" s="272">
        <f t="shared" si="5"/>
        <v>1758.02</v>
      </c>
      <c r="S23" s="2148">
        <f t="shared" si="5"/>
        <v>4353.5300000000007</v>
      </c>
    </row>
    <row r="24" spans="1:19" x14ac:dyDescent="0.2">
      <c r="A24" s="137"/>
      <c r="B24" s="115" t="s">
        <v>226</v>
      </c>
      <c r="C24" s="138"/>
      <c r="D24" s="111">
        <f>ROUND($D$3*E24/$E$3,2)</f>
        <v>0</v>
      </c>
      <c r="E24" s="134">
        <f>SUM(F24:G24)</f>
        <v>0</v>
      </c>
      <c r="F24" s="3047"/>
      <c r="G24" s="3048"/>
      <c r="H24" s="943">
        <f>ROUND($D$3*I24/$E$3,2)</f>
        <v>0</v>
      </c>
      <c r="I24" s="116">
        <f t="shared" si="7"/>
        <v>0</v>
      </c>
      <c r="J24" s="1866"/>
      <c r="K24" s="2415">
        <f t="shared" si="3"/>
        <v>0</v>
      </c>
      <c r="L24" s="272">
        <f t="shared" si="4"/>
        <v>0</v>
      </c>
      <c r="M24" s="2416">
        <f t="shared" si="8"/>
        <v>0</v>
      </c>
      <c r="N24" s="2417"/>
      <c r="O24" s="2418"/>
      <c r="P24" s="2419">
        <f t="shared" si="9"/>
        <v>0</v>
      </c>
      <c r="R24" s="272">
        <f t="shared" si="5"/>
        <v>0</v>
      </c>
      <c r="S24" s="2148">
        <f t="shared" si="5"/>
        <v>0</v>
      </c>
    </row>
    <row r="25" spans="1:19" x14ac:dyDescent="0.2">
      <c r="A25" s="137"/>
      <c r="B25" s="115" t="s">
        <v>226</v>
      </c>
      <c r="C25" s="138"/>
      <c r="D25" s="111">
        <f t="shared" si="1"/>
        <v>0</v>
      </c>
      <c r="E25" s="134">
        <f t="shared" si="2"/>
        <v>0</v>
      </c>
      <c r="F25" s="3047"/>
      <c r="G25" s="3048"/>
      <c r="H25" s="110">
        <f t="shared" si="6"/>
        <v>0</v>
      </c>
      <c r="I25" s="116">
        <f t="shared" si="7"/>
        <v>0</v>
      </c>
      <c r="J25" s="1866"/>
      <c r="K25" s="2415">
        <f t="shared" si="3"/>
        <v>0</v>
      </c>
      <c r="L25" s="272">
        <f t="shared" si="4"/>
        <v>0</v>
      </c>
      <c r="M25" s="2416">
        <f t="shared" si="8"/>
        <v>0</v>
      </c>
      <c r="N25" s="2417"/>
      <c r="O25" s="2418"/>
      <c r="P25" s="2419">
        <f t="shared" si="9"/>
        <v>0</v>
      </c>
      <c r="R25" s="272">
        <f t="shared" si="5"/>
        <v>0</v>
      </c>
      <c r="S25" s="2148">
        <f t="shared" si="5"/>
        <v>0</v>
      </c>
    </row>
    <row r="26" spans="1:19" x14ac:dyDescent="0.2">
      <c r="A26" s="137"/>
      <c r="B26" s="115" t="s">
        <v>226</v>
      </c>
      <c r="C26" s="140"/>
      <c r="D26" s="111">
        <f t="shared" si="1"/>
        <v>0</v>
      </c>
      <c r="E26" s="134">
        <f t="shared" si="2"/>
        <v>0</v>
      </c>
      <c r="F26" s="3047"/>
      <c r="G26" s="3048"/>
      <c r="H26" s="110">
        <f t="shared" si="6"/>
        <v>0</v>
      </c>
      <c r="I26" s="116">
        <f t="shared" si="7"/>
        <v>0</v>
      </c>
      <c r="J26" s="1866"/>
      <c r="K26" s="2420">
        <f t="shared" si="3"/>
        <v>0</v>
      </c>
      <c r="L26" s="277">
        <f t="shared" si="4"/>
        <v>0</v>
      </c>
      <c r="M26" s="144">
        <f t="shared" si="8"/>
        <v>0</v>
      </c>
      <c r="N26" s="2421"/>
      <c r="O26" s="2422"/>
      <c r="P26" s="2423">
        <f t="shared" si="9"/>
        <v>0</v>
      </c>
      <c r="R26" s="272">
        <f t="shared" si="5"/>
        <v>0</v>
      </c>
      <c r="S26" s="2148">
        <f t="shared" si="5"/>
        <v>0</v>
      </c>
    </row>
    <row r="27" spans="1:19" ht="29" thickBot="1" x14ac:dyDescent="0.25">
      <c r="A27" s="137"/>
      <c r="B27" s="111"/>
      <c r="C27" s="127" t="s">
        <v>215</v>
      </c>
      <c r="D27" s="134">
        <f>SUM(D19:D26)</f>
        <v>14143.329999999998</v>
      </c>
      <c r="E27" s="141">
        <f>IF(SUM(E19:E26)='数据-基础表'!BA5,SUM(E19:E26),IF(F27="地上面积有误","面积有误","地下面积有误"))</f>
        <v>35024.39</v>
      </c>
      <c r="F27" s="134">
        <f>IF(SUM(F19:F26)=E8,SUM(F19:F26),"地上面积有误")</f>
        <v>25720.55</v>
      </c>
      <c r="G27" s="112">
        <f>SUM(G19:G26)</f>
        <v>9303.84</v>
      </c>
      <c r="H27" s="944">
        <f>SUM(H19:H26)</f>
        <v>2299.96</v>
      </c>
      <c r="I27" s="945">
        <f>SUM(I19:I26)</f>
        <v>5695.6100000000006</v>
      </c>
      <c r="J27" s="1866"/>
      <c r="K27" s="2424">
        <f>SUM(K19:K26)</f>
        <v>5695.6100000000006</v>
      </c>
      <c r="L27" s="2425">
        <f>SUM(L19:L26)</f>
        <v>0</v>
      </c>
      <c r="M27" s="2426">
        <f>SUM(M19:M26)</f>
        <v>5695.6100000000006</v>
      </c>
      <c r="N27" s="2424">
        <f t="shared" ref="N27:O27" si="10">SUM(N19:N26)</f>
        <v>0</v>
      </c>
      <c r="O27" s="2425">
        <f t="shared" si="10"/>
        <v>0</v>
      </c>
      <c r="P27" s="2427">
        <f>SUM(P19:P26)</f>
        <v>0</v>
      </c>
      <c r="R27" s="2152" t="str">
        <f>IF(SUM(R19:R26)=$D$3,SUM(R19:R26),SUM(R19:R26)&amp;"误差"&amp;ROUND(SUM(R19:R26)-$D$3,2))</f>
        <v>16443.29误差-0.01</v>
      </c>
      <c r="S27" s="272">
        <f>IF(SUM(S19:S26)=$E$3,SUM(S19:S26),SUM(S19:S26)&amp;"误差"&amp;ROUND(SUM(S19:S26)-E3,2))</f>
        <v>40720</v>
      </c>
    </row>
    <row r="28" spans="1:19" x14ac:dyDescent="0.2">
      <c r="A28" s="137"/>
      <c r="B28" s="115" t="s">
        <v>227</v>
      </c>
      <c r="C28" s="135" t="s">
        <v>228</v>
      </c>
      <c r="D28" s="111">
        <f>ROUND($D$3*E28/$E$3,2)</f>
        <v>2299.9699999999998</v>
      </c>
      <c r="E28" s="134">
        <f>SUM(F28:G28)</f>
        <v>5695.6100000000006</v>
      </c>
      <c r="F28" s="142">
        <f>'数据-基础表'!BQ5+'数据-基础表'!BS5</f>
        <v>0</v>
      </c>
      <c r="G28" s="143">
        <f>'数据-基础表'!BR5+'数据-基础表'!BT5</f>
        <v>5695.6100000000006</v>
      </c>
      <c r="H28" s="3043"/>
      <c r="I28" s="3043"/>
      <c r="J28" s="3043"/>
      <c r="K28" s="3043"/>
      <c r="L28" s="3043"/>
      <c r="M28" s="3043"/>
      <c r="N28" s="3043"/>
      <c r="O28" s="3043"/>
      <c r="P28" s="3043"/>
    </row>
    <row r="29" spans="1:19" x14ac:dyDescent="0.2">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x14ac:dyDescent="0.2">
      <c r="A30" s="137"/>
      <c r="B30" s="111"/>
      <c r="C30" s="145" t="s">
        <v>215</v>
      </c>
      <c r="D30" s="134">
        <f>SUM(D28:D29)</f>
        <v>2299.9699999999998</v>
      </c>
      <c r="E30" s="134">
        <f>SUM(E28:E29)</f>
        <v>5695.6100000000006</v>
      </c>
      <c r="F30" s="134">
        <f>SUM(F28:F29)</f>
        <v>0</v>
      </c>
      <c r="G30" s="112">
        <f>SUM(G28:G29)</f>
        <v>5695.6100000000006</v>
      </c>
      <c r="H30" s="3043"/>
      <c r="I30" s="3043"/>
      <c r="J30" s="3043"/>
      <c r="K30" s="3043"/>
      <c r="L30" s="3043"/>
      <c r="M30" s="3043"/>
      <c r="N30" s="3043"/>
      <c r="O30" s="3043"/>
      <c r="P30" s="3043"/>
    </row>
    <row r="31" spans="1:19" ht="32.25" customHeight="1" thickBot="1" x14ac:dyDescent="0.25">
      <c r="A31" s="1293"/>
      <c r="B31" s="1294" t="s">
        <v>229</v>
      </c>
      <c r="C31" s="2177" t="s">
        <v>2287</v>
      </c>
      <c r="D31" s="1295">
        <f>D27+D30</f>
        <v>16443.3</v>
      </c>
      <c r="E31" s="1295">
        <f>E27+E30</f>
        <v>40720</v>
      </c>
      <c r="F31" s="1296">
        <f>F27+F30</f>
        <v>25720.55</v>
      </c>
      <c r="G31" s="1297">
        <f>G27+G30</f>
        <v>14999.45</v>
      </c>
      <c r="H31" s="3043"/>
      <c r="I31" s="3043"/>
      <c r="J31" s="3043"/>
      <c r="K31" s="3043"/>
      <c r="L31" s="3043"/>
      <c r="M31" s="3043"/>
      <c r="N31" s="3043"/>
      <c r="O31" s="3043"/>
      <c r="P31" s="3043"/>
    </row>
    <row r="32" spans="1:19" x14ac:dyDescent="0.2">
      <c r="A32" s="1866"/>
      <c r="B32" s="2189" t="s">
        <v>2286</v>
      </c>
      <c r="C32" s="2452"/>
      <c r="D32" s="1165"/>
      <c r="E32" s="1165">
        <f>SUMIF(C19:C26,"*住宅*",E19:E26)</f>
        <v>0</v>
      </c>
      <c r="F32" s="1165"/>
      <c r="G32" s="1165"/>
      <c r="H32" s="3043"/>
      <c r="I32" s="3043"/>
      <c r="J32" s="3043"/>
      <c r="K32" s="3043"/>
      <c r="L32" s="3043"/>
      <c r="M32" s="3043"/>
      <c r="N32" s="3043"/>
      <c r="O32" s="3043"/>
      <c r="P32" s="3043"/>
    </row>
    <row r="33" spans="4:4" x14ac:dyDescent="0.2">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L6" sqref="L6"/>
    </sheetView>
  </sheetViews>
  <sheetFormatPr baseColWidth="10" defaultColWidth="13.6640625" defaultRowHeight="13" x14ac:dyDescent="0.2"/>
  <cols>
    <col min="1" max="1" width="20.83203125" style="1180" customWidth="1"/>
    <col min="2" max="3" width="12" style="1167" customWidth="1"/>
    <col min="4" max="4" width="9.1640625" style="1181" customWidth="1"/>
    <col min="5" max="5" width="15" style="1167" bestFit="1" customWidth="1"/>
    <col min="6" max="10" width="8.83203125" style="1167" customWidth="1"/>
    <col min="11" max="12" width="12.33203125" style="1182" customWidth="1"/>
    <col min="13" max="13" width="8.6640625" style="1167" customWidth="1"/>
    <col min="14" max="16" width="9.6640625" style="1167" customWidth="1"/>
    <col min="17" max="17" width="10.83203125" style="1167" customWidth="1"/>
    <col min="18" max="19" width="12.5" style="1167" customWidth="1"/>
    <col min="20" max="20" width="12.1640625" style="1167" customWidth="1"/>
    <col min="21" max="21" width="7.5" style="1167" customWidth="1"/>
    <col min="22" max="22" width="6.33203125" style="1167" customWidth="1"/>
    <col min="23" max="24" width="6.6640625" style="1167" customWidth="1"/>
    <col min="25" max="25" width="8.1640625" style="1167" customWidth="1"/>
    <col min="26" max="30" width="6.6640625" style="1167" customWidth="1"/>
    <col min="31" max="31" width="6.5" style="1167" customWidth="1"/>
    <col min="32" max="33" width="7.1640625" style="1167" customWidth="1"/>
    <col min="34" max="34" width="13.6640625" style="1167" customWidth="1"/>
    <col min="35" max="39" width="8" style="1167" customWidth="1"/>
    <col min="40" max="41" width="13.6640625" style="1876"/>
    <col min="42" max="42" width="13.6640625" style="1876" customWidth="1"/>
    <col min="43" max="83" width="13.6640625" style="1876"/>
    <col min="84" max="16384" width="13.6640625" style="1167"/>
  </cols>
  <sheetData>
    <row r="1" spans="1:83" ht="18" thickBot="1" x14ac:dyDescent="0.25">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 thickBot="1" x14ac:dyDescent="0.25">
      <c r="A2" s="147" t="s">
        <v>235</v>
      </c>
      <c r="B2" s="2185">
        <f>项目基本情况!D3</f>
        <v>44571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x14ac:dyDescent="0.25">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x14ac:dyDescent="0.25">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2" x14ac:dyDescent="0.2">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3191</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 x14ac:dyDescent="0.2">
      <c r="A6" s="2149" t="str">
        <f>'数据-汇总表'!C19</f>
        <v>地上商业</v>
      </c>
      <c r="B6" s="2184" t="str">
        <f>IF(A6=0,"","经营性")</f>
        <v>经营性</v>
      </c>
      <c r="C6" s="171" t="s">
        <v>3175</v>
      </c>
      <c r="D6" s="2155">
        <f>SUMIF(项目基本情况!D$15:I$15,C6,项目基本情况!D$18:I$18)</f>
        <v>40</v>
      </c>
      <c r="E6" s="2156">
        <f>IF(B6="","",SUMIF(项目基本情况!D$15:I$15,C6,项目基本情况!D$17:I$17))</f>
        <v>53855</v>
      </c>
      <c r="F6" s="172">
        <f>SUMIF(项目基本情况!D$15:I$15,C6,项目基本情况!D$19:I$19)</f>
        <v>25.43</v>
      </c>
      <c r="G6" s="173">
        <f>IF(ISERROR(ROUND(POWER(1+H6,D6-F6)*(POWER(1+H6,F6)-1)/(POWER(1+H6,D6)-1),3)),0,ROUND(POWER(1+H6,D6-F6)*(POWER(1+H6,F6)-1)/(POWER(1+H6,D6)-1),3))</f>
        <v>0.79700000000000004</v>
      </c>
      <c r="H6" s="2702">
        <v>0.04</v>
      </c>
      <c r="I6" s="3504">
        <v>0.06</v>
      </c>
      <c r="J6" s="174">
        <v>6.5000000000000002E-2</v>
      </c>
      <c r="K6" s="177">
        <f>SUMIF('数据-汇总表'!C$19:C$33,'数据-取费表'!A6,'数据-汇总表'!E$19:E$33)</f>
        <v>10721.3</v>
      </c>
      <c r="L6" s="3564">
        <v>5500</v>
      </c>
      <c r="M6" s="175">
        <f t="shared" ref="M6:M14" si="0">ROUND(K6*L6/10000,0)</f>
        <v>5897</v>
      </c>
      <c r="N6" s="2703">
        <v>0</v>
      </c>
      <c r="O6" s="175">
        <f>IF($N$5="成新度","——",ROUND(M6*N6,0))</f>
        <v>0</v>
      </c>
      <c r="P6" s="176">
        <f>IF($N$5="成新度","——",M6-O6)</f>
        <v>5897</v>
      </c>
      <c r="Q6" s="2704">
        <v>0.2</v>
      </c>
      <c r="R6" s="177">
        <f>SUMIF('数据-汇总表'!C$19:C$33,A6,'数据-汇总表'!R$19:R$33)</f>
        <v>5033.45</v>
      </c>
      <c r="S6" s="132">
        <f>IF('数据-汇总表'!$I$17="按面积比例",SUMIF('数据-汇总表'!C$19:C$33,A6,'数据-汇总表'!K$19:K$33),SUMIF('数据-汇总表'!C$19:C$33,A6,'数据-汇总表'!N$19:N$33))</f>
        <v>1743.48</v>
      </c>
      <c r="T6" s="2081">
        <f>IF($T$4="按面积比例",IF(ISERROR(ROUND($M$14*S6/S$16,0)),"0",ROUND($M$14*S6/S$16,0)),"需自行计算录入")</f>
        <v>785</v>
      </c>
      <c r="U6" s="178">
        <v>10</v>
      </c>
      <c r="V6" s="179">
        <v>0</v>
      </c>
      <c r="W6" s="179">
        <v>0.05</v>
      </c>
      <c r="X6" s="2168"/>
      <c r="Y6" s="180">
        <v>1</v>
      </c>
      <c r="Z6" s="181"/>
      <c r="AA6" s="174"/>
      <c r="AB6" s="174"/>
      <c r="AC6" s="2171"/>
      <c r="AD6" s="182"/>
      <c r="AE6" s="941">
        <f ca="1">IF(AN6="",0,SUMIF(INDIRECT("'"&amp;AN6&amp;"'"&amp;"!E:E"),$AE$5,INDIRECT("'"&amp;AN6&amp;"'"&amp;"!F:F")))</f>
        <v>25.43</v>
      </c>
      <c r="AF6" s="139"/>
      <c r="AG6" s="1177">
        <f>IF(AF6="",0,AE6-AF6)</f>
        <v>0</v>
      </c>
      <c r="AH6" s="3505">
        <f>面积表!L2</f>
        <v>10721.3</v>
      </c>
      <c r="AI6" s="185">
        <v>365</v>
      </c>
      <c r="AJ6" s="186"/>
      <c r="AK6" s="187">
        <v>0.01</v>
      </c>
      <c r="AL6" s="188">
        <v>1E-3</v>
      </c>
      <c r="AM6" s="2713">
        <v>0.01</v>
      </c>
      <c r="AN6" s="2214" t="s">
        <v>3339</v>
      </c>
      <c r="AO6" s="3053"/>
      <c r="AP6" s="1168">
        <f>ROUND(1-1/(1+H6)^F6,3)</f>
        <v>0.63100000000000001</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 x14ac:dyDescent="0.2">
      <c r="A7" s="2149" t="str">
        <f>'数据-汇总表'!C20</f>
        <v>地上办公</v>
      </c>
      <c r="B7" s="2184" t="str">
        <f t="shared" ref="B7:B13" si="1">IF(A7=0,"","经营性")</f>
        <v>经营性</v>
      </c>
      <c r="C7" s="171" t="s">
        <v>1652</v>
      </c>
      <c r="D7" s="2155">
        <f>SUMIF(项目基本情况!D$15:I$15,C7,项目基本情况!D$18:I$18)</f>
        <v>50</v>
      </c>
      <c r="E7" s="2156">
        <f>IF(B7="","",SUMIF(项目基本情况!D$15:I$15,C7,项目基本情况!D$17:I$17))</f>
        <v>53855</v>
      </c>
      <c r="F7" s="172">
        <f>SUMIF(项目基本情况!D$15:I$15,C7,项目基本情况!D$19:I$19)</f>
        <v>25.43</v>
      </c>
      <c r="G7" s="173">
        <f t="shared" ref="G7:G11" si="2">IF(ISERROR(ROUND(POWER(1+H7,D7-F7)*(POWER(1+H7,F7)-1)/(POWER(1+H7,D7)-1),3)),0,ROUND(POWER(1+H7,D7-F7)*(POWER(1+H7,F7)-1)/(POWER(1+H7,D7)-1),3))</f>
        <v>0.73499999999999999</v>
      </c>
      <c r="H7" s="2702">
        <v>0.04</v>
      </c>
      <c r="I7" s="3504">
        <v>5.5E-2</v>
      </c>
      <c r="J7" s="174">
        <v>6.5000000000000002E-2</v>
      </c>
      <c r="K7" s="177">
        <f>SUMIF('数据-汇总表'!C$19:C$33,'数据-取费表'!A7,'数据-汇总表'!E$19:E$33)</f>
        <v>14999.25</v>
      </c>
      <c r="L7" s="3564">
        <v>5500</v>
      </c>
      <c r="M7" s="175">
        <f t="shared" si="0"/>
        <v>8250</v>
      </c>
      <c r="N7" s="2703">
        <v>0</v>
      </c>
      <c r="O7" s="175">
        <f t="shared" ref="O7:O14" si="3">IF($N$5="成新度","——",ROUND(M7*N7,0))</f>
        <v>0</v>
      </c>
      <c r="P7" s="176">
        <f t="shared" ref="P7:P14" si="4">IF($N$5="成新度","——",M7-O7)</f>
        <v>8250</v>
      </c>
      <c r="Q7" s="2704">
        <v>0.2</v>
      </c>
      <c r="R7" s="177">
        <f>SUMIF('数据-汇总表'!C$19:C$33,A7,'数据-汇总表'!R$19:R$33)</f>
        <v>7041.86</v>
      </c>
      <c r="S7" s="132">
        <f>IF('数据-汇总表'!$I$17="按面积比例",SUMIF('数据-汇总表'!C$19:C$33,A7,'数据-汇总表'!K$19:K$33),SUMIF('数据-汇总表'!C$19:C$33,A7,'数据-汇总表'!N$19:N$33))</f>
        <v>2439.15</v>
      </c>
      <c r="T7" s="2081">
        <f t="shared" ref="T7:T13" si="5">IF($T$4="按面积比例",IF(ISERROR(ROUND($M$14*S7/S$16,0)),"0",ROUND($M$14*S7/S$16,0)),"需自行计算录入")</f>
        <v>1098</v>
      </c>
      <c r="U7" s="178">
        <f>5*1.5</f>
        <v>7.5</v>
      </c>
      <c r="V7" s="179">
        <v>0</v>
      </c>
      <c r="W7" s="179">
        <v>0.05</v>
      </c>
      <c r="X7" s="2168"/>
      <c r="Y7" s="180">
        <v>1</v>
      </c>
      <c r="Z7" s="181"/>
      <c r="AA7" s="174"/>
      <c r="AB7" s="174"/>
      <c r="AC7" s="2171"/>
      <c r="AD7" s="182"/>
      <c r="AE7" s="941">
        <f t="shared" ref="AE7:AE13" ca="1" si="6">IF(AN7="",0,SUMIF(INDIRECT("'"&amp;AN7&amp;"'"&amp;"!E:E"),$AE$5,INDIRECT("'"&amp;AN7&amp;"'"&amp;"!F:F")))</f>
        <v>25.43</v>
      </c>
      <c r="AF7" s="139"/>
      <c r="AG7" s="1177">
        <f t="shared" ref="AG7:AG13" si="7">IF(AF7="",0,AE7-AF7)</f>
        <v>0</v>
      </c>
      <c r="AH7" s="3505">
        <f>面积表!M3</f>
        <v>14999.25</v>
      </c>
      <c r="AI7" s="185">
        <v>365</v>
      </c>
      <c r="AJ7" s="186"/>
      <c r="AK7" s="187">
        <f>AK6</f>
        <v>0.01</v>
      </c>
      <c r="AL7" s="188">
        <f>AL6</f>
        <v>1E-3</v>
      </c>
      <c r="AM7" s="2212">
        <f>AM6</f>
        <v>0.01</v>
      </c>
      <c r="AN7" s="2214" t="s">
        <v>3340</v>
      </c>
      <c r="AO7" s="3053"/>
      <c r="AP7" s="1168">
        <f t="shared" ref="AP7:AP13" si="8">ROUND(1-1/(1+H7)^F7,3)</f>
        <v>0.63100000000000001</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 x14ac:dyDescent="0.2">
      <c r="A8" s="2149" t="str">
        <f>'数据-汇总表'!C21</f>
        <v>地下办公</v>
      </c>
      <c r="B8" s="2184" t="str">
        <f t="shared" si="1"/>
        <v>经营性</v>
      </c>
      <c r="C8" s="171" t="s">
        <v>1652</v>
      </c>
      <c r="D8" s="2155">
        <f>SUMIF(项目基本情况!D$15:I$15,C8,项目基本情况!D$18:I$18)</f>
        <v>50</v>
      </c>
      <c r="E8" s="2156">
        <f>IF(B8="","",SUMIF(项目基本情况!D$15:I$15,C8,项目基本情况!D$17:I$17))</f>
        <v>53855</v>
      </c>
      <c r="F8" s="172">
        <f>SUMIF(项目基本情况!D$15:I$15,C8,项目基本情况!D$19:I$19)</f>
        <v>25.43</v>
      </c>
      <c r="G8" s="173">
        <f t="shared" si="2"/>
        <v>0.73499999999999999</v>
      </c>
      <c r="H8" s="2702">
        <v>0.04</v>
      </c>
      <c r="I8" s="3504">
        <v>5.5E-2</v>
      </c>
      <c r="J8" s="174">
        <v>6.5000000000000002E-2</v>
      </c>
      <c r="K8" s="177">
        <f>SUMIF('数据-汇总表'!C$19:C$33,'数据-取费表'!A8,'数据-汇总表'!E$19:E$33)</f>
        <v>4429.25</v>
      </c>
      <c r="L8" s="3564"/>
      <c r="M8" s="175">
        <f>ROUND(K8*L8/10000,0)</f>
        <v>0</v>
      </c>
      <c r="N8" s="2703">
        <v>0</v>
      </c>
      <c r="O8" s="175">
        <f t="shared" si="3"/>
        <v>0</v>
      </c>
      <c r="P8" s="176">
        <f t="shared" si="4"/>
        <v>0</v>
      </c>
      <c r="Q8" s="2704">
        <v>0.08</v>
      </c>
      <c r="R8" s="177">
        <f>SUMIF('数据-汇总表'!C$19:C$33,A8,'数据-汇总表'!R$19:R$33)</f>
        <v>2079.4499999999998</v>
      </c>
      <c r="S8" s="132">
        <f>IF('数据-汇总表'!$I$17="按面积比例",SUMIF('数据-汇总表'!C$19:C$33,A8,'数据-汇总表'!K$19:K$33),SUMIF('数据-汇总表'!C$19:C$33,A8,'数据-汇总表'!N$19:N$33))</f>
        <v>720.28</v>
      </c>
      <c r="T8" s="2081">
        <f t="shared" si="5"/>
        <v>324</v>
      </c>
      <c r="U8" s="178"/>
      <c r="V8" s="179"/>
      <c r="W8" s="179"/>
      <c r="X8" s="2168"/>
      <c r="Y8" s="180"/>
      <c r="Z8" s="181"/>
      <c r="AA8" s="174"/>
      <c r="AB8" s="174"/>
      <c r="AC8" s="2171"/>
      <c r="AD8" s="182"/>
      <c r="AE8" s="941">
        <f t="shared" ca="1" si="6"/>
        <v>0</v>
      </c>
      <c r="AF8" s="139"/>
      <c r="AG8" s="1177">
        <f t="shared" si="7"/>
        <v>0</v>
      </c>
      <c r="AH8" s="3505">
        <f>面积表!M5</f>
        <v>4429.25</v>
      </c>
      <c r="AI8" s="185">
        <v>365</v>
      </c>
      <c r="AJ8" s="186"/>
      <c r="AK8" s="187">
        <f>AK6</f>
        <v>0.01</v>
      </c>
      <c r="AL8" s="188">
        <f>AL6</f>
        <v>1E-3</v>
      </c>
      <c r="AM8" s="2212">
        <f>AM6</f>
        <v>0.01</v>
      </c>
      <c r="AN8" s="2214"/>
      <c r="AO8" s="3053"/>
      <c r="AP8" s="1168">
        <f t="shared" si="8"/>
        <v>0.63100000000000001</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 x14ac:dyDescent="0.2">
      <c r="A9" s="2149" t="str">
        <f>'数据-汇总表'!C22</f>
        <v>地下仓储</v>
      </c>
      <c r="B9" s="2184" t="str">
        <f t="shared" si="1"/>
        <v>经营性</v>
      </c>
      <c r="C9" s="171" t="s">
        <v>3176</v>
      </c>
      <c r="D9" s="2155">
        <f>SUMIF(项目基本情况!D$15:I$15,C9,项目基本情况!D$18:I$18)</f>
        <v>50</v>
      </c>
      <c r="E9" s="2156">
        <f>IF(B9="","",SUMIF(项目基本情况!D$15:I$15,C9,项目基本情况!D$17:I$17))</f>
        <v>53855</v>
      </c>
      <c r="F9" s="172">
        <f>SUMIF(项目基本情况!D$15:I$15,C9,项目基本情况!D$19:I$19)</f>
        <v>25.43</v>
      </c>
      <c r="G9" s="173">
        <f t="shared" si="2"/>
        <v>0.73499999999999999</v>
      </c>
      <c r="H9" s="174">
        <v>0.04</v>
      </c>
      <c r="I9" s="3504">
        <v>5.5E-2</v>
      </c>
      <c r="J9" s="174">
        <v>6.5000000000000002E-2</v>
      </c>
      <c r="K9" s="177">
        <f>SUMIF('数据-汇总表'!C$19:C$33,'数据-取费表'!A9,'数据-汇总表'!E$19:E$33)</f>
        <v>1130</v>
      </c>
      <c r="L9" s="3565"/>
      <c r="M9" s="175">
        <f t="shared" si="0"/>
        <v>0</v>
      </c>
      <c r="N9" s="191">
        <v>0</v>
      </c>
      <c r="O9" s="175">
        <f t="shared" si="3"/>
        <v>0</v>
      </c>
      <c r="P9" s="176">
        <f t="shared" si="4"/>
        <v>0</v>
      </c>
      <c r="Q9" s="190">
        <v>0.05</v>
      </c>
      <c r="R9" s="177">
        <f>SUMIF('数据-汇总表'!C$19:C$33,A9,'数据-汇总表'!R$19:R$33)</f>
        <v>530.51</v>
      </c>
      <c r="S9" s="132">
        <f>IF('数据-汇总表'!$I$17="按面积比例",SUMIF('数据-汇总表'!C$19:C$33,A9,'数据-汇总表'!K$19:K$33),SUMIF('数据-汇总表'!C$19:C$33,A9,'数据-汇总表'!N$19:N$33))</f>
        <v>183.76</v>
      </c>
      <c r="T9" s="2081">
        <f t="shared" si="5"/>
        <v>83</v>
      </c>
      <c r="U9" s="178"/>
      <c r="V9" s="179"/>
      <c r="W9" s="179"/>
      <c r="X9" s="2168"/>
      <c r="Y9" s="180"/>
      <c r="Z9" s="181"/>
      <c r="AA9" s="174"/>
      <c r="AB9" s="174"/>
      <c r="AC9" s="2171"/>
      <c r="AD9" s="182"/>
      <c r="AE9" s="941">
        <f t="shared" ca="1" si="6"/>
        <v>0</v>
      </c>
      <c r="AF9" s="139"/>
      <c r="AG9" s="1177">
        <f t="shared" si="7"/>
        <v>0</v>
      </c>
      <c r="AH9" s="3505">
        <f>面积表!M7</f>
        <v>3744.59</v>
      </c>
      <c r="AI9" s="185">
        <v>365</v>
      </c>
      <c r="AJ9" s="186"/>
      <c r="AK9" s="187">
        <f>AK6</f>
        <v>0.01</v>
      </c>
      <c r="AL9" s="188">
        <f>AL6</f>
        <v>1E-3</v>
      </c>
      <c r="AM9" s="2212">
        <f>AM6</f>
        <v>0.01</v>
      </c>
      <c r="AN9" s="2214"/>
      <c r="AO9" s="3053"/>
      <c r="AP9" s="1168">
        <f t="shared" si="8"/>
        <v>0.63100000000000001</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 x14ac:dyDescent="0.2">
      <c r="A10" s="2149" t="str">
        <f>'数据-汇总表'!C23</f>
        <v>地下车库</v>
      </c>
      <c r="B10" s="2184" t="str">
        <f t="shared" si="1"/>
        <v>经营性</v>
      </c>
      <c r="C10" s="171"/>
      <c r="D10" s="2155">
        <f>SUMIF(项目基本情况!D$15:I$15,C10,项目基本情况!D$18:I$18)</f>
        <v>0</v>
      </c>
      <c r="E10" s="2156">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3565"/>
      <c r="M10" s="175">
        <f t="shared" si="0"/>
        <v>0</v>
      </c>
      <c r="N10" s="191"/>
      <c r="O10" s="175">
        <f t="shared" si="3"/>
        <v>0</v>
      </c>
      <c r="P10" s="176">
        <f t="shared" si="4"/>
        <v>0</v>
      </c>
      <c r="Q10" s="190"/>
      <c r="R10" s="177">
        <f>SUMIF('数据-汇总表'!C$19:C$33,A10,'数据-汇总表'!R$19:R$33)</f>
        <v>1758.02</v>
      </c>
      <c r="S10" s="132">
        <f>IF('数据-汇总表'!$I$17="按面积比例",SUMIF('数据-汇总表'!C$19:C$33,A10,'数据-汇总表'!K$19:K$33),SUMIF('数据-汇总表'!C$19:C$33,A10,'数据-汇总表'!N$19:N$33))</f>
        <v>608.94000000000005</v>
      </c>
      <c r="T10" s="2081">
        <f t="shared" si="5"/>
        <v>274</v>
      </c>
      <c r="U10" s="178"/>
      <c r="V10" s="179"/>
      <c r="W10" s="179"/>
      <c r="X10" s="2168"/>
      <c r="Y10" s="180"/>
      <c r="Z10" s="181"/>
      <c r="AA10" s="174"/>
      <c r="AB10" s="174"/>
      <c r="AC10" s="2171"/>
      <c r="AD10" s="182"/>
      <c r="AE10" s="941">
        <f t="shared" ca="1" si="6"/>
        <v>0</v>
      </c>
      <c r="AF10" s="139"/>
      <c r="AG10" s="1177">
        <f t="shared" si="7"/>
        <v>0</v>
      </c>
      <c r="AH10" s="139"/>
      <c r="AI10" s="185"/>
      <c r="AJ10" s="186"/>
      <c r="AK10" s="187"/>
      <c r="AL10" s="188"/>
      <c r="AM10" s="2212"/>
      <c r="AN10" s="2214"/>
      <c r="AO10" s="3053"/>
      <c r="AP10" s="1168">
        <f t="shared" si="8"/>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 x14ac:dyDescent="0.2">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65"/>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1">
        <f t="shared" si="5"/>
        <v>0</v>
      </c>
      <c r="U11" s="183"/>
      <c r="V11" s="174"/>
      <c r="W11" s="174"/>
      <c r="X11" s="2171"/>
      <c r="Y11" s="180"/>
      <c r="Z11" s="192"/>
      <c r="AA11" s="174"/>
      <c r="AB11" s="174"/>
      <c r="AC11" s="2171"/>
      <c r="AD11" s="182"/>
      <c r="AE11" s="941">
        <f t="shared" ca="1" si="6"/>
        <v>0</v>
      </c>
      <c r="AF11" s="139"/>
      <c r="AG11" s="1177">
        <f t="shared" si="7"/>
        <v>0</v>
      </c>
      <c r="AH11" s="139"/>
      <c r="AI11" s="185"/>
      <c r="AJ11" s="186"/>
      <c r="AK11" s="193"/>
      <c r="AL11" s="194"/>
      <c r="AM11" s="1701"/>
      <c r="AN11" s="2214"/>
      <c r="AO11" s="3053"/>
      <c r="AP11" s="1168">
        <f t="shared" si="8"/>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 x14ac:dyDescent="0.2">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65"/>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1">
        <f t="shared" si="5"/>
        <v>0</v>
      </c>
      <c r="U12" s="183"/>
      <c r="V12" s="174"/>
      <c r="W12" s="174"/>
      <c r="X12" s="2171"/>
      <c r="Y12" s="180"/>
      <c r="Z12" s="192"/>
      <c r="AA12" s="174"/>
      <c r="AB12" s="174"/>
      <c r="AC12" s="2171"/>
      <c r="AD12" s="182"/>
      <c r="AE12" s="941">
        <f t="shared" ca="1" si="6"/>
        <v>0</v>
      </c>
      <c r="AF12" s="139"/>
      <c r="AG12" s="1177">
        <f t="shared" si="7"/>
        <v>0</v>
      </c>
      <c r="AH12" s="139"/>
      <c r="AI12" s="185"/>
      <c r="AJ12" s="186"/>
      <c r="AK12" s="193"/>
      <c r="AL12" s="194"/>
      <c r="AM12" s="1701"/>
      <c r="AN12" s="2214"/>
      <c r="AO12" s="3053"/>
      <c r="AP12" s="1168">
        <f t="shared" si="8"/>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 x14ac:dyDescent="0.2">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65"/>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1">
        <f t="shared" si="5"/>
        <v>0</v>
      </c>
      <c r="U13" s="178"/>
      <c r="V13" s="179"/>
      <c r="W13" s="179"/>
      <c r="X13" s="2168"/>
      <c r="Y13" s="180"/>
      <c r="Z13" s="181"/>
      <c r="AA13" s="174"/>
      <c r="AB13" s="174"/>
      <c r="AC13" s="2171"/>
      <c r="AD13" s="182"/>
      <c r="AE13" s="941">
        <f t="shared" ca="1" si="6"/>
        <v>0</v>
      </c>
      <c r="AF13" s="139"/>
      <c r="AG13" s="1177">
        <f t="shared" si="7"/>
        <v>0</v>
      </c>
      <c r="AH13" s="139"/>
      <c r="AI13" s="185"/>
      <c r="AJ13" s="186"/>
      <c r="AK13" s="187"/>
      <c r="AL13" s="188"/>
      <c r="AM13" s="2212"/>
      <c r="AN13" s="2214"/>
      <c r="AO13" s="3053"/>
      <c r="AP13" s="1168">
        <f t="shared" si="8"/>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 x14ac:dyDescent="0.2">
      <c r="A14" s="2150" t="s">
        <v>2279</v>
      </c>
      <c r="B14" s="2153" t="s">
        <v>1654</v>
      </c>
      <c r="C14" s="2154" t="s">
        <v>2279</v>
      </c>
      <c r="D14" s="2155"/>
      <c r="E14" s="2156"/>
      <c r="F14" s="172"/>
      <c r="G14" s="173"/>
      <c r="H14" s="2157"/>
      <c r="I14" s="2157"/>
      <c r="J14" s="2157"/>
      <c r="K14" s="177">
        <f>SUMIF('数据-汇总表'!C$19:C$33,'数据-取费表'!A14,'数据-汇总表'!E$19:E$33)</f>
        <v>5695.6100000000006</v>
      </c>
      <c r="L14" s="3565">
        <v>4500</v>
      </c>
      <c r="M14" s="175">
        <f t="shared" si="0"/>
        <v>2563</v>
      </c>
      <c r="N14" s="191"/>
      <c r="O14" s="175">
        <f t="shared" si="3"/>
        <v>0</v>
      </c>
      <c r="P14" s="176">
        <f t="shared" si="4"/>
        <v>2563</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8" x14ac:dyDescent="0.2">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 thickBot="1" x14ac:dyDescent="0.25">
      <c r="A16" s="195" t="s">
        <v>262</v>
      </c>
      <c r="B16" s="196"/>
      <c r="C16" s="197"/>
      <c r="D16" s="198"/>
      <c r="E16" s="196"/>
      <c r="F16" s="196"/>
      <c r="G16" s="199">
        <f>ROUND(SUMPRODUCT(G6:G13,K6:K13)/SUMPRODUCT((G6:G13&gt;0)*(K6:K13)),3)</f>
        <v>0.75600000000000001</v>
      </c>
      <c r="H16" s="200">
        <f>ROUND(SUMPRODUCT(H6:H13,K6:K13)/SUMPRODUCT((H6:H13&gt;0)*(K6:K13)),3)</f>
        <v>0.04</v>
      </c>
      <c r="I16" s="201"/>
      <c r="J16" s="201"/>
      <c r="K16" s="202">
        <f>SUM(K6:K15)</f>
        <v>40720</v>
      </c>
      <c r="L16" s="203">
        <f>ROUND(M16*10000/SUM(K6:K14),0)</f>
        <v>4104</v>
      </c>
      <c r="M16" s="203">
        <f>SUM(M6:M14)</f>
        <v>16710</v>
      </c>
      <c r="N16" s="204">
        <f>ROUND(SUMPRODUCT(M6:M14,N6:N14)/M16,3)</f>
        <v>0</v>
      </c>
      <c r="O16" s="203">
        <f>SUM(O6:O14)</f>
        <v>0</v>
      </c>
      <c r="P16" s="203">
        <f>SUM(P6:P14)</f>
        <v>16710</v>
      </c>
      <c r="Q16" s="205">
        <f>ROUND(SUMPRODUCT(Q6:Q13,K6:K13)/SUMPRODUCT((Q6:Q13&gt;0)*(K6:K13)),2)</f>
        <v>0.18</v>
      </c>
      <c r="R16" s="2158">
        <f>SUM(R6:R13)</f>
        <v>16443.289999999997</v>
      </c>
      <c r="S16" s="206">
        <f>SUM(S6:S13)</f>
        <v>5695.6100000000006</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0.63100000000000001</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4" thickBot="1" x14ac:dyDescent="0.25">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x14ac:dyDescent="0.25">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 x14ac:dyDescent="0.2">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 x14ac:dyDescent="0.2">
      <c r="A20" s="216" t="s">
        <v>265</v>
      </c>
      <c r="B20" s="353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 x14ac:dyDescent="0.2">
      <c r="A21" s="218" t="s">
        <v>266</v>
      </c>
      <c r="B21" s="217">
        <v>0</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 x14ac:dyDescent="0.2">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 x14ac:dyDescent="0.2">
      <c r="A23" s="218" t="s">
        <v>268</v>
      </c>
      <c r="B23" s="219">
        <f>B19+B21</f>
        <v>0</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x14ac:dyDescent="0.25">
      <c r="A24" s="220" t="s">
        <v>269</v>
      </c>
      <c r="B24" s="221">
        <f>B20-B21</f>
        <v>2</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x14ac:dyDescent="0.25">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x14ac:dyDescent="0.25">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8" x14ac:dyDescent="0.2">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8" x14ac:dyDescent="0.2">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9" thickBot="1" x14ac:dyDescent="0.25">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8" x14ac:dyDescent="0.2">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8" x14ac:dyDescent="0.2">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9" thickBot="1" x14ac:dyDescent="0.25">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 x14ac:dyDescent="0.2">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 x14ac:dyDescent="0.2">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 x14ac:dyDescent="0.2">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x14ac:dyDescent="0.25">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 x14ac:dyDescent="0.2">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 x14ac:dyDescent="0.2">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 x14ac:dyDescent="0.2">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x14ac:dyDescent="0.25">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 x14ac:dyDescent="0.2">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 x14ac:dyDescent="0.2">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 x14ac:dyDescent="0.2">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 x14ac:dyDescent="0.2">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 x14ac:dyDescent="0.2">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 x14ac:dyDescent="0.2">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x14ac:dyDescent="0.25">
      <c r="A47" s="240" t="s">
        <v>288</v>
      </c>
      <c r="B47" s="241"/>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 x14ac:dyDescent="0.2">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x14ac:dyDescent="0.25">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 x14ac:dyDescent="0.2">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x14ac:dyDescent="0.25">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 x14ac:dyDescent="0.2">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8" x14ac:dyDescent="0.2">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 x14ac:dyDescent="0.2">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 x14ac:dyDescent="0.2">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 x14ac:dyDescent="0.2">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 x14ac:dyDescent="0.2">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 x14ac:dyDescent="0.2">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 x14ac:dyDescent="0.2">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 x14ac:dyDescent="0.2">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 x14ac:dyDescent="0.2">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 x14ac:dyDescent="0.2">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x14ac:dyDescent="0.25">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x14ac:dyDescent="0.2">
      <c r="A64" s="250"/>
      <c r="D64" s="1877"/>
      <c r="K64" s="57"/>
      <c r="L64" s="57"/>
    </row>
    <row r="65" spans="1:12" s="1876" customFormat="1" x14ac:dyDescent="0.2">
      <c r="A65" s="250"/>
      <c r="D65" s="1877"/>
      <c r="K65" s="57"/>
      <c r="L65" s="57"/>
    </row>
    <row r="66" spans="1:12" s="1876" customFormat="1" x14ac:dyDescent="0.2">
      <c r="A66" s="250"/>
      <c r="D66" s="1877"/>
      <c r="K66" s="57"/>
      <c r="L66" s="57"/>
    </row>
    <row r="67" spans="1:12" s="1876" customFormat="1" x14ac:dyDescent="0.2">
      <c r="A67" s="250"/>
      <c r="D67" s="1877"/>
      <c r="K67" s="57"/>
      <c r="L67" s="57"/>
    </row>
    <row r="68" spans="1:12" s="1876" customFormat="1" x14ac:dyDescent="0.2">
      <c r="A68" s="250"/>
      <c r="D68" s="1877"/>
      <c r="K68" s="57"/>
      <c r="L68" s="57"/>
    </row>
    <row r="69" spans="1:12" s="1876" customFormat="1" x14ac:dyDescent="0.2">
      <c r="A69" s="250"/>
      <c r="D69" s="1877"/>
      <c r="K69" s="57"/>
      <c r="L69" s="57"/>
    </row>
    <row r="70" spans="1:12" s="1876" customFormat="1" x14ac:dyDescent="0.2">
      <c r="A70" s="250"/>
      <c r="D70" s="1877"/>
      <c r="K70" s="57"/>
      <c r="L70" s="57"/>
    </row>
    <row r="71" spans="1:12" s="1876" customFormat="1" x14ac:dyDescent="0.2">
      <c r="A71" s="250"/>
      <c r="D71" s="1877"/>
      <c r="K71" s="57"/>
      <c r="L71" s="57"/>
    </row>
    <row r="72" spans="1:12" s="1876" customFormat="1" x14ac:dyDescent="0.2">
      <c r="A72" s="250"/>
      <c r="D72" s="1877"/>
      <c r="K72" s="57"/>
      <c r="L72" s="57"/>
    </row>
    <row r="73" spans="1:12" s="1876" customFormat="1" x14ac:dyDescent="0.2">
      <c r="A73" s="250"/>
      <c r="D73" s="1877"/>
      <c r="K73" s="57"/>
      <c r="L73" s="57"/>
    </row>
    <row r="74" spans="1:12" s="1876" customFormat="1" x14ac:dyDescent="0.2">
      <c r="A74" s="250"/>
      <c r="D74" s="1877"/>
      <c r="K74" s="57"/>
      <c r="L74" s="57"/>
    </row>
    <row r="75" spans="1:12" s="1876" customFormat="1" x14ac:dyDescent="0.2">
      <c r="A75" s="250"/>
      <c r="D75" s="1877"/>
      <c r="K75" s="57"/>
      <c r="L75" s="57"/>
    </row>
    <row r="76" spans="1:12" s="1876" customFormat="1" x14ac:dyDescent="0.2">
      <c r="A76" s="250"/>
      <c r="D76" s="1877"/>
      <c r="K76" s="57"/>
      <c r="L76" s="57"/>
    </row>
    <row r="77" spans="1:12" s="1876" customFormat="1" x14ac:dyDescent="0.2">
      <c r="A77" s="250"/>
      <c r="D77" s="1877"/>
      <c r="K77" s="57"/>
      <c r="L77" s="57"/>
    </row>
    <row r="78" spans="1:12" s="1876" customFormat="1" x14ac:dyDescent="0.2">
      <c r="A78" s="250"/>
      <c r="D78" s="1877"/>
      <c r="K78" s="57"/>
      <c r="L78" s="57"/>
    </row>
    <row r="79" spans="1:12" s="1876" customFormat="1" x14ac:dyDescent="0.2">
      <c r="A79" s="250"/>
      <c r="D79" s="1877"/>
      <c r="K79" s="57"/>
      <c r="L79" s="57"/>
    </row>
    <row r="80" spans="1:12" s="1876" customFormat="1" x14ac:dyDescent="0.2">
      <c r="A80" s="250"/>
      <c r="D80" s="1877"/>
      <c r="K80" s="57"/>
      <c r="L80" s="57"/>
    </row>
    <row r="81" spans="1:12" s="1876" customFormat="1" x14ac:dyDescent="0.2">
      <c r="A81" s="250"/>
      <c r="D81" s="1877"/>
      <c r="K81" s="57"/>
      <c r="L81" s="57"/>
    </row>
    <row r="82" spans="1:12" s="1876" customFormat="1" x14ac:dyDescent="0.2">
      <c r="A82" s="250"/>
      <c r="D82" s="1877"/>
      <c r="K82" s="57"/>
      <c r="L82" s="57"/>
    </row>
    <row r="83" spans="1:12" s="1876" customFormat="1" x14ac:dyDescent="0.2">
      <c r="A83" s="250"/>
      <c r="D83" s="1877"/>
      <c r="K83" s="57"/>
      <c r="L83" s="57"/>
    </row>
    <row r="84" spans="1:12" s="1876" customFormat="1" x14ac:dyDescent="0.2">
      <c r="A84" s="250"/>
      <c r="D84" s="1877"/>
      <c r="K84" s="57"/>
      <c r="L84" s="57"/>
    </row>
    <row r="85" spans="1:12" s="1876" customFormat="1" x14ac:dyDescent="0.2">
      <c r="A85" s="250"/>
      <c r="D85" s="1877"/>
      <c r="K85" s="57"/>
      <c r="L85" s="57"/>
    </row>
    <row r="86" spans="1:12" s="1876" customFormat="1" x14ac:dyDescent="0.2">
      <c r="A86" s="250"/>
      <c r="D86" s="1877"/>
      <c r="K86" s="57"/>
      <c r="L86" s="57"/>
    </row>
    <row r="87" spans="1:12" s="1876" customFormat="1" x14ac:dyDescent="0.2">
      <c r="A87" s="250"/>
      <c r="D87" s="1877"/>
      <c r="K87" s="57"/>
      <c r="L87" s="57"/>
    </row>
    <row r="88" spans="1:12" s="1876" customFormat="1" x14ac:dyDescent="0.2">
      <c r="A88" s="250"/>
      <c r="D88" s="1877"/>
      <c r="K88" s="57"/>
      <c r="L88" s="57"/>
    </row>
    <row r="89" spans="1:12" s="1876" customFormat="1" x14ac:dyDescent="0.2">
      <c r="A89" s="250"/>
      <c r="D89" s="1877"/>
      <c r="K89" s="57"/>
      <c r="L89" s="57"/>
    </row>
    <row r="90" spans="1:12" s="1876" customFormat="1" x14ac:dyDescent="0.2">
      <c r="A90" s="250"/>
      <c r="D90" s="1877"/>
      <c r="K90" s="57"/>
      <c r="L90" s="57"/>
    </row>
    <row r="91" spans="1:12" s="1876" customFormat="1" x14ac:dyDescent="0.2">
      <c r="A91" s="250"/>
      <c r="D91" s="1877"/>
      <c r="K91" s="57"/>
      <c r="L91" s="57"/>
    </row>
    <row r="92" spans="1:12" s="1876" customFormat="1" x14ac:dyDescent="0.2">
      <c r="A92" s="250"/>
      <c r="D92" s="1877"/>
      <c r="K92" s="57"/>
      <c r="L92" s="57"/>
    </row>
    <row r="93" spans="1:12" s="1876" customFormat="1" x14ac:dyDescent="0.2">
      <c r="A93" s="250"/>
      <c r="D93" s="1877"/>
      <c r="K93" s="57"/>
      <c r="L93" s="57"/>
    </row>
    <row r="94" spans="1:12" s="1876" customFormat="1" x14ac:dyDescent="0.2">
      <c r="A94" s="250"/>
      <c r="D94" s="1877"/>
      <c r="K94" s="57"/>
      <c r="L94" s="57"/>
    </row>
    <row r="95" spans="1:12" s="1876" customFormat="1" x14ac:dyDescent="0.2">
      <c r="A95" s="250"/>
      <c r="D95" s="1877"/>
      <c r="K95" s="57"/>
      <c r="L95" s="57"/>
    </row>
    <row r="96" spans="1:12" s="1876" customFormat="1" x14ac:dyDescent="0.2">
      <c r="A96" s="250"/>
      <c r="D96" s="1877"/>
      <c r="K96" s="57"/>
      <c r="L96" s="57"/>
    </row>
    <row r="97" spans="1:12" s="1876" customFormat="1" x14ac:dyDescent="0.2">
      <c r="A97" s="250"/>
      <c r="D97" s="1877"/>
      <c r="K97" s="57"/>
      <c r="L97" s="57"/>
    </row>
    <row r="98" spans="1:12" s="1876" customFormat="1" x14ac:dyDescent="0.2">
      <c r="A98" s="250"/>
      <c r="D98" s="1877"/>
      <c r="K98" s="57"/>
      <c r="L98" s="57"/>
    </row>
    <row r="99" spans="1:12" s="1876" customFormat="1" x14ac:dyDescent="0.2">
      <c r="A99" s="250"/>
      <c r="D99" s="1877"/>
      <c r="K99" s="57"/>
      <c r="L99" s="57"/>
    </row>
    <row r="100" spans="1:12" s="1876" customFormat="1" x14ac:dyDescent="0.2">
      <c r="A100" s="250"/>
      <c r="D100" s="1877"/>
      <c r="K100" s="57"/>
      <c r="L100" s="57"/>
    </row>
    <row r="101" spans="1:12" s="1876" customFormat="1" x14ac:dyDescent="0.2">
      <c r="A101" s="250"/>
      <c r="D101" s="1877"/>
      <c r="K101" s="57"/>
      <c r="L101" s="57"/>
    </row>
    <row r="102" spans="1:12" s="1876" customFormat="1" x14ac:dyDescent="0.2">
      <c r="A102" s="250"/>
      <c r="D102" s="1877"/>
      <c r="K102" s="57"/>
      <c r="L102" s="57"/>
    </row>
    <row r="103" spans="1:12" s="1876" customFormat="1" x14ac:dyDescent="0.2">
      <c r="A103" s="250"/>
      <c r="D103" s="1877"/>
      <c r="K103" s="57"/>
      <c r="L103" s="57"/>
    </row>
    <row r="104" spans="1:12" s="1876" customFormat="1" x14ac:dyDescent="0.2">
      <c r="A104" s="250"/>
      <c r="D104" s="1877"/>
      <c r="K104" s="57"/>
      <c r="L104" s="57"/>
    </row>
    <row r="105" spans="1:12" s="1876" customFormat="1" x14ac:dyDescent="0.2">
      <c r="A105" s="250"/>
      <c r="D105" s="1877"/>
      <c r="K105" s="57"/>
      <c r="L105" s="57"/>
    </row>
    <row r="106" spans="1:12" s="1876" customFormat="1" x14ac:dyDescent="0.2">
      <c r="A106" s="250"/>
      <c r="D106" s="1877"/>
      <c r="K106" s="57"/>
      <c r="L106" s="57"/>
    </row>
    <row r="107" spans="1:12" s="1876" customFormat="1" x14ac:dyDescent="0.2">
      <c r="A107" s="250"/>
      <c r="D107" s="1877"/>
      <c r="K107" s="57"/>
      <c r="L107" s="57"/>
    </row>
    <row r="108" spans="1:12" s="1876" customFormat="1" x14ac:dyDescent="0.2">
      <c r="A108" s="250"/>
      <c r="D108" s="1877"/>
      <c r="K108" s="57"/>
      <c r="L108" s="57"/>
    </row>
    <row r="109" spans="1:12" s="1876" customFormat="1" x14ac:dyDescent="0.2">
      <c r="A109" s="250"/>
      <c r="D109" s="1877"/>
      <c r="K109" s="57"/>
      <c r="L109" s="57"/>
    </row>
    <row r="110" spans="1:12" s="1876" customFormat="1" x14ac:dyDescent="0.2">
      <c r="A110" s="250"/>
      <c r="D110" s="1877"/>
      <c r="K110" s="57"/>
      <c r="L110" s="57"/>
    </row>
    <row r="111" spans="1:12" s="1876" customFormat="1" x14ac:dyDescent="0.2">
      <c r="A111" s="250"/>
      <c r="D111" s="1877"/>
      <c r="K111" s="57"/>
      <c r="L111" s="57"/>
    </row>
    <row r="112" spans="1:12" s="1876" customFormat="1" x14ac:dyDescent="0.2">
      <c r="A112" s="250"/>
      <c r="D112" s="1877"/>
      <c r="K112" s="57"/>
      <c r="L112" s="57"/>
    </row>
    <row r="113" spans="1:12" s="1876" customFormat="1" x14ac:dyDescent="0.2">
      <c r="A113" s="250"/>
      <c r="D113" s="1877"/>
      <c r="K113" s="57"/>
      <c r="L113" s="57"/>
    </row>
    <row r="114" spans="1:12" s="1876" customFormat="1" x14ac:dyDescent="0.2">
      <c r="A114" s="250"/>
      <c r="D114" s="1877"/>
      <c r="K114" s="57"/>
      <c r="L114" s="57"/>
    </row>
    <row r="115" spans="1:12" s="1876" customFormat="1" x14ac:dyDescent="0.2">
      <c r="A115" s="250"/>
      <c r="D115" s="1877"/>
      <c r="K115" s="57"/>
      <c r="L115" s="57"/>
    </row>
    <row r="116" spans="1:12" s="1876" customFormat="1" x14ac:dyDescent="0.2">
      <c r="A116" s="250"/>
      <c r="D116" s="1877"/>
      <c r="K116" s="57"/>
      <c r="L116" s="57"/>
    </row>
    <row r="117" spans="1:12" s="1876" customFormat="1" x14ac:dyDescent="0.2">
      <c r="A117" s="250"/>
      <c r="D117" s="1877"/>
      <c r="K117" s="57"/>
      <c r="L117" s="57"/>
    </row>
    <row r="118" spans="1:12" s="1876" customFormat="1" x14ac:dyDescent="0.2">
      <c r="A118" s="250"/>
      <c r="D118" s="1877"/>
      <c r="K118" s="57"/>
      <c r="L118" s="57"/>
    </row>
    <row r="119" spans="1:12" s="1876" customFormat="1" x14ac:dyDescent="0.2">
      <c r="A119" s="250"/>
      <c r="D119" s="1877"/>
      <c r="K119" s="57"/>
      <c r="L119" s="57"/>
    </row>
    <row r="120" spans="1:12" s="1876" customFormat="1" x14ac:dyDescent="0.2">
      <c r="A120" s="250"/>
      <c r="D120" s="1877"/>
      <c r="K120" s="57"/>
      <c r="L120" s="57"/>
    </row>
    <row r="121" spans="1:12" s="1876" customFormat="1" x14ac:dyDescent="0.2">
      <c r="A121" s="250"/>
      <c r="D121" s="1877"/>
      <c r="K121" s="57"/>
      <c r="L121" s="57"/>
    </row>
    <row r="122" spans="1:12" s="1876" customFormat="1" x14ac:dyDescent="0.2">
      <c r="A122" s="250"/>
      <c r="D122" s="1877"/>
      <c r="K122" s="57"/>
      <c r="L122" s="57"/>
    </row>
    <row r="123" spans="1:12" s="1876" customFormat="1" x14ac:dyDescent="0.2">
      <c r="A123" s="250"/>
      <c r="D123" s="1877"/>
      <c r="K123" s="57"/>
      <c r="L123" s="57"/>
    </row>
    <row r="124" spans="1:12" s="1876" customFormat="1" x14ac:dyDescent="0.2">
      <c r="A124" s="250"/>
      <c r="D124" s="1877"/>
      <c r="K124" s="57"/>
      <c r="L124" s="57"/>
    </row>
    <row r="125" spans="1:12" s="1876" customFormat="1" x14ac:dyDescent="0.2">
      <c r="A125" s="250"/>
      <c r="D125" s="1877"/>
      <c r="K125" s="57"/>
      <c r="L125" s="57"/>
    </row>
    <row r="126" spans="1:12" s="1876" customFormat="1" x14ac:dyDescent="0.2">
      <c r="A126" s="250"/>
      <c r="D126" s="1877"/>
      <c r="K126" s="57"/>
      <c r="L126" s="57"/>
    </row>
    <row r="127" spans="1:12" s="1876" customFormat="1" x14ac:dyDescent="0.2">
      <c r="A127" s="250"/>
      <c r="D127" s="1877"/>
      <c r="K127" s="57"/>
      <c r="L127" s="57"/>
    </row>
    <row r="128" spans="1:12" s="1876" customFormat="1" x14ac:dyDescent="0.2">
      <c r="A128" s="250"/>
      <c r="D128" s="1877"/>
      <c r="K128" s="57"/>
      <c r="L128" s="57"/>
    </row>
    <row r="129" spans="1:12" s="1876" customFormat="1" x14ac:dyDescent="0.2">
      <c r="A129" s="250"/>
      <c r="D129" s="1877"/>
      <c r="K129" s="57"/>
      <c r="L129" s="57"/>
    </row>
    <row r="130" spans="1:12" s="1876" customFormat="1" x14ac:dyDescent="0.2">
      <c r="A130" s="250"/>
      <c r="D130" s="1877"/>
      <c r="K130" s="57"/>
      <c r="L130" s="57"/>
    </row>
    <row r="131" spans="1:12" s="1876" customFormat="1" x14ac:dyDescent="0.2">
      <c r="A131" s="250"/>
      <c r="D131" s="1877"/>
      <c r="K131" s="57"/>
      <c r="L131" s="57"/>
    </row>
    <row r="132" spans="1:12" s="1876" customFormat="1" x14ac:dyDescent="0.2">
      <c r="A132" s="250"/>
      <c r="D132" s="1877"/>
      <c r="K132" s="57"/>
      <c r="L132" s="57"/>
    </row>
    <row r="133" spans="1:12" s="1876" customFormat="1" x14ac:dyDescent="0.2">
      <c r="A133" s="250"/>
      <c r="D133" s="1877"/>
      <c r="K133" s="57"/>
      <c r="L133" s="57"/>
    </row>
    <row r="134" spans="1:12" s="1876" customFormat="1" x14ac:dyDescent="0.2">
      <c r="A134" s="250"/>
      <c r="D134" s="1877"/>
      <c r="K134" s="57"/>
      <c r="L134" s="57"/>
    </row>
    <row r="135" spans="1:12" s="1876" customFormat="1" x14ac:dyDescent="0.2">
      <c r="A135" s="250"/>
      <c r="D135" s="1877"/>
      <c r="K135" s="57"/>
      <c r="L135" s="57"/>
    </row>
    <row r="136" spans="1:12" s="1876" customFormat="1" x14ac:dyDescent="0.2">
      <c r="A136" s="250"/>
      <c r="D136" s="1877"/>
      <c r="K136" s="57"/>
      <c r="L136" s="57"/>
    </row>
    <row r="137" spans="1:12" s="1876" customFormat="1" x14ac:dyDescent="0.2">
      <c r="A137" s="250"/>
      <c r="D137" s="1877"/>
      <c r="K137" s="57"/>
      <c r="L137" s="57"/>
    </row>
    <row r="138" spans="1:12" s="1876" customFormat="1" x14ac:dyDescent="0.2">
      <c r="A138" s="250"/>
      <c r="D138" s="1877"/>
      <c r="K138" s="57"/>
      <c r="L138" s="57"/>
    </row>
    <row r="139" spans="1:12" s="1876" customFormat="1" x14ac:dyDescent="0.2">
      <c r="A139" s="250"/>
      <c r="D139" s="1877"/>
      <c r="K139" s="57"/>
      <c r="L139" s="57"/>
    </row>
    <row r="140" spans="1:12" s="1876" customFormat="1" x14ac:dyDescent="0.2">
      <c r="A140" s="250"/>
      <c r="D140" s="1877"/>
      <c r="K140" s="57"/>
      <c r="L140" s="57"/>
    </row>
    <row r="141" spans="1:12" s="1876" customFormat="1" x14ac:dyDescent="0.2">
      <c r="A141" s="250"/>
      <c r="D141" s="1877"/>
      <c r="K141" s="57"/>
      <c r="L141" s="57"/>
    </row>
    <row r="142" spans="1:12" s="1876" customFormat="1" x14ac:dyDescent="0.2">
      <c r="A142" s="250"/>
      <c r="D142" s="1877"/>
      <c r="K142" s="57"/>
      <c r="L142" s="57"/>
    </row>
    <row r="143" spans="1:12" s="1876" customFormat="1" x14ac:dyDescent="0.2">
      <c r="A143" s="250"/>
      <c r="D143" s="1877"/>
      <c r="K143" s="57"/>
      <c r="L143" s="57"/>
    </row>
    <row r="144" spans="1:12" s="1876" customFormat="1" x14ac:dyDescent="0.2">
      <c r="A144" s="250"/>
      <c r="D144" s="1877"/>
      <c r="K144" s="57"/>
      <c r="L144" s="57"/>
    </row>
    <row r="145" spans="1:12" s="1876" customFormat="1" x14ac:dyDescent="0.2">
      <c r="A145" s="250"/>
      <c r="D145" s="1877"/>
      <c r="K145" s="57"/>
      <c r="L145" s="57"/>
    </row>
    <row r="146" spans="1:12" s="1876" customFormat="1" x14ac:dyDescent="0.2">
      <c r="A146" s="250"/>
      <c r="D146" s="1877"/>
      <c r="K146" s="57"/>
      <c r="L146" s="57"/>
    </row>
    <row r="147" spans="1:12" s="1876" customFormat="1" x14ac:dyDescent="0.2">
      <c r="A147" s="250"/>
      <c r="D147" s="1877"/>
      <c r="K147" s="57"/>
      <c r="L147" s="57"/>
    </row>
    <row r="148" spans="1:12" s="1876" customFormat="1" x14ac:dyDescent="0.2">
      <c r="A148" s="250"/>
      <c r="D148" s="1877"/>
      <c r="K148" s="57"/>
      <c r="L148" s="57"/>
    </row>
    <row r="149" spans="1:12" s="1876" customFormat="1" x14ac:dyDescent="0.2">
      <c r="A149" s="250"/>
      <c r="D149" s="1877"/>
      <c r="K149" s="57"/>
      <c r="L149" s="57"/>
    </row>
    <row r="150" spans="1:12" s="1876" customFormat="1" x14ac:dyDescent="0.2">
      <c r="A150" s="250"/>
      <c r="D150" s="1877"/>
      <c r="K150" s="57"/>
      <c r="L150" s="57"/>
    </row>
    <row r="151" spans="1:12" s="1876" customFormat="1" x14ac:dyDescent="0.2">
      <c r="A151" s="250"/>
      <c r="D151" s="1877"/>
      <c r="K151" s="57"/>
      <c r="L151" s="57"/>
    </row>
    <row r="152" spans="1:12" s="1876" customFormat="1" x14ac:dyDescent="0.2">
      <c r="A152" s="250"/>
      <c r="D152" s="1877"/>
      <c r="K152" s="57"/>
      <c r="L152" s="57"/>
    </row>
    <row r="153" spans="1:12" s="1876" customFormat="1" x14ac:dyDescent="0.2">
      <c r="A153" s="250"/>
      <c r="D153" s="1877"/>
      <c r="K153" s="57"/>
      <c r="L153" s="57"/>
    </row>
    <row r="154" spans="1:12" s="1876" customFormat="1" x14ac:dyDescent="0.2">
      <c r="A154" s="250"/>
      <c r="D154" s="1877"/>
      <c r="K154" s="57"/>
      <c r="L154" s="57"/>
    </row>
    <row r="155" spans="1:12" s="1876" customFormat="1" x14ac:dyDescent="0.2">
      <c r="A155" s="250"/>
      <c r="D155" s="1877"/>
      <c r="K155" s="57"/>
      <c r="L155" s="57"/>
    </row>
    <row r="156" spans="1:12" s="1876" customFormat="1" x14ac:dyDescent="0.2">
      <c r="A156" s="250"/>
      <c r="D156" s="1877"/>
      <c r="K156" s="57"/>
      <c r="L156" s="57"/>
    </row>
    <row r="157" spans="1:12" s="1876" customFormat="1" x14ac:dyDescent="0.2">
      <c r="A157" s="250"/>
      <c r="D157" s="1877"/>
      <c r="K157" s="57"/>
      <c r="L157" s="57"/>
    </row>
    <row r="158" spans="1:12" s="1876" customFormat="1" x14ac:dyDescent="0.2">
      <c r="A158" s="250"/>
      <c r="D158" s="1877"/>
      <c r="K158" s="57"/>
      <c r="L158" s="57"/>
    </row>
    <row r="159" spans="1:12" s="1876" customFormat="1" x14ac:dyDescent="0.2">
      <c r="A159" s="250"/>
      <c r="D159" s="1877"/>
      <c r="K159" s="57"/>
      <c r="L159" s="57"/>
    </row>
    <row r="160" spans="1:12" s="1876" customFormat="1" x14ac:dyDescent="0.2">
      <c r="A160" s="250"/>
      <c r="D160" s="1877"/>
      <c r="K160" s="57"/>
      <c r="L160" s="57"/>
    </row>
    <row r="161" spans="1:12" s="1876" customFormat="1" x14ac:dyDescent="0.2">
      <c r="A161" s="250"/>
      <c r="D161" s="1877"/>
      <c r="K161" s="57"/>
      <c r="L161" s="57"/>
    </row>
    <row r="162" spans="1:12" s="1876" customFormat="1" x14ac:dyDescent="0.2">
      <c r="A162" s="250"/>
      <c r="D162" s="1877"/>
      <c r="K162" s="57"/>
      <c r="L162" s="57"/>
    </row>
    <row r="163" spans="1:12" s="1876" customFormat="1" x14ac:dyDescent="0.2">
      <c r="A163" s="250"/>
      <c r="D163" s="1877"/>
      <c r="K163" s="57"/>
      <c r="L163" s="57"/>
    </row>
    <row r="164" spans="1:12" s="1876" customFormat="1" x14ac:dyDescent="0.2">
      <c r="A164" s="250"/>
      <c r="D164" s="1877"/>
      <c r="K164" s="57"/>
      <c r="L164" s="57"/>
    </row>
    <row r="165" spans="1:12" s="1876" customFormat="1" x14ac:dyDescent="0.2">
      <c r="A165" s="250"/>
      <c r="D165" s="1877"/>
      <c r="K165" s="57"/>
      <c r="L165" s="57"/>
    </row>
    <row r="166" spans="1:12" s="1876" customFormat="1" x14ac:dyDescent="0.2">
      <c r="A166" s="250"/>
      <c r="D166" s="1877"/>
      <c r="K166" s="57"/>
      <c r="L166" s="57"/>
    </row>
    <row r="167" spans="1:12" s="1876" customFormat="1" x14ac:dyDescent="0.2">
      <c r="A167" s="250"/>
      <c r="D167" s="1877"/>
      <c r="K167" s="57"/>
      <c r="L167" s="57"/>
    </row>
    <row r="168" spans="1:12" s="1876" customFormat="1" x14ac:dyDescent="0.2">
      <c r="A168" s="250"/>
      <c r="D168" s="1877"/>
      <c r="K168" s="57"/>
      <c r="L168" s="57"/>
    </row>
    <row r="169" spans="1:12" s="1876" customFormat="1" x14ac:dyDescent="0.2">
      <c r="A169" s="250"/>
      <c r="D169" s="1877"/>
      <c r="K169" s="57"/>
      <c r="L169" s="57"/>
    </row>
    <row r="170" spans="1:12" s="1876" customFormat="1" x14ac:dyDescent="0.2">
      <c r="A170" s="250"/>
      <c r="D170" s="1877"/>
      <c r="K170" s="57"/>
      <c r="L170" s="57"/>
    </row>
    <row r="171" spans="1:12" s="1876" customFormat="1" x14ac:dyDescent="0.2">
      <c r="A171" s="250"/>
      <c r="D171" s="1877"/>
      <c r="K171" s="57"/>
      <c r="L171" s="57"/>
    </row>
    <row r="172" spans="1:12" s="1876" customFormat="1" x14ac:dyDescent="0.2">
      <c r="A172" s="250"/>
      <c r="D172" s="1877"/>
      <c r="K172" s="57"/>
      <c r="L172" s="57"/>
    </row>
    <row r="173" spans="1:12" s="1876" customFormat="1" x14ac:dyDescent="0.2">
      <c r="A173" s="250"/>
      <c r="D173" s="1877"/>
      <c r="K173" s="57"/>
      <c r="L173" s="57"/>
    </row>
    <row r="174" spans="1:12" s="1876" customFormat="1" x14ac:dyDescent="0.2">
      <c r="A174" s="250"/>
      <c r="D174" s="1877"/>
      <c r="K174" s="57"/>
      <c r="L174" s="57"/>
    </row>
    <row r="175" spans="1:12" s="1876" customFormat="1" x14ac:dyDescent="0.2">
      <c r="A175" s="250"/>
      <c r="D175" s="1877"/>
      <c r="K175" s="57"/>
      <c r="L175" s="57"/>
    </row>
    <row r="176" spans="1:12" s="1876" customFormat="1" x14ac:dyDescent="0.2">
      <c r="A176" s="250"/>
      <c r="D176" s="1877"/>
      <c r="K176" s="57"/>
      <c r="L176" s="57"/>
    </row>
    <row r="177" spans="1:12" s="1876" customFormat="1" x14ac:dyDescent="0.2">
      <c r="A177" s="250"/>
      <c r="D177" s="1877"/>
      <c r="K177" s="57"/>
      <c r="L177" s="57"/>
    </row>
    <row r="178" spans="1:12" s="1876" customFormat="1" x14ac:dyDescent="0.2">
      <c r="A178" s="250"/>
      <c r="D178" s="1877"/>
      <c r="K178" s="57"/>
      <c r="L178" s="57"/>
    </row>
    <row r="179" spans="1:12" s="1876" customFormat="1" x14ac:dyDescent="0.2">
      <c r="A179" s="250"/>
      <c r="D179" s="1877"/>
      <c r="K179" s="57"/>
      <c r="L179" s="57"/>
    </row>
    <row r="180" spans="1:12" s="1876" customFormat="1" x14ac:dyDescent="0.2">
      <c r="A180" s="250"/>
      <c r="D180" s="1877"/>
      <c r="K180" s="57"/>
      <c r="L180" s="57"/>
    </row>
    <row r="181" spans="1:12" s="1876" customFormat="1" x14ac:dyDescent="0.2">
      <c r="A181" s="250"/>
      <c r="D181" s="1877"/>
      <c r="K181" s="57"/>
      <c r="L181" s="57"/>
    </row>
    <row r="182" spans="1:12" s="1876" customFormat="1" x14ac:dyDescent="0.2">
      <c r="A182" s="250"/>
      <c r="D182" s="1877"/>
      <c r="K182" s="57"/>
      <c r="L182" s="57"/>
    </row>
    <row r="183" spans="1:12" s="1876" customFormat="1" x14ac:dyDescent="0.2">
      <c r="A183" s="250"/>
      <c r="D183" s="1877"/>
      <c r="K183" s="57"/>
      <c r="L183" s="57"/>
    </row>
    <row r="184" spans="1:12" s="1876" customFormat="1" x14ac:dyDescent="0.2">
      <c r="A184" s="250"/>
      <c r="D184" s="1877"/>
      <c r="K184" s="57"/>
      <c r="L184" s="57"/>
    </row>
    <row r="185" spans="1:12" s="1876" customFormat="1" x14ac:dyDescent="0.2">
      <c r="A185" s="250"/>
      <c r="D185" s="1877"/>
      <c r="K185" s="57"/>
      <c r="L185" s="57"/>
    </row>
    <row r="186" spans="1:12" s="1876" customFormat="1" x14ac:dyDescent="0.2">
      <c r="A186" s="250"/>
      <c r="D186" s="1877"/>
      <c r="K186" s="57"/>
      <c r="L186" s="57"/>
    </row>
    <row r="187" spans="1:12" s="1876" customFormat="1" x14ac:dyDescent="0.2">
      <c r="A187" s="250"/>
      <c r="D187" s="1877"/>
      <c r="K187" s="57"/>
      <c r="L187" s="57"/>
    </row>
    <row r="188" spans="1:12" s="1876" customFormat="1" x14ac:dyDescent="0.2">
      <c r="A188" s="250"/>
      <c r="D188" s="1877"/>
      <c r="K188" s="57"/>
      <c r="L188" s="57"/>
    </row>
    <row r="189" spans="1:12" s="1876" customFormat="1" x14ac:dyDescent="0.2">
      <c r="A189" s="250"/>
      <c r="D189" s="1877"/>
      <c r="K189" s="57"/>
      <c r="L189" s="57"/>
    </row>
    <row r="190" spans="1:12" s="1876" customFormat="1" x14ac:dyDescent="0.2">
      <c r="A190" s="250"/>
      <c r="D190" s="1877"/>
      <c r="K190" s="57"/>
      <c r="L190" s="57"/>
    </row>
    <row r="191" spans="1:12" s="1876" customFormat="1" x14ac:dyDescent="0.2">
      <c r="A191" s="250"/>
      <c r="D191" s="1877"/>
      <c r="K191" s="57"/>
      <c r="L191" s="57"/>
    </row>
    <row r="192" spans="1:12" s="1876" customFormat="1" x14ac:dyDescent="0.2">
      <c r="A192" s="250"/>
      <c r="D192" s="1877"/>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x14ac:dyDescent="0.2"/>
  <cols>
    <col min="1" max="1" width="9.5" style="3084" customWidth="1"/>
    <col min="2" max="2" width="23.5" style="3119" customWidth="1"/>
    <col min="3" max="3" width="32.1640625" style="3121" customWidth="1"/>
    <col min="4" max="4" width="2.6640625" style="3121" customWidth="1"/>
    <col min="5" max="5" width="5.83203125" style="3121" customWidth="1"/>
    <col min="6" max="6" width="23.6640625" style="3119" customWidth="1"/>
    <col min="7" max="7" width="33.33203125" style="3120" customWidth="1"/>
    <col min="8" max="8" width="11.83203125" style="3119" customWidth="1"/>
    <col min="9" max="9" width="16.6640625" style="3120" customWidth="1"/>
    <col min="10" max="10" width="2.6640625" style="3121" customWidth="1"/>
    <col min="11" max="11" width="11.83203125" style="3119" customWidth="1"/>
    <col min="12" max="12" width="16.6640625" style="3120" customWidth="1"/>
    <col min="13" max="13" width="2.6640625" style="3121" customWidth="1"/>
    <col min="14" max="14" width="11.83203125" style="3119" customWidth="1"/>
    <col min="15" max="15" width="16.6640625" style="3120" customWidth="1"/>
    <col min="16" max="16" width="2.6640625" style="3121" customWidth="1"/>
    <col min="17" max="17" width="11.83203125" style="3119" customWidth="1"/>
    <col min="18" max="18" width="16.6640625" style="3122" customWidth="1"/>
    <col min="19" max="16384" width="9" style="3084"/>
  </cols>
  <sheetData>
    <row r="1" spans="1:18" s="3078" customFormat="1" ht="18" thickBot="1" x14ac:dyDescent="0.25">
      <c r="A1" s="3702" t="s">
        <v>1638</v>
      </c>
      <c r="B1" s="3703"/>
      <c r="C1" s="3703"/>
      <c r="D1" s="3703"/>
      <c r="E1" s="3703"/>
      <c r="F1" s="3703"/>
      <c r="G1" s="3703"/>
      <c r="H1" s="3073"/>
      <c r="I1" s="3074"/>
      <c r="J1" s="3075"/>
      <c r="K1" s="3073"/>
      <c r="L1" s="3074"/>
      <c r="M1" s="3075"/>
      <c r="N1" s="3073"/>
      <c r="O1" s="3074"/>
      <c r="P1" s="3075"/>
      <c r="Q1" s="3076"/>
      <c r="R1" s="3077"/>
    </row>
    <row r="2" spans="1:18" ht="15" thickBot="1" x14ac:dyDescent="0.25">
      <c r="A2" s="3079"/>
      <c r="B2" s="3080"/>
      <c r="C2" s="3081" t="s">
        <v>1639</v>
      </c>
      <c r="D2" s="3082"/>
      <c r="E2" s="3079"/>
      <c r="F2" s="3083"/>
      <c r="G2" s="3081" t="s">
        <v>1640</v>
      </c>
      <c r="H2" s="3084"/>
      <c r="I2" s="3084"/>
      <c r="J2" s="3084"/>
      <c r="K2" s="3084"/>
      <c r="L2" s="3084"/>
      <c r="M2" s="3084"/>
      <c r="N2" s="3084"/>
      <c r="O2" s="3084"/>
      <c r="P2" s="3084"/>
      <c r="Q2" s="3084"/>
      <c r="R2" s="3084"/>
    </row>
    <row r="3" spans="1:18" ht="42" x14ac:dyDescent="0.2">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2" x14ac:dyDescent="0.2">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28" x14ac:dyDescent="0.2">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2" x14ac:dyDescent="0.2">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9" thickBot="1" x14ac:dyDescent="0.25">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x14ac:dyDescent="0.2">
      <c r="A8" s="3089"/>
      <c r="B8" s="3092" t="s">
        <v>2501</v>
      </c>
      <c r="C8" s="3096" t="s">
        <v>2853</v>
      </c>
      <c r="D8" s="3097"/>
      <c r="E8" s="3097"/>
      <c r="F8" s="3101"/>
      <c r="G8" s="3101"/>
      <c r="H8" s="3084"/>
      <c r="I8" s="3084"/>
      <c r="J8" s="3084"/>
      <c r="K8" s="3084"/>
      <c r="L8" s="3084"/>
      <c r="M8" s="3084"/>
      <c r="N8" s="3084"/>
      <c r="O8" s="3084"/>
      <c r="P8" s="3084"/>
      <c r="Q8" s="3084"/>
      <c r="R8" s="3084"/>
    </row>
    <row r="9" spans="1:18" ht="28" x14ac:dyDescent="0.2">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x14ac:dyDescent="0.25">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x14ac:dyDescent="0.2">
      <c r="A11" s="3109"/>
      <c r="B11" s="3097"/>
      <c r="C11" s="3088"/>
      <c r="D11" s="3088"/>
      <c r="E11" s="3088"/>
      <c r="F11" s="3097"/>
      <c r="G11" s="3110"/>
      <c r="H11" s="3105"/>
      <c r="I11" s="3106"/>
      <c r="J11" s="3107"/>
      <c r="K11" s="3105"/>
      <c r="L11" s="3106"/>
      <c r="M11" s="3107"/>
      <c r="N11" s="3105"/>
      <c r="O11" s="3106"/>
      <c r="P11" s="3107"/>
      <c r="Q11" s="3105"/>
      <c r="R11" s="3106"/>
    </row>
    <row r="12" spans="1:18" s="3078" customFormat="1" ht="17" x14ac:dyDescent="0.2">
      <c r="A12" s="3109"/>
      <c r="B12" s="3097"/>
      <c r="C12" s="3088"/>
      <c r="D12" s="3111"/>
      <c r="E12" s="3088"/>
      <c r="F12" s="3097"/>
      <c r="G12" s="3110"/>
      <c r="H12" s="3112"/>
      <c r="I12" s="3113"/>
      <c r="J12" s="3112"/>
      <c r="K12" s="3112"/>
      <c r="L12" s="3114"/>
      <c r="M12" s="3112"/>
      <c r="N12" s="3115"/>
      <c r="O12" s="3116"/>
      <c r="P12" s="3117"/>
      <c r="Q12" s="3115"/>
      <c r="R12" s="3077"/>
    </row>
    <row r="13" spans="1:18" ht="18" thickBot="1" x14ac:dyDescent="0.25">
      <c r="A13" s="3118" t="s">
        <v>1647</v>
      </c>
      <c r="B13" s="3111"/>
      <c r="C13" s="3111"/>
      <c r="D13" s="3082"/>
      <c r="E13" s="3111"/>
      <c r="F13" s="3111"/>
      <c r="G13" s="3111"/>
    </row>
    <row r="14" spans="1:18" ht="15" thickBot="1" x14ac:dyDescent="0.25">
      <c r="A14" s="3123"/>
      <c r="B14" s="3123"/>
      <c r="C14" s="3124" t="s">
        <v>1639</v>
      </c>
      <c r="D14" s="3088"/>
      <c r="E14" s="3125"/>
      <c r="F14" s="3125"/>
      <c r="G14" s="3081" t="s">
        <v>1640</v>
      </c>
    </row>
    <row r="15" spans="1:18" ht="42" x14ac:dyDescent="0.2">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2" x14ac:dyDescent="0.2">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28" x14ac:dyDescent="0.2">
      <c r="A17" s="3131"/>
      <c r="B17" s="3132" t="s">
        <v>1644</v>
      </c>
      <c r="C17" s="3133" t="str">
        <f>C5</f>
        <v>估价对象位于XX商圈，周边办公楼项目较多，入驻率高，办公集聚程度较好</v>
      </c>
      <c r="D17" s="3097"/>
      <c r="E17" s="3134"/>
      <c r="F17" s="3135" t="s">
        <v>1649</v>
      </c>
      <c r="G17" s="3137"/>
    </row>
    <row r="18" spans="1:7" ht="42" x14ac:dyDescent="0.2">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8" x14ac:dyDescent="0.2">
      <c r="A19" s="3131"/>
      <c r="B19" s="3135" t="s">
        <v>1634</v>
      </c>
      <c r="C19" s="3137"/>
      <c r="D19" s="3088"/>
      <c r="E19" s="3134"/>
      <c r="F19" s="3092" t="s">
        <v>2500</v>
      </c>
      <c r="G19" s="3136" t="str">
        <f>G5</f>
        <v>估价对象所在区域公共配套设施齐备情况</v>
      </c>
    </row>
    <row r="20" spans="1:7" ht="28" x14ac:dyDescent="0.2">
      <c r="A20" s="3131"/>
      <c r="B20" s="3135" t="s">
        <v>1635</v>
      </c>
      <c r="C20" s="3133" t="str">
        <f>C9</f>
        <v>区域自然环境：；人文环境；综合评价环境状况一般</v>
      </c>
      <c r="D20" s="3097"/>
      <c r="E20" s="3134"/>
      <c r="F20" s="3092" t="s">
        <v>2501</v>
      </c>
      <c r="G20" s="3136" t="str">
        <f>G6</f>
        <v>估价对象所在区域基础设施水平</v>
      </c>
    </row>
    <row r="21" spans="1:7" ht="28" x14ac:dyDescent="0.2">
      <c r="A21" s="3131"/>
      <c r="B21" s="3092" t="s">
        <v>2500</v>
      </c>
      <c r="C21" s="3136" t="str">
        <f>C7</f>
        <v>估价对象所在区域公共配套设施齐备情况</v>
      </c>
      <c r="D21" s="3088"/>
      <c r="E21" s="3134"/>
      <c r="F21" s="3135" t="s">
        <v>1636</v>
      </c>
      <c r="G21" s="3138"/>
    </row>
    <row r="22" spans="1:7" x14ac:dyDescent="0.2">
      <c r="A22" s="3131"/>
      <c r="B22" s="3092" t="s">
        <v>2501</v>
      </c>
      <c r="C22" s="3136" t="str">
        <f>C8</f>
        <v>估价对象所在区域基础设施水平</v>
      </c>
      <c r="D22" s="3088"/>
      <c r="E22" s="3134"/>
      <c r="F22" s="3135" t="s">
        <v>1646</v>
      </c>
      <c r="G22" s="3137"/>
    </row>
    <row r="23" spans="1:7" ht="15" thickBot="1" x14ac:dyDescent="0.25">
      <c r="A23" s="3131"/>
      <c r="B23" s="3135" t="s">
        <v>1636</v>
      </c>
      <c r="C23" s="3138"/>
      <c r="E23" s="3139"/>
      <c r="F23" s="3140" t="s">
        <v>1650</v>
      </c>
      <c r="G23" s="3141"/>
    </row>
    <row r="24" spans="1:7" ht="15" thickBot="1" x14ac:dyDescent="0.25">
      <c r="A24" s="3142"/>
      <c r="B24" s="3140" t="s">
        <v>1637</v>
      </c>
      <c r="C24" s="3143">
        <f>C10</f>
        <v>0</v>
      </c>
      <c r="E24" s="3144"/>
      <c r="F24" s="3144"/>
      <c r="G24" s="3145"/>
    </row>
    <row r="25" spans="1:7" x14ac:dyDescent="0.2">
      <c r="E25" s="3084"/>
      <c r="F25" s="3084"/>
      <c r="G25" s="3084"/>
    </row>
    <row r="26" spans="1:7" x14ac:dyDescent="0.2">
      <c r="E26" s="3084"/>
      <c r="F26" s="3084"/>
      <c r="G26" s="3084"/>
    </row>
    <row r="27" spans="1:7" x14ac:dyDescent="0.2">
      <c r="E27" s="3084"/>
      <c r="F27" s="3084"/>
      <c r="G27" s="3084"/>
    </row>
    <row r="28" spans="1:7" x14ac:dyDescent="0.2">
      <c r="E28" s="3084"/>
      <c r="F28" s="3084"/>
      <c r="G28" s="3084"/>
    </row>
    <row r="29" spans="1:7" x14ac:dyDescent="0.2">
      <c r="E29" s="3084"/>
      <c r="F29" s="3084"/>
      <c r="G29" s="3084"/>
    </row>
    <row r="30" spans="1:7" x14ac:dyDescent="0.2">
      <c r="E30" s="3084"/>
      <c r="F30" s="3084"/>
      <c r="G30" s="3084"/>
    </row>
    <row r="31" spans="1:7" x14ac:dyDescent="0.2">
      <c r="E31" s="3084"/>
      <c r="F31" s="3084"/>
      <c r="G31" s="3084"/>
    </row>
    <row r="32" spans="1:7" x14ac:dyDescent="0.2">
      <c r="E32" s="3084"/>
      <c r="F32" s="3084"/>
      <c r="G32" s="3084"/>
    </row>
    <row r="33" spans="5:7" x14ac:dyDescent="0.2">
      <c r="E33" s="3084"/>
      <c r="F33" s="3084"/>
      <c r="G33" s="3084"/>
    </row>
    <row r="34" spans="5:7" x14ac:dyDescent="0.2">
      <c r="E34" s="3084"/>
      <c r="F34" s="3084"/>
      <c r="G34" s="3084"/>
    </row>
    <row r="35" spans="5:7" x14ac:dyDescent="0.2">
      <c r="E35" s="3084"/>
      <c r="F35" s="3084"/>
      <c r="G35" s="3084"/>
    </row>
    <row r="36" spans="5:7" x14ac:dyDescent="0.2">
      <c r="E36" s="3084"/>
      <c r="F36" s="3084"/>
      <c r="G36" s="3084"/>
    </row>
    <row r="37" spans="5:7" x14ac:dyDescent="0.2">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activeCell="B9" sqref="B9"/>
    </sheetView>
  </sheetViews>
  <sheetFormatPr baseColWidth="10" defaultColWidth="8.83203125" defaultRowHeight="15" x14ac:dyDescent="0.2"/>
  <cols>
    <col min="1" max="1" width="17.6640625" customWidth="1"/>
    <col min="2" max="2" width="63.6640625" customWidth="1"/>
    <col min="3" max="3" width="13.1640625" customWidth="1"/>
    <col min="4" max="4" width="10.5" bestFit="1" customWidth="1"/>
  </cols>
  <sheetData>
    <row r="1" spans="1:14" x14ac:dyDescent="0.2">
      <c r="A1" s="3553">
        <v>34256</v>
      </c>
      <c r="B1" s="3552" t="s">
        <v>3442</v>
      </c>
      <c r="C1" s="3208" t="s">
        <v>3443</v>
      </c>
      <c r="D1">
        <v>17729.599999999999</v>
      </c>
      <c r="G1" s="3552" t="s">
        <v>3530</v>
      </c>
    </row>
    <row r="2" spans="1:14" x14ac:dyDescent="0.2">
      <c r="A2" s="3553">
        <v>35170</v>
      </c>
      <c r="B2" s="3552" t="s">
        <v>3444</v>
      </c>
      <c r="C2" s="3208" t="s">
        <v>2888</v>
      </c>
      <c r="D2">
        <v>16331.1</v>
      </c>
      <c r="E2" s="3208" t="s">
        <v>3365</v>
      </c>
      <c r="F2" s="3208" t="s">
        <v>3445</v>
      </c>
    </row>
    <row r="3" spans="1:14" x14ac:dyDescent="0.2">
      <c r="A3" s="3540">
        <v>39246</v>
      </c>
      <c r="B3" s="3208" t="s">
        <v>3435</v>
      </c>
      <c r="C3" s="3208" t="s">
        <v>3436</v>
      </c>
      <c r="D3" s="2">
        <v>16331.1</v>
      </c>
    </row>
    <row r="4" spans="1:14" x14ac:dyDescent="0.2">
      <c r="C4" s="3541" t="s">
        <v>3437</v>
      </c>
      <c r="D4" s="3542">
        <v>10721.3</v>
      </c>
      <c r="E4" s="3208" t="s">
        <v>3438</v>
      </c>
      <c r="F4">
        <v>0</v>
      </c>
      <c r="K4" s="3539"/>
      <c r="L4" s="2"/>
      <c r="M4" s="3539"/>
      <c r="N4" s="2"/>
    </row>
    <row r="5" spans="1:14" x14ac:dyDescent="0.2">
      <c r="C5" s="3208" t="s">
        <v>3365</v>
      </c>
      <c r="D5" t="s">
        <v>3446</v>
      </c>
      <c r="K5" s="3539"/>
      <c r="L5" s="2"/>
      <c r="M5" s="2"/>
      <c r="N5" s="2"/>
    </row>
    <row r="6" spans="1:14" x14ac:dyDescent="0.2">
      <c r="C6" s="3208" t="s">
        <v>3439</v>
      </c>
      <c r="D6">
        <v>20577186</v>
      </c>
      <c r="E6" s="3208" t="s">
        <v>3440</v>
      </c>
      <c r="F6" s="3208" t="s">
        <v>3441</v>
      </c>
      <c r="G6" s="3208" t="s">
        <v>3447</v>
      </c>
      <c r="K6" s="2"/>
      <c r="L6" s="2"/>
      <c r="M6" s="2"/>
      <c r="N6" s="2"/>
    </row>
    <row r="7" spans="1:14" x14ac:dyDescent="0.2">
      <c r="A7" s="3540">
        <v>40267</v>
      </c>
      <c r="B7" s="3208" t="s">
        <v>3448</v>
      </c>
      <c r="C7" s="3208" t="s">
        <v>3436</v>
      </c>
      <c r="D7">
        <v>16443.3</v>
      </c>
      <c r="K7" s="2"/>
      <c r="L7" s="2"/>
      <c r="M7" s="2"/>
      <c r="N7" s="2"/>
    </row>
    <row r="8" spans="1:14" x14ac:dyDescent="0.2">
      <c r="C8" s="3208" t="s">
        <v>3439</v>
      </c>
      <c r="D8">
        <v>20718558</v>
      </c>
      <c r="E8" s="3208" t="s">
        <v>3440</v>
      </c>
      <c r="F8" s="3208" t="s">
        <v>3441</v>
      </c>
      <c r="H8">
        <f>D8-D6</f>
        <v>141372</v>
      </c>
      <c r="I8" s="3208" t="s">
        <v>3449</v>
      </c>
      <c r="K8" s="2"/>
      <c r="L8" s="2"/>
      <c r="M8" s="2"/>
      <c r="N8" s="2"/>
    </row>
    <row r="9" spans="1:14" x14ac:dyDescent="0.2">
      <c r="A9" s="3540">
        <v>40539</v>
      </c>
      <c r="B9" s="3208" t="s">
        <v>3450</v>
      </c>
      <c r="C9" s="3541" t="s">
        <v>2888</v>
      </c>
      <c r="D9" s="3542">
        <v>16443.3</v>
      </c>
      <c r="K9" s="2"/>
      <c r="L9" s="3539"/>
      <c r="M9" s="2"/>
      <c r="N9" s="2"/>
    </row>
    <row r="10" spans="1:14" x14ac:dyDescent="0.2">
      <c r="C10" s="3208" t="s">
        <v>3365</v>
      </c>
      <c r="D10" s="3208" t="s">
        <v>3451</v>
      </c>
      <c r="K10" s="2"/>
      <c r="L10" s="2"/>
      <c r="M10" s="2"/>
      <c r="N10" s="2"/>
    </row>
    <row r="11" spans="1:14" x14ac:dyDescent="0.2">
      <c r="C11" s="3208" t="s">
        <v>3129</v>
      </c>
      <c r="D11" s="3540">
        <v>53855</v>
      </c>
      <c r="K11" s="2"/>
      <c r="L11" s="2"/>
      <c r="M11" s="2"/>
      <c r="N11" s="2"/>
    </row>
    <row r="12" spans="1:14" x14ac:dyDescent="0.2">
      <c r="A12" s="3540">
        <v>44162</v>
      </c>
      <c r="B12" s="3208" t="s">
        <v>3452</v>
      </c>
      <c r="C12" s="3541" t="s">
        <v>3365</v>
      </c>
      <c r="D12" s="3541" t="s">
        <v>3453</v>
      </c>
      <c r="K12" s="3539"/>
      <c r="L12" s="2"/>
      <c r="M12" s="2"/>
      <c r="N12" s="2"/>
    </row>
    <row r="13" spans="1:14" x14ac:dyDescent="0.2">
      <c r="D13" s="3208" t="s">
        <v>3454</v>
      </c>
      <c r="K13" s="3539"/>
      <c r="L13" s="2"/>
      <c r="M13" s="2"/>
      <c r="N13" s="2"/>
    </row>
    <row r="14" spans="1:14" x14ac:dyDescent="0.2">
      <c r="A14" s="3540">
        <v>44442</v>
      </c>
      <c r="B14" s="3208" t="s">
        <v>3455</v>
      </c>
      <c r="C14" s="3208" t="s">
        <v>2888</v>
      </c>
      <c r="D14">
        <v>16443.3</v>
      </c>
      <c r="K14" s="3539"/>
      <c r="L14" s="2"/>
    </row>
    <row r="15" spans="1:14" x14ac:dyDescent="0.2">
      <c r="D15" s="3541" t="s">
        <v>3456</v>
      </c>
      <c r="E15" s="3542">
        <v>11989.5</v>
      </c>
      <c r="K15" s="2"/>
      <c r="L15" s="2"/>
    </row>
    <row r="16" spans="1:14" x14ac:dyDescent="0.2">
      <c r="D16" s="3208" t="s">
        <v>3457</v>
      </c>
      <c r="E16">
        <v>4453.8</v>
      </c>
    </row>
    <row r="17" spans="1:5" x14ac:dyDescent="0.2">
      <c r="B17" s="3208" t="s">
        <v>3531</v>
      </c>
      <c r="C17" s="3208" t="s">
        <v>3133</v>
      </c>
      <c r="D17">
        <v>30000</v>
      </c>
    </row>
    <row r="18" spans="1:5" x14ac:dyDescent="0.2">
      <c r="D18" s="3208" t="s">
        <v>3135</v>
      </c>
      <c r="E18">
        <v>15000</v>
      </c>
    </row>
    <row r="19" spans="1:5" x14ac:dyDescent="0.2">
      <c r="D19" s="3208" t="s">
        <v>3137</v>
      </c>
      <c r="E19">
        <v>15000</v>
      </c>
    </row>
    <row r="20" spans="1:5" ht="18" x14ac:dyDescent="0.2">
      <c r="B20" s="2556" t="s">
        <v>3478</v>
      </c>
    </row>
    <row r="22" spans="1:5" x14ac:dyDescent="0.2">
      <c r="A22" s="3208" t="s">
        <v>3527</v>
      </c>
    </row>
    <row r="23" spans="1:5" x14ac:dyDescent="0.2">
      <c r="A23" s="3208" t="s">
        <v>3528</v>
      </c>
      <c r="B23" s="3208" t="s">
        <v>3529</v>
      </c>
    </row>
    <row r="24" spans="1:5" ht="30" x14ac:dyDescent="0.2">
      <c r="A24" s="3539" t="s">
        <v>3532</v>
      </c>
      <c r="B24" s="3208" t="s">
        <v>3533</v>
      </c>
    </row>
    <row r="25" spans="1:5" ht="30" x14ac:dyDescent="0.2">
      <c r="A25" s="3539" t="s">
        <v>3534</v>
      </c>
      <c r="B25" s="3208" t="s">
        <v>3535</v>
      </c>
    </row>
    <row r="26" spans="1:5" x14ac:dyDescent="0.2">
      <c r="B26" s="3208" t="s">
        <v>3536</v>
      </c>
    </row>
    <row r="28" spans="1:5" x14ac:dyDescent="0.2">
      <c r="A28" s="3541" t="s">
        <v>3537</v>
      </c>
      <c r="B28" s="3541" t="s">
        <v>3538</v>
      </c>
      <c r="C28" s="3552" t="s">
        <v>3547</v>
      </c>
    </row>
    <row r="29" spans="1:5" x14ac:dyDescent="0.2">
      <c r="A29" s="3541" t="s">
        <v>3539</v>
      </c>
      <c r="B29" s="3541" t="s">
        <v>3540</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O195"/>
  <sheetViews>
    <sheetView topLeftCell="A85" zoomScale="110" zoomScaleNormal="110" workbookViewId="0">
      <selection activeCell="C191" sqref="C191"/>
    </sheetView>
  </sheetViews>
  <sheetFormatPr baseColWidth="10" defaultColWidth="8.83203125" defaultRowHeight="15" x14ac:dyDescent="0.2"/>
  <cols>
    <col min="1" max="1" width="11.83203125" customWidth="1"/>
    <col min="2" max="2" width="15.1640625" customWidth="1"/>
    <col min="4" max="4" width="12.33203125" customWidth="1"/>
    <col min="5" max="5" width="12.6640625" customWidth="1"/>
    <col min="6" max="6" width="8.1640625" customWidth="1"/>
    <col min="7" max="7" width="8.6640625" customWidth="1"/>
    <col min="8" max="8" width="17.1640625" customWidth="1"/>
    <col min="11" max="11" width="10.6640625" customWidth="1"/>
    <col min="12" max="12" width="11.5" customWidth="1"/>
    <col min="13" max="13" width="11.33203125" customWidth="1"/>
    <col min="14" max="14" width="11.1640625" customWidth="1"/>
    <col min="15" max="15" width="33.1640625" customWidth="1"/>
  </cols>
  <sheetData>
    <row r="1" spans="1:15" x14ac:dyDescent="0.2">
      <c r="A1" s="3543" t="s">
        <v>3125</v>
      </c>
      <c r="B1" s="3459" t="s">
        <v>3127</v>
      </c>
      <c r="C1" s="3459" t="s">
        <v>2888</v>
      </c>
      <c r="D1" s="3459" t="s">
        <v>3129</v>
      </c>
      <c r="E1" s="3459" t="s">
        <v>3169</v>
      </c>
      <c r="F1" s="3208"/>
      <c r="H1" s="3722" t="s">
        <v>3138</v>
      </c>
      <c r="I1" s="3722"/>
      <c r="J1" s="3722" t="s">
        <v>3139</v>
      </c>
      <c r="K1" s="3722"/>
      <c r="L1" s="3469" t="s">
        <v>3140</v>
      </c>
      <c r="M1" s="3469" t="s">
        <v>3167</v>
      </c>
      <c r="N1" s="3469" t="s">
        <v>3168</v>
      </c>
    </row>
    <row r="2" spans="1:15" x14ac:dyDescent="0.2">
      <c r="A2" s="3460" t="s">
        <v>3126</v>
      </c>
      <c r="B2" s="3460" t="s">
        <v>3128</v>
      </c>
      <c r="C2" s="3461">
        <v>16443.3</v>
      </c>
      <c r="D2" s="3462">
        <v>53855</v>
      </c>
      <c r="E2" s="3461">
        <f>权属文件!D4</f>
        <v>10721.3</v>
      </c>
      <c r="H2" s="3722" t="s">
        <v>3141</v>
      </c>
      <c r="I2" s="3722" t="s">
        <v>3142</v>
      </c>
      <c r="J2" s="3722" t="s">
        <v>3143</v>
      </c>
      <c r="K2" s="3722"/>
      <c r="L2" s="3456">
        <f>E2</f>
        <v>10721.3</v>
      </c>
      <c r="M2" s="3456">
        <v>0</v>
      </c>
      <c r="N2" s="3456">
        <f>M2-L2</f>
        <v>-10721.3</v>
      </c>
    </row>
    <row r="3" spans="1:15" x14ac:dyDescent="0.2">
      <c r="A3" s="3543" t="s">
        <v>3174</v>
      </c>
      <c r="B3" s="3464"/>
      <c r="C3" s="3464"/>
      <c r="D3" s="3459" t="s">
        <v>3172</v>
      </c>
      <c r="E3" s="3208" t="s">
        <v>3405</v>
      </c>
      <c r="H3" s="3722"/>
      <c r="I3" s="3722"/>
      <c r="J3" s="3722" t="s">
        <v>3144</v>
      </c>
      <c r="K3" s="3722"/>
      <c r="L3" s="3456">
        <v>0</v>
      </c>
      <c r="M3" s="3456">
        <f>C9</f>
        <v>14999.25</v>
      </c>
      <c r="N3" s="3456">
        <f>M3-L3</f>
        <v>14999.25</v>
      </c>
    </row>
    <row r="4" spans="1:15" x14ac:dyDescent="0.2">
      <c r="A4" s="3465" t="s">
        <v>3130</v>
      </c>
      <c r="B4" s="3466">
        <v>16443.3</v>
      </c>
      <c r="C4" s="3465"/>
      <c r="D4" s="3467" t="s">
        <v>3170</v>
      </c>
      <c r="E4">
        <f>ROUND(C9/C5,2)</f>
        <v>1.25</v>
      </c>
      <c r="H4" s="3722"/>
      <c r="I4" s="3726" t="s">
        <v>3145</v>
      </c>
      <c r="J4" s="3726"/>
      <c r="K4" s="3726"/>
      <c r="L4" s="3470">
        <f>SUM(L2:L3)</f>
        <v>10721.3</v>
      </c>
      <c r="M4" s="3470">
        <f>M3</f>
        <v>14999.25</v>
      </c>
      <c r="N4" s="3456">
        <f t="shared" ref="N4:N10" si="0">M4-L4</f>
        <v>4277.9500000000007</v>
      </c>
    </row>
    <row r="5" spans="1:15" x14ac:dyDescent="0.2">
      <c r="A5" s="3466"/>
      <c r="B5" s="3465" t="s">
        <v>3131</v>
      </c>
      <c r="C5" s="3466">
        <v>11989.5</v>
      </c>
      <c r="D5" s="3467" t="s">
        <v>3171</v>
      </c>
      <c r="E5" s="3208" t="s">
        <v>3406</v>
      </c>
      <c r="H5" s="3722" t="s">
        <v>3137</v>
      </c>
      <c r="I5" s="3723" t="s">
        <v>3458</v>
      </c>
      <c r="J5" s="3724" t="s">
        <v>3146</v>
      </c>
      <c r="K5" s="3725"/>
      <c r="L5" s="3456">
        <v>0</v>
      </c>
      <c r="M5" s="3551">
        <f>H40</f>
        <v>4429.25</v>
      </c>
      <c r="N5" s="3456">
        <f t="shared" si="0"/>
        <v>4429.25</v>
      </c>
      <c r="O5" s="3552" t="s">
        <v>3526</v>
      </c>
    </row>
    <row r="6" spans="1:15" x14ac:dyDescent="0.2">
      <c r="A6" s="3466"/>
      <c r="B6" s="3465" t="s">
        <v>3132</v>
      </c>
      <c r="C6" s="3466">
        <v>4453.8</v>
      </c>
      <c r="D6" s="3467" t="s">
        <v>3171</v>
      </c>
      <c r="E6">
        <f>ROUND(E2/C2,2)</f>
        <v>0.65</v>
      </c>
      <c r="H6" s="3722"/>
      <c r="I6" s="3723"/>
      <c r="J6" s="3724" t="s">
        <v>3408</v>
      </c>
      <c r="K6" s="3725"/>
      <c r="L6" s="3456">
        <v>0</v>
      </c>
      <c r="M6" s="3456">
        <f>H41</f>
        <v>1130</v>
      </c>
      <c r="N6" s="3456">
        <f>M6-L6</f>
        <v>1130</v>
      </c>
    </row>
    <row r="7" spans="1:15" x14ac:dyDescent="0.2">
      <c r="A7" s="3466"/>
      <c r="B7" s="3465"/>
      <c r="C7" s="3466"/>
      <c r="D7" s="3467"/>
      <c r="H7" s="3722"/>
      <c r="I7" s="3723"/>
      <c r="J7" s="3722" t="s">
        <v>3147</v>
      </c>
      <c r="K7" s="3722"/>
      <c r="L7" s="3456">
        <v>0</v>
      </c>
      <c r="M7" s="3456">
        <f>H42</f>
        <v>3744.59</v>
      </c>
      <c r="N7" s="3456">
        <f t="shared" si="0"/>
        <v>3744.59</v>
      </c>
    </row>
    <row r="8" spans="1:15" x14ac:dyDescent="0.2">
      <c r="A8" s="3465" t="s">
        <v>3133</v>
      </c>
      <c r="B8" s="3466">
        <v>29998.7</v>
      </c>
      <c r="C8" s="3466"/>
      <c r="D8" s="3468" t="s">
        <v>3173</v>
      </c>
      <c r="H8" s="3722"/>
      <c r="I8" s="3471" t="s">
        <v>3148</v>
      </c>
      <c r="J8" s="3722" t="s">
        <v>3149</v>
      </c>
      <c r="K8" s="3722"/>
      <c r="L8" s="3456">
        <v>0</v>
      </c>
      <c r="M8" s="3551">
        <f>H43</f>
        <v>5695.6100000000006</v>
      </c>
      <c r="N8" s="3456">
        <f t="shared" si="0"/>
        <v>5695.6100000000006</v>
      </c>
    </row>
    <row r="9" spans="1:15" x14ac:dyDescent="0.2">
      <c r="A9" s="3466"/>
      <c r="B9" s="3465" t="s">
        <v>3135</v>
      </c>
      <c r="C9" s="3466">
        <v>14999.25</v>
      </c>
      <c r="D9" s="3468" t="s">
        <v>3173</v>
      </c>
      <c r="H9" s="3722"/>
      <c r="I9" s="3726" t="s">
        <v>3145</v>
      </c>
      <c r="J9" s="3726"/>
      <c r="K9" s="3726"/>
      <c r="L9" s="3470">
        <f>SUM(L5:L8)</f>
        <v>0</v>
      </c>
      <c r="M9" s="3470">
        <f>SUM(M5:M8)</f>
        <v>14999.45</v>
      </c>
      <c r="N9" s="3456">
        <f t="shared" si="0"/>
        <v>14999.45</v>
      </c>
    </row>
    <row r="10" spans="1:15" x14ac:dyDescent="0.2">
      <c r="A10" s="3466"/>
      <c r="B10" s="3534" t="s">
        <v>3144</v>
      </c>
      <c r="C10" s="3466">
        <f>C18+C20+C22+C24+C26</f>
        <v>7174.29</v>
      </c>
      <c r="D10" s="3468" t="s">
        <v>3173</v>
      </c>
      <c r="H10" s="3721" t="s">
        <v>3150</v>
      </c>
      <c r="I10" s="3721"/>
      <c r="J10" s="3721"/>
      <c r="K10" s="3721"/>
      <c r="L10" s="3457">
        <f>L4+L9</f>
        <v>10721.3</v>
      </c>
      <c r="M10" s="3457">
        <f>M4+M9</f>
        <v>29998.7</v>
      </c>
      <c r="N10" s="3458">
        <f t="shared" si="0"/>
        <v>19277.400000000001</v>
      </c>
    </row>
    <row r="11" spans="1:15" x14ac:dyDescent="0.2">
      <c r="A11" s="3466"/>
      <c r="B11" s="3465" t="s">
        <v>3166</v>
      </c>
      <c r="C11" s="3466">
        <f>C19+C21+C23+C25+C27</f>
        <v>7824.96</v>
      </c>
      <c r="D11" s="3468" t="s">
        <v>3173</v>
      </c>
    </row>
    <row r="12" spans="1:15" x14ac:dyDescent="0.2">
      <c r="A12" s="3466"/>
      <c r="B12" s="3465" t="s">
        <v>3137</v>
      </c>
      <c r="C12" s="3466">
        <v>14999.45</v>
      </c>
      <c r="D12" s="3468" t="s">
        <v>3173</v>
      </c>
    </row>
    <row r="13" spans="1:15" ht="16" thickBot="1" x14ac:dyDescent="0.25">
      <c r="A13" s="3466"/>
      <c r="B13" s="3534" t="s">
        <v>3146</v>
      </c>
      <c r="C13" s="3466">
        <f>C28+C31</f>
        <v>3385.38</v>
      </c>
      <c r="D13" s="3468" t="s">
        <v>3173</v>
      </c>
      <c r="K13" s="2"/>
      <c r="L13" s="2"/>
      <c r="M13" s="2"/>
    </row>
    <row r="14" spans="1:15" ht="16" thickBot="1" x14ac:dyDescent="0.25">
      <c r="A14" s="3466"/>
      <c r="B14" s="3534" t="s">
        <v>3408</v>
      </c>
      <c r="C14" s="3466">
        <f>C32</f>
        <v>1130</v>
      </c>
      <c r="D14" s="3468"/>
      <c r="H14" s="3574" t="s">
        <v>3460</v>
      </c>
      <c r="I14" s="3575" t="s">
        <v>3342</v>
      </c>
      <c r="J14" s="3575" t="s">
        <v>3201</v>
      </c>
      <c r="K14" s="3575" t="s">
        <v>3461</v>
      </c>
      <c r="L14" s="3575" t="s">
        <v>3462</v>
      </c>
      <c r="M14" s="3575" t="s">
        <v>3463</v>
      </c>
      <c r="N14" s="3575" t="s">
        <v>3464</v>
      </c>
      <c r="O14" s="3575" t="s">
        <v>3230</v>
      </c>
    </row>
    <row r="15" spans="1:15" ht="13.5" customHeight="1" x14ac:dyDescent="0.2">
      <c r="A15" s="3466"/>
      <c r="B15" s="3534" t="s">
        <v>3160</v>
      </c>
      <c r="C15" s="3466">
        <f>C30+C34</f>
        <v>3744.59</v>
      </c>
      <c r="D15" s="3468" t="s">
        <v>3173</v>
      </c>
      <c r="H15" s="3710" t="s">
        <v>3575</v>
      </c>
      <c r="I15" s="3719" t="s">
        <v>3465</v>
      </c>
      <c r="J15" s="3719" t="s">
        <v>3465</v>
      </c>
      <c r="K15" s="3719">
        <f>C2</f>
        <v>16443.3</v>
      </c>
      <c r="L15" s="3719">
        <f>C5</f>
        <v>11989.5</v>
      </c>
      <c r="M15" s="3719">
        <f>L15-K15</f>
        <v>-4453.7999999999993</v>
      </c>
      <c r="N15" s="3713">
        <v>-0.27</v>
      </c>
      <c r="O15" s="3710" t="s">
        <v>3576</v>
      </c>
    </row>
    <row r="16" spans="1:15" ht="16" thickBot="1" x14ac:dyDescent="0.25">
      <c r="A16" s="3466"/>
      <c r="B16" s="3465" t="s">
        <v>3165</v>
      </c>
      <c r="C16" s="3466">
        <f>C29+C33+C35</f>
        <v>6739.48</v>
      </c>
      <c r="D16" s="3468" t="s">
        <v>3173</v>
      </c>
      <c r="H16" s="3711"/>
      <c r="I16" s="3720"/>
      <c r="J16" s="3720"/>
      <c r="K16" s="3720"/>
      <c r="L16" s="3720"/>
      <c r="M16" s="3720"/>
      <c r="N16" s="3714"/>
      <c r="O16" s="3711"/>
    </row>
    <row r="17" spans="1:15" ht="29" thickBot="1" x14ac:dyDescent="0.25">
      <c r="H17" s="3715" t="s">
        <v>3577</v>
      </c>
      <c r="I17" s="3715" t="s">
        <v>3134</v>
      </c>
      <c r="J17" s="3576" t="s">
        <v>3466</v>
      </c>
      <c r="K17" s="3577">
        <f>L2</f>
        <v>10721.3</v>
      </c>
      <c r="L17" s="3579">
        <v>0</v>
      </c>
      <c r="M17" s="3603">
        <f>L17-K17</f>
        <v>-10721.3</v>
      </c>
      <c r="N17" s="3710" t="s">
        <v>3578</v>
      </c>
      <c r="O17" s="3715" t="s">
        <v>3579</v>
      </c>
    </row>
    <row r="18" spans="1:15" ht="29" thickBot="1" x14ac:dyDescent="0.25">
      <c r="A18" s="3208" t="s">
        <v>3151</v>
      </c>
      <c r="B18" s="3208" t="s">
        <v>3152</v>
      </c>
      <c r="C18">
        <f>749.92+1371.15+363.64</f>
        <v>2484.71</v>
      </c>
      <c r="D18" s="3463" t="s">
        <v>3173</v>
      </c>
      <c r="H18" s="3716"/>
      <c r="I18" s="3716"/>
      <c r="J18" s="3576" t="s">
        <v>3467</v>
      </c>
      <c r="K18" s="3579">
        <v>0</v>
      </c>
      <c r="L18" s="3577">
        <f>L4</f>
        <v>10721.3</v>
      </c>
      <c r="M18" s="3603">
        <f>L18-K18</f>
        <v>10721.3</v>
      </c>
      <c r="N18" s="3712"/>
      <c r="O18" s="3711"/>
    </row>
    <row r="19" spans="1:15" ht="29" thickBot="1" x14ac:dyDescent="0.25">
      <c r="B19" s="3208" t="s">
        <v>3154</v>
      </c>
      <c r="C19">
        <f>610.62+84.64+79.12+105+116.5+63+180.32+768.66</f>
        <v>2007.8600000000001</v>
      </c>
      <c r="D19" s="3463" t="s">
        <v>3173</v>
      </c>
      <c r="H19" s="3716"/>
      <c r="I19" s="3716"/>
      <c r="J19" s="3576" t="s">
        <v>3467</v>
      </c>
      <c r="K19" s="3579">
        <v>0</v>
      </c>
      <c r="L19" s="3578">
        <f>M4-L18</f>
        <v>4277.9500000000007</v>
      </c>
      <c r="M19" s="3602">
        <f>L19-K19</f>
        <v>4277.9500000000007</v>
      </c>
      <c r="N19" s="3596" t="s">
        <v>3580</v>
      </c>
      <c r="O19" s="3601" t="s">
        <v>3586</v>
      </c>
    </row>
    <row r="20" spans="1:15" ht="16" thickBot="1" x14ac:dyDescent="0.25">
      <c r="A20" s="3208" t="s">
        <v>3153</v>
      </c>
      <c r="B20" s="3208" t="s">
        <v>3152</v>
      </c>
      <c r="C20">
        <f>1003.64+429.59+528.51+415.35</f>
        <v>2377.09</v>
      </c>
      <c r="D20" s="3463" t="s">
        <v>3173</v>
      </c>
      <c r="H20" s="3716"/>
      <c r="I20" s="3711"/>
      <c r="J20" s="3576" t="s">
        <v>27</v>
      </c>
      <c r="K20" s="3577">
        <f>SUM(K17:K19)</f>
        <v>10721.3</v>
      </c>
      <c r="L20" s="3579">
        <f>SUM(L17:L19)</f>
        <v>14999.25</v>
      </c>
      <c r="M20" s="3602">
        <f>SUM(M17:M19)</f>
        <v>4277.9500000000007</v>
      </c>
      <c r="N20" s="3576" t="s">
        <v>3581</v>
      </c>
      <c r="O20" s="3579" t="s">
        <v>3465</v>
      </c>
    </row>
    <row r="21" spans="1:15" ht="29" thickBot="1" x14ac:dyDescent="0.25">
      <c r="B21" s="3208" t="s">
        <v>3154</v>
      </c>
      <c r="C21">
        <f>84.64+347.76+78.2+116.5+63+180.32+1402.24</f>
        <v>2272.66</v>
      </c>
      <c r="D21" s="3463" t="s">
        <v>3173</v>
      </c>
      <c r="H21" s="3716"/>
      <c r="I21" s="3715" t="s">
        <v>3136</v>
      </c>
      <c r="J21" s="3576" t="s">
        <v>3582</v>
      </c>
      <c r="K21" s="3579">
        <v>0</v>
      </c>
      <c r="L21" s="3577">
        <f>M5</f>
        <v>4429.25</v>
      </c>
      <c r="M21" s="3578">
        <f>L21-K21</f>
        <v>4429.25</v>
      </c>
      <c r="N21" s="3710" t="s">
        <v>3468</v>
      </c>
      <c r="O21" s="3710" t="s">
        <v>3585</v>
      </c>
    </row>
    <row r="22" spans="1:15" ht="29" thickBot="1" x14ac:dyDescent="0.25">
      <c r="A22" s="3208" t="s">
        <v>3155</v>
      </c>
      <c r="B22" s="3208" t="s">
        <v>3152</v>
      </c>
      <c r="C22">
        <f>1257.76+200</f>
        <v>1457.76</v>
      </c>
      <c r="D22" s="3463" t="s">
        <v>3173</v>
      </c>
      <c r="H22" s="3716"/>
      <c r="I22" s="3716"/>
      <c r="J22" s="3576" t="s">
        <v>3470</v>
      </c>
      <c r="K22" s="3579">
        <v>0</v>
      </c>
      <c r="L22" s="3577">
        <f t="shared" ref="L22:L24" si="1">M6</f>
        <v>1130</v>
      </c>
      <c r="M22" s="3578">
        <f t="shared" ref="M22:M24" si="2">L22-K22</f>
        <v>1130</v>
      </c>
      <c r="N22" s="3716"/>
      <c r="O22" s="3716"/>
    </row>
    <row r="23" spans="1:15" ht="29" thickBot="1" x14ac:dyDescent="0.25">
      <c r="B23" s="3208" t="s">
        <v>3154</v>
      </c>
      <c r="C23">
        <f>84.64+78.2+116.5+63+180.32+1768.49</f>
        <v>2291.15</v>
      </c>
      <c r="D23" s="3463" t="s">
        <v>3173</v>
      </c>
      <c r="H23" s="3716"/>
      <c r="I23" s="3716"/>
      <c r="J23" s="3576" t="s">
        <v>3469</v>
      </c>
      <c r="K23" s="3579">
        <v>0</v>
      </c>
      <c r="L23" s="3577">
        <f t="shared" si="1"/>
        <v>3744.59</v>
      </c>
      <c r="M23" s="3578">
        <f t="shared" si="2"/>
        <v>3744.59</v>
      </c>
      <c r="N23" s="3716"/>
      <c r="O23" s="3711"/>
    </row>
    <row r="24" spans="1:15" ht="23.25" customHeight="1" thickBot="1" x14ac:dyDescent="0.25">
      <c r="A24" s="3208" t="s">
        <v>3156</v>
      </c>
      <c r="B24" s="3208" t="s">
        <v>3152</v>
      </c>
      <c r="C24">
        <f>356.32+200</f>
        <v>556.31999999999994</v>
      </c>
      <c r="D24" s="3463" t="s">
        <v>3173</v>
      </c>
      <c r="H24" s="3716"/>
      <c r="I24" s="3716"/>
      <c r="J24" s="3576" t="s">
        <v>26</v>
      </c>
      <c r="K24" s="3579">
        <v>0</v>
      </c>
      <c r="L24" s="3577">
        <f t="shared" si="1"/>
        <v>5695.6100000000006</v>
      </c>
      <c r="M24" s="3578">
        <f t="shared" si="2"/>
        <v>5695.6100000000006</v>
      </c>
      <c r="N24" s="3712"/>
      <c r="O24" s="3576" t="s">
        <v>3583</v>
      </c>
    </row>
    <row r="25" spans="1:15" ht="23.25" customHeight="1" thickBot="1" x14ac:dyDescent="0.25">
      <c r="B25" s="3208" t="s">
        <v>3154</v>
      </c>
      <c r="C25">
        <f>84.64+78.2+116.5+63+180.32+381.16</f>
        <v>903.82000000000016</v>
      </c>
      <c r="D25" s="3463" t="s">
        <v>3173</v>
      </c>
      <c r="H25" s="3716"/>
      <c r="I25" s="3711"/>
      <c r="J25" s="3576" t="s">
        <v>27</v>
      </c>
      <c r="K25" s="3579">
        <f>SUM(K21:K24)</f>
        <v>0</v>
      </c>
      <c r="L25" s="3577">
        <f>SUM(L21:L24)</f>
        <v>14999.45</v>
      </c>
      <c r="M25" s="3578">
        <f>L25-K25</f>
        <v>14999.45</v>
      </c>
      <c r="N25" s="3579" t="s">
        <v>3465</v>
      </c>
      <c r="O25" s="3579" t="s">
        <v>3465</v>
      </c>
    </row>
    <row r="26" spans="1:15" ht="16" thickBot="1" x14ac:dyDescent="0.25">
      <c r="A26" s="3208" t="s">
        <v>3157</v>
      </c>
      <c r="B26" s="3208" t="s">
        <v>3152</v>
      </c>
      <c r="C26">
        <f>298.41</f>
        <v>298.41000000000003</v>
      </c>
      <c r="D26" s="3463" t="s">
        <v>3173</v>
      </c>
      <c r="H26" s="3711"/>
      <c r="I26" s="3717" t="s">
        <v>24</v>
      </c>
      <c r="J26" s="3718"/>
      <c r="K26" s="3604">
        <f>K20+K25</f>
        <v>10721.3</v>
      </c>
      <c r="L26" s="3604">
        <f>SUM(L20+L25)</f>
        <v>29998.7</v>
      </c>
      <c r="M26" s="3604">
        <f>L26-K26</f>
        <v>19277.400000000001</v>
      </c>
      <c r="N26" s="3579" t="s">
        <v>3465</v>
      </c>
      <c r="O26" s="3576" t="s">
        <v>3584</v>
      </c>
    </row>
    <row r="27" spans="1:15" x14ac:dyDescent="0.2">
      <c r="B27" s="3208" t="s">
        <v>3154</v>
      </c>
      <c r="C27">
        <f>182.64+87.71+79.12</f>
        <v>349.46999999999997</v>
      </c>
      <c r="D27" s="3463" t="s">
        <v>3173</v>
      </c>
    </row>
    <row r="28" spans="1:15" x14ac:dyDescent="0.2">
      <c r="A28" s="3208" t="s">
        <v>3158</v>
      </c>
      <c r="B28" s="3208" t="s">
        <v>3146</v>
      </c>
      <c r="C28">
        <f>267.46+1837.92</f>
        <v>2105.38</v>
      </c>
      <c r="D28" s="3463" t="s">
        <v>3173</v>
      </c>
    </row>
    <row r="29" spans="1:15" x14ac:dyDescent="0.2">
      <c r="B29" s="3208" t="s">
        <v>3154</v>
      </c>
      <c r="C29">
        <f>422.66+621.21+149.04+109.18+184.6+74.57+292+120+128.78+63+1097.64+1165.62</f>
        <v>4428.3</v>
      </c>
      <c r="D29" s="3463" t="s">
        <v>3173</v>
      </c>
    </row>
    <row r="30" spans="1:15" x14ac:dyDescent="0.2">
      <c r="A30" s="3208" t="s">
        <v>3159</v>
      </c>
      <c r="B30" s="3208" t="s">
        <v>3161</v>
      </c>
      <c r="C30">
        <v>3463.31</v>
      </c>
      <c r="D30" s="3463" t="s">
        <v>3173</v>
      </c>
    </row>
    <row r="31" spans="1:15" x14ac:dyDescent="0.2">
      <c r="B31" s="3208" t="s">
        <v>3146</v>
      </c>
      <c r="C31">
        <f>900+170+210</f>
        <v>1280</v>
      </c>
      <c r="D31" s="3463" t="s">
        <v>3173</v>
      </c>
    </row>
    <row r="32" spans="1:15" x14ac:dyDescent="0.2">
      <c r="B32" s="3208" t="s">
        <v>3408</v>
      </c>
      <c r="C32">
        <v>1130</v>
      </c>
      <c r="D32" s="3463" t="s">
        <v>3173</v>
      </c>
    </row>
    <row r="33" spans="1:8" x14ac:dyDescent="0.2">
      <c r="B33" s="3208" t="s">
        <v>3154</v>
      </c>
      <c r="C33">
        <f>300+160+72+67+120+100+128.78+63+1197.25</f>
        <v>2208.0299999999997</v>
      </c>
      <c r="D33" s="3463" t="s">
        <v>3173</v>
      </c>
    </row>
    <row r="34" spans="1:8" x14ac:dyDescent="0.2">
      <c r="A34" s="3208" t="s">
        <v>3162</v>
      </c>
      <c r="B34" s="3208" t="s">
        <v>3163</v>
      </c>
      <c r="C34">
        <v>281.27999999999997</v>
      </c>
      <c r="D34" s="3463" t="s">
        <v>3173</v>
      </c>
    </row>
    <row r="35" spans="1:8" x14ac:dyDescent="0.2">
      <c r="B35" s="3208" t="s">
        <v>3154</v>
      </c>
      <c r="C35">
        <f>29.04+74.11</f>
        <v>103.15</v>
      </c>
      <c r="D35" s="3463" t="s">
        <v>3173</v>
      </c>
    </row>
    <row r="38" spans="1:8" x14ac:dyDescent="0.2">
      <c r="A38" s="3541" t="s">
        <v>3520</v>
      </c>
    </row>
    <row r="39" spans="1:8" ht="22.5" customHeight="1" x14ac:dyDescent="0.2">
      <c r="A39" s="3208" t="s">
        <v>3151</v>
      </c>
      <c r="B39" s="3208" t="s">
        <v>3479</v>
      </c>
      <c r="C39">
        <v>749.92</v>
      </c>
      <c r="D39" s="3208" t="s">
        <v>3359</v>
      </c>
      <c r="E39">
        <f>C39+C40+C41+C42</f>
        <v>3095.33</v>
      </c>
      <c r="G39" s="3208" t="s">
        <v>3521</v>
      </c>
      <c r="H39">
        <f>C9</f>
        <v>14999.25</v>
      </c>
    </row>
    <row r="40" spans="1:8" x14ac:dyDescent="0.2">
      <c r="B40" s="3208" t="s">
        <v>3480</v>
      </c>
      <c r="C40">
        <v>1371.15</v>
      </c>
      <c r="D40" s="3208" t="s">
        <v>3481</v>
      </c>
      <c r="E40">
        <f>C43</f>
        <v>84.64</v>
      </c>
      <c r="G40" s="3208" t="s">
        <v>3522</v>
      </c>
      <c r="H40">
        <f>E81+E95</f>
        <v>4429.25</v>
      </c>
    </row>
    <row r="41" spans="1:8" ht="23.25" customHeight="1" x14ac:dyDescent="0.2">
      <c r="B41" s="3208" t="s">
        <v>3482</v>
      </c>
      <c r="C41">
        <v>610.62</v>
      </c>
      <c r="D41" s="3208" t="s">
        <v>3483</v>
      </c>
      <c r="E41">
        <f>C44+C45+C46+C47+C48+C49</f>
        <v>1312.6</v>
      </c>
      <c r="G41" s="3208" t="s">
        <v>3523</v>
      </c>
      <c r="H41">
        <f>E82+E96</f>
        <v>1130</v>
      </c>
    </row>
    <row r="42" spans="1:8" ht="45.75" customHeight="1" x14ac:dyDescent="0.2">
      <c r="B42" s="3208" t="s">
        <v>3484</v>
      </c>
      <c r="C42">
        <v>363.64</v>
      </c>
      <c r="G42" s="3208" t="s">
        <v>3524</v>
      </c>
      <c r="H42">
        <f>E83+E97</f>
        <v>3744.59</v>
      </c>
    </row>
    <row r="43" spans="1:8" x14ac:dyDescent="0.2">
      <c r="B43" s="3208" t="s">
        <v>3485</v>
      </c>
      <c r="C43">
        <v>84.64</v>
      </c>
      <c r="G43" s="3208" t="s">
        <v>3525</v>
      </c>
      <c r="H43">
        <f>E98+E84</f>
        <v>5695.6100000000006</v>
      </c>
    </row>
    <row r="44" spans="1:8" ht="23.25" customHeight="1" x14ac:dyDescent="0.2">
      <c r="B44" s="3208" t="s">
        <v>3486</v>
      </c>
      <c r="C44">
        <v>79.12</v>
      </c>
    </row>
    <row r="45" spans="1:8" x14ac:dyDescent="0.2">
      <c r="B45" s="3208" t="s">
        <v>3487</v>
      </c>
      <c r="C45">
        <v>105</v>
      </c>
    </row>
    <row r="46" spans="1:8" x14ac:dyDescent="0.2">
      <c r="B46" s="3208" t="s">
        <v>3488</v>
      </c>
      <c r="C46">
        <v>116.5</v>
      </c>
    </row>
    <row r="47" spans="1:8" ht="51.75" customHeight="1" x14ac:dyDescent="0.2">
      <c r="B47" s="3208" t="s">
        <v>3489</v>
      </c>
      <c r="C47">
        <v>63</v>
      </c>
    </row>
    <row r="48" spans="1:8" x14ac:dyDescent="0.2">
      <c r="B48" s="3208" t="s">
        <v>3490</v>
      </c>
      <c r="C48">
        <v>180.32</v>
      </c>
    </row>
    <row r="49" spans="1:5" ht="14.25" customHeight="1" x14ac:dyDescent="0.2">
      <c r="B49" s="3208" t="s">
        <v>3491</v>
      </c>
      <c r="C49">
        <v>768.66</v>
      </c>
    </row>
    <row r="50" spans="1:5" x14ac:dyDescent="0.2">
      <c r="A50" s="3208" t="s">
        <v>3153</v>
      </c>
      <c r="B50" s="3208" t="s">
        <v>3479</v>
      </c>
      <c r="C50">
        <v>1003.64</v>
      </c>
      <c r="D50" s="3208" t="s">
        <v>3359</v>
      </c>
      <c r="E50">
        <f>C50+C51+C52+C53</f>
        <v>2377.09</v>
      </c>
    </row>
    <row r="51" spans="1:5" x14ac:dyDescent="0.2">
      <c r="B51" s="3208" t="s">
        <v>3484</v>
      </c>
      <c r="C51">
        <v>429.59</v>
      </c>
      <c r="D51" s="3208" t="s">
        <v>3481</v>
      </c>
      <c r="E51">
        <f>C54</f>
        <v>84.64</v>
      </c>
    </row>
    <row r="52" spans="1:5" x14ac:dyDescent="0.2">
      <c r="B52" s="3208" t="s">
        <v>3492</v>
      </c>
      <c r="C52">
        <v>528.51</v>
      </c>
      <c r="D52" s="3208" t="s">
        <v>3483</v>
      </c>
      <c r="E52">
        <f>C55+C56+C57+C58+C59+C60</f>
        <v>2188.02</v>
      </c>
    </row>
    <row r="53" spans="1:5" x14ac:dyDescent="0.2">
      <c r="B53" s="3208" t="s">
        <v>3493</v>
      </c>
      <c r="C53">
        <v>415.35</v>
      </c>
    </row>
    <row r="54" spans="1:5" x14ac:dyDescent="0.2">
      <c r="B54" s="3208" t="s">
        <v>3485</v>
      </c>
      <c r="C54">
        <v>84.64</v>
      </c>
    </row>
    <row r="55" spans="1:5" x14ac:dyDescent="0.2">
      <c r="B55" s="3208" t="s">
        <v>3494</v>
      </c>
      <c r="C55">
        <v>347.76</v>
      </c>
    </row>
    <row r="56" spans="1:5" x14ac:dyDescent="0.2">
      <c r="B56" s="3208" t="s">
        <v>3487</v>
      </c>
      <c r="C56">
        <v>78.2</v>
      </c>
    </row>
    <row r="57" spans="1:5" x14ac:dyDescent="0.2">
      <c r="B57" s="3208" t="s">
        <v>3488</v>
      </c>
      <c r="C57">
        <v>116.5</v>
      </c>
    </row>
    <row r="58" spans="1:5" x14ac:dyDescent="0.2">
      <c r="B58" s="3208" t="s">
        <v>3489</v>
      </c>
      <c r="C58">
        <v>63</v>
      </c>
    </row>
    <row r="59" spans="1:5" x14ac:dyDescent="0.2">
      <c r="B59" s="3208" t="s">
        <v>3490</v>
      </c>
      <c r="C59">
        <v>180.32</v>
      </c>
    </row>
    <row r="60" spans="1:5" x14ac:dyDescent="0.2">
      <c r="B60" s="3208" t="s">
        <v>3495</v>
      </c>
      <c r="C60">
        <v>1402.24</v>
      </c>
    </row>
    <row r="61" spans="1:5" x14ac:dyDescent="0.2">
      <c r="A61" s="3208" t="s">
        <v>3155</v>
      </c>
      <c r="B61" s="3208" t="s">
        <v>3479</v>
      </c>
      <c r="C61">
        <v>1257.76</v>
      </c>
      <c r="D61" s="3208" t="s">
        <v>3359</v>
      </c>
      <c r="E61">
        <f>C61+C62</f>
        <v>1457.76</v>
      </c>
    </row>
    <row r="62" spans="1:5" x14ac:dyDescent="0.2">
      <c r="B62" s="3208" t="s">
        <v>3493</v>
      </c>
      <c r="C62">
        <v>200</v>
      </c>
      <c r="D62" s="3208" t="s">
        <v>3481</v>
      </c>
      <c r="E62">
        <f>C63</f>
        <v>84.64</v>
      </c>
    </row>
    <row r="63" spans="1:5" x14ac:dyDescent="0.2">
      <c r="B63" s="3208" t="s">
        <v>3485</v>
      </c>
      <c r="C63">
        <v>84.64</v>
      </c>
      <c r="D63" s="3208" t="s">
        <v>3483</v>
      </c>
      <c r="E63">
        <f>C64+C65+C66+C67+C68</f>
        <v>2206.5100000000002</v>
      </c>
    </row>
    <row r="64" spans="1:5" x14ac:dyDescent="0.2">
      <c r="B64" s="3208" t="s">
        <v>3487</v>
      </c>
      <c r="C64">
        <v>78.2</v>
      </c>
    </row>
    <row r="65" spans="1:5" x14ac:dyDescent="0.2">
      <c r="B65" s="3208" t="s">
        <v>3488</v>
      </c>
      <c r="C65">
        <v>116.5</v>
      </c>
    </row>
    <row r="66" spans="1:5" x14ac:dyDescent="0.2">
      <c r="B66" s="3208" t="s">
        <v>3489</v>
      </c>
      <c r="C66">
        <v>63</v>
      </c>
    </row>
    <row r="67" spans="1:5" x14ac:dyDescent="0.2">
      <c r="B67" s="3208" t="s">
        <v>3490</v>
      </c>
      <c r="C67">
        <v>180.32</v>
      </c>
    </row>
    <row r="68" spans="1:5" x14ac:dyDescent="0.2">
      <c r="B68" s="3208" t="s">
        <v>3491</v>
      </c>
      <c r="C68">
        <v>1768.49</v>
      </c>
    </row>
    <row r="69" spans="1:5" x14ac:dyDescent="0.2">
      <c r="A69" s="3208" t="s">
        <v>3156</v>
      </c>
      <c r="B69" s="3208" t="s">
        <v>3479</v>
      </c>
      <c r="C69">
        <v>356.32</v>
      </c>
      <c r="D69" s="3208" t="s">
        <v>3359</v>
      </c>
      <c r="E69">
        <f>C69+C70</f>
        <v>556.31999999999994</v>
      </c>
    </row>
    <row r="70" spans="1:5" x14ac:dyDescent="0.2">
      <c r="B70" s="3208" t="s">
        <v>3493</v>
      </c>
      <c r="C70">
        <v>200</v>
      </c>
      <c r="D70" s="3208" t="s">
        <v>3481</v>
      </c>
      <c r="E70">
        <f>C71</f>
        <v>84.64</v>
      </c>
    </row>
    <row r="71" spans="1:5" x14ac:dyDescent="0.2">
      <c r="B71" s="3208" t="s">
        <v>3485</v>
      </c>
      <c r="C71">
        <v>84.64</v>
      </c>
      <c r="D71" s="3208" t="s">
        <v>3483</v>
      </c>
      <c r="E71">
        <f>C72+C73+C74+C75+C76</f>
        <v>819.18000000000006</v>
      </c>
    </row>
    <row r="72" spans="1:5" x14ac:dyDescent="0.2">
      <c r="B72" s="3208" t="s">
        <v>3487</v>
      </c>
      <c r="C72">
        <v>78.2</v>
      </c>
    </row>
    <row r="73" spans="1:5" x14ac:dyDescent="0.2">
      <c r="B73" s="3208" t="s">
        <v>3488</v>
      </c>
      <c r="C73">
        <v>116.5</v>
      </c>
    </row>
    <row r="74" spans="1:5" x14ac:dyDescent="0.2">
      <c r="B74" s="3208" t="s">
        <v>3489</v>
      </c>
      <c r="C74">
        <v>63</v>
      </c>
    </row>
    <row r="75" spans="1:5" x14ac:dyDescent="0.2">
      <c r="B75" s="3208" t="s">
        <v>3490</v>
      </c>
      <c r="C75">
        <v>180.32</v>
      </c>
    </row>
    <row r="76" spans="1:5" x14ac:dyDescent="0.2">
      <c r="B76" s="3208" t="s">
        <v>3491</v>
      </c>
      <c r="C76">
        <v>381.16</v>
      </c>
    </row>
    <row r="77" spans="1:5" x14ac:dyDescent="0.2">
      <c r="A77" s="3208" t="s">
        <v>3157</v>
      </c>
      <c r="B77" s="3208" t="s">
        <v>3496</v>
      </c>
      <c r="C77">
        <v>298.41000000000003</v>
      </c>
      <c r="D77" s="3208" t="s">
        <v>3359</v>
      </c>
      <c r="E77">
        <f>C77</f>
        <v>298.41000000000003</v>
      </c>
    </row>
    <row r="78" spans="1:5" x14ac:dyDescent="0.2">
      <c r="B78" s="3208" t="s">
        <v>3495</v>
      </c>
      <c r="C78">
        <v>182.64</v>
      </c>
      <c r="D78" s="3208" t="s">
        <v>3481</v>
      </c>
    </row>
    <row r="79" spans="1:5" x14ac:dyDescent="0.2">
      <c r="B79" s="3208" t="s">
        <v>3497</v>
      </c>
      <c r="C79">
        <v>87.71</v>
      </c>
      <c r="D79" s="3208" t="s">
        <v>3483</v>
      </c>
      <c r="E79">
        <f>C78+C79+C80</f>
        <v>349.46999999999997</v>
      </c>
    </row>
    <row r="80" spans="1:5" x14ac:dyDescent="0.2">
      <c r="B80" s="3208" t="s">
        <v>3498</v>
      </c>
      <c r="C80">
        <v>79.12</v>
      </c>
    </row>
    <row r="81" spans="1:5" x14ac:dyDescent="0.2">
      <c r="A81" s="3208" t="s">
        <v>3159</v>
      </c>
      <c r="B81" s="3208" t="s">
        <v>3499</v>
      </c>
      <c r="C81">
        <v>3463.31</v>
      </c>
      <c r="D81" s="3208" t="s">
        <v>3359</v>
      </c>
      <c r="E81">
        <f>C82+C83+C84</f>
        <v>1280</v>
      </c>
    </row>
    <row r="82" spans="1:5" x14ac:dyDescent="0.2">
      <c r="B82" s="3208" t="s">
        <v>3500</v>
      </c>
      <c r="C82">
        <v>900</v>
      </c>
      <c r="D82" s="3208" t="s">
        <v>3481</v>
      </c>
      <c r="E82">
        <f>C85</f>
        <v>1130</v>
      </c>
    </row>
    <row r="83" spans="1:5" x14ac:dyDescent="0.2">
      <c r="B83" s="3208" t="s">
        <v>3500</v>
      </c>
      <c r="C83">
        <v>170</v>
      </c>
      <c r="D83" s="3208" t="s">
        <v>3501</v>
      </c>
      <c r="E83">
        <f>C81</f>
        <v>3463.31</v>
      </c>
    </row>
    <row r="84" spans="1:5" x14ac:dyDescent="0.2">
      <c r="B84" s="3208" t="s">
        <v>3500</v>
      </c>
      <c r="C84">
        <v>210</v>
      </c>
      <c r="D84" s="3208" t="s">
        <v>3483</v>
      </c>
      <c r="E84">
        <f>C86+C87+C88+C89+C90+C91+C92+C93+C94</f>
        <v>2208.0299999999997</v>
      </c>
    </row>
    <row r="85" spans="1:5" x14ac:dyDescent="0.2">
      <c r="B85" s="3208" t="s">
        <v>3502</v>
      </c>
      <c r="C85">
        <v>1130</v>
      </c>
    </row>
    <row r="86" spans="1:5" x14ac:dyDescent="0.2">
      <c r="B86" s="3208" t="s">
        <v>3503</v>
      </c>
      <c r="C86">
        <v>300</v>
      </c>
    </row>
    <row r="87" spans="1:5" x14ac:dyDescent="0.2">
      <c r="B87" s="3208" t="s">
        <v>3504</v>
      </c>
      <c r="C87">
        <v>160</v>
      </c>
    </row>
    <row r="88" spans="1:5" x14ac:dyDescent="0.2">
      <c r="B88" s="3208" t="s">
        <v>3505</v>
      </c>
      <c r="C88">
        <v>72</v>
      </c>
    </row>
    <row r="89" spans="1:5" x14ac:dyDescent="0.2">
      <c r="B89" s="3208" t="s">
        <v>3506</v>
      </c>
      <c r="C89">
        <v>67</v>
      </c>
    </row>
    <row r="90" spans="1:5" x14ac:dyDescent="0.2">
      <c r="B90" s="3208" t="s">
        <v>3507</v>
      </c>
      <c r="C90">
        <v>120</v>
      </c>
    </row>
    <row r="91" spans="1:5" x14ac:dyDescent="0.2">
      <c r="B91" s="3208" t="s">
        <v>3508</v>
      </c>
      <c r="C91">
        <v>100</v>
      </c>
    </row>
    <row r="92" spans="1:5" x14ac:dyDescent="0.2">
      <c r="B92" s="3208" t="s">
        <v>3488</v>
      </c>
      <c r="C92">
        <v>128.78</v>
      </c>
    </row>
    <row r="93" spans="1:5" x14ac:dyDescent="0.2">
      <c r="B93" s="3208" t="s">
        <v>3489</v>
      </c>
      <c r="C93">
        <v>63</v>
      </c>
    </row>
    <row r="94" spans="1:5" x14ac:dyDescent="0.2">
      <c r="B94" s="3208" t="s">
        <v>3509</v>
      </c>
      <c r="C94">
        <v>1197.25</v>
      </c>
    </row>
    <row r="95" spans="1:5" x14ac:dyDescent="0.2">
      <c r="A95" s="3208" t="s">
        <v>3158</v>
      </c>
      <c r="B95" s="3208" t="s">
        <v>3510</v>
      </c>
      <c r="C95">
        <v>422.66</v>
      </c>
      <c r="D95" s="3208" t="s">
        <v>3359</v>
      </c>
      <c r="E95">
        <f>C95+C96+C97+C98</f>
        <v>3149.25</v>
      </c>
    </row>
    <row r="96" spans="1:5" x14ac:dyDescent="0.2">
      <c r="B96" s="3208" t="s">
        <v>3511</v>
      </c>
      <c r="C96">
        <v>621.21</v>
      </c>
      <c r="D96" s="3208" t="s">
        <v>3481</v>
      </c>
    </row>
    <row r="97" spans="1:5" x14ac:dyDescent="0.2">
      <c r="B97" s="3208" t="s">
        <v>3512</v>
      </c>
      <c r="C97">
        <v>267.45999999999998</v>
      </c>
      <c r="D97" s="3208" t="s">
        <v>3501</v>
      </c>
      <c r="E97">
        <f>C109</f>
        <v>281.27999999999997</v>
      </c>
    </row>
    <row r="98" spans="1:5" x14ac:dyDescent="0.2">
      <c r="B98" s="3208" t="s">
        <v>3513</v>
      </c>
      <c r="C98">
        <v>1837.92</v>
      </c>
      <c r="D98" s="3208" t="s">
        <v>3483</v>
      </c>
      <c r="E98">
        <f>C99+C100+C101+C102+C103+C104+C105+C106+C107+C108+C110+C111</f>
        <v>3487.5800000000004</v>
      </c>
    </row>
    <row r="99" spans="1:5" x14ac:dyDescent="0.2">
      <c r="B99" s="3208" t="s">
        <v>3514</v>
      </c>
      <c r="C99">
        <v>149.04</v>
      </c>
    </row>
    <row r="100" spans="1:5" x14ac:dyDescent="0.2">
      <c r="B100" s="3208" t="s">
        <v>3515</v>
      </c>
      <c r="C100">
        <v>109.18</v>
      </c>
    </row>
    <row r="101" spans="1:5" x14ac:dyDescent="0.2">
      <c r="B101" s="3208" t="s">
        <v>3516</v>
      </c>
      <c r="C101">
        <v>184.6</v>
      </c>
    </row>
    <row r="102" spans="1:5" x14ac:dyDescent="0.2">
      <c r="B102" s="3208" t="s">
        <v>3508</v>
      </c>
      <c r="C102">
        <v>74.569999999999993</v>
      </c>
    </row>
    <row r="103" spans="1:5" x14ac:dyDescent="0.2">
      <c r="B103" s="3208" t="s">
        <v>3517</v>
      </c>
      <c r="C103">
        <v>292</v>
      </c>
    </row>
    <row r="104" spans="1:5" x14ac:dyDescent="0.2">
      <c r="B104" s="3208" t="s">
        <v>3507</v>
      </c>
      <c r="C104">
        <v>120</v>
      </c>
    </row>
    <row r="105" spans="1:5" x14ac:dyDescent="0.2">
      <c r="B105" s="3208" t="s">
        <v>3488</v>
      </c>
      <c r="C105">
        <v>128.78</v>
      </c>
    </row>
    <row r="106" spans="1:5" x14ac:dyDescent="0.2">
      <c r="B106" s="3208" t="s">
        <v>3489</v>
      </c>
      <c r="C106">
        <v>63</v>
      </c>
    </row>
    <row r="107" spans="1:5" x14ac:dyDescent="0.2">
      <c r="B107" s="3208" t="s">
        <v>3518</v>
      </c>
      <c r="C107">
        <v>1097.6400000000001</v>
      </c>
    </row>
    <row r="108" spans="1:5" x14ac:dyDescent="0.2">
      <c r="B108" s="3208" t="s">
        <v>3509</v>
      </c>
      <c r="C108">
        <v>1165.6199999999999</v>
      </c>
    </row>
    <row r="109" spans="1:5" x14ac:dyDescent="0.2">
      <c r="A109" s="3208" t="s">
        <v>3162</v>
      </c>
      <c r="B109" s="3208" t="s">
        <v>3163</v>
      </c>
      <c r="C109">
        <v>281.27999999999997</v>
      </c>
    </row>
    <row r="110" spans="1:5" x14ac:dyDescent="0.2">
      <c r="B110" s="3208" t="s">
        <v>3519</v>
      </c>
      <c r="C110">
        <v>29.04</v>
      </c>
    </row>
    <row r="111" spans="1:5" x14ac:dyDescent="0.2">
      <c r="B111" s="3208" t="s">
        <v>3495</v>
      </c>
      <c r="C111">
        <v>74.11</v>
      </c>
    </row>
    <row r="112" spans="1:5" ht="16" thickBot="1" x14ac:dyDescent="0.25"/>
    <row r="113" spans="1:5" ht="16" thickBot="1" x14ac:dyDescent="0.25">
      <c r="A113" s="3606" t="s">
        <v>3588</v>
      </c>
      <c r="B113" s="3607" t="s">
        <v>3589</v>
      </c>
      <c r="C113" s="3607" t="s">
        <v>3201</v>
      </c>
      <c r="D113" s="3607" t="s">
        <v>3590</v>
      </c>
      <c r="E113" s="3607" t="s">
        <v>3591</v>
      </c>
    </row>
    <row r="114" spans="1:5" ht="43" thickBot="1" x14ac:dyDescent="0.25">
      <c r="A114" s="3704" t="s">
        <v>3592</v>
      </c>
      <c r="B114" s="3707">
        <v>8081.34</v>
      </c>
      <c r="C114" s="3608" t="s">
        <v>3593</v>
      </c>
      <c r="D114" s="3609"/>
      <c r="E114" s="3609">
        <v>3463.31</v>
      </c>
    </row>
    <row r="115" spans="1:5" ht="29" thickBot="1" x14ac:dyDescent="0.25">
      <c r="A115" s="3705"/>
      <c r="B115" s="3708"/>
      <c r="C115" s="3608" t="s">
        <v>3594</v>
      </c>
      <c r="D115" s="3609"/>
      <c r="E115" s="3609">
        <v>900</v>
      </c>
    </row>
    <row r="116" spans="1:5" ht="29" thickBot="1" x14ac:dyDescent="0.25">
      <c r="A116" s="3705"/>
      <c r="B116" s="3708"/>
      <c r="C116" s="3608" t="s">
        <v>3594</v>
      </c>
      <c r="D116" s="3609"/>
      <c r="E116" s="3609">
        <v>170</v>
      </c>
    </row>
    <row r="117" spans="1:5" ht="29" thickBot="1" x14ac:dyDescent="0.25">
      <c r="A117" s="3705"/>
      <c r="B117" s="3708"/>
      <c r="C117" s="3608" t="s">
        <v>3594</v>
      </c>
      <c r="D117" s="3609"/>
      <c r="E117" s="3609">
        <v>210</v>
      </c>
    </row>
    <row r="118" spans="1:5" ht="16" thickBot="1" x14ac:dyDescent="0.25">
      <c r="A118" s="3705"/>
      <c r="B118" s="3708"/>
      <c r="C118" s="3608" t="s">
        <v>3595</v>
      </c>
      <c r="D118" s="3609"/>
      <c r="E118" s="3609">
        <v>1130</v>
      </c>
    </row>
    <row r="119" spans="1:5" ht="16" thickBot="1" x14ac:dyDescent="0.25">
      <c r="A119" s="3705"/>
      <c r="B119" s="3708"/>
      <c r="C119" s="3608" t="s">
        <v>3596</v>
      </c>
      <c r="D119" s="3609"/>
      <c r="E119" s="3609">
        <v>300</v>
      </c>
    </row>
    <row r="120" spans="1:5" ht="16" thickBot="1" x14ac:dyDescent="0.25">
      <c r="A120" s="3705"/>
      <c r="B120" s="3708"/>
      <c r="C120" s="3608" t="s">
        <v>3597</v>
      </c>
      <c r="D120" s="3609"/>
      <c r="E120" s="3609">
        <v>160</v>
      </c>
    </row>
    <row r="121" spans="1:5" ht="29" thickBot="1" x14ac:dyDescent="0.25">
      <c r="A121" s="3705"/>
      <c r="B121" s="3708"/>
      <c r="C121" s="3608" t="s">
        <v>3598</v>
      </c>
      <c r="D121" s="3609"/>
      <c r="E121" s="3609">
        <v>72</v>
      </c>
    </row>
    <row r="122" spans="1:5" ht="16" thickBot="1" x14ac:dyDescent="0.25">
      <c r="A122" s="3705"/>
      <c r="B122" s="3708"/>
      <c r="C122" s="3608" t="s">
        <v>3599</v>
      </c>
      <c r="D122" s="3609"/>
      <c r="E122" s="3609">
        <v>67</v>
      </c>
    </row>
    <row r="123" spans="1:5" ht="29" thickBot="1" x14ac:dyDescent="0.25">
      <c r="A123" s="3705"/>
      <c r="B123" s="3708"/>
      <c r="C123" s="3608" t="s">
        <v>3600</v>
      </c>
      <c r="D123" s="3609"/>
      <c r="E123" s="3609">
        <v>120</v>
      </c>
    </row>
    <row r="124" spans="1:5" ht="16" thickBot="1" x14ac:dyDescent="0.25">
      <c r="A124" s="3705"/>
      <c r="B124" s="3708"/>
      <c r="C124" s="3608" t="s">
        <v>3601</v>
      </c>
      <c r="D124" s="3609"/>
      <c r="E124" s="3609">
        <v>100</v>
      </c>
    </row>
    <row r="125" spans="1:5" ht="16" thickBot="1" x14ac:dyDescent="0.25">
      <c r="A125" s="3705"/>
      <c r="B125" s="3708"/>
      <c r="C125" s="3608" t="s">
        <v>3602</v>
      </c>
      <c r="D125" s="3609"/>
      <c r="E125" s="3609">
        <v>128.78</v>
      </c>
    </row>
    <row r="126" spans="1:5" ht="16" thickBot="1" x14ac:dyDescent="0.25">
      <c r="A126" s="3705"/>
      <c r="B126" s="3708"/>
      <c r="C126" s="3608" t="s">
        <v>3603</v>
      </c>
      <c r="D126" s="3609"/>
      <c r="E126" s="3609">
        <v>63</v>
      </c>
    </row>
    <row r="127" spans="1:5" ht="29" thickBot="1" x14ac:dyDescent="0.25">
      <c r="A127" s="3706"/>
      <c r="B127" s="3709"/>
      <c r="C127" s="3608" t="s">
        <v>3604</v>
      </c>
      <c r="D127" s="3609"/>
      <c r="E127" s="3609">
        <v>1197.25</v>
      </c>
    </row>
    <row r="128" spans="1:5" ht="16" thickBot="1" x14ac:dyDescent="0.25">
      <c r="A128" s="3610" t="s">
        <v>27</v>
      </c>
      <c r="B128" s="3609">
        <v>8081.34</v>
      </c>
      <c r="C128" s="3609"/>
      <c r="D128" s="3609"/>
      <c r="E128" s="3609">
        <v>8081.34</v>
      </c>
    </row>
    <row r="129" spans="1:5" ht="16" thickBot="1" x14ac:dyDescent="0.25">
      <c r="A129" s="3704" t="s">
        <v>3605</v>
      </c>
      <c r="B129" s="3707">
        <v>6533.68</v>
      </c>
      <c r="C129" s="3608" t="s">
        <v>3606</v>
      </c>
      <c r="D129" s="3609"/>
      <c r="E129" s="3609">
        <v>422.66</v>
      </c>
    </row>
    <row r="130" spans="1:5" ht="16" thickBot="1" x14ac:dyDescent="0.25">
      <c r="A130" s="3705"/>
      <c r="B130" s="3708"/>
      <c r="C130" s="3608" t="s">
        <v>3607</v>
      </c>
      <c r="D130" s="3609"/>
      <c r="E130" s="3609">
        <v>621.21</v>
      </c>
    </row>
    <row r="131" spans="1:5" ht="16" thickBot="1" x14ac:dyDescent="0.25">
      <c r="A131" s="3705"/>
      <c r="B131" s="3708"/>
      <c r="C131" s="3608" t="s">
        <v>3608</v>
      </c>
      <c r="D131" s="3609"/>
      <c r="E131" s="3609">
        <v>267.45999999999998</v>
      </c>
    </row>
    <row r="132" spans="1:5" ht="29" thickBot="1" x14ac:dyDescent="0.25">
      <c r="A132" s="3705"/>
      <c r="B132" s="3708"/>
      <c r="C132" s="3608" t="s">
        <v>3609</v>
      </c>
      <c r="D132" s="3609"/>
      <c r="E132" s="3609">
        <v>1837.92</v>
      </c>
    </row>
    <row r="133" spans="1:5" ht="29" thickBot="1" x14ac:dyDescent="0.25">
      <c r="A133" s="3705"/>
      <c r="B133" s="3708"/>
      <c r="C133" s="3608" t="s">
        <v>3610</v>
      </c>
      <c r="D133" s="3609"/>
      <c r="E133" s="3609">
        <v>149.04</v>
      </c>
    </row>
    <row r="134" spans="1:5" ht="29" thickBot="1" x14ac:dyDescent="0.25">
      <c r="A134" s="3705"/>
      <c r="B134" s="3708"/>
      <c r="C134" s="3608" t="s">
        <v>3611</v>
      </c>
      <c r="D134" s="3609"/>
      <c r="E134" s="3609">
        <v>109.18</v>
      </c>
    </row>
    <row r="135" spans="1:5" ht="16" thickBot="1" x14ac:dyDescent="0.25">
      <c r="A135" s="3705"/>
      <c r="B135" s="3708"/>
      <c r="C135" s="3608" t="s">
        <v>3612</v>
      </c>
      <c r="D135" s="3609"/>
      <c r="E135" s="3609">
        <v>184.6</v>
      </c>
    </row>
    <row r="136" spans="1:5" ht="16" thickBot="1" x14ac:dyDescent="0.25">
      <c r="A136" s="3705"/>
      <c r="B136" s="3708"/>
      <c r="C136" s="3608" t="s">
        <v>3601</v>
      </c>
      <c r="D136" s="3609"/>
      <c r="E136" s="3609">
        <v>74.569999999999993</v>
      </c>
    </row>
    <row r="137" spans="1:5" ht="16" thickBot="1" x14ac:dyDescent="0.25">
      <c r="A137" s="3705"/>
      <c r="B137" s="3708"/>
      <c r="C137" s="3608" t="s">
        <v>3613</v>
      </c>
      <c r="D137" s="3609"/>
      <c r="E137" s="3609">
        <v>292</v>
      </c>
    </row>
    <row r="138" spans="1:5" ht="29" thickBot="1" x14ac:dyDescent="0.25">
      <c r="A138" s="3705"/>
      <c r="B138" s="3708"/>
      <c r="C138" s="3608" t="s">
        <v>3600</v>
      </c>
      <c r="D138" s="3609"/>
      <c r="E138" s="3609">
        <v>120</v>
      </c>
    </row>
    <row r="139" spans="1:5" ht="16" thickBot="1" x14ac:dyDescent="0.25">
      <c r="A139" s="3705"/>
      <c r="B139" s="3708"/>
      <c r="C139" s="3608" t="s">
        <v>3602</v>
      </c>
      <c r="D139" s="3609"/>
      <c r="E139" s="3609">
        <v>128.78</v>
      </c>
    </row>
    <row r="140" spans="1:5" ht="16" thickBot="1" x14ac:dyDescent="0.25">
      <c r="A140" s="3705"/>
      <c r="B140" s="3708"/>
      <c r="C140" s="3608" t="s">
        <v>3603</v>
      </c>
      <c r="D140" s="3609"/>
      <c r="E140" s="3609">
        <v>63</v>
      </c>
    </row>
    <row r="141" spans="1:5" ht="16" thickBot="1" x14ac:dyDescent="0.25">
      <c r="A141" s="3705"/>
      <c r="B141" s="3708"/>
      <c r="C141" s="3608" t="s">
        <v>3614</v>
      </c>
      <c r="D141" s="3609"/>
      <c r="E141" s="3609">
        <v>1097.6400000000001</v>
      </c>
    </row>
    <row r="142" spans="1:5" ht="29" thickBot="1" x14ac:dyDescent="0.25">
      <c r="A142" s="3706"/>
      <c r="B142" s="3709"/>
      <c r="C142" s="3608" t="s">
        <v>3604</v>
      </c>
      <c r="D142" s="3609"/>
      <c r="E142" s="3609">
        <v>1165.6199999999999</v>
      </c>
    </row>
    <row r="143" spans="1:5" ht="16" thickBot="1" x14ac:dyDescent="0.25">
      <c r="A143" s="3610" t="s">
        <v>27</v>
      </c>
      <c r="B143" s="3609">
        <v>6533.68</v>
      </c>
      <c r="C143" s="3609"/>
      <c r="D143" s="3609"/>
      <c r="E143" s="3609">
        <v>6533.68</v>
      </c>
    </row>
    <row r="144" spans="1:5" ht="16" thickBot="1" x14ac:dyDescent="0.25">
      <c r="A144" s="3704" t="s">
        <v>3615</v>
      </c>
      <c r="B144" s="3707">
        <v>384.43</v>
      </c>
      <c r="C144" s="3608" t="s">
        <v>3616</v>
      </c>
      <c r="D144" s="3609"/>
      <c r="E144" s="3609">
        <v>281.27999999999997</v>
      </c>
    </row>
    <row r="145" spans="1:5" ht="29" thickBot="1" x14ac:dyDescent="0.25">
      <c r="A145" s="3705"/>
      <c r="B145" s="3708"/>
      <c r="C145" s="3608" t="s">
        <v>3617</v>
      </c>
      <c r="D145" s="3609"/>
      <c r="E145" s="3609">
        <v>29.04</v>
      </c>
    </row>
    <row r="146" spans="1:5" ht="16" thickBot="1" x14ac:dyDescent="0.25">
      <c r="A146" s="3706"/>
      <c r="B146" s="3709"/>
      <c r="C146" s="3608" t="s">
        <v>3618</v>
      </c>
      <c r="D146" s="3609"/>
      <c r="E146" s="3609">
        <v>74.11</v>
      </c>
    </row>
    <row r="147" spans="1:5" ht="16" thickBot="1" x14ac:dyDescent="0.25">
      <c r="A147" s="3610" t="s">
        <v>27</v>
      </c>
      <c r="B147" s="3609">
        <v>384.43</v>
      </c>
      <c r="C147" s="3609"/>
      <c r="D147" s="3609"/>
      <c r="E147" s="3609">
        <v>384.43</v>
      </c>
    </row>
    <row r="148" spans="1:5" ht="29" thickBot="1" x14ac:dyDescent="0.25">
      <c r="A148" s="3704" t="s">
        <v>3619</v>
      </c>
      <c r="B148" s="3707">
        <v>4492.57</v>
      </c>
      <c r="C148" s="3608" t="s">
        <v>3620</v>
      </c>
      <c r="D148" s="3609">
        <v>749.92</v>
      </c>
      <c r="E148" s="3609"/>
    </row>
    <row r="149" spans="1:5" ht="16" thickBot="1" x14ac:dyDescent="0.25">
      <c r="A149" s="3705"/>
      <c r="B149" s="3708"/>
      <c r="C149" s="3608" t="s">
        <v>3621</v>
      </c>
      <c r="D149" s="3609">
        <v>1371.15</v>
      </c>
      <c r="E149" s="3609"/>
    </row>
    <row r="150" spans="1:5" ht="16" thickBot="1" x14ac:dyDescent="0.25">
      <c r="A150" s="3705"/>
      <c r="B150" s="3708"/>
      <c r="C150" s="3608" t="s">
        <v>3622</v>
      </c>
      <c r="D150" s="3609">
        <v>610.62</v>
      </c>
      <c r="E150" s="3609"/>
    </row>
    <row r="151" spans="1:5" ht="43" thickBot="1" x14ac:dyDescent="0.25">
      <c r="A151" s="3705"/>
      <c r="B151" s="3708"/>
      <c r="C151" s="3608" t="s">
        <v>3623</v>
      </c>
      <c r="D151" s="3609">
        <v>363.64</v>
      </c>
      <c r="E151" s="3608" t="s">
        <v>3624</v>
      </c>
    </row>
    <row r="152" spans="1:5" ht="16" thickBot="1" x14ac:dyDescent="0.25">
      <c r="A152" s="3705"/>
      <c r="B152" s="3708"/>
      <c r="C152" s="3608" t="s">
        <v>3625</v>
      </c>
      <c r="D152" s="3609"/>
      <c r="E152" s="3609">
        <v>84.64</v>
      </c>
    </row>
    <row r="153" spans="1:5" ht="29" thickBot="1" x14ac:dyDescent="0.25">
      <c r="A153" s="3705"/>
      <c r="B153" s="3708"/>
      <c r="C153" s="3608" t="s">
        <v>3626</v>
      </c>
      <c r="D153" s="3609"/>
      <c r="E153" s="3609">
        <v>79.12</v>
      </c>
    </row>
    <row r="154" spans="1:5" ht="16" thickBot="1" x14ac:dyDescent="0.25">
      <c r="A154" s="3705"/>
      <c r="B154" s="3708"/>
      <c r="C154" s="3608" t="s">
        <v>3627</v>
      </c>
      <c r="D154" s="3609"/>
      <c r="E154" s="3609">
        <v>105</v>
      </c>
    </row>
    <row r="155" spans="1:5" ht="16" thickBot="1" x14ac:dyDescent="0.25">
      <c r="A155" s="3705"/>
      <c r="B155" s="3708"/>
      <c r="C155" s="3608" t="s">
        <v>3602</v>
      </c>
      <c r="D155" s="3609"/>
      <c r="E155" s="3609">
        <v>116.5</v>
      </c>
    </row>
    <row r="156" spans="1:5" ht="16" thickBot="1" x14ac:dyDescent="0.25">
      <c r="A156" s="3705"/>
      <c r="B156" s="3708"/>
      <c r="C156" s="3608" t="s">
        <v>3603</v>
      </c>
      <c r="D156" s="3609">
        <v>63</v>
      </c>
      <c r="E156" s="3609"/>
    </row>
    <row r="157" spans="1:5" ht="16" thickBot="1" x14ac:dyDescent="0.25">
      <c r="A157" s="3705"/>
      <c r="B157" s="3708"/>
      <c r="C157" s="3608" t="s">
        <v>3628</v>
      </c>
      <c r="D157" s="3609">
        <v>180.32</v>
      </c>
      <c r="E157" s="3609"/>
    </row>
    <row r="158" spans="1:5" ht="16" thickBot="1" x14ac:dyDescent="0.25">
      <c r="A158" s="3706"/>
      <c r="B158" s="3709"/>
      <c r="C158" s="3608" t="s">
        <v>3629</v>
      </c>
      <c r="D158" s="3609">
        <v>768.66</v>
      </c>
      <c r="E158" s="3609"/>
    </row>
    <row r="159" spans="1:5" ht="16" thickBot="1" x14ac:dyDescent="0.25">
      <c r="A159" s="3610" t="s">
        <v>27</v>
      </c>
      <c r="B159" s="3609">
        <v>4492.57</v>
      </c>
      <c r="C159" s="3609"/>
      <c r="D159" s="3609">
        <v>4107.3100000000004</v>
      </c>
      <c r="E159" s="3609">
        <v>385.26</v>
      </c>
    </row>
    <row r="160" spans="1:5" ht="29" thickBot="1" x14ac:dyDescent="0.25">
      <c r="A160" s="3704" t="s">
        <v>3630</v>
      </c>
      <c r="B160" s="3707">
        <v>4649.75</v>
      </c>
      <c r="C160" s="3608" t="s">
        <v>3620</v>
      </c>
      <c r="D160" s="3609">
        <v>1003.64</v>
      </c>
      <c r="E160" s="3609"/>
    </row>
    <row r="161" spans="1:5" ht="29" thickBot="1" x14ac:dyDescent="0.25">
      <c r="A161" s="3705"/>
      <c r="B161" s="3708"/>
      <c r="C161" s="3608" t="s">
        <v>3623</v>
      </c>
      <c r="D161" s="3609">
        <v>429.59</v>
      </c>
      <c r="E161" s="3609"/>
    </row>
    <row r="162" spans="1:5" ht="29" thickBot="1" x14ac:dyDescent="0.25">
      <c r="A162" s="3705"/>
      <c r="B162" s="3708"/>
      <c r="C162" s="3608" t="s">
        <v>3631</v>
      </c>
      <c r="D162" s="3609">
        <v>528.51</v>
      </c>
      <c r="E162" s="3609"/>
    </row>
    <row r="163" spans="1:5" ht="29" thickBot="1" x14ac:dyDescent="0.25">
      <c r="A163" s="3705"/>
      <c r="B163" s="3708"/>
      <c r="C163" s="3608" t="s">
        <v>3632</v>
      </c>
      <c r="D163" s="3609">
        <v>415.35</v>
      </c>
      <c r="E163" s="3609"/>
    </row>
    <row r="164" spans="1:5" ht="16" thickBot="1" x14ac:dyDescent="0.25">
      <c r="A164" s="3705"/>
      <c r="B164" s="3708"/>
      <c r="C164" s="3608" t="s">
        <v>3625</v>
      </c>
      <c r="D164" s="3609"/>
      <c r="E164" s="3609">
        <v>84.64</v>
      </c>
    </row>
    <row r="165" spans="1:5" ht="16" thickBot="1" x14ac:dyDescent="0.25">
      <c r="A165" s="3705"/>
      <c r="B165" s="3708"/>
      <c r="C165" s="3608" t="s">
        <v>3633</v>
      </c>
      <c r="D165" s="3609"/>
      <c r="E165" s="3609">
        <v>347.76</v>
      </c>
    </row>
    <row r="166" spans="1:5" ht="16" thickBot="1" x14ac:dyDescent="0.25">
      <c r="A166" s="3705"/>
      <c r="B166" s="3708"/>
      <c r="C166" s="3608" t="s">
        <v>3627</v>
      </c>
      <c r="D166" s="3609"/>
      <c r="E166" s="3609">
        <v>78.2</v>
      </c>
    </row>
    <row r="167" spans="1:5" ht="16" thickBot="1" x14ac:dyDescent="0.25">
      <c r="A167" s="3705"/>
      <c r="B167" s="3708"/>
      <c r="C167" s="3608" t="s">
        <v>3602</v>
      </c>
      <c r="D167" s="3609"/>
      <c r="E167" s="3609">
        <v>116.5</v>
      </c>
    </row>
    <row r="168" spans="1:5" ht="16" thickBot="1" x14ac:dyDescent="0.25">
      <c r="A168" s="3705"/>
      <c r="B168" s="3708"/>
      <c r="C168" s="3608" t="s">
        <v>3603</v>
      </c>
      <c r="D168" s="3609">
        <v>63</v>
      </c>
      <c r="E168" s="3609"/>
    </row>
    <row r="169" spans="1:5" ht="16" thickBot="1" x14ac:dyDescent="0.25">
      <c r="A169" s="3705"/>
      <c r="B169" s="3708"/>
      <c r="C169" s="3608" t="s">
        <v>3628</v>
      </c>
      <c r="D169" s="3609">
        <v>180.32</v>
      </c>
      <c r="E169" s="3609"/>
    </row>
    <row r="170" spans="1:5" ht="16" thickBot="1" x14ac:dyDescent="0.25">
      <c r="A170" s="3706"/>
      <c r="B170" s="3709"/>
      <c r="C170" s="3608" t="s">
        <v>3618</v>
      </c>
      <c r="D170" s="3609">
        <v>1402.24</v>
      </c>
      <c r="E170" s="3609"/>
    </row>
    <row r="171" spans="1:5" ht="16" thickBot="1" x14ac:dyDescent="0.25">
      <c r="A171" s="3610" t="s">
        <v>27</v>
      </c>
      <c r="B171" s="3609">
        <v>4649.75</v>
      </c>
      <c r="C171" s="3609"/>
      <c r="D171" s="3609">
        <v>4022.65</v>
      </c>
      <c r="E171" s="3609">
        <v>627.1</v>
      </c>
    </row>
    <row r="172" spans="1:5" ht="29" thickBot="1" x14ac:dyDescent="0.25">
      <c r="A172" s="3704" t="s">
        <v>3634</v>
      </c>
      <c r="B172" s="3707">
        <v>3748.91</v>
      </c>
      <c r="C172" s="3608" t="s">
        <v>3620</v>
      </c>
      <c r="D172" s="3609">
        <v>1257.76</v>
      </c>
      <c r="E172" s="3609"/>
    </row>
    <row r="173" spans="1:5" ht="29" thickBot="1" x14ac:dyDescent="0.25">
      <c r="A173" s="3705"/>
      <c r="B173" s="3708"/>
      <c r="C173" s="3608" t="s">
        <v>3632</v>
      </c>
      <c r="D173" s="3609">
        <v>200</v>
      </c>
      <c r="E173" s="3609"/>
    </row>
    <row r="174" spans="1:5" ht="16" thickBot="1" x14ac:dyDescent="0.25">
      <c r="A174" s="3705"/>
      <c r="B174" s="3708"/>
      <c r="C174" s="3608" t="s">
        <v>3625</v>
      </c>
      <c r="D174" s="3609"/>
      <c r="E174" s="3609">
        <v>84.64</v>
      </c>
    </row>
    <row r="175" spans="1:5" ht="16" thickBot="1" x14ac:dyDescent="0.25">
      <c r="A175" s="3705"/>
      <c r="B175" s="3708"/>
      <c r="C175" s="3608" t="s">
        <v>3627</v>
      </c>
      <c r="D175" s="3609"/>
      <c r="E175" s="3609">
        <v>78.2</v>
      </c>
    </row>
    <row r="176" spans="1:5" ht="16" thickBot="1" x14ac:dyDescent="0.25">
      <c r="A176" s="3705"/>
      <c r="B176" s="3708"/>
      <c r="C176" s="3608" t="s">
        <v>3602</v>
      </c>
      <c r="D176" s="3609"/>
      <c r="E176" s="3609">
        <v>116.5</v>
      </c>
    </row>
    <row r="177" spans="1:5" ht="16" thickBot="1" x14ac:dyDescent="0.25">
      <c r="A177" s="3705"/>
      <c r="B177" s="3708"/>
      <c r="C177" s="3608" t="s">
        <v>3603</v>
      </c>
      <c r="D177" s="3609">
        <v>63</v>
      </c>
      <c r="E177" s="3609"/>
    </row>
    <row r="178" spans="1:5" ht="16" thickBot="1" x14ac:dyDescent="0.25">
      <c r="A178" s="3705"/>
      <c r="B178" s="3708"/>
      <c r="C178" s="3608" t="s">
        <v>3628</v>
      </c>
      <c r="D178" s="3609">
        <v>180.32</v>
      </c>
      <c r="E178" s="3609"/>
    </row>
    <row r="179" spans="1:5" ht="16" thickBot="1" x14ac:dyDescent="0.25">
      <c r="A179" s="3706"/>
      <c r="B179" s="3709"/>
      <c r="C179" s="3608" t="s">
        <v>3629</v>
      </c>
      <c r="D179" s="3609">
        <v>1768.49</v>
      </c>
      <c r="E179" s="3609"/>
    </row>
    <row r="180" spans="1:5" ht="16" thickBot="1" x14ac:dyDescent="0.25">
      <c r="A180" s="3610" t="s">
        <v>27</v>
      </c>
      <c r="B180" s="3609">
        <v>3748.91</v>
      </c>
      <c r="C180" s="3609"/>
      <c r="D180" s="3609">
        <v>3469.57</v>
      </c>
      <c r="E180" s="3609">
        <v>279.33999999999997</v>
      </c>
    </row>
    <row r="181" spans="1:5" ht="29" thickBot="1" x14ac:dyDescent="0.25">
      <c r="A181" s="3704" t="s">
        <v>3635</v>
      </c>
      <c r="B181" s="3707">
        <v>1460.14</v>
      </c>
      <c r="C181" s="3608" t="s">
        <v>3620</v>
      </c>
      <c r="D181" s="3609">
        <v>356.32</v>
      </c>
      <c r="E181" s="3609"/>
    </row>
    <row r="182" spans="1:5" ht="29" thickBot="1" x14ac:dyDescent="0.25">
      <c r="A182" s="3705"/>
      <c r="B182" s="3708"/>
      <c r="C182" s="3608" t="s">
        <v>3632</v>
      </c>
      <c r="D182" s="3609">
        <v>200</v>
      </c>
      <c r="E182" s="3609"/>
    </row>
    <row r="183" spans="1:5" ht="16" thickBot="1" x14ac:dyDescent="0.25">
      <c r="A183" s="3705"/>
      <c r="B183" s="3708"/>
      <c r="C183" s="3608" t="s">
        <v>3625</v>
      </c>
      <c r="D183" s="3609"/>
      <c r="E183" s="3609">
        <v>84.64</v>
      </c>
    </row>
    <row r="184" spans="1:5" ht="16" thickBot="1" x14ac:dyDescent="0.25">
      <c r="A184" s="3705"/>
      <c r="B184" s="3708"/>
      <c r="C184" s="3608" t="s">
        <v>3627</v>
      </c>
      <c r="D184" s="3609"/>
      <c r="E184" s="3609">
        <v>78.2</v>
      </c>
    </row>
    <row r="185" spans="1:5" ht="16" thickBot="1" x14ac:dyDescent="0.25">
      <c r="A185" s="3705"/>
      <c r="B185" s="3708"/>
      <c r="C185" s="3608" t="s">
        <v>3602</v>
      </c>
      <c r="D185" s="3609"/>
      <c r="E185" s="3609">
        <v>116.5</v>
      </c>
    </row>
    <row r="186" spans="1:5" ht="16" thickBot="1" x14ac:dyDescent="0.25">
      <c r="A186" s="3705"/>
      <c r="B186" s="3708"/>
      <c r="C186" s="3608" t="s">
        <v>3603</v>
      </c>
      <c r="D186" s="3609">
        <v>63</v>
      </c>
      <c r="E186" s="3609"/>
    </row>
    <row r="187" spans="1:5" ht="16" thickBot="1" x14ac:dyDescent="0.25">
      <c r="A187" s="3705"/>
      <c r="B187" s="3708"/>
      <c r="C187" s="3608" t="s">
        <v>3628</v>
      </c>
      <c r="D187" s="3609">
        <v>180.32</v>
      </c>
      <c r="E187" s="3609"/>
    </row>
    <row r="188" spans="1:5" ht="16" thickBot="1" x14ac:dyDescent="0.25">
      <c r="A188" s="3706"/>
      <c r="B188" s="3709"/>
      <c r="C188" s="3608" t="s">
        <v>3629</v>
      </c>
      <c r="D188" s="3609">
        <v>381.16</v>
      </c>
      <c r="E188" s="3609"/>
    </row>
    <row r="189" spans="1:5" ht="16" thickBot="1" x14ac:dyDescent="0.25">
      <c r="A189" s="3610" t="s">
        <v>27</v>
      </c>
      <c r="B189" s="3609">
        <v>1460.14</v>
      </c>
      <c r="C189" s="3609"/>
      <c r="D189" s="3609">
        <v>1180.8</v>
      </c>
      <c r="E189" s="3609">
        <v>279.33999999999997</v>
      </c>
    </row>
    <row r="190" spans="1:5" ht="16" thickBot="1" x14ac:dyDescent="0.25">
      <c r="A190" s="3704" t="s">
        <v>3636</v>
      </c>
      <c r="B190" s="3707">
        <v>647.88</v>
      </c>
      <c r="C190" s="3611" t="s">
        <v>3637</v>
      </c>
      <c r="D190" s="3609">
        <v>298.41000000000003</v>
      </c>
      <c r="E190" s="3609"/>
    </row>
    <row r="191" spans="1:5" ht="16" thickBot="1" x14ac:dyDescent="0.25">
      <c r="A191" s="3706"/>
      <c r="B191" s="3709"/>
      <c r="C191" s="3611" t="s">
        <v>3618</v>
      </c>
      <c r="D191" s="3609">
        <v>182.64</v>
      </c>
      <c r="E191" s="3609"/>
    </row>
    <row r="192" spans="1:5" ht="29" thickBot="1" x14ac:dyDescent="0.25">
      <c r="A192" s="3612"/>
      <c r="B192" s="3609"/>
      <c r="C192" s="3611" t="s">
        <v>3638</v>
      </c>
      <c r="D192" s="3609"/>
      <c r="E192" s="3609">
        <v>87.71</v>
      </c>
    </row>
    <row r="193" spans="1:5" ht="16" thickBot="1" x14ac:dyDescent="0.25">
      <c r="A193" s="3612"/>
      <c r="B193" s="3609"/>
      <c r="C193" s="3611" t="s">
        <v>3639</v>
      </c>
      <c r="D193" s="3609"/>
      <c r="E193" s="3609">
        <v>79.12</v>
      </c>
    </row>
    <row r="194" spans="1:5" ht="16" thickBot="1" x14ac:dyDescent="0.25">
      <c r="A194" s="3610" t="s">
        <v>27</v>
      </c>
      <c r="B194" s="3609">
        <v>647.88</v>
      </c>
      <c r="C194" s="3609"/>
      <c r="D194" s="3609">
        <v>481.05</v>
      </c>
      <c r="E194" s="3609">
        <v>166.83</v>
      </c>
    </row>
    <row r="195" spans="1:5" ht="16" thickBot="1" x14ac:dyDescent="0.25">
      <c r="A195" s="3610" t="s">
        <v>3640</v>
      </c>
      <c r="B195" s="3609">
        <v>29998.7</v>
      </c>
      <c r="C195" s="3609"/>
      <c r="D195" s="3609">
        <v>13261.38</v>
      </c>
      <c r="E195" s="3609">
        <v>16737.32</v>
      </c>
    </row>
  </sheetData>
  <mergeCells count="47">
    <mergeCell ref="H1:I1"/>
    <mergeCell ref="J1:K1"/>
    <mergeCell ref="H2:H4"/>
    <mergeCell ref="I2:I3"/>
    <mergeCell ref="J2:K2"/>
    <mergeCell ref="J3:K3"/>
    <mergeCell ref="I4:K4"/>
    <mergeCell ref="O21:O23"/>
    <mergeCell ref="H10:K10"/>
    <mergeCell ref="H5:H9"/>
    <mergeCell ref="I5:I7"/>
    <mergeCell ref="J5:K5"/>
    <mergeCell ref="J7:K7"/>
    <mergeCell ref="J8:K8"/>
    <mergeCell ref="I9:K9"/>
    <mergeCell ref="J6:K6"/>
    <mergeCell ref="O15:O16"/>
    <mergeCell ref="O17:O18"/>
    <mergeCell ref="I15:I16"/>
    <mergeCell ref="J15:J16"/>
    <mergeCell ref="K15:K16"/>
    <mergeCell ref="L15:L16"/>
    <mergeCell ref="M15:M16"/>
    <mergeCell ref="H15:H16"/>
    <mergeCell ref="N17:N18"/>
    <mergeCell ref="N15:N16"/>
    <mergeCell ref="H17:H26"/>
    <mergeCell ref="I17:I20"/>
    <mergeCell ref="I21:I25"/>
    <mergeCell ref="N21:N24"/>
    <mergeCell ref="I26:J26"/>
    <mergeCell ref="A114:A127"/>
    <mergeCell ref="B114:B127"/>
    <mergeCell ref="A129:A142"/>
    <mergeCell ref="B129:B142"/>
    <mergeCell ref="A144:A146"/>
    <mergeCell ref="B144:B146"/>
    <mergeCell ref="A181:A188"/>
    <mergeCell ref="B181:B188"/>
    <mergeCell ref="A190:A191"/>
    <mergeCell ref="B190:B191"/>
    <mergeCell ref="A148:A158"/>
    <mergeCell ref="B148:B158"/>
    <mergeCell ref="A160:A170"/>
    <mergeCell ref="B160:B170"/>
    <mergeCell ref="A172:A179"/>
    <mergeCell ref="B172:B179"/>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70" zoomScaleSheetLayoutView="70" zoomScalePageLayoutView="80" workbookViewId="0">
      <selection activeCell="T33" sqref="T33"/>
    </sheetView>
  </sheetViews>
  <sheetFormatPr baseColWidth="10" defaultColWidth="12.6640625" defaultRowHeight="21.75" customHeight="1" x14ac:dyDescent="0.2"/>
  <cols>
    <col min="1" max="2" width="12.6640625" style="1185" bestFit="1" customWidth="1"/>
    <col min="3" max="4" width="12.6640625" style="1185" customWidth="1"/>
    <col min="5" max="9" width="12.6640625" style="1185" bestFit="1" customWidth="1"/>
    <col min="10" max="10" width="2.1640625" style="254" customWidth="1"/>
    <col min="11" max="12" width="12.6640625" style="254" customWidth="1"/>
    <col min="13" max="13" width="12.6640625" style="254"/>
    <col min="14" max="14" width="15.6640625" style="254" bestFit="1" customWidth="1"/>
    <col min="15" max="19" width="12.6640625" style="254" bestFit="1" customWidth="1"/>
    <col min="20" max="26" width="12.6640625" style="254"/>
    <col min="27" max="16384" width="12.6640625" style="1185"/>
  </cols>
  <sheetData>
    <row r="1" spans="1:22" ht="21.75" customHeight="1" thickBot="1" x14ac:dyDescent="0.25">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x14ac:dyDescent="0.25">
      <c r="A2" s="3771" t="str">
        <f>项目基本情况!K2</f>
        <v>北京市出让国有建设用地使用权</v>
      </c>
      <c r="B2" s="3772"/>
      <c r="C2" s="3773"/>
      <c r="D2" s="3773"/>
      <c r="E2" s="3773"/>
      <c r="F2" s="3773"/>
      <c r="G2" s="3772"/>
      <c r="H2" s="3772"/>
      <c r="I2" s="3774"/>
      <c r="J2" s="1881"/>
      <c r="K2" s="1880"/>
      <c r="L2" s="1880"/>
      <c r="M2" s="1880"/>
      <c r="N2" s="1880"/>
      <c r="O2" s="1880"/>
      <c r="P2" s="1880"/>
      <c r="Q2" s="1880"/>
      <c r="R2" s="1880"/>
      <c r="S2" s="1880"/>
      <c r="T2" s="1880"/>
      <c r="U2" s="1880"/>
      <c r="V2" s="1880"/>
    </row>
    <row r="3" spans="1:22" ht="14" x14ac:dyDescent="0.2">
      <c r="A3" s="3782" t="s">
        <v>298</v>
      </c>
      <c r="B3" s="3783"/>
      <c r="C3" s="3783"/>
      <c r="D3" s="3783"/>
      <c r="E3" s="3783"/>
      <c r="F3" s="3783"/>
      <c r="G3" s="3783"/>
      <c r="H3" s="3783"/>
      <c r="I3" s="3783"/>
      <c r="J3" s="1881"/>
      <c r="K3" s="1880"/>
      <c r="L3" s="1880"/>
      <c r="M3" s="1880"/>
      <c r="N3" s="1880"/>
      <c r="O3" s="1880"/>
      <c r="P3" s="1880"/>
      <c r="Q3" s="1880"/>
      <c r="R3" s="1880"/>
      <c r="S3" s="1880"/>
      <c r="T3" s="1880"/>
      <c r="U3" s="1880"/>
      <c r="V3" s="1880"/>
    </row>
    <row r="4" spans="1:22" ht="14" x14ac:dyDescent="0.2">
      <c r="A4" s="255" t="s">
        <v>299</v>
      </c>
      <c r="B4" s="256" t="s">
        <v>300</v>
      </c>
      <c r="C4" s="257"/>
      <c r="D4" s="257"/>
      <c r="E4" s="3746" t="s">
        <v>301</v>
      </c>
      <c r="F4" s="3788"/>
      <c r="G4" s="3788"/>
      <c r="H4" s="3788"/>
      <c r="I4" s="3747"/>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 x14ac:dyDescent="0.2">
      <c r="A5" s="3775" t="s">
        <v>302</v>
      </c>
      <c r="B5" s="3776">
        <v>25</v>
      </c>
      <c r="C5" s="3784"/>
      <c r="D5" s="3787"/>
      <c r="E5" s="258" t="s">
        <v>303</v>
      </c>
      <c r="F5" s="259"/>
      <c r="G5" s="259"/>
      <c r="H5" s="259"/>
      <c r="I5" s="260"/>
      <c r="J5" s="1881"/>
      <c r="K5" s="1880"/>
      <c r="L5" s="1880"/>
      <c r="M5" s="1880"/>
      <c r="N5" s="1880"/>
      <c r="O5" s="1880"/>
      <c r="P5" s="1880"/>
      <c r="Q5" s="1880"/>
      <c r="R5" s="1880"/>
      <c r="S5" s="1880"/>
      <c r="T5" s="1880"/>
      <c r="U5" s="1880"/>
      <c r="V5" s="1880"/>
    </row>
    <row r="6" spans="1:22" ht="14" x14ac:dyDescent="0.2">
      <c r="A6" s="3775"/>
      <c r="B6" s="3776"/>
      <c r="C6" s="3785"/>
      <c r="D6" s="3787"/>
      <c r="E6" s="258" t="s">
        <v>304</v>
      </c>
      <c r="F6" s="259"/>
      <c r="G6" s="259"/>
      <c r="H6" s="259"/>
      <c r="I6" s="260"/>
      <c r="J6" s="1881"/>
      <c r="K6" s="1880"/>
      <c r="L6" s="1880"/>
      <c r="M6" s="1880"/>
      <c r="N6" s="1880"/>
      <c r="O6" s="1880"/>
      <c r="P6" s="1880"/>
      <c r="Q6" s="1880"/>
      <c r="R6" s="1880"/>
      <c r="S6" s="1880"/>
      <c r="T6" s="1880"/>
      <c r="U6" s="1880"/>
      <c r="V6" s="1880"/>
    </row>
    <row r="7" spans="1:22" ht="14" x14ac:dyDescent="0.2">
      <c r="A7" s="3775"/>
      <c r="B7" s="3776"/>
      <c r="C7" s="3786"/>
      <c r="D7" s="3787"/>
      <c r="E7" s="258" t="s">
        <v>305</v>
      </c>
      <c r="F7" s="259"/>
      <c r="G7" s="259"/>
      <c r="H7" s="259"/>
      <c r="I7" s="260"/>
      <c r="J7" s="1881"/>
      <c r="K7" s="1880"/>
      <c r="L7" s="1880"/>
      <c r="M7" s="1880"/>
      <c r="N7" s="1880"/>
      <c r="O7" s="1880"/>
      <c r="P7" s="1880"/>
      <c r="Q7" s="1880"/>
      <c r="R7" s="1880"/>
      <c r="S7" s="1880"/>
      <c r="T7" s="1880"/>
      <c r="U7" s="1880"/>
      <c r="V7" s="1880"/>
    </row>
    <row r="8" spans="1:22" ht="14" x14ac:dyDescent="0.2">
      <c r="A8" s="3775" t="s">
        <v>306</v>
      </c>
      <c r="B8" s="3776">
        <v>15</v>
      </c>
      <c r="C8" s="3784"/>
      <c r="D8" s="3787"/>
      <c r="E8" s="258" t="s">
        <v>307</v>
      </c>
      <c r="F8" s="259"/>
      <c r="G8" s="259"/>
      <c r="H8" s="259"/>
      <c r="I8" s="260"/>
      <c r="J8" s="1881"/>
      <c r="K8" s="1880"/>
      <c r="L8" s="1880"/>
      <c r="M8" s="1880"/>
      <c r="N8" s="1880"/>
      <c r="O8" s="1880"/>
      <c r="P8" s="1880"/>
      <c r="Q8" s="1880"/>
      <c r="R8" s="1880"/>
      <c r="S8" s="1880"/>
      <c r="T8" s="1880"/>
      <c r="U8" s="1880"/>
      <c r="V8" s="1880"/>
    </row>
    <row r="9" spans="1:22" ht="14" x14ac:dyDescent="0.2">
      <c r="A9" s="3775"/>
      <c r="B9" s="3776"/>
      <c r="C9" s="3786"/>
      <c r="D9" s="3787"/>
      <c r="E9" s="258" t="s">
        <v>308</v>
      </c>
      <c r="F9" s="259"/>
      <c r="G9" s="259"/>
      <c r="H9" s="259"/>
      <c r="I9" s="260"/>
      <c r="J9" s="1881"/>
      <c r="K9" s="1880"/>
      <c r="L9" s="1880"/>
      <c r="M9" s="1880"/>
      <c r="N9" s="1880"/>
      <c r="O9" s="1880"/>
      <c r="P9" s="1880"/>
      <c r="Q9" s="1880"/>
      <c r="R9" s="1880"/>
      <c r="S9" s="1880"/>
      <c r="T9" s="1880"/>
      <c r="U9" s="1880"/>
      <c r="V9" s="1880"/>
    </row>
    <row r="10" spans="1:22" ht="14" x14ac:dyDescent="0.2">
      <c r="A10" s="3775" t="s">
        <v>309</v>
      </c>
      <c r="B10" s="3776">
        <v>15</v>
      </c>
      <c r="C10" s="3784"/>
      <c r="D10" s="3787"/>
      <c r="E10" s="258" t="s">
        <v>310</v>
      </c>
      <c r="F10" s="259"/>
      <c r="G10" s="259"/>
      <c r="H10" s="259"/>
      <c r="I10" s="260"/>
      <c r="J10" s="1881"/>
      <c r="K10" s="1880"/>
      <c r="L10" s="1880"/>
      <c r="M10" s="1880"/>
      <c r="N10" s="1880"/>
      <c r="O10" s="1880"/>
      <c r="P10" s="1880"/>
      <c r="Q10" s="1880"/>
      <c r="R10" s="1880"/>
      <c r="S10" s="1880"/>
      <c r="T10" s="1880"/>
      <c r="U10" s="1880"/>
      <c r="V10" s="1880"/>
    </row>
    <row r="11" spans="1:22" ht="14" x14ac:dyDescent="0.2">
      <c r="A11" s="3775"/>
      <c r="B11" s="3776"/>
      <c r="C11" s="3786"/>
      <c r="D11" s="3787"/>
      <c r="E11" s="258" t="s">
        <v>311</v>
      </c>
      <c r="F11" s="259"/>
      <c r="G11" s="259"/>
      <c r="H11" s="259"/>
      <c r="I11" s="260"/>
      <c r="J11" s="1881"/>
      <c r="K11" s="1880"/>
      <c r="L11" s="1880"/>
      <c r="M11" s="1880"/>
      <c r="N11" s="1880"/>
      <c r="O11" s="1880"/>
      <c r="P11" s="1880"/>
      <c r="Q11" s="1880"/>
      <c r="R11" s="1880"/>
      <c r="S11" s="1880"/>
      <c r="T11" s="1880"/>
      <c r="U11" s="1880"/>
      <c r="V11" s="1880"/>
    </row>
    <row r="12" spans="1:22" ht="14" x14ac:dyDescent="0.2">
      <c r="A12" s="3775" t="s">
        <v>312</v>
      </c>
      <c r="B12" s="3776">
        <v>15</v>
      </c>
      <c r="C12" s="3784"/>
      <c r="D12" s="3787"/>
      <c r="E12" s="258" t="s">
        <v>313</v>
      </c>
      <c r="F12" s="259"/>
      <c r="G12" s="259"/>
      <c r="H12" s="259"/>
      <c r="I12" s="260"/>
      <c r="J12" s="1881"/>
      <c r="K12" s="1880"/>
      <c r="L12" s="1880"/>
      <c r="M12" s="1880"/>
      <c r="N12" s="1880"/>
      <c r="O12" s="1880"/>
      <c r="P12" s="1880"/>
      <c r="Q12" s="1880"/>
      <c r="R12" s="1880"/>
      <c r="S12" s="1880"/>
      <c r="T12" s="1880"/>
      <c r="U12" s="1880"/>
      <c r="V12" s="1880"/>
    </row>
    <row r="13" spans="1:22" ht="14" x14ac:dyDescent="0.2">
      <c r="A13" s="3775"/>
      <c r="B13" s="3776"/>
      <c r="C13" s="3786"/>
      <c r="D13" s="3787"/>
      <c r="E13" s="258" t="s">
        <v>314</v>
      </c>
      <c r="F13" s="259"/>
      <c r="G13" s="259"/>
      <c r="H13" s="259"/>
      <c r="I13" s="260"/>
      <c r="J13" s="1881"/>
      <c r="K13" s="1880"/>
      <c r="L13" s="1880"/>
      <c r="M13" s="1880"/>
      <c r="N13" s="1880"/>
      <c r="O13" s="1880"/>
      <c r="P13" s="1880"/>
      <c r="Q13" s="1880"/>
      <c r="R13" s="1880"/>
      <c r="S13" s="1880"/>
      <c r="T13" s="1880"/>
      <c r="U13" s="1880"/>
      <c r="V13" s="1880"/>
    </row>
    <row r="14" spans="1:22" ht="14" x14ac:dyDescent="0.2">
      <c r="A14" s="3775" t="s">
        <v>315</v>
      </c>
      <c r="B14" s="3776">
        <v>30</v>
      </c>
      <c r="C14" s="3784"/>
      <c r="D14" s="3787"/>
      <c r="E14" s="258" t="s">
        <v>316</v>
      </c>
      <c r="F14" s="259"/>
      <c r="G14" s="259"/>
      <c r="H14" s="259"/>
      <c r="I14" s="260"/>
      <c r="J14" s="1881"/>
      <c r="K14" s="1880"/>
      <c r="L14" s="1880"/>
      <c r="M14" s="1880"/>
      <c r="N14" s="1880"/>
      <c r="O14" s="1880"/>
      <c r="P14" s="1880"/>
      <c r="Q14" s="1880"/>
      <c r="R14" s="1880"/>
      <c r="S14" s="1880"/>
      <c r="T14" s="1880"/>
      <c r="U14" s="1880"/>
      <c r="V14" s="1880"/>
    </row>
    <row r="15" spans="1:22" ht="14" x14ac:dyDescent="0.2">
      <c r="A15" s="3775"/>
      <c r="B15" s="3776"/>
      <c r="C15" s="3785"/>
      <c r="D15" s="3787"/>
      <c r="E15" s="258" t="s">
        <v>317</v>
      </c>
      <c r="F15" s="259"/>
      <c r="G15" s="259"/>
      <c r="H15" s="259"/>
      <c r="I15" s="260"/>
      <c r="J15" s="1881"/>
      <c r="K15" s="1880"/>
      <c r="L15" s="1880"/>
      <c r="M15" s="1880"/>
      <c r="N15" s="1880"/>
      <c r="O15" s="1880"/>
      <c r="P15" s="1880"/>
      <c r="Q15" s="1880"/>
      <c r="R15" s="1880"/>
      <c r="S15" s="1880"/>
      <c r="T15" s="1880"/>
      <c r="U15" s="1880"/>
      <c r="V15" s="1880"/>
    </row>
    <row r="16" spans="1:22" ht="14" x14ac:dyDescent="0.2">
      <c r="A16" s="3775"/>
      <c r="B16" s="3776"/>
      <c r="C16" s="3786"/>
      <c r="D16" s="3787"/>
      <c r="E16" s="258" t="s">
        <v>318</v>
      </c>
      <c r="F16" s="259"/>
      <c r="G16" s="259"/>
      <c r="H16" s="259"/>
      <c r="I16" s="260"/>
      <c r="J16" s="1881"/>
      <c r="K16" s="1880"/>
      <c r="L16" s="1880"/>
      <c r="M16" s="1880"/>
      <c r="N16" s="1880"/>
      <c r="O16" s="1880"/>
      <c r="P16" s="1880"/>
      <c r="Q16" s="1880"/>
      <c r="R16" s="1880"/>
      <c r="S16" s="1880"/>
      <c r="T16" s="1880"/>
      <c r="U16" s="1880"/>
      <c r="V16" s="1880"/>
    </row>
    <row r="17" spans="1:26" ht="14" x14ac:dyDescent="0.2">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5" customHeight="1" thickBot="1" x14ac:dyDescent="0.25">
      <c r="A18" s="263" t="s">
        <v>320</v>
      </c>
      <c r="B18" s="105"/>
      <c r="C18" s="264" t="e">
        <f>ROUND(C17/SUM(C17:D17),2)</f>
        <v>#DIV/0!</v>
      </c>
      <c r="D18" s="264" t="e">
        <f>1-C18</f>
        <v>#DIV/0!</v>
      </c>
      <c r="E18" s="3789" t="s">
        <v>2930</v>
      </c>
      <c r="F18" s="3790"/>
      <c r="G18" s="3790"/>
      <c r="H18" s="3790"/>
      <c r="I18" s="3790"/>
      <c r="J18" s="1880"/>
      <c r="K18" s="1880"/>
      <c r="L18" s="1880"/>
      <c r="M18" s="1880"/>
      <c r="N18" s="1880"/>
      <c r="O18" s="1880"/>
      <c r="P18" s="1880"/>
      <c r="Q18" s="1880"/>
      <c r="R18" s="1880"/>
      <c r="S18" s="1880"/>
      <c r="T18" s="1880"/>
      <c r="U18" s="1880"/>
      <c r="V18" s="1880"/>
    </row>
    <row r="19" spans="1:26" ht="14" x14ac:dyDescent="0.2">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4" x14ac:dyDescent="0.2">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x14ac:dyDescent="0.2">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 thickBot="1" x14ac:dyDescent="0.25">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4" thickBot="1" x14ac:dyDescent="0.25">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x14ac:dyDescent="0.25">
      <c r="A24" s="3748"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x14ac:dyDescent="0.2">
      <c r="A25" s="3795"/>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x14ac:dyDescent="0.2">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x14ac:dyDescent="0.2">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x14ac:dyDescent="0.2">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x14ac:dyDescent="0.2">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9" thickBot="1" x14ac:dyDescent="0.25">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x14ac:dyDescent="0.25">
      <c r="A31" s="3791" t="s">
        <v>2932</v>
      </c>
      <c r="B31" s="3791"/>
      <c r="C31" s="3791"/>
      <c r="D31" s="3791"/>
      <c r="E31" s="3791"/>
      <c r="F31" s="3791"/>
      <c r="G31" s="3791"/>
      <c r="H31" s="3791"/>
      <c r="I31" s="3791"/>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20" thickTop="1" thickBot="1" x14ac:dyDescent="0.25">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9" thickBot="1" x14ac:dyDescent="0.25">
      <c r="A33" s="295" t="s">
        <v>340</v>
      </c>
      <c r="B33" s="1305" t="s">
        <v>1665</v>
      </c>
      <c r="C33" s="261" t="e">
        <f ca="1">ROUND(C32*10000/'数据-汇总表'!E3,0)</f>
        <v>#REF!</v>
      </c>
      <c r="D33" s="1306" t="s">
        <v>1666</v>
      </c>
      <c r="E33" s="3748"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9" thickBot="1" x14ac:dyDescent="0.25">
      <c r="A34" s="297"/>
      <c r="B34" s="1307" t="s">
        <v>1667</v>
      </c>
      <c r="C34" s="261" t="e">
        <f ca="1">ROUND(C32*10000/'数据-汇总表'!D3,0)</f>
        <v>#REF!</v>
      </c>
      <c r="D34" s="1308" t="s">
        <v>1666</v>
      </c>
      <c r="E34" s="3749"/>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 thickBot="1" x14ac:dyDescent="0.25">
      <c r="A35" s="281"/>
      <c r="B35" s="1309"/>
      <c r="C35" s="1310" t="e">
        <f ca="1">ROUND(C32/('数据-汇总表'!D3/666.67),0)</f>
        <v>#REF!</v>
      </c>
      <c r="D35" s="1311" t="s">
        <v>1668</v>
      </c>
      <c r="E35" s="3750"/>
      <c r="F35" s="298" t="s">
        <v>342</v>
      </c>
      <c r="G35" s="951"/>
      <c r="H35" s="950" t="s">
        <v>343</v>
      </c>
      <c r="I35" s="308"/>
      <c r="J35" s="1880"/>
      <c r="K35" s="3754" t="s">
        <v>350</v>
      </c>
      <c r="L35" s="3754" t="s">
        <v>351</v>
      </c>
      <c r="M35" s="1199" t="s">
        <v>352</v>
      </c>
      <c r="N35" s="3754" t="s">
        <v>353</v>
      </c>
      <c r="O35" s="3754" t="s">
        <v>354</v>
      </c>
      <c r="P35" s="1880"/>
      <c r="V35" s="1880"/>
    </row>
    <row r="36" spans="1:26" ht="16.5" customHeight="1" x14ac:dyDescent="0.2">
      <c r="A36" s="300" t="s">
        <v>344</v>
      </c>
      <c r="B36" s="301" t="s">
        <v>333</v>
      </c>
      <c r="C36" s="302" t="s">
        <v>345</v>
      </c>
      <c r="D36" s="302" t="s">
        <v>346</v>
      </c>
      <c r="E36" s="303" t="s">
        <v>347</v>
      </c>
      <c r="F36" s="308"/>
      <c r="G36" s="308"/>
      <c r="H36" s="308"/>
      <c r="I36" s="308"/>
      <c r="J36" s="1882"/>
      <c r="K36" s="3755"/>
      <c r="L36" s="3755"/>
      <c r="M36" s="1201" t="s">
        <v>355</v>
      </c>
      <c r="N36" s="3755"/>
      <c r="O36" s="3755"/>
      <c r="P36" s="1880"/>
      <c r="V36" s="1880"/>
    </row>
    <row r="37" spans="1:26" ht="16.5" customHeight="1" thickBot="1" x14ac:dyDescent="0.25">
      <c r="A37" s="1195" t="s">
        <v>348</v>
      </c>
      <c r="B37" s="304"/>
      <c r="C37" s="291"/>
      <c r="D37" s="291"/>
      <c r="E37" s="292"/>
      <c r="F37" s="308"/>
      <c r="G37" s="308"/>
      <c r="H37" s="308"/>
      <c r="I37" s="308"/>
      <c r="J37" s="1882"/>
      <c r="K37" s="3756"/>
      <c r="L37" s="3756"/>
      <c r="M37" s="1202"/>
      <c r="N37" s="3756"/>
      <c r="O37" s="3756"/>
      <c r="P37" s="1880"/>
      <c r="V37" s="1880"/>
    </row>
    <row r="38" spans="1:26" ht="16.5" customHeight="1" thickBot="1" x14ac:dyDescent="0.25">
      <c r="A38" s="1195" t="s">
        <v>349</v>
      </c>
      <c r="B38" s="304"/>
      <c r="C38" s="291"/>
      <c r="D38" s="291"/>
      <c r="E38" s="292"/>
      <c r="F38" s="308"/>
      <c r="G38" s="308"/>
      <c r="H38" s="308"/>
      <c r="I38" s="308"/>
      <c r="J38" s="1882"/>
      <c r="K38" s="1203">
        <f>'数据-汇总表'!D3</f>
        <v>16443.3</v>
      </c>
      <c r="L38" s="1204">
        <f>'数据-汇总表'!E3</f>
        <v>40720</v>
      </c>
      <c r="M38" s="1204" t="e">
        <f ca="1">C34</f>
        <v>#REF!</v>
      </c>
      <c r="N38" s="1204" t="e">
        <f ca="1">C33</f>
        <v>#REF!</v>
      </c>
      <c r="O38" s="1205" t="e">
        <f ca="1">C32</f>
        <v>#REF!</v>
      </c>
      <c r="P38" s="1880"/>
      <c r="V38" s="1880"/>
    </row>
    <row r="39" spans="1:26" ht="16.5" customHeight="1" thickBot="1" x14ac:dyDescent="0.25">
      <c r="A39" s="1200"/>
      <c r="B39" s="305"/>
      <c r="C39" s="306"/>
      <c r="D39" s="306"/>
      <c r="E39" s="307"/>
      <c r="F39" s="308"/>
      <c r="G39" s="308"/>
      <c r="H39" s="308"/>
      <c r="I39" s="308"/>
      <c r="J39" s="1882"/>
      <c r="K39" s="3767" t="str">
        <f>MID(A44,3,LEN(A44)-2)</f>
        <v/>
      </c>
      <c r="L39" s="3768"/>
      <c r="M39" s="3768"/>
      <c r="N39" s="3769"/>
      <c r="O39" s="1313" t="str">
        <f>C44</f>
        <v>——</v>
      </c>
      <c r="P39" s="1880"/>
      <c r="V39" s="1880"/>
    </row>
    <row r="40" spans="1:26" ht="19" thickBot="1" x14ac:dyDescent="0.25">
      <c r="A40" s="104" t="s">
        <v>848</v>
      </c>
      <c r="B40" s="308"/>
      <c r="C40" s="308"/>
      <c r="D40" s="308"/>
      <c r="E40" s="308"/>
      <c r="F40" s="308"/>
      <c r="G40" s="308"/>
      <c r="H40" s="308"/>
      <c r="I40" s="308"/>
      <c r="J40" s="1882"/>
      <c r="K40" s="3767" t="str">
        <f t="shared" ref="K40:K41" si="0">MID(A45,3,LEN(A45)-2)</f>
        <v/>
      </c>
      <c r="L40" s="3768"/>
      <c r="M40" s="3768"/>
      <c r="N40" s="3769"/>
      <c r="O40" s="1313" t="str">
        <f>C45</f>
        <v>——</v>
      </c>
      <c r="P40" s="1880"/>
      <c r="V40" s="1880"/>
    </row>
    <row r="41" spans="1:26" ht="17" thickBot="1" x14ac:dyDescent="0.25">
      <c r="A41" s="309" t="s">
        <v>356</v>
      </c>
      <c r="B41" s="310"/>
      <c r="C41" s="311" t="s">
        <v>357</v>
      </c>
      <c r="D41" s="312" t="s">
        <v>358</v>
      </c>
      <c r="E41" s="312" t="s">
        <v>359</v>
      </c>
      <c r="F41" s="313" t="s">
        <v>360</v>
      </c>
      <c r="G41" s="308"/>
      <c r="H41" s="308"/>
      <c r="I41" s="308"/>
      <c r="J41" s="1882"/>
      <c r="K41" s="3767" t="str">
        <f t="shared" si="0"/>
        <v/>
      </c>
      <c r="L41" s="3768"/>
      <c r="M41" s="3768"/>
      <c r="N41" s="3769"/>
      <c r="O41" s="1313" t="str">
        <f>C46</f>
        <v>——</v>
      </c>
      <c r="P41" s="1880"/>
      <c r="V41" s="1880"/>
    </row>
    <row r="42" spans="1:26" ht="31" x14ac:dyDescent="0.2">
      <c r="A42" s="3796" t="s">
        <v>2034</v>
      </c>
      <c r="B42" s="3797"/>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x14ac:dyDescent="0.2">
      <c r="A43" s="3806" t="s">
        <v>2683</v>
      </c>
      <c r="B43" s="3807"/>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9" thickBot="1" x14ac:dyDescent="0.25">
      <c r="A44" s="3796" t="str">
        <f>IF(OR(项目基本情况!E8="抵押价格",项目基本情况!E8="已注销及未注销"),"3.抵押价格","——")</f>
        <v>——</v>
      </c>
      <c r="B44" s="3797"/>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4" x14ac:dyDescent="0.2">
      <c r="A45" s="3801" t="str">
        <f>IF(项目基本情况!E8="已注销及未注销","4.抵押担保权已注销时的抵押价格",IF(项目基本情况!E8="已注销","3.抵押担保权已注销时的抵押价格","——"))</f>
        <v>——</v>
      </c>
      <c r="B45" s="3802"/>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 thickBot="1" x14ac:dyDescent="0.25">
      <c r="A46" s="3798" t="str">
        <f>IF(项目基本情况!E9="抵押净值",IF(A45="——","4.抵押净值","5.抵押净值"),"——")</f>
        <v>——</v>
      </c>
      <c r="B46" s="3799"/>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6" x14ac:dyDescent="0.2">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3" x14ac:dyDescent="0.2">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3" x14ac:dyDescent="0.2">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3" x14ac:dyDescent="0.2">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3" x14ac:dyDescent="0.2">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3" x14ac:dyDescent="0.2">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4" x14ac:dyDescent="0.2">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4" x14ac:dyDescent="0.2">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3" x14ac:dyDescent="0.2">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4" x14ac:dyDescent="0.2">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4" x14ac:dyDescent="0.2">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3" x14ac:dyDescent="0.2">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4" x14ac:dyDescent="0.2">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3" x14ac:dyDescent="0.2">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3" x14ac:dyDescent="0.2">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 x14ac:dyDescent="0.2">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x14ac:dyDescent="0.25">
      <c r="A63" s="3759" t="s">
        <v>374</v>
      </c>
      <c r="B63" s="3760"/>
      <c r="C63" s="3761"/>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x14ac:dyDescent="0.2">
      <c r="A64" s="3803" t="s">
        <v>378</v>
      </c>
      <c r="B64" s="3804"/>
      <c r="C64" s="3804"/>
      <c r="D64" s="3804"/>
      <c r="E64" s="3804"/>
      <c r="F64" s="3804"/>
      <c r="G64" s="3805"/>
      <c r="H64" s="1223"/>
      <c r="I64" s="918"/>
      <c r="J64" s="1871"/>
      <c r="K64" s="1470" t="s">
        <v>377</v>
      </c>
      <c r="L64" s="11"/>
      <c r="M64" s="11"/>
      <c r="N64" s="11"/>
      <c r="O64" s="11"/>
      <c r="P64" s="308"/>
      <c r="Q64" s="1880"/>
      <c r="R64" s="1880"/>
      <c r="S64" s="1880"/>
      <c r="T64" s="1880"/>
      <c r="U64" s="1880"/>
      <c r="V64" s="1880"/>
    </row>
    <row r="65" spans="1:22" ht="12" customHeight="1" x14ac:dyDescent="0.2">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8" x14ac:dyDescent="0.2">
      <c r="A66" s="3800" t="s">
        <v>386</v>
      </c>
      <c r="B66" s="3766"/>
      <c r="C66" s="3766"/>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27" t="s">
        <v>385</v>
      </c>
      <c r="M66" s="3728"/>
      <c r="N66" s="2280"/>
      <c r="O66" s="2281"/>
      <c r="P66" s="2282"/>
      <c r="Q66" s="1880"/>
      <c r="R66" s="1880"/>
      <c r="S66" s="1880"/>
      <c r="T66" s="1880"/>
      <c r="U66" s="1880"/>
      <c r="V66" s="1880"/>
    </row>
    <row r="67" spans="1:22" ht="25.5" customHeight="1" x14ac:dyDescent="0.2">
      <c r="A67" s="349" t="s">
        <v>389</v>
      </c>
      <c r="B67" s="3778" t="s">
        <v>390</v>
      </c>
      <c r="C67" s="3778"/>
      <c r="D67" s="350">
        <v>0</v>
      </c>
      <c r="E67" s="41" t="s">
        <v>391</v>
      </c>
      <c r="F67" s="62" t="s">
        <v>21</v>
      </c>
      <c r="G67" s="3762"/>
      <c r="H67" s="2967" t="s">
        <v>2933</v>
      </c>
      <c r="I67" s="2969"/>
      <c r="J67" s="1887"/>
      <c r="K67" s="1859">
        <v>2</v>
      </c>
      <c r="L67" s="3732" t="s">
        <v>388</v>
      </c>
      <c r="M67" s="3732"/>
      <c r="N67" s="1260">
        <f>'数据-取费表'!B2</f>
        <v>44571</v>
      </c>
      <c r="O67" s="1260"/>
      <c r="P67" s="1260"/>
      <c r="Q67" s="1880"/>
      <c r="R67" s="1880"/>
      <c r="S67" s="1880"/>
      <c r="T67" s="1880"/>
      <c r="U67" s="1880"/>
      <c r="V67" s="1880"/>
    </row>
    <row r="68" spans="1:22" ht="25.5" customHeight="1" x14ac:dyDescent="0.2">
      <c r="A68" s="351"/>
      <c r="B68" s="3778" t="s">
        <v>393</v>
      </c>
      <c r="C68" s="3778"/>
      <c r="D68" s="352"/>
      <c r="E68" s="77"/>
      <c r="F68" s="353"/>
      <c r="G68" s="3763"/>
      <c r="H68" s="2968" t="s">
        <v>2934</v>
      </c>
      <c r="I68" s="2969"/>
      <c r="J68" s="1887"/>
      <c r="K68" s="1859">
        <v>3</v>
      </c>
      <c r="L68" s="3732" t="s">
        <v>392</v>
      </c>
      <c r="M68" s="3732"/>
      <c r="N68" s="1228" t="e">
        <f ca="1">C42</f>
        <v>#REF!</v>
      </c>
      <c r="O68" s="1228"/>
      <c r="P68" s="1228"/>
      <c r="Q68" s="1880"/>
      <c r="R68" s="1880"/>
      <c r="S68" s="1880"/>
      <c r="T68" s="1880"/>
      <c r="U68" s="1880"/>
      <c r="V68" s="1880"/>
    </row>
    <row r="69" spans="1:22" ht="23.5" customHeight="1" x14ac:dyDescent="0.2">
      <c r="A69" s="354"/>
      <c r="B69" s="3778" t="s">
        <v>394</v>
      </c>
      <c r="C69" s="3778"/>
      <c r="D69" s="355"/>
      <c r="E69" s="73"/>
      <c r="F69" s="353"/>
      <c r="G69" s="3764"/>
      <c r="H69" s="2968" t="s">
        <v>2935</v>
      </c>
      <c r="I69" s="2969"/>
      <c r="J69" s="1887"/>
      <c r="K69" s="1229">
        <v>4</v>
      </c>
      <c r="L69" s="3733" t="s">
        <v>2832</v>
      </c>
      <c r="M69" s="3734"/>
      <c r="N69" s="1230" t="str">
        <f>C44</f>
        <v>——</v>
      </c>
      <c r="O69" s="1230"/>
      <c r="P69" s="1230"/>
      <c r="Q69" s="1880"/>
      <c r="R69" s="1880"/>
      <c r="S69" s="1880"/>
      <c r="T69" s="1880"/>
      <c r="U69" s="1880"/>
      <c r="V69" s="1880"/>
    </row>
    <row r="70" spans="1:22" ht="24" customHeight="1" x14ac:dyDescent="0.2">
      <c r="A70" s="356" t="s">
        <v>395</v>
      </c>
      <c r="B70" s="3778" t="s">
        <v>396</v>
      </c>
      <c r="C70" s="3778"/>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x14ac:dyDescent="0.2">
      <c r="A71" s="356" t="s">
        <v>403</v>
      </c>
      <c r="B71" s="3777" t="s">
        <v>2964</v>
      </c>
      <c r="C71" s="3794"/>
      <c r="D71" s="355" t="e">
        <f ca="1">ROUND(D63*'数据-取费表'!B41/(1+'数据-取费表'!C42),0)</f>
        <v>#REF!</v>
      </c>
      <c r="E71" s="17" t="s">
        <v>397</v>
      </c>
      <c r="F71" s="357">
        <f>'数据-取费表'!B41</f>
        <v>5.6000000000000001E-2</v>
      </c>
      <c r="G71" s="358"/>
      <c r="H71" s="308"/>
      <c r="I71" s="1227"/>
      <c r="J71" s="1887"/>
      <c r="K71" s="2725" t="s">
        <v>398</v>
      </c>
      <c r="L71" s="3735" t="s">
        <v>399</v>
      </c>
      <c r="M71" s="3735"/>
      <c r="N71" s="2725" t="s">
        <v>400</v>
      </c>
      <c r="O71" s="2725" t="s">
        <v>401</v>
      </c>
      <c r="P71" s="2725" t="s">
        <v>402</v>
      </c>
      <c r="Q71" s="1880"/>
      <c r="R71" s="1880"/>
      <c r="S71" s="1880"/>
      <c r="T71" s="1880"/>
      <c r="U71" s="1880"/>
      <c r="V71" s="1880"/>
    </row>
    <row r="72" spans="1:22" ht="12" customHeight="1" x14ac:dyDescent="0.2">
      <c r="A72" s="356" t="s">
        <v>405</v>
      </c>
      <c r="B72" s="3777" t="s">
        <v>2965</v>
      </c>
      <c r="C72" s="3794"/>
      <c r="D72" s="355" t="e">
        <f ca="1">C86</f>
        <v>#REF!</v>
      </c>
      <c r="E72" s="73" t="s">
        <v>406</v>
      </c>
      <c r="F72" s="357">
        <f>'数据-取费表'!B41</f>
        <v>5.6000000000000001E-2</v>
      </c>
      <c r="G72" s="358"/>
      <c r="H72" s="1233"/>
      <c r="I72" s="1227"/>
      <c r="J72" s="1887"/>
      <c r="K72" s="1859">
        <v>1</v>
      </c>
      <c r="L72" s="3731" t="s">
        <v>404</v>
      </c>
      <c r="M72" s="3731"/>
      <c r="N72" s="1231" t="b">
        <f>D66</f>
        <v>0</v>
      </c>
      <c r="O72" s="1743" t="str">
        <f>E66</f>
        <v>销售额×税（费）率</v>
      </c>
      <c r="P72" s="1232">
        <f>F66</f>
        <v>5.6000000000000001E-2</v>
      </c>
      <c r="Q72" s="1880"/>
      <c r="R72" s="1880"/>
      <c r="S72" s="1880"/>
      <c r="T72" s="1880"/>
      <c r="U72" s="1880"/>
      <c r="V72" s="1880"/>
    </row>
    <row r="73" spans="1:22" ht="24" customHeight="1" x14ac:dyDescent="0.2">
      <c r="A73" s="3765" t="s">
        <v>408</v>
      </c>
      <c r="B73" s="3766"/>
      <c r="C73" s="3766"/>
      <c r="D73" s="359" t="e">
        <f ca="1">IF(H73="个人住宅",0,ROUND(D63*I73,0))</f>
        <v>#REF!</v>
      </c>
      <c r="E73" s="17" t="s">
        <v>409</v>
      </c>
      <c r="F73" s="357" t="str">
        <f>IF(H73="正常",I73,"免征")</f>
        <v>免征</v>
      </c>
      <c r="G73" s="358"/>
      <c r="H73" s="189"/>
      <c r="I73" s="357">
        <f>'数据-取费表'!B49</f>
        <v>5.0000000000000001E-4</v>
      </c>
      <c r="J73" s="1887"/>
      <c r="K73" s="1859">
        <v>2</v>
      </c>
      <c r="L73" s="3731" t="s">
        <v>407</v>
      </c>
      <c r="M73" s="3731"/>
      <c r="N73" s="1231" t="e">
        <f t="shared" ref="N73:P74" ca="1" si="1">D73</f>
        <v>#REF!</v>
      </c>
      <c r="O73" s="1743" t="str">
        <f t="shared" si="1"/>
        <v>销售额×税（费）率</v>
      </c>
      <c r="P73" s="1232" t="str">
        <f t="shared" si="1"/>
        <v>免征</v>
      </c>
      <c r="Q73" s="1880"/>
      <c r="R73" s="1880"/>
      <c r="S73" s="1880"/>
      <c r="T73" s="1880"/>
      <c r="U73" s="1880"/>
      <c r="V73" s="1880"/>
    </row>
    <row r="74" spans="1:22" ht="28" x14ac:dyDescent="0.2">
      <c r="A74" s="3765" t="s">
        <v>411</v>
      </c>
      <c r="B74" s="3766"/>
      <c r="C74" s="3766"/>
      <c r="D74" s="359" t="e">
        <f ca="1">IF(H74="个人住宅",D75,D76)</f>
        <v>#REF!</v>
      </c>
      <c r="E74" s="17" t="s">
        <v>412</v>
      </c>
      <c r="F74" s="357" t="str">
        <f>IF(H74="正常",F76,"免征")</f>
        <v>免征</v>
      </c>
      <c r="G74" s="952" t="s">
        <v>413</v>
      </c>
      <c r="H74" s="360"/>
      <c r="I74" s="42"/>
      <c r="J74" s="1887"/>
      <c r="K74" s="1859">
        <v>3</v>
      </c>
      <c r="L74" s="3731" t="s">
        <v>410</v>
      </c>
      <c r="M74" s="3731"/>
      <c r="N74" s="1231" t="e">
        <f t="shared" ca="1" si="1"/>
        <v>#REF!</v>
      </c>
      <c r="O74" s="1743" t="str">
        <f t="shared" si="1"/>
        <v>增值额×税（费）率</v>
      </c>
      <c r="P74" s="1234" t="str">
        <f t="shared" si="1"/>
        <v>免征</v>
      </c>
      <c r="Q74" s="1880"/>
      <c r="R74" s="1880"/>
      <c r="S74" s="1880"/>
      <c r="T74" s="1880"/>
      <c r="U74" s="1880"/>
      <c r="V74" s="1880"/>
    </row>
    <row r="75" spans="1:22" ht="14" x14ac:dyDescent="0.2">
      <c r="A75" s="356" t="s">
        <v>414</v>
      </c>
      <c r="B75" s="3746" t="s">
        <v>415</v>
      </c>
      <c r="C75" s="3747"/>
      <c r="D75" s="361">
        <v>0</v>
      </c>
      <c r="E75" s="41" t="s">
        <v>416</v>
      </c>
      <c r="F75" s="362"/>
      <c r="G75" s="358"/>
      <c r="H75" s="42"/>
      <c r="I75" s="42"/>
      <c r="J75" s="1887"/>
      <c r="K75" s="2719">
        <f>IF(H77="非个人房产","",4)</f>
        <v>4</v>
      </c>
      <c r="L75" s="3731" t="str">
        <f>IF(H77="非个人房产","——","个人所得税")</f>
        <v>个人所得税</v>
      </c>
      <c r="M75" s="3731"/>
      <c r="N75" s="1235">
        <f>D77</f>
        <v>0</v>
      </c>
      <c r="O75" s="1756" t="str">
        <f>E77</f>
        <v>差额计税</v>
      </c>
      <c r="P75" s="1236">
        <f>F77</f>
        <v>0.01</v>
      </c>
      <c r="Q75" s="1880"/>
      <c r="R75" s="1880"/>
      <c r="S75" s="1880"/>
      <c r="T75" s="1880"/>
      <c r="U75" s="1880"/>
      <c r="V75" s="1880"/>
    </row>
    <row r="76" spans="1:22" ht="28" x14ac:dyDescent="0.2">
      <c r="A76" s="356" t="s">
        <v>395</v>
      </c>
      <c r="B76" s="3746" t="s">
        <v>418</v>
      </c>
      <c r="C76" s="3788"/>
      <c r="D76" s="359" t="e">
        <f ca="1">IF(H76="转让取得",C99,C115)</f>
        <v>#REF!</v>
      </c>
      <c r="E76" s="17" t="s">
        <v>419</v>
      </c>
      <c r="F76" s="53" t="s">
        <v>21</v>
      </c>
      <c r="G76" s="358"/>
      <c r="H76" s="360"/>
      <c r="I76" s="42"/>
      <c r="J76" s="1887"/>
      <c r="K76" s="2719" t="str">
        <f>IF(项目基本情况!K6="上海银行",IF(K75="",4,K75+1),"")</f>
        <v/>
      </c>
      <c r="L76" s="3742" t="str">
        <f>IF(项目基本情况!K6="上海银行","其他处置费用","")</f>
        <v/>
      </c>
      <c r="M76" s="3743"/>
      <c r="N76" s="1231" t="str">
        <f>IF(项目基本情况!K6="上海银行",N89,"")</f>
        <v/>
      </c>
      <c r="O76" s="3744" t="str">
        <f>IF(项目基本情况!K6="上海银行","包含处置中涉及的律师、诉讼、拍卖、评估等费用","")</f>
        <v/>
      </c>
      <c r="P76" s="3745"/>
      <c r="Q76" s="1880"/>
      <c r="R76" s="1880"/>
      <c r="S76" s="1880"/>
      <c r="T76" s="1880"/>
      <c r="U76" s="1880"/>
      <c r="V76" s="1880"/>
    </row>
    <row r="77" spans="1:22" ht="29" thickBot="1" x14ac:dyDescent="0.25">
      <c r="A77" s="3757" t="s">
        <v>421</v>
      </c>
      <c r="B77" s="3758"/>
      <c r="C77" s="3758"/>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53">
        <f>IF(AND(K75="",K76=""),4,IF(项目基本情况!K6="上海银行",K76+1,K75+1))</f>
        <v>5</v>
      </c>
      <c r="L77" s="3731" t="s">
        <v>2833</v>
      </c>
      <c r="M77" s="2724" t="s">
        <v>417</v>
      </c>
      <c r="N77" s="1237"/>
      <c r="O77" s="1238">
        <f ca="1">SUMIF(N72:N76,"&lt;9e307")</f>
        <v>0</v>
      </c>
      <c r="P77" s="1239"/>
      <c r="Q77" s="2722" t="e">
        <f ca="1">O77/N69</f>
        <v>#VALUE!</v>
      </c>
      <c r="R77" s="1880"/>
      <c r="S77" s="1880"/>
      <c r="T77" s="1880"/>
      <c r="U77" s="1880"/>
      <c r="V77" s="1880"/>
    </row>
    <row r="78" spans="1:22" ht="12" customHeight="1" x14ac:dyDescent="0.2">
      <c r="A78" s="1240"/>
      <c r="B78" s="308"/>
      <c r="C78" s="308"/>
      <c r="D78" s="308"/>
      <c r="E78" s="42"/>
      <c r="F78" s="42"/>
      <c r="G78" s="42"/>
      <c r="H78" s="972"/>
      <c r="I78" s="308"/>
      <c r="J78" s="1887"/>
      <c r="K78" s="3753"/>
      <c r="L78" s="3731"/>
      <c r="M78" s="2724" t="s">
        <v>420</v>
      </c>
      <c r="N78" s="1237"/>
      <c r="O78" s="1238" t="str">
        <f ca="1">NUMBERSTRING(INT(O77*10000),2)&amp;"元整"</f>
        <v>零元整</v>
      </c>
      <c r="P78" s="1239"/>
      <c r="Q78" s="1880"/>
      <c r="R78" s="1880"/>
      <c r="S78" s="1880"/>
      <c r="T78" s="1880"/>
      <c r="U78" s="1880"/>
      <c r="V78" s="1880"/>
    </row>
    <row r="79" spans="1:22" ht="15" thickBot="1" x14ac:dyDescent="0.25">
      <c r="A79" s="3808" t="s">
        <v>422</v>
      </c>
      <c r="B79" s="3808"/>
      <c r="C79" s="3808"/>
      <c r="D79" s="3808"/>
      <c r="E79" s="3808"/>
      <c r="F79" s="42"/>
      <c r="G79" s="42"/>
      <c r="H79" s="972"/>
      <c r="I79" s="308"/>
      <c r="J79" s="1887"/>
      <c r="K79" s="3729">
        <f>K77+1</f>
        <v>6</v>
      </c>
      <c r="L79" s="3731" t="s">
        <v>2834</v>
      </c>
      <c r="M79" s="2724" t="s">
        <v>417</v>
      </c>
      <c r="N79" s="1237"/>
      <c r="O79" s="1238" t="e">
        <f ca="1">N69-O77</f>
        <v>#VALUE!</v>
      </c>
      <c r="P79" s="1239"/>
      <c r="Q79" s="1880"/>
      <c r="R79" s="1880"/>
      <c r="S79" s="1880"/>
      <c r="T79" s="1880"/>
      <c r="U79" s="1880"/>
      <c r="V79" s="1880"/>
    </row>
    <row r="80" spans="1:22" ht="14" x14ac:dyDescent="0.2">
      <c r="A80" s="3739" t="s">
        <v>423</v>
      </c>
      <c r="B80" s="3740"/>
      <c r="C80" s="963"/>
      <c r="D80" s="963" t="s">
        <v>424</v>
      </c>
      <c r="E80" s="363" t="s">
        <v>425</v>
      </c>
      <c r="F80" s="42"/>
      <c r="G80" s="42"/>
      <c r="H80" s="972"/>
      <c r="I80" s="308"/>
      <c r="J80" s="1880"/>
      <c r="K80" s="3730"/>
      <c r="L80" s="3731"/>
      <c r="M80" s="2724" t="s">
        <v>420</v>
      </c>
      <c r="N80" s="1237"/>
      <c r="O80" s="1238" t="e">
        <f ca="1">NUMBERSTRING(INT(O79*10000),2)&amp;"元整"</f>
        <v>#VALUE!</v>
      </c>
      <c r="P80" s="1239"/>
      <c r="Q80" s="1880"/>
      <c r="R80" s="1880"/>
      <c r="S80" s="1880"/>
      <c r="T80" s="1880"/>
      <c r="U80" s="1880"/>
      <c r="V80" s="1880"/>
    </row>
    <row r="81" spans="1:26" ht="15" thickBot="1" x14ac:dyDescent="0.25">
      <c r="A81" s="374" t="s">
        <v>1798</v>
      </c>
      <c r="B81" s="364" t="s">
        <v>426</v>
      </c>
      <c r="C81" s="365" t="e">
        <f ca="1">ROUND((C82+C83)/(1+'数据-取费表'!C42),0)</f>
        <v>#REF!</v>
      </c>
      <c r="D81" s="366"/>
      <c r="E81" s="367"/>
      <c r="F81" s="42"/>
      <c r="G81" s="42"/>
      <c r="H81" s="972"/>
      <c r="I81" s="308"/>
      <c r="J81" s="1880"/>
      <c r="K81" s="2719">
        <f>K79+1</f>
        <v>7</v>
      </c>
      <c r="L81" s="3751" t="s">
        <v>2835</v>
      </c>
      <c r="M81" s="3752"/>
      <c r="N81" s="1241"/>
      <c r="O81" s="1242" t="e">
        <f ca="1">ROUND(O79*10000/'数据-汇总表'!E3,0)</f>
        <v>#VALUE!</v>
      </c>
      <c r="P81" s="1243"/>
      <c r="Q81" s="1880"/>
      <c r="R81" s="1880"/>
      <c r="S81" s="1880"/>
      <c r="T81" s="1880"/>
      <c r="U81" s="1880"/>
      <c r="V81" s="1880"/>
    </row>
    <row r="82" spans="1:26" ht="15" thickTop="1" x14ac:dyDescent="0.2">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4" x14ac:dyDescent="0.2">
      <c r="A83" s="368" t="s">
        <v>1800</v>
      </c>
      <c r="B83" s="369" t="s">
        <v>428</v>
      </c>
      <c r="C83" s="373"/>
      <c r="D83" s="371"/>
      <c r="E83" s="372"/>
      <c r="F83" s="42"/>
      <c r="G83" s="42"/>
      <c r="H83" s="972"/>
      <c r="I83" s="308"/>
      <c r="J83" s="1880"/>
      <c r="K83" s="3741"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4" x14ac:dyDescent="0.2">
      <c r="A84" s="374" t="s">
        <v>1801</v>
      </c>
      <c r="B84" s="375" t="s">
        <v>429</v>
      </c>
      <c r="C84" s="376"/>
      <c r="D84" s="377" t="s">
        <v>19</v>
      </c>
      <c r="E84" s="2748" t="s">
        <v>2878</v>
      </c>
      <c r="F84" s="42"/>
      <c r="G84" s="42"/>
      <c r="H84" s="972"/>
      <c r="I84" s="308"/>
      <c r="J84" s="1880"/>
      <c r="K84" s="3741"/>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4" x14ac:dyDescent="0.2">
      <c r="A85" s="374" t="s">
        <v>1802</v>
      </c>
      <c r="B85" s="375" t="s">
        <v>430</v>
      </c>
      <c r="C85" s="378" t="e">
        <f ca="1">C81-C84</f>
        <v>#REF!</v>
      </c>
      <c r="D85" s="371" t="s">
        <v>19</v>
      </c>
      <c r="E85" s="372"/>
      <c r="F85" s="42"/>
      <c r="G85" s="42"/>
      <c r="H85" s="972"/>
      <c r="I85" s="308"/>
      <c r="J85" s="1880"/>
      <c r="K85" s="3741"/>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5" thickBot="1" x14ac:dyDescent="0.25">
      <c r="A86" s="379" t="s">
        <v>1803</v>
      </c>
      <c r="B86" s="380" t="s">
        <v>431</v>
      </c>
      <c r="C86" s="381" t="e">
        <f ca="1">IF(C85&lt;=0,0,ROUND(C85*D86,0))</f>
        <v>#REF!</v>
      </c>
      <c r="D86" s="382">
        <f>'数据-取费表'!B41</f>
        <v>5.6000000000000001E-2</v>
      </c>
      <c r="E86" s="383"/>
      <c r="F86" s="42"/>
      <c r="G86" s="42"/>
      <c r="H86" s="972"/>
      <c r="I86" s="308"/>
      <c r="J86" s="1880"/>
      <c r="K86" s="3741"/>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x14ac:dyDescent="0.2">
      <c r="A87" s="1244"/>
      <c r="B87" s="1245"/>
      <c r="C87" s="1246"/>
      <c r="D87" s="1247"/>
      <c r="E87" s="1248"/>
      <c r="F87" s="42"/>
      <c r="G87" s="42"/>
      <c r="H87" s="972"/>
      <c r="I87" s="308"/>
      <c r="J87" s="1880"/>
      <c r="K87" s="3741"/>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x14ac:dyDescent="0.25">
      <c r="A88" s="3780" t="s">
        <v>432</v>
      </c>
      <c r="B88" s="3781"/>
      <c r="C88" s="3781"/>
      <c r="D88" s="3781"/>
      <c r="E88" s="3781"/>
      <c r="F88" s="3781"/>
      <c r="G88" s="3781"/>
      <c r="H88" s="3781"/>
      <c r="I88" s="1250"/>
      <c r="J88" s="1888"/>
      <c r="K88" s="3741"/>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 x14ac:dyDescent="0.2">
      <c r="A89" s="3739" t="s">
        <v>423</v>
      </c>
      <c r="B89" s="3740"/>
      <c r="C89" s="963"/>
      <c r="D89" s="963" t="s">
        <v>424</v>
      </c>
      <c r="E89" s="384" t="s">
        <v>433</v>
      </c>
      <c r="F89" s="385"/>
      <c r="G89" s="385"/>
      <c r="H89" s="386"/>
      <c r="I89" s="1251"/>
      <c r="J89" s="1890"/>
      <c r="K89" s="3741"/>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 x14ac:dyDescent="0.2">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 x14ac:dyDescent="0.2">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8" x14ac:dyDescent="0.2">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 x14ac:dyDescent="0.2">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x14ac:dyDescent="0.2">
      <c r="A94" s="388" t="s">
        <v>1807</v>
      </c>
      <c r="B94" s="393" t="s">
        <v>440</v>
      </c>
      <c r="C94" s="371">
        <f>IF(F93="购房发票",ROUND(C93*H93*5%,0),0)</f>
        <v>0</v>
      </c>
      <c r="D94" s="394">
        <v>0.05</v>
      </c>
      <c r="E94" s="3777" t="s">
        <v>441</v>
      </c>
      <c r="F94" s="3778"/>
      <c r="G94" s="3778"/>
      <c r="H94" s="3779"/>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x14ac:dyDescent="0.2">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x14ac:dyDescent="0.15">
      <c r="A96" s="388" t="s">
        <v>1809</v>
      </c>
      <c r="B96" s="369" t="s">
        <v>444</v>
      </c>
      <c r="C96" s="398" t="e">
        <f ca="1">ROUND(D63*D96/(1+'数据-取费表'!C42),0)</f>
        <v>#REF!</v>
      </c>
      <c r="D96" s="399">
        <f>'数据-取费表'!B43</f>
        <v>6.000000000000001E-3</v>
      </c>
      <c r="E96" s="3736" t="s">
        <v>2390</v>
      </c>
      <c r="F96" s="3737"/>
      <c r="G96" s="3737"/>
      <c r="H96" s="3738"/>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 x14ac:dyDescent="0.2">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8" x14ac:dyDescent="0.2">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15" thickBot="1" x14ac:dyDescent="0.25">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x14ac:dyDescent="0.15">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x14ac:dyDescent="0.25">
      <c r="A101" s="3780" t="s">
        <v>448</v>
      </c>
      <c r="B101" s="3781"/>
      <c r="C101" s="3781"/>
      <c r="D101" s="3781"/>
      <c r="E101" s="3781"/>
      <c r="F101" s="3781"/>
      <c r="G101" s="3781"/>
      <c r="H101" s="3781"/>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 x14ac:dyDescent="0.2">
      <c r="A102" s="3739" t="s">
        <v>423</v>
      </c>
      <c r="B102" s="3740"/>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 x14ac:dyDescent="0.2">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 x14ac:dyDescent="0.2">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 x14ac:dyDescent="0.2">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 x14ac:dyDescent="0.2">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 x14ac:dyDescent="0.2">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 x14ac:dyDescent="0.2">
      <c r="A108" s="388" t="s">
        <v>1809</v>
      </c>
      <c r="B108" s="369" t="s">
        <v>454</v>
      </c>
      <c r="C108" s="409"/>
      <c r="D108" s="399"/>
      <c r="E108" s="410" t="str">
        <f>IF(H106="-","土地取得成本中已包含该笔费用"," ")</f>
        <v xml:space="preserve"> </v>
      </c>
      <c r="F108" s="955"/>
      <c r="G108" s="3792" t="s">
        <v>2928</v>
      </c>
      <c r="H108" s="3793"/>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x14ac:dyDescent="0.2">
      <c r="A109" s="1519" t="s">
        <v>1813</v>
      </c>
      <c r="B109" s="369" t="s">
        <v>455</v>
      </c>
      <c r="C109" s="398">
        <f>IF(H109="——",IF(F1="现房",'剩余法-现房'!C18,0),I109)</f>
        <v>0</v>
      </c>
      <c r="D109" s="399"/>
      <c r="E109" s="3770" t="s">
        <v>456</v>
      </c>
      <c r="F109" s="3737"/>
      <c r="G109" s="3737"/>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x14ac:dyDescent="0.2">
      <c r="A110" s="1519" t="s">
        <v>1814</v>
      </c>
      <c r="B110" s="369" t="s">
        <v>457</v>
      </c>
      <c r="C110" s="398">
        <f>ROUND((C105+C108+C109)*D110,0)</f>
        <v>0</v>
      </c>
      <c r="D110" s="3235">
        <v>0</v>
      </c>
      <c r="E110" s="3770" t="s">
        <v>458</v>
      </c>
      <c r="F110" s="3737"/>
      <c r="G110" s="3737"/>
      <c r="H110" s="3738"/>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x14ac:dyDescent="0.2">
      <c r="A111" s="1519" t="s">
        <v>1815</v>
      </c>
      <c r="B111" s="369" t="s">
        <v>444</v>
      </c>
      <c r="C111" s="398" t="e">
        <f ca="1">ROUND(D63*D111/(1+'数据-取费表'!C42),0)</f>
        <v>#REF!</v>
      </c>
      <c r="D111" s="399">
        <f>'数据-取费表'!B43</f>
        <v>6.000000000000001E-3</v>
      </c>
      <c r="E111" s="3736" t="s">
        <v>2390</v>
      </c>
      <c r="F111" s="3737"/>
      <c r="G111" s="3737"/>
      <c r="H111" s="3738"/>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x14ac:dyDescent="0.2">
      <c r="A112" s="1519" t="s">
        <v>1816</v>
      </c>
      <c r="B112" s="369" t="s">
        <v>459</v>
      </c>
      <c r="C112" s="398">
        <f>ROUND(C108*D112,0)</f>
        <v>0</v>
      </c>
      <c r="D112" s="399">
        <v>0.2</v>
      </c>
      <c r="E112" s="3770" t="s">
        <v>2408</v>
      </c>
      <c r="F112" s="3737"/>
      <c r="G112" s="3737"/>
      <c r="H112" s="3738"/>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 x14ac:dyDescent="0.2">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8" x14ac:dyDescent="0.2">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15" thickBot="1" x14ac:dyDescent="0.25">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x14ac:dyDescent="0.2">
      <c r="J116" s="1892"/>
      <c r="K116" s="1880"/>
      <c r="L116" s="1880"/>
      <c r="M116" s="1880"/>
      <c r="N116" s="1880"/>
      <c r="O116" s="1880"/>
    </row>
    <row r="117" spans="1:26" s="1893" customFormat="1" ht="21.75" customHeight="1" x14ac:dyDescent="0.2">
      <c r="J117" s="1892"/>
    </row>
    <row r="118" spans="1:26" s="1893" customFormat="1" ht="21.75" customHeight="1" x14ac:dyDescent="0.2">
      <c r="J118" s="1892"/>
    </row>
    <row r="119" spans="1:26" s="1893" customFormat="1" ht="21.75" customHeight="1" x14ac:dyDescent="0.2">
      <c r="J119" s="1892"/>
    </row>
    <row r="120" spans="1:26" s="1893" customFormat="1" ht="21.75" customHeight="1" x14ac:dyDescent="0.2">
      <c r="J120" s="1892"/>
    </row>
    <row r="121" spans="1:26" s="1893" customFormat="1" ht="21.75" customHeight="1" x14ac:dyDescent="0.2"/>
    <row r="122" spans="1:26" s="1893" customFormat="1" ht="21.75" customHeight="1" x14ac:dyDescent="0.2">
      <c r="J122" s="1894"/>
    </row>
    <row r="123" spans="1:26" s="1893" customFormat="1" ht="21.75" customHeight="1" x14ac:dyDescent="0.2"/>
    <row r="124" spans="1:26" s="1893" customFormat="1" ht="21.75" customHeight="1" x14ac:dyDescent="0.2"/>
    <row r="125" spans="1:26" s="1893" customFormat="1" ht="21.75" customHeight="1" x14ac:dyDescent="0.2">
      <c r="J125" s="1894"/>
    </row>
    <row r="126" spans="1:26" s="1893" customFormat="1" ht="21.75" customHeight="1" x14ac:dyDescent="0.2"/>
    <row r="127" spans="1:26" s="1893" customFormat="1" ht="21.75" customHeight="1" x14ac:dyDescent="0.2"/>
    <row r="128" spans="1:26" s="1893" customFormat="1" ht="21.75" customHeight="1" x14ac:dyDescent="0.2">
      <c r="J128" s="1894"/>
    </row>
    <row r="129" spans="2:6" s="1893" customFormat="1" ht="21.75" customHeight="1" x14ac:dyDescent="0.2"/>
    <row r="130" spans="2:6" s="1893" customFormat="1" ht="21.75" customHeight="1" x14ac:dyDescent="0.2">
      <c r="B130" s="1895"/>
      <c r="C130" s="1896"/>
      <c r="D130" s="1897"/>
      <c r="E130" s="1897"/>
      <c r="F130" s="1898"/>
    </row>
    <row r="131" spans="2:6" s="1893" customFormat="1" ht="21.75" customHeight="1" x14ac:dyDescent="0.2"/>
    <row r="132" spans="2:6" s="1893" customFormat="1" ht="21.75" customHeight="1" x14ac:dyDescent="0.2"/>
    <row r="133" spans="2:6" s="1893" customFormat="1" ht="21.75" customHeight="1" x14ac:dyDescent="0.2"/>
    <row r="134" spans="2:6" s="1893" customFormat="1" ht="21.75" customHeight="1" x14ac:dyDescent="0.2"/>
    <row r="135" spans="2:6" s="1893" customFormat="1" ht="21.75" customHeight="1" x14ac:dyDescent="0.2"/>
    <row r="136" spans="2:6" s="1893" customFormat="1" ht="21.75" customHeight="1" x14ac:dyDescent="0.2"/>
    <row r="137" spans="2:6" s="1893" customFormat="1" ht="21.75" customHeight="1" x14ac:dyDescent="0.2"/>
    <row r="138" spans="2:6" s="1893" customFormat="1" ht="21.75" customHeight="1" x14ac:dyDescent="0.2"/>
    <row r="139" spans="2:6" s="1893" customFormat="1" ht="21.75" customHeight="1" x14ac:dyDescent="0.2"/>
    <row r="140" spans="2:6" s="1893" customFormat="1" ht="21.75" customHeight="1" x14ac:dyDescent="0.2"/>
    <row r="141" spans="2:6" s="1893" customFormat="1" ht="21.75" customHeight="1" x14ac:dyDescent="0.2"/>
    <row r="142" spans="2:6" s="1893" customFormat="1" ht="21.75" customHeight="1" x14ac:dyDescent="0.2"/>
    <row r="143" spans="2:6" s="1893" customFormat="1" ht="21.75" customHeight="1" x14ac:dyDescent="0.2"/>
    <row r="144" spans="2:6" s="1893" customFormat="1" ht="21.75" customHeight="1" x14ac:dyDescent="0.2"/>
    <row r="145" s="1893" customFormat="1" ht="21.75" customHeight="1" x14ac:dyDescent="0.2"/>
    <row r="146" s="1893" customFormat="1" ht="21.75" customHeight="1" x14ac:dyDescent="0.2"/>
    <row r="147" s="1893" customFormat="1" ht="21.75" customHeight="1" x14ac:dyDescent="0.2"/>
    <row r="148" s="1893" customFormat="1" ht="21.75" customHeight="1" x14ac:dyDescent="0.2"/>
    <row r="149" s="1893" customFormat="1" ht="21.75" customHeight="1" x14ac:dyDescent="0.2"/>
    <row r="150" s="1893" customFormat="1" ht="21.75" customHeight="1" x14ac:dyDescent="0.2"/>
    <row r="151" s="1893" customFormat="1" ht="21.75" customHeight="1" x14ac:dyDescent="0.2"/>
    <row r="152" s="1893" customFormat="1" ht="21.75" customHeight="1" x14ac:dyDescent="0.2"/>
    <row r="153" s="1893" customFormat="1" ht="21.75" customHeight="1" x14ac:dyDescent="0.2"/>
    <row r="154" s="1893" customFormat="1" ht="21.75" customHeight="1" x14ac:dyDescent="0.2"/>
    <row r="155" s="1893" customFormat="1" ht="21.75" customHeight="1" x14ac:dyDescent="0.2"/>
    <row r="156" s="1893" customFormat="1" ht="21.75" customHeight="1" x14ac:dyDescent="0.2"/>
    <row r="157" s="1893" customFormat="1" ht="21.75" customHeight="1" x14ac:dyDescent="0.2"/>
    <row r="158" s="1893" customFormat="1" ht="21.75" customHeight="1" x14ac:dyDescent="0.2"/>
    <row r="159" s="1893" customFormat="1" ht="21.75" customHeight="1" x14ac:dyDescent="0.2"/>
    <row r="160" s="1893" customFormat="1" ht="21.75" customHeight="1" x14ac:dyDescent="0.2"/>
    <row r="161" s="1893" customFormat="1" ht="21.75" customHeight="1" x14ac:dyDescent="0.2"/>
    <row r="162" s="1893" customFormat="1" ht="21.75" customHeight="1" x14ac:dyDescent="0.2"/>
    <row r="163" s="1893" customFormat="1" ht="21.75" customHeight="1" x14ac:dyDescent="0.2"/>
    <row r="164" s="1893" customFormat="1" ht="21.75" customHeight="1" x14ac:dyDescent="0.2"/>
    <row r="165" s="1893" customFormat="1" ht="21.75" customHeight="1" x14ac:dyDescent="0.2"/>
    <row r="166" s="1893" customFormat="1" ht="21.75" customHeight="1" x14ac:dyDescent="0.2"/>
    <row r="167" s="1893" customFormat="1" ht="21.75" customHeight="1" x14ac:dyDescent="0.2"/>
    <row r="168" s="1893" customFormat="1" ht="21.75" customHeight="1" x14ac:dyDescent="0.2"/>
    <row r="169" s="1893" customFormat="1" ht="21.75" customHeight="1" x14ac:dyDescent="0.2"/>
    <row r="170" s="1893" customFormat="1" ht="21.75" customHeight="1" x14ac:dyDescent="0.2"/>
    <row r="171" s="1893" customFormat="1" ht="21.75" customHeight="1" x14ac:dyDescent="0.2"/>
    <row r="172" s="1893" customFormat="1" ht="21.75" customHeight="1" x14ac:dyDescent="0.2"/>
    <row r="173" s="1893" customFormat="1" ht="21.75" customHeight="1" x14ac:dyDescent="0.2"/>
    <row r="174" s="1893" customFormat="1" ht="21.75" customHeight="1" x14ac:dyDescent="0.2"/>
    <row r="175" s="1893" customFormat="1" ht="21.75" customHeight="1" x14ac:dyDescent="0.2"/>
    <row r="176" s="1893" customFormat="1" ht="21.75" customHeight="1" x14ac:dyDescent="0.2"/>
    <row r="177" spans="11:15" s="1893" customFormat="1" ht="21.75" customHeight="1" x14ac:dyDescent="0.2"/>
    <row r="178" spans="11:15" s="1893" customFormat="1" ht="21.75" customHeight="1" x14ac:dyDescent="0.2"/>
    <row r="179" spans="11:15" s="1893" customFormat="1" ht="21.75" customHeight="1" x14ac:dyDescent="0.2"/>
    <row r="180" spans="11:15" s="1893" customFormat="1" ht="21.75" customHeight="1" x14ac:dyDescent="0.2"/>
    <row r="181" spans="11:15" s="1893" customFormat="1" ht="21.75" customHeight="1" x14ac:dyDescent="0.2"/>
    <row r="182" spans="11:15" s="1893" customFormat="1" ht="21.75" customHeight="1" x14ac:dyDescent="0.2"/>
    <row r="183" spans="11:15" s="1893" customFormat="1" ht="21.75" customHeight="1" x14ac:dyDescent="0.2"/>
    <row r="184" spans="11:15" s="1893" customFormat="1" ht="21.75" customHeight="1" x14ac:dyDescent="0.2"/>
    <row r="185" spans="11:15" s="254" customFormat="1" ht="21.75" customHeight="1" x14ac:dyDescent="0.2">
      <c r="K185" s="1893"/>
      <c r="L185" s="1893"/>
      <c r="M185" s="1893"/>
      <c r="N185" s="1893"/>
      <c r="O185" s="1893"/>
    </row>
    <row r="186" spans="11:15" s="254" customFormat="1" ht="21.75" customHeight="1" x14ac:dyDescent="0.2"/>
    <row r="187" spans="11:15" s="254" customFormat="1" ht="21.75" customHeight="1" x14ac:dyDescent="0.2"/>
    <row r="188" spans="11:15" s="254" customFormat="1" ht="21.75" customHeight="1" x14ac:dyDescent="0.2"/>
    <row r="189" spans="11:15" s="254" customFormat="1" ht="21.75" customHeight="1" x14ac:dyDescent="0.2"/>
    <row r="190" spans="11:15" s="254" customFormat="1" ht="21.75" customHeight="1" x14ac:dyDescent="0.2"/>
    <row r="191" spans="11:15" s="254" customFormat="1" ht="21.75" customHeight="1" x14ac:dyDescent="0.2"/>
    <row r="192" spans="11:15" s="254" customFormat="1" ht="21.75" customHeight="1" x14ac:dyDescent="0.2"/>
    <row r="193" s="254" customFormat="1" ht="21.75" customHeight="1" x14ac:dyDescent="0.2"/>
    <row r="194" s="254" customFormat="1" ht="21.75" customHeight="1" x14ac:dyDescent="0.2"/>
    <row r="195" s="254" customFormat="1" ht="21.75" customHeight="1" x14ac:dyDescent="0.2"/>
    <row r="196" s="254" customFormat="1" ht="21.75" customHeight="1" x14ac:dyDescent="0.2"/>
    <row r="197" s="254" customFormat="1" ht="21.75" customHeight="1" x14ac:dyDescent="0.2"/>
    <row r="198" s="254" customFormat="1" ht="21.75" customHeight="1" x14ac:dyDescent="0.2"/>
    <row r="199" s="254" customFormat="1" ht="21.75" customHeight="1" x14ac:dyDescent="0.2"/>
    <row r="200" s="254" customFormat="1" ht="21.75" customHeight="1" x14ac:dyDescent="0.2"/>
    <row r="201" s="254" customFormat="1" ht="21.75" customHeight="1" x14ac:dyDescent="0.2"/>
    <row r="202" s="254" customFormat="1" ht="21.75" customHeight="1" x14ac:dyDescent="0.2"/>
    <row r="203" s="254" customFormat="1" ht="21.75" customHeight="1" x14ac:dyDescent="0.2"/>
    <row r="204" s="254" customFormat="1" ht="21.75" customHeight="1" x14ac:dyDescent="0.2"/>
    <row r="205" s="254" customFormat="1" ht="21.75" customHeight="1" x14ac:dyDescent="0.2"/>
    <row r="206" s="254" customFormat="1" ht="21.75" customHeight="1" x14ac:dyDescent="0.2"/>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baseColWidth="10" defaultColWidth="9" defaultRowHeight="15" x14ac:dyDescent="0.2"/>
  <cols>
    <col min="1" max="1" width="3.5" style="1554" customWidth="1"/>
    <col min="2" max="2" width="10.6640625" style="1554" customWidth="1"/>
    <col min="3" max="4" width="11.6640625" style="1554" customWidth="1"/>
    <col min="5" max="5" width="6.6640625" style="1554" customWidth="1"/>
    <col min="6" max="16384" width="9" style="1554"/>
  </cols>
  <sheetData>
    <row r="36" spans="1:9" x14ac:dyDescent="0.2">
      <c r="A36" s="1553" t="s">
        <v>1870</v>
      </c>
      <c r="B36" s="1553" t="s">
        <v>1871</v>
      </c>
    </row>
    <row r="37" spans="1:9" ht="28.5" customHeight="1" x14ac:dyDescent="0.2">
      <c r="A37" s="1553"/>
      <c r="B37" s="3613" t="str">
        <f>项目基本情况!B1</f>
        <v>北京市出让国有建设用地使用权市场价格预评估</v>
      </c>
      <c r="C37" s="3613"/>
      <c r="D37" s="3613"/>
      <c r="E37" s="3613"/>
      <c r="F37" s="3613"/>
      <c r="G37" s="3613"/>
      <c r="H37" s="3613"/>
      <c r="I37" s="3613"/>
    </row>
    <row r="38" spans="1:9" x14ac:dyDescent="0.2">
      <c r="A38" s="1555"/>
      <c r="B38" s="1555"/>
    </row>
    <row r="39" spans="1:9" x14ac:dyDescent="0.2">
      <c r="A39" s="1553" t="s">
        <v>1870</v>
      </c>
      <c r="B39" s="1553" t="s">
        <v>2013</v>
      </c>
    </row>
    <row r="40" spans="1:9" x14ac:dyDescent="0.2">
      <c r="A40" s="1553"/>
      <c r="B40" s="1553" t="str">
        <f>项目基本情况!B5</f>
        <v>工行北分</v>
      </c>
    </row>
    <row r="41" spans="1:9" x14ac:dyDescent="0.2">
      <c r="A41" s="1553"/>
      <c r="B41" s="1553"/>
    </row>
    <row r="42" spans="1:9" x14ac:dyDescent="0.2">
      <c r="A42" s="1553" t="s">
        <v>1870</v>
      </c>
      <c r="B42" s="1553" t="s">
        <v>2014</v>
      </c>
    </row>
    <row r="43" spans="1:9" x14ac:dyDescent="0.2">
      <c r="A43" s="1553"/>
      <c r="B43" s="1553" t="s">
        <v>1872</v>
      </c>
    </row>
    <row r="44" spans="1:9" x14ac:dyDescent="0.2">
      <c r="A44" s="1553"/>
      <c r="B44" s="1553"/>
    </row>
    <row r="45" spans="1:9" x14ac:dyDescent="0.2">
      <c r="A45" s="1553" t="s">
        <v>1870</v>
      </c>
      <c r="B45" s="1553" t="s">
        <v>2012</v>
      </c>
    </row>
    <row r="46" spans="1:9" s="1553" customFormat="1" ht="14" x14ac:dyDescent="0.2">
      <c r="B46" s="1553" t="str">
        <f>项目基本情况!K4</f>
        <v>叶凌、土地估价师</v>
      </c>
    </row>
    <row r="47" spans="1:9" x14ac:dyDescent="0.2">
      <c r="A47" s="1553"/>
      <c r="B47" s="1553"/>
    </row>
    <row r="48" spans="1:9" x14ac:dyDescent="0.2">
      <c r="A48" s="1553" t="s">
        <v>1870</v>
      </c>
      <c r="B48" s="1553" t="s">
        <v>2015</v>
      </c>
    </row>
    <row r="49" spans="2:2" x14ac:dyDescent="0.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P115"/>
  <sheetViews>
    <sheetView topLeftCell="A80" workbookViewId="0">
      <selection activeCell="I95" sqref="I95"/>
    </sheetView>
  </sheetViews>
  <sheetFormatPr baseColWidth="10" defaultColWidth="8.83203125" defaultRowHeight="13" x14ac:dyDescent="0.2"/>
  <cols>
    <col min="1" max="1" width="16.1640625" style="3507" customWidth="1"/>
    <col min="2" max="2" width="26.33203125" style="3507" customWidth="1"/>
    <col min="3" max="3" width="17.5" style="3507" customWidth="1"/>
    <col min="4" max="4" width="13.5" style="3507" customWidth="1"/>
    <col min="5" max="5" width="13.6640625" style="3507" customWidth="1"/>
    <col min="6" max="6" width="17.5" style="3507" customWidth="1"/>
    <col min="7" max="7" width="15.5" style="3507" customWidth="1"/>
    <col min="8" max="8" width="13" style="3507" customWidth="1"/>
    <col min="9" max="9" width="36.6640625" style="3507" customWidth="1"/>
    <col min="10" max="10" width="8.83203125" style="3507"/>
    <col min="11" max="11" width="12.1640625" style="3507" customWidth="1"/>
    <col min="12" max="12" width="13.33203125" style="3507" customWidth="1"/>
    <col min="13" max="13" width="8.83203125" style="3507"/>
    <col min="14" max="14" width="12.6640625" style="3507" customWidth="1"/>
    <col min="15" max="15" width="12.5" style="3507" customWidth="1"/>
    <col min="16" max="16384" width="8.83203125" style="3507"/>
  </cols>
  <sheetData>
    <row r="1" spans="1:9" ht="26" x14ac:dyDescent="0.2">
      <c r="A1" s="3515" t="s">
        <v>3201</v>
      </c>
      <c r="B1" s="3515" t="s">
        <v>3202</v>
      </c>
      <c r="C1" s="3515" t="s">
        <v>3203</v>
      </c>
      <c r="D1" s="3515" t="s">
        <v>3204</v>
      </c>
      <c r="E1" s="3515" t="s">
        <v>3205</v>
      </c>
      <c r="F1" s="3515" t="s">
        <v>3206</v>
      </c>
      <c r="H1" s="3507" t="s">
        <v>3477</v>
      </c>
    </row>
    <row r="2" spans="1:9" x14ac:dyDescent="0.2">
      <c r="A2" s="3846" t="s">
        <v>3545</v>
      </c>
      <c r="B2" s="3550" t="s">
        <v>3207</v>
      </c>
      <c r="C2" s="3554">
        <f>[2]结果汇总表!$C$2</f>
        <v>65568</v>
      </c>
      <c r="D2" s="3550">
        <v>0.4</v>
      </c>
      <c r="E2" s="3815">
        <f>ROUND(C2*D2+C3*D3+C4*D4,0)</f>
        <v>41667</v>
      </c>
      <c r="F2" s="3818">
        <f>ROUND(E2*0.25,0)</f>
        <v>10417</v>
      </c>
      <c r="H2" s="3507" t="s">
        <v>3472</v>
      </c>
      <c r="I2" s="3507">
        <f>E5</f>
        <v>26609</v>
      </c>
    </row>
    <row r="3" spans="1:9" x14ac:dyDescent="0.2">
      <c r="A3" s="3846"/>
      <c r="B3" s="3550" t="s">
        <v>3208</v>
      </c>
      <c r="C3" s="3554">
        <f>[2]结果汇总表!$C$3</f>
        <v>25733</v>
      </c>
      <c r="D3" s="3550">
        <f>1-D2</f>
        <v>0.6</v>
      </c>
      <c r="E3" s="3816"/>
      <c r="F3" s="3819"/>
      <c r="H3" s="3507" t="s">
        <v>3471</v>
      </c>
      <c r="I3" s="3566">
        <f>面积表!N4</f>
        <v>4277.9500000000007</v>
      </c>
    </row>
    <row r="4" spans="1:9" hidden="1" x14ac:dyDescent="0.2">
      <c r="A4" s="3846"/>
      <c r="B4" s="3550" t="s">
        <v>3209</v>
      </c>
      <c r="C4" s="3554">
        <v>0</v>
      </c>
      <c r="D4" s="3550">
        <v>0</v>
      </c>
      <c r="E4" s="3817"/>
      <c r="F4" s="3820"/>
    </row>
    <row r="5" spans="1:9" x14ac:dyDescent="0.2">
      <c r="A5" s="3846" t="s">
        <v>3546</v>
      </c>
      <c r="B5" s="3550" t="s">
        <v>3207</v>
      </c>
      <c r="C5" s="3554">
        <f>[2]结果汇总表!$C$5</f>
        <v>36004</v>
      </c>
      <c r="D5" s="3550">
        <f>D2</f>
        <v>0.4</v>
      </c>
      <c r="E5" s="3815">
        <f>ROUND(C5*D5+C6*D6+C7*D7,0)</f>
        <v>26609</v>
      </c>
      <c r="F5" s="3818">
        <f>ROUND(E5*0.25,0)</f>
        <v>6652</v>
      </c>
      <c r="H5" s="3507" t="s">
        <v>3473</v>
      </c>
      <c r="I5" s="3507">
        <f>E2</f>
        <v>41667</v>
      </c>
    </row>
    <row r="6" spans="1:9" x14ac:dyDescent="0.2">
      <c r="A6" s="3846"/>
      <c r="B6" s="3550" t="s">
        <v>3208</v>
      </c>
      <c r="C6" s="3554">
        <f>[2]结果汇总表!$C$6</f>
        <v>20346</v>
      </c>
      <c r="D6" s="3550">
        <f>D3</f>
        <v>0.6</v>
      </c>
      <c r="E6" s="3816"/>
      <c r="F6" s="3819"/>
      <c r="H6" s="3507" t="s">
        <v>3474</v>
      </c>
      <c r="I6" s="3566">
        <f>面积表!L4</f>
        <v>10721.3</v>
      </c>
    </row>
    <row r="7" spans="1:9" hidden="1" x14ac:dyDescent="0.2">
      <c r="A7" s="3846"/>
      <c r="B7" s="3550" t="s">
        <v>3209</v>
      </c>
      <c r="C7" s="3550">
        <v>0</v>
      </c>
      <c r="D7" s="3550">
        <f>D4</f>
        <v>0</v>
      </c>
      <c r="E7" s="3817"/>
      <c r="F7" s="3820"/>
    </row>
    <row r="8" spans="1:9" x14ac:dyDescent="0.2">
      <c r="A8" s="3815" t="s">
        <v>3544</v>
      </c>
      <c r="B8" s="3550" t="s">
        <v>3207</v>
      </c>
      <c r="C8" s="3550">
        <f ca="1">'基准地价-办公'!C29</f>
        <v>28332</v>
      </c>
      <c r="D8" s="3550">
        <f>D2</f>
        <v>0.4</v>
      </c>
      <c r="E8" s="3815">
        <f ca="1">ROUND(C8*D8+C9*D9+C10*D10,0)</f>
        <v>20375</v>
      </c>
      <c r="F8" s="3818">
        <f ca="1">ROUND(E8*0.25,0)</f>
        <v>5094</v>
      </c>
    </row>
    <row r="9" spans="1:9" x14ac:dyDescent="0.2">
      <c r="A9" s="3816"/>
      <c r="B9" s="3550" t="s">
        <v>3208</v>
      </c>
      <c r="C9" s="3550">
        <f ca="1">'剩余法-办公'!B3</f>
        <v>15071</v>
      </c>
      <c r="D9" s="3550">
        <f>D3</f>
        <v>0.6</v>
      </c>
      <c r="E9" s="3816"/>
      <c r="F9" s="3819"/>
    </row>
    <row r="10" spans="1:9" hidden="1" x14ac:dyDescent="0.2">
      <c r="A10" s="3817"/>
      <c r="B10" s="3550" t="s">
        <v>3209</v>
      </c>
      <c r="C10" s="3550">
        <v>0</v>
      </c>
      <c r="D10" s="3550">
        <f>D7</f>
        <v>0</v>
      </c>
      <c r="E10" s="3817"/>
      <c r="F10" s="3820"/>
    </row>
    <row r="11" spans="1:9" x14ac:dyDescent="0.2">
      <c r="A11" s="3846" t="s">
        <v>3541</v>
      </c>
      <c r="B11" s="3550" t="s">
        <v>3207</v>
      </c>
      <c r="C11" s="3550">
        <f ca="1">'基准地价-办公'!C37</f>
        <v>5809</v>
      </c>
      <c r="D11" s="3550">
        <f>D2</f>
        <v>0.4</v>
      </c>
      <c r="E11" s="3815">
        <f ca="1">ROUND(C11*D11+C12*D12+C13*D13,0)</f>
        <v>4584</v>
      </c>
      <c r="F11" s="3818">
        <f ca="1">ROUND(E11*0.25,0)</f>
        <v>1146</v>
      </c>
      <c r="H11" s="3507" t="s">
        <v>3475</v>
      </c>
      <c r="I11" s="3507">
        <f>ROUND(I2*I3/10000,4)</f>
        <v>11383.197200000001</v>
      </c>
    </row>
    <row r="12" spans="1:9" x14ac:dyDescent="0.2">
      <c r="A12" s="3846"/>
      <c r="B12" s="3550" t="s">
        <v>3208</v>
      </c>
      <c r="C12" s="3550">
        <f ca="1">ROUND(C9*0.25,0)</f>
        <v>3768</v>
      </c>
      <c r="D12" s="3550">
        <f>D3</f>
        <v>0.6</v>
      </c>
      <c r="E12" s="3816"/>
      <c r="F12" s="3819"/>
      <c r="H12" s="3507" t="s">
        <v>3476</v>
      </c>
      <c r="I12" s="3507">
        <f>ROUND((I2-I5)*I6/10000,4)</f>
        <v>-16144.1335</v>
      </c>
    </row>
    <row r="13" spans="1:9" hidden="1" x14ac:dyDescent="0.2">
      <c r="A13" s="3846"/>
      <c r="B13" s="3550" t="s">
        <v>3209</v>
      </c>
      <c r="C13" s="3550">
        <v>0</v>
      </c>
      <c r="D13" s="3550">
        <f>D4</f>
        <v>0</v>
      </c>
      <c r="E13" s="3817"/>
      <c r="F13" s="3820"/>
    </row>
    <row r="14" spans="1:9" x14ac:dyDescent="0.2">
      <c r="A14" s="3815" t="s">
        <v>3542</v>
      </c>
      <c r="B14" s="3550" t="s">
        <v>3207</v>
      </c>
      <c r="C14" s="3550">
        <f ca="1">'基准地价-办公'!C38</f>
        <v>5809</v>
      </c>
      <c r="D14" s="3550">
        <f>D2</f>
        <v>0.4</v>
      </c>
      <c r="E14" s="3815">
        <f ca="1">ROUND(C14*D14+C15*D15+C16*D16,0)</f>
        <v>4584</v>
      </c>
      <c r="F14" s="3818">
        <f ca="1">ROUND(E14*0.25,0)</f>
        <v>1146</v>
      </c>
      <c r="I14" s="3567">
        <f>I11+I12</f>
        <v>-4760.9362999999994</v>
      </c>
    </row>
    <row r="15" spans="1:9" x14ac:dyDescent="0.2">
      <c r="A15" s="3816"/>
      <c r="B15" s="3550" t="s">
        <v>3208</v>
      </c>
      <c r="C15" s="3550">
        <f ca="1">ROUND(C9*0.25,0)</f>
        <v>3768</v>
      </c>
      <c r="D15" s="3550">
        <f>D3</f>
        <v>0.6</v>
      </c>
      <c r="E15" s="3816"/>
      <c r="F15" s="3819"/>
    </row>
    <row r="16" spans="1:9" hidden="1" x14ac:dyDescent="0.2">
      <c r="A16" s="3817"/>
      <c r="B16" s="3550" t="s">
        <v>3209</v>
      </c>
      <c r="C16" s="3550">
        <v>0</v>
      </c>
      <c r="D16" s="3550">
        <f>D4</f>
        <v>0</v>
      </c>
      <c r="E16" s="3817"/>
      <c r="F16" s="3820"/>
    </row>
    <row r="17" spans="1:8" ht="13.5" customHeight="1" x14ac:dyDescent="0.2">
      <c r="A17" s="3815" t="s">
        <v>3543</v>
      </c>
      <c r="B17" s="3550" t="s">
        <v>3207</v>
      </c>
      <c r="C17" s="3550">
        <f ca="1">'基准地价-办公'!C39</f>
        <v>4647</v>
      </c>
      <c r="D17" s="3550">
        <f>D2</f>
        <v>0.4</v>
      </c>
      <c r="E17" s="3846">
        <f ca="1">ROUND(C17*D17+C18*D18+C19*D19,0)</f>
        <v>3667</v>
      </c>
      <c r="F17" s="3847">
        <f ca="1">ROUND(E17*0.25,0)</f>
        <v>917</v>
      </c>
    </row>
    <row r="18" spans="1:8" x14ac:dyDescent="0.2">
      <c r="A18" s="3816"/>
      <c r="B18" s="3550" t="s">
        <v>3208</v>
      </c>
      <c r="C18" s="3550">
        <f ca="1">ROUND(C9*0.2,0)</f>
        <v>3014</v>
      </c>
      <c r="D18" s="3550">
        <f>D3</f>
        <v>0.6</v>
      </c>
      <c r="E18" s="3846"/>
      <c r="F18" s="3847"/>
    </row>
    <row r="19" spans="1:8" ht="13.5" hidden="1" customHeight="1" x14ac:dyDescent="0.2">
      <c r="A19" s="3817"/>
      <c r="B19" s="3550" t="s">
        <v>3210</v>
      </c>
      <c r="C19" s="3550">
        <f>ROUND(C7*0.2*'[3]基准地价-办公'!C20,0)</f>
        <v>0</v>
      </c>
      <c r="D19" s="3550">
        <f>D4</f>
        <v>0</v>
      </c>
      <c r="E19" s="3846"/>
      <c r="F19" s="3847"/>
    </row>
    <row r="21" spans="1:8" x14ac:dyDescent="0.2">
      <c r="A21" s="3519" t="s">
        <v>3341</v>
      </c>
      <c r="B21" s="3568"/>
      <c r="C21" s="3568"/>
      <c r="D21" s="3568"/>
      <c r="E21" s="3568"/>
      <c r="F21" s="3568"/>
      <c r="G21" s="3568"/>
      <c r="H21" s="3568"/>
    </row>
    <row r="22" spans="1:8" ht="13.5" customHeight="1" x14ac:dyDescent="0.2">
      <c r="A22" s="3829" t="s">
        <v>3363</v>
      </c>
      <c r="B22" s="3829" t="s">
        <v>3364</v>
      </c>
      <c r="C22" s="3829" t="s">
        <v>3365</v>
      </c>
      <c r="D22" s="3829" t="s">
        <v>3360</v>
      </c>
      <c r="E22" s="3829" t="s">
        <v>3366</v>
      </c>
      <c r="F22" s="3829" t="s">
        <v>3367</v>
      </c>
      <c r="G22" s="3548" t="s">
        <v>3344</v>
      </c>
      <c r="H22" s="3506"/>
    </row>
    <row r="23" spans="1:8" x14ac:dyDescent="0.2">
      <c r="A23" s="3830"/>
      <c r="B23" s="3830"/>
      <c r="C23" s="3830"/>
      <c r="D23" s="3830"/>
      <c r="E23" s="3830"/>
      <c r="F23" s="3830"/>
      <c r="G23" s="3548" t="s">
        <v>3345</v>
      </c>
      <c r="H23" s="3506"/>
    </row>
    <row r="24" spans="1:8" x14ac:dyDescent="0.2">
      <c r="A24" s="3838" t="s">
        <v>3134</v>
      </c>
      <c r="B24" s="3841" t="s">
        <v>3346</v>
      </c>
      <c r="C24" s="3555" t="s">
        <v>3356</v>
      </c>
      <c r="D24" s="3555">
        <f>E2</f>
        <v>41667</v>
      </c>
      <c r="E24" s="3555" t="s">
        <v>3348</v>
      </c>
      <c r="F24" s="3555">
        <f>面积表!L2</f>
        <v>10721.3</v>
      </c>
      <c r="G24" s="3556">
        <f>ROUND((F24*D24)/10000,4)</f>
        <v>44672.440699999999</v>
      </c>
      <c r="H24" s="3506"/>
    </row>
    <row r="25" spans="1:8" x14ac:dyDescent="0.2">
      <c r="A25" s="3839"/>
      <c r="B25" s="3842"/>
      <c r="C25" s="3555" t="s">
        <v>3357</v>
      </c>
      <c r="D25" s="3555">
        <f>E5</f>
        <v>26609</v>
      </c>
      <c r="E25" s="3555" t="s">
        <v>3348</v>
      </c>
      <c r="F25" s="3557">
        <f>面积表!M3</f>
        <v>14999.25</v>
      </c>
      <c r="G25" s="3556">
        <f>ROUND((F25*D25)/10000,4)</f>
        <v>39911.504300000001</v>
      </c>
      <c r="H25" s="3506"/>
    </row>
    <row r="26" spans="1:8" x14ac:dyDescent="0.2">
      <c r="A26" s="3840"/>
      <c r="B26" s="3843" t="s">
        <v>27</v>
      </c>
      <c r="C26" s="3844"/>
      <c r="D26" s="3844"/>
      <c r="E26" s="3845"/>
      <c r="F26" s="3555">
        <f>F25-F24</f>
        <v>4277.9500000000007</v>
      </c>
      <c r="G26" s="3560">
        <f>G25-G24</f>
        <v>-4760.9363999999987</v>
      </c>
      <c r="H26" s="3506"/>
    </row>
    <row r="27" spans="1:8" x14ac:dyDescent="0.2">
      <c r="A27" s="3832" t="s">
        <v>3137</v>
      </c>
      <c r="B27" s="3548" t="s">
        <v>3347</v>
      </c>
      <c r="C27" s="3548" t="s">
        <v>3146</v>
      </c>
      <c r="D27" s="3547">
        <f ca="1">E11</f>
        <v>4584</v>
      </c>
      <c r="E27" s="3547" t="s">
        <v>3348</v>
      </c>
      <c r="F27" s="3547">
        <f>面积表!M5</f>
        <v>4429.25</v>
      </c>
      <c r="G27" s="3511">
        <f ca="1">ROUND(D27*F27/10000,4)</f>
        <v>2030.3681999999999</v>
      </c>
      <c r="H27" s="3506"/>
    </row>
    <row r="28" spans="1:8" x14ac:dyDescent="0.2">
      <c r="A28" s="3833"/>
      <c r="B28" s="3548" t="s">
        <v>3347</v>
      </c>
      <c r="C28" s="3548" t="s">
        <v>3408</v>
      </c>
      <c r="D28" s="3547">
        <f ca="1">E14</f>
        <v>4584</v>
      </c>
      <c r="E28" s="3547" t="s">
        <v>3348</v>
      </c>
      <c r="F28" s="3510">
        <f>面积表!M6</f>
        <v>1130</v>
      </c>
      <c r="G28" s="3511">
        <f ca="1">ROUND(D28*F28/10000,4)</f>
        <v>517.99199999999996</v>
      </c>
      <c r="H28" s="3506"/>
    </row>
    <row r="29" spans="1:8" x14ac:dyDescent="0.2">
      <c r="A29" s="3833"/>
      <c r="B29" s="3548" t="s">
        <v>3347</v>
      </c>
      <c r="C29" s="3548" t="s">
        <v>3160</v>
      </c>
      <c r="D29" s="3547">
        <f ca="1">E17</f>
        <v>3667</v>
      </c>
      <c r="E29" s="3547" t="s">
        <v>3348</v>
      </c>
      <c r="F29" s="3510">
        <f>面积表!M7</f>
        <v>3744.59</v>
      </c>
      <c r="G29" s="3511">
        <f ca="1">ROUND(D29*F29/10000,4)</f>
        <v>1373.1412</v>
      </c>
      <c r="H29" s="3506"/>
    </row>
    <row r="30" spans="1:8" x14ac:dyDescent="0.2">
      <c r="A30" s="3834"/>
      <c r="B30" s="3822" t="s">
        <v>27</v>
      </c>
      <c r="C30" s="3823"/>
      <c r="D30" s="3823"/>
      <c r="E30" s="3824"/>
      <c r="F30" s="3512">
        <f>F27+F29+F28</f>
        <v>9303.84</v>
      </c>
      <c r="G30" s="3509">
        <f ca="1">G27+G29+G28</f>
        <v>3921.5014000000001</v>
      </c>
      <c r="H30" s="3506"/>
    </row>
    <row r="31" spans="1:8" x14ac:dyDescent="0.2">
      <c r="A31" s="3835" t="s">
        <v>3349</v>
      </c>
      <c r="B31" s="3835"/>
      <c r="C31" s="3835"/>
      <c r="D31" s="3835"/>
      <c r="E31" s="3835"/>
      <c r="F31" s="3513">
        <f>F26+F30</f>
        <v>13581.79</v>
      </c>
      <c r="G31" s="3514">
        <f ca="1">G26+G30</f>
        <v>-839.43499999999858</v>
      </c>
      <c r="H31" s="3506"/>
    </row>
    <row r="32" spans="1:8" x14ac:dyDescent="0.2">
      <c r="A32" s="3506"/>
      <c r="B32" s="3506"/>
      <c r="C32" s="3506"/>
      <c r="D32" s="3506"/>
      <c r="E32" s="3506"/>
      <c r="F32" s="3506"/>
      <c r="G32" s="3506"/>
      <c r="H32" s="3506"/>
    </row>
    <row r="33" spans="1:8" x14ac:dyDescent="0.2">
      <c r="A33" s="3519" t="s">
        <v>3350</v>
      </c>
      <c r="B33" s="3506"/>
      <c r="C33" s="3506"/>
      <c r="D33" s="3506"/>
      <c r="E33" s="3506"/>
      <c r="F33" s="3506"/>
      <c r="G33" s="3506"/>
      <c r="H33" s="3506"/>
    </row>
    <row r="34" spans="1:8" ht="26" x14ac:dyDescent="0.2">
      <c r="A34" s="3828" t="s">
        <v>3342</v>
      </c>
      <c r="B34" s="3828" t="s">
        <v>3343</v>
      </c>
      <c r="C34" s="3828" t="s">
        <v>3201</v>
      </c>
      <c r="D34" s="3828" t="s">
        <v>3368</v>
      </c>
      <c r="E34" s="3828" t="s">
        <v>3361</v>
      </c>
      <c r="F34" s="3828" t="s">
        <v>3362</v>
      </c>
      <c r="G34" s="3548" t="s">
        <v>3351</v>
      </c>
      <c r="H34" s="3506"/>
    </row>
    <row r="35" spans="1:8" x14ac:dyDescent="0.2">
      <c r="A35" s="3828"/>
      <c r="B35" s="3828"/>
      <c r="C35" s="3828"/>
      <c r="D35" s="3828"/>
      <c r="E35" s="3828"/>
      <c r="F35" s="3828"/>
      <c r="G35" s="3548" t="s">
        <v>3345</v>
      </c>
      <c r="H35" s="3506"/>
    </row>
    <row r="36" spans="1:8" x14ac:dyDescent="0.2">
      <c r="A36" s="3821" t="s">
        <v>3134</v>
      </c>
      <c r="B36" s="3829" t="s">
        <v>3346</v>
      </c>
      <c r="C36" s="3547" t="str">
        <f>C24</f>
        <v>旧用途-商业</v>
      </c>
      <c r="D36" s="3547">
        <f>F2</f>
        <v>10417</v>
      </c>
      <c r="E36" s="3547" t="s">
        <v>3348</v>
      </c>
      <c r="F36" s="3510">
        <f t="shared" ref="F36:F43" si="0">F24</f>
        <v>10721.3</v>
      </c>
      <c r="G36" s="3547">
        <f>ROUND(F36*D36/10000,4)</f>
        <v>11168.378199999999</v>
      </c>
      <c r="H36" s="3506"/>
    </row>
    <row r="37" spans="1:8" x14ac:dyDescent="0.2">
      <c r="A37" s="3821"/>
      <c r="B37" s="3830"/>
      <c r="C37" s="3547" t="str">
        <f>C25</f>
        <v>新用途-办公</v>
      </c>
      <c r="D37" s="3547">
        <f>F5</f>
        <v>6652</v>
      </c>
      <c r="E37" s="3547" t="s">
        <v>3348</v>
      </c>
      <c r="F37" s="3547">
        <f t="shared" si="0"/>
        <v>14999.25</v>
      </c>
      <c r="G37" s="3547">
        <f>ROUND(F37*D37/10000,4)</f>
        <v>9977.5010999999995</v>
      </c>
      <c r="H37" s="3506"/>
    </row>
    <row r="38" spans="1:8" x14ac:dyDescent="0.2">
      <c r="A38" s="3821"/>
      <c r="B38" s="3831" t="s">
        <v>27</v>
      </c>
      <c r="C38" s="3831"/>
      <c r="D38" s="3831"/>
      <c r="E38" s="3831"/>
      <c r="F38" s="3508">
        <f t="shared" si="0"/>
        <v>4277.9500000000007</v>
      </c>
      <c r="G38" s="3516">
        <f>G37-G36</f>
        <v>-1190.8770999999997</v>
      </c>
      <c r="H38" s="3506"/>
    </row>
    <row r="39" spans="1:8" x14ac:dyDescent="0.2">
      <c r="A39" s="3836" t="s">
        <v>3137</v>
      </c>
      <c r="B39" s="3558" t="s">
        <v>3347</v>
      </c>
      <c r="C39" s="3558" t="str">
        <f>C27</f>
        <v>地下办公</v>
      </c>
      <c r="D39" s="3555">
        <f ca="1">F11</f>
        <v>1146</v>
      </c>
      <c r="E39" s="3555" t="s">
        <v>3348</v>
      </c>
      <c r="F39" s="3557">
        <f t="shared" si="0"/>
        <v>4429.25</v>
      </c>
      <c r="G39" s="3555">
        <f ca="1">ROUND(D39*F39/10000,4)</f>
        <v>507.59210000000002</v>
      </c>
      <c r="H39" s="3506"/>
    </row>
    <row r="40" spans="1:8" x14ac:dyDescent="0.2">
      <c r="A40" s="3836"/>
      <c r="B40" s="3558" t="s">
        <v>3347</v>
      </c>
      <c r="C40" s="3558" t="s">
        <v>3408</v>
      </c>
      <c r="D40" s="3555">
        <f ca="1">F14</f>
        <v>1146</v>
      </c>
      <c r="E40" s="3555" t="s">
        <v>3348</v>
      </c>
      <c r="F40" s="3557">
        <f t="shared" si="0"/>
        <v>1130</v>
      </c>
      <c r="G40" s="3555">
        <f ca="1">ROUND(D40*F40/10000,4)</f>
        <v>129.49799999999999</v>
      </c>
      <c r="H40" s="3506"/>
    </row>
    <row r="41" spans="1:8" ht="15.75" customHeight="1" x14ac:dyDescent="0.2">
      <c r="A41" s="3836"/>
      <c r="B41" s="3558" t="s">
        <v>3347</v>
      </c>
      <c r="C41" s="3558" t="str">
        <f>C29</f>
        <v>地下车库</v>
      </c>
      <c r="D41" s="3555">
        <f ca="1">F17</f>
        <v>917</v>
      </c>
      <c r="E41" s="3555" t="s">
        <v>3348</v>
      </c>
      <c r="F41" s="3557">
        <f t="shared" si="0"/>
        <v>3744.59</v>
      </c>
      <c r="G41" s="3555">
        <f ca="1">ROUND(D41*F41/10000,4)</f>
        <v>343.37889999999999</v>
      </c>
      <c r="H41" s="3506"/>
    </row>
    <row r="42" spans="1:8" x14ac:dyDescent="0.2">
      <c r="A42" s="3836"/>
      <c r="B42" s="3837" t="s">
        <v>27</v>
      </c>
      <c r="C42" s="3837"/>
      <c r="D42" s="3837"/>
      <c r="E42" s="3837"/>
      <c r="F42" s="3559">
        <f t="shared" si="0"/>
        <v>9303.84</v>
      </c>
      <c r="G42" s="3561">
        <f ca="1">G39+G41+G40</f>
        <v>980.46900000000005</v>
      </c>
      <c r="H42" s="3506"/>
    </row>
    <row r="43" spans="1:8" x14ac:dyDescent="0.2">
      <c r="A43" s="3835" t="s">
        <v>3349</v>
      </c>
      <c r="B43" s="3835"/>
      <c r="C43" s="3835"/>
      <c r="D43" s="3835"/>
      <c r="E43" s="3835"/>
      <c r="F43" s="3513">
        <f t="shared" si="0"/>
        <v>13581.79</v>
      </c>
      <c r="G43" s="3549">
        <f ca="1">G38+G42</f>
        <v>-210.40809999999965</v>
      </c>
      <c r="H43" s="3506"/>
    </row>
    <row r="44" spans="1:8" x14ac:dyDescent="0.2">
      <c r="A44" s="3506"/>
      <c r="B44" s="3506"/>
      <c r="C44" s="3506"/>
      <c r="D44" s="3506"/>
      <c r="E44" s="3506"/>
      <c r="F44" s="3506"/>
      <c r="G44" s="3506"/>
      <c r="H44" s="3506"/>
    </row>
    <row r="45" spans="1:8" x14ac:dyDescent="0.2">
      <c r="A45" s="3519" t="s">
        <v>3352</v>
      </c>
      <c r="B45" s="3506"/>
      <c r="C45" s="3506"/>
      <c r="D45" s="3506"/>
      <c r="E45" s="3506"/>
      <c r="F45" s="3506"/>
      <c r="G45" s="3506"/>
      <c r="H45" s="3506"/>
    </row>
    <row r="46" spans="1:8" ht="15.75" customHeight="1" x14ac:dyDescent="0.2">
      <c r="A46" s="3828" t="s">
        <v>3342</v>
      </c>
      <c r="B46" s="3828" t="s">
        <v>3343</v>
      </c>
      <c r="C46" s="3828" t="s">
        <v>3201</v>
      </c>
      <c r="D46" s="3828" t="s">
        <v>3360</v>
      </c>
      <c r="E46" s="3828" t="s">
        <v>3361</v>
      </c>
      <c r="F46" s="3828" t="s">
        <v>3368</v>
      </c>
      <c r="G46" s="3828" t="s">
        <v>3369</v>
      </c>
      <c r="H46" s="3548" t="s">
        <v>3353</v>
      </c>
    </row>
    <row r="47" spans="1:8" ht="21.75" customHeight="1" x14ac:dyDescent="0.2">
      <c r="A47" s="3828"/>
      <c r="B47" s="3828"/>
      <c r="C47" s="3828"/>
      <c r="D47" s="3828"/>
      <c r="E47" s="3828"/>
      <c r="F47" s="3828"/>
      <c r="G47" s="3828"/>
      <c r="H47" s="3548" t="s">
        <v>3345</v>
      </c>
    </row>
    <row r="48" spans="1:8" x14ac:dyDescent="0.2">
      <c r="A48" s="3821" t="s">
        <v>3134</v>
      </c>
      <c r="B48" s="3548" t="s">
        <v>3354</v>
      </c>
      <c r="C48" s="3547" t="s">
        <v>3358</v>
      </c>
      <c r="D48" s="3562">
        <f>D24</f>
        <v>41667</v>
      </c>
      <c r="E48" s="3547" t="s">
        <v>3348</v>
      </c>
      <c r="F48" s="3547">
        <f>D36</f>
        <v>10417</v>
      </c>
      <c r="G48" s="3510">
        <f t="shared" ref="G48:G52" si="1">F36</f>
        <v>10721.3</v>
      </c>
      <c r="H48" s="3517">
        <f>G24</f>
        <v>44672.440699999999</v>
      </c>
    </row>
    <row r="49" spans="1:16" x14ac:dyDescent="0.2">
      <c r="A49" s="3821"/>
      <c r="B49" s="3548" t="s">
        <v>3355</v>
      </c>
      <c r="C49" s="3547" t="s">
        <v>3359</v>
      </c>
      <c r="D49" s="3562">
        <f>D25</f>
        <v>26609</v>
      </c>
      <c r="E49" s="3547" t="s">
        <v>3348</v>
      </c>
      <c r="F49" s="3547">
        <f>D37</f>
        <v>6652</v>
      </c>
      <c r="G49" s="3547">
        <f t="shared" si="1"/>
        <v>14999.25</v>
      </c>
      <c r="H49" s="3518">
        <f>G25</f>
        <v>39911.504300000001</v>
      </c>
    </row>
    <row r="50" spans="1:16" x14ac:dyDescent="0.2">
      <c r="A50" s="3821"/>
      <c r="B50" s="3822" t="s">
        <v>27</v>
      </c>
      <c r="C50" s="3823"/>
      <c r="D50" s="3823"/>
      <c r="E50" s="3823"/>
      <c r="F50" s="3824"/>
      <c r="G50" s="3508">
        <f t="shared" si="1"/>
        <v>4277.9500000000007</v>
      </c>
      <c r="H50" s="3546">
        <f>G26</f>
        <v>-4760.9363999999987</v>
      </c>
    </row>
    <row r="51" spans="1:16" x14ac:dyDescent="0.2">
      <c r="A51" s="3821" t="s">
        <v>3137</v>
      </c>
      <c r="B51" s="3548" t="s">
        <v>3347</v>
      </c>
      <c r="C51" s="3548" t="str">
        <f>C39</f>
        <v>地下办公</v>
      </c>
      <c r="D51" s="3547">
        <f ca="1">D27</f>
        <v>4584</v>
      </c>
      <c r="E51" s="3547" t="s">
        <v>3348</v>
      </c>
      <c r="F51" s="3562">
        <f ca="1">D39</f>
        <v>1146</v>
      </c>
      <c r="G51" s="3510">
        <f t="shared" si="1"/>
        <v>4429.25</v>
      </c>
      <c r="H51" s="3511">
        <f ca="1">G39</f>
        <v>507.59210000000002</v>
      </c>
    </row>
    <row r="52" spans="1:16" x14ac:dyDescent="0.2">
      <c r="A52" s="3821"/>
      <c r="B52" s="3548" t="s">
        <v>3347</v>
      </c>
      <c r="C52" s="3548" t="s">
        <v>3408</v>
      </c>
      <c r="D52" s="3547">
        <f ca="1">D28</f>
        <v>4584</v>
      </c>
      <c r="E52" s="3547"/>
      <c r="F52" s="3562">
        <f ca="1">D40</f>
        <v>1146</v>
      </c>
      <c r="G52" s="3510">
        <f t="shared" si="1"/>
        <v>1130</v>
      </c>
      <c r="H52" s="3511">
        <f ca="1">G40</f>
        <v>129.49799999999999</v>
      </c>
    </row>
    <row r="53" spans="1:16" ht="14.25" customHeight="1" x14ac:dyDescent="0.2">
      <c r="A53" s="3821"/>
      <c r="B53" s="3548" t="s">
        <v>3347</v>
      </c>
      <c r="C53" s="3548" t="str">
        <f>C41</f>
        <v>地下车库</v>
      </c>
      <c r="D53" s="3547">
        <f ca="1">D29</f>
        <v>3667</v>
      </c>
      <c r="E53" s="3547" t="s">
        <v>3348</v>
      </c>
      <c r="F53" s="3562">
        <f ca="1">D41</f>
        <v>917</v>
      </c>
      <c r="G53" s="3510">
        <f t="shared" ref="G53" si="2">F41</f>
        <v>3744.59</v>
      </c>
      <c r="H53" s="3511">
        <f ca="1">G41</f>
        <v>343.37889999999999</v>
      </c>
    </row>
    <row r="54" spans="1:16" x14ac:dyDescent="0.2">
      <c r="A54" s="3821"/>
      <c r="B54" s="3822" t="s">
        <v>27</v>
      </c>
      <c r="C54" s="3823"/>
      <c r="D54" s="3823"/>
      <c r="E54" s="3823"/>
      <c r="F54" s="3824"/>
      <c r="G54" s="3512">
        <f>F42</f>
        <v>9303.84</v>
      </c>
      <c r="H54" s="3546">
        <f ca="1">G42</f>
        <v>980.46900000000005</v>
      </c>
      <c r="I54" s="3507">
        <v>1054.0253</v>
      </c>
    </row>
    <row r="55" spans="1:16" x14ac:dyDescent="0.2">
      <c r="A55" s="3825" t="s">
        <v>3349</v>
      </c>
      <c r="B55" s="3826"/>
      <c r="C55" s="3826"/>
      <c r="D55" s="3826"/>
      <c r="E55" s="3826"/>
      <c r="F55" s="3827"/>
      <c r="G55" s="3513">
        <f>G50+G54</f>
        <v>13581.79</v>
      </c>
      <c r="H55" s="3514">
        <f ca="1">H54+H50</f>
        <v>-3780.4673999999986</v>
      </c>
    </row>
    <row r="58" spans="1:16" x14ac:dyDescent="0.2">
      <c r="A58" s="3519" t="s">
        <v>3411</v>
      </c>
      <c r="B58" s="3569"/>
      <c r="C58" s="3570"/>
      <c r="D58" s="3569"/>
      <c r="E58" s="3569"/>
      <c r="F58" s="3569"/>
      <c r="G58" s="3569"/>
      <c r="H58" s="3571"/>
      <c r="I58" s="3569"/>
      <c r="J58" s="3569"/>
      <c r="K58" s="3569"/>
      <c r="L58" s="3569"/>
      <c r="M58" s="3569"/>
      <c r="N58" s="3569"/>
      <c r="O58" s="3569"/>
      <c r="P58" s="3569"/>
    </row>
    <row r="59" spans="1:16" ht="41.25" customHeight="1" x14ac:dyDescent="0.2">
      <c r="A59" s="3548" t="s">
        <v>3201</v>
      </c>
      <c r="B59" s="3548" t="s">
        <v>3412</v>
      </c>
      <c r="C59" s="3548" t="s">
        <v>3413</v>
      </c>
      <c r="D59" s="3548" t="s">
        <v>3414</v>
      </c>
      <c r="E59" s="3548" t="s">
        <v>3415</v>
      </c>
      <c r="F59" s="3548" t="s">
        <v>3416</v>
      </c>
      <c r="G59" s="3548" t="s">
        <v>3417</v>
      </c>
      <c r="H59" s="3548" t="s">
        <v>3418</v>
      </c>
      <c r="I59" s="3548" t="s">
        <v>3239</v>
      </c>
      <c r="J59" s="3548" t="s">
        <v>3574</v>
      </c>
      <c r="K59" s="3548" t="s">
        <v>3419</v>
      </c>
      <c r="L59" s="3548" t="s">
        <v>3420</v>
      </c>
      <c r="M59" s="3548" t="s">
        <v>3421</v>
      </c>
      <c r="N59" s="3548" t="s">
        <v>3422</v>
      </c>
      <c r="O59" s="3507" t="s">
        <v>3551</v>
      </c>
    </row>
    <row r="60" spans="1:16" x14ac:dyDescent="0.2">
      <c r="A60" s="3548" t="s">
        <v>3423</v>
      </c>
      <c r="B60" s="3548" t="s">
        <v>3427</v>
      </c>
      <c r="C60" s="3548">
        <v>17430</v>
      </c>
      <c r="D60" s="3548">
        <f>'基准地价-商业原容积率'!C19</f>
        <v>1.3963000000000001</v>
      </c>
      <c r="E60" s="3548">
        <f ca="1">'基准地价-商业原容积率'!C20</f>
        <v>0.84</v>
      </c>
      <c r="F60" s="3548">
        <f>'基准地价-商业原容积率'!C21</f>
        <v>2.2073999999999998</v>
      </c>
      <c r="G60" s="3548">
        <f>'基准地价-商业原容积率'!C24</f>
        <v>1.0526</v>
      </c>
      <c r="H60" s="3548">
        <v>1</v>
      </c>
      <c r="I60" s="3548">
        <f ca="1">ROUND(C60*D60*E60*F60*G60*H60,0)</f>
        <v>47501</v>
      </c>
      <c r="J60" s="3548">
        <f ca="1">ROUND(I60*0.25,0)</f>
        <v>11875</v>
      </c>
      <c r="K60" s="3535">
        <f>G48</f>
        <v>10721.3</v>
      </c>
      <c r="L60" s="3548">
        <f ca="1">ROUND(J60*K60/10000,4)</f>
        <v>12731.543799999999</v>
      </c>
      <c r="M60" s="3548">
        <v>0</v>
      </c>
      <c r="N60" s="3548">
        <v>0</v>
      </c>
      <c r="O60" s="3572">
        <f ca="1">ROUND(I60*K60/10000,4)</f>
        <v>50927.247100000001</v>
      </c>
    </row>
    <row r="61" spans="1:16" x14ac:dyDescent="0.2">
      <c r="A61" s="3548" t="s">
        <v>3424</v>
      </c>
      <c r="B61" s="3548" t="s">
        <v>3428</v>
      </c>
      <c r="C61" s="3548">
        <v>17140</v>
      </c>
      <c r="D61" s="3548">
        <f>'基准地价-办公'!C19</f>
        <v>1.3963000000000001</v>
      </c>
      <c r="E61" s="3548">
        <f ca="1">'基准地价-办公'!C20</f>
        <v>0.78690000000000004</v>
      </c>
      <c r="F61" s="3548">
        <f>'基准地价-办公'!C21</f>
        <v>1.2193000000000001</v>
      </c>
      <c r="G61" s="3548">
        <f>'基准地价-办公'!C24</f>
        <v>1.0537000000000001</v>
      </c>
      <c r="H61" s="3548">
        <v>1</v>
      </c>
      <c r="I61" s="3548">
        <f t="shared" ref="I61:I64" ca="1" si="3">ROUND(C61*D61*E61*F61*G61*H61,0)</f>
        <v>24196</v>
      </c>
      <c r="J61" s="3548">
        <f t="shared" ref="J61:J64" ca="1" si="4">ROUND(I61*0.25,0)</f>
        <v>6049</v>
      </c>
      <c r="K61" s="3548">
        <f>G49</f>
        <v>14999.25</v>
      </c>
      <c r="L61" s="3548">
        <f t="shared" ref="L61:L64" ca="1" si="5">ROUND(J61*K61/10000,4)</f>
        <v>9073.0463</v>
      </c>
      <c r="M61" s="3548">
        <v>0</v>
      </c>
      <c r="N61" s="3548">
        <v>0</v>
      </c>
      <c r="O61" s="3572">
        <f ca="1">ROUND(I61*K61/10000,4)</f>
        <v>36292.185299999997</v>
      </c>
      <c r="P61" s="3507">
        <f ca="1">O61-O60</f>
        <v>-14635.061800000003</v>
      </c>
    </row>
    <row r="62" spans="1:16" x14ac:dyDescent="0.2">
      <c r="A62" s="3548" t="s">
        <v>3425</v>
      </c>
      <c r="B62" s="3548" t="s">
        <v>2770</v>
      </c>
      <c r="C62" s="3548">
        <f>C61</f>
        <v>17140</v>
      </c>
      <c r="D62" s="3548">
        <f>D61</f>
        <v>1.3963000000000001</v>
      </c>
      <c r="E62" s="3548">
        <f ca="1">E61</f>
        <v>0.78690000000000004</v>
      </c>
      <c r="F62" s="3548">
        <v>1</v>
      </c>
      <c r="G62" s="3548">
        <f>G61</f>
        <v>1.0537000000000001</v>
      </c>
      <c r="H62" s="3548">
        <f>'基准地价-办公'!F37</f>
        <v>0.25</v>
      </c>
      <c r="I62" s="3548">
        <f t="shared" ca="1" si="3"/>
        <v>4961</v>
      </c>
      <c r="J62" s="3548">
        <f t="shared" ca="1" si="4"/>
        <v>1240</v>
      </c>
      <c r="K62" s="3535">
        <f>G51</f>
        <v>4429.25</v>
      </c>
      <c r="L62" s="3548">
        <f t="shared" ca="1" si="5"/>
        <v>549.22699999999998</v>
      </c>
      <c r="M62" s="3548">
        <v>0</v>
      </c>
      <c r="N62" s="3548">
        <v>0</v>
      </c>
      <c r="O62" s="3507">
        <f ca="1">ROUND(I62*K62/10000,4)</f>
        <v>2197.3508999999999</v>
      </c>
    </row>
    <row r="63" spans="1:16" x14ac:dyDescent="0.2">
      <c r="A63" s="3548" t="s">
        <v>3408</v>
      </c>
      <c r="B63" s="3548" t="s">
        <v>2770</v>
      </c>
      <c r="C63" s="3548">
        <f>C61</f>
        <v>17140</v>
      </c>
      <c r="D63" s="3548">
        <f>D61</f>
        <v>1.3963000000000001</v>
      </c>
      <c r="E63" s="3548">
        <f ca="1">E61</f>
        <v>0.78690000000000004</v>
      </c>
      <c r="F63" s="3548">
        <v>1</v>
      </c>
      <c r="G63" s="3548">
        <f>G61</f>
        <v>1.0537000000000001</v>
      </c>
      <c r="H63" s="3548">
        <f>'基准地价-办公'!F38</f>
        <v>0.25</v>
      </c>
      <c r="I63" s="3548">
        <f t="shared" ca="1" si="3"/>
        <v>4961</v>
      </c>
      <c r="J63" s="3548">
        <f t="shared" ca="1" si="4"/>
        <v>1240</v>
      </c>
      <c r="K63" s="3535">
        <f>G52</f>
        <v>1130</v>
      </c>
      <c r="L63" s="3548">
        <f t="shared" ca="1" si="5"/>
        <v>140.12</v>
      </c>
      <c r="M63" s="3548">
        <v>0</v>
      </c>
      <c r="N63" s="3548">
        <v>0</v>
      </c>
      <c r="O63" s="3507">
        <f t="shared" ref="O63:O64" ca="1" si="6">ROUND(I63*K63/10000,4)</f>
        <v>560.59299999999996</v>
      </c>
    </row>
    <row r="64" spans="1:16" x14ac:dyDescent="0.2">
      <c r="A64" s="3548" t="s">
        <v>3426</v>
      </c>
      <c r="B64" s="3548" t="s">
        <v>2770</v>
      </c>
      <c r="C64" s="3548">
        <f>C61</f>
        <v>17140</v>
      </c>
      <c r="D64" s="3548">
        <f>D61</f>
        <v>1.3963000000000001</v>
      </c>
      <c r="E64" s="3548">
        <f ca="1">E61</f>
        <v>0.78690000000000004</v>
      </c>
      <c r="F64" s="3548">
        <v>1</v>
      </c>
      <c r="G64" s="3548">
        <f>G61</f>
        <v>1.0537000000000001</v>
      </c>
      <c r="H64" s="3548">
        <f>'基准地价-办公'!F39</f>
        <v>0.2</v>
      </c>
      <c r="I64" s="3548">
        <f t="shared" ca="1" si="3"/>
        <v>3969</v>
      </c>
      <c r="J64" s="3548">
        <f t="shared" ca="1" si="4"/>
        <v>992</v>
      </c>
      <c r="K64" s="3535">
        <f>G53</f>
        <v>3744.59</v>
      </c>
      <c r="L64" s="3548">
        <f t="shared" ca="1" si="5"/>
        <v>371.4633</v>
      </c>
      <c r="M64" s="3548">
        <v>0</v>
      </c>
      <c r="N64" s="3548">
        <v>0</v>
      </c>
      <c r="O64" s="3507">
        <f t="shared" ca="1" si="6"/>
        <v>1486.2277999999999</v>
      </c>
    </row>
    <row r="65" spans="2:16" x14ac:dyDescent="0.2">
      <c r="K65" s="3548" t="s">
        <v>3549</v>
      </c>
      <c r="L65" s="3563">
        <f ca="1">O61-O60</f>
        <v>-14635.061800000003</v>
      </c>
      <c r="M65" s="3548">
        <v>0</v>
      </c>
      <c r="N65" s="3548">
        <v>0</v>
      </c>
      <c r="O65" s="3567">
        <f ca="1">SUM(O62:O64)</f>
        <v>4244.1716999999999</v>
      </c>
      <c r="P65" s="3507">
        <f ca="1">O65</f>
        <v>4244.1716999999999</v>
      </c>
    </row>
    <row r="66" spans="2:16" x14ac:dyDescent="0.2">
      <c r="K66" s="3548" t="s">
        <v>3550</v>
      </c>
      <c r="L66" s="3537">
        <f ca="1">L62+L63+L64</f>
        <v>1060.8103000000001</v>
      </c>
      <c r="M66" s="3548">
        <v>0</v>
      </c>
      <c r="N66" s="3548">
        <v>0</v>
      </c>
    </row>
    <row r="67" spans="2:16" x14ac:dyDescent="0.2">
      <c r="K67" s="3573" t="s">
        <v>3459</v>
      </c>
      <c r="L67" s="3573">
        <v>1250</v>
      </c>
    </row>
    <row r="68" spans="2:16" ht="14" thickBot="1" x14ac:dyDescent="0.25">
      <c r="K68" s="3507" t="s">
        <v>3432</v>
      </c>
      <c r="L68" s="3507">
        <f>L67*0.03</f>
        <v>37.5</v>
      </c>
    </row>
    <row r="69" spans="2:16" ht="15" customHeight="1" thickBot="1" x14ac:dyDescent="0.25">
      <c r="B69" s="3574" t="s">
        <v>3460</v>
      </c>
      <c r="C69" s="3575" t="s">
        <v>3342</v>
      </c>
      <c r="D69" s="3575" t="s">
        <v>3201</v>
      </c>
      <c r="E69" s="3575" t="s">
        <v>3461</v>
      </c>
      <c r="F69" s="3575" t="s">
        <v>3462</v>
      </c>
      <c r="G69" s="3575" t="s">
        <v>3463</v>
      </c>
      <c r="H69" s="3575" t="s">
        <v>3464</v>
      </c>
      <c r="I69" s="3575" t="s">
        <v>3230</v>
      </c>
      <c r="K69" s="3507" t="s">
        <v>3433</v>
      </c>
      <c r="L69" s="3507">
        <f>L67*0.0005</f>
        <v>0.625</v>
      </c>
    </row>
    <row r="70" spans="2:16" ht="60" customHeight="1" x14ac:dyDescent="0.2">
      <c r="B70" s="3710" t="s">
        <v>3575</v>
      </c>
      <c r="C70" s="3719" t="s">
        <v>3465</v>
      </c>
      <c r="D70" s="3719" t="s">
        <v>3465</v>
      </c>
      <c r="E70" s="3719">
        <f>面积表!K15</f>
        <v>16443.3</v>
      </c>
      <c r="F70" s="3719">
        <f>面积表!L15</f>
        <v>11989.5</v>
      </c>
      <c r="G70" s="3719">
        <f>F70-E70</f>
        <v>-4453.7999999999993</v>
      </c>
      <c r="H70" s="3713">
        <v>-0.27</v>
      </c>
      <c r="I70" s="3710" t="s">
        <v>3576</v>
      </c>
      <c r="K70" s="3507" t="s">
        <v>3434</v>
      </c>
      <c r="L70" s="3507">
        <f>L67+L68+L69</f>
        <v>1288.125</v>
      </c>
    </row>
    <row r="71" spans="2:16" ht="20.25" customHeight="1" thickBot="1" x14ac:dyDescent="0.25">
      <c r="B71" s="3711"/>
      <c r="C71" s="3720"/>
      <c r="D71" s="3720"/>
      <c r="E71" s="3720"/>
      <c r="F71" s="3720"/>
      <c r="G71" s="3720"/>
      <c r="H71" s="3714"/>
      <c r="I71" s="3711"/>
    </row>
    <row r="72" spans="2:16" ht="21" customHeight="1" thickBot="1" x14ac:dyDescent="0.25">
      <c r="B72" s="3715" t="s">
        <v>3577</v>
      </c>
      <c r="C72" s="3715" t="s">
        <v>3134</v>
      </c>
      <c r="D72" s="3576" t="s">
        <v>3466</v>
      </c>
      <c r="E72" s="3577">
        <f>面积表!K17</f>
        <v>10721.3</v>
      </c>
      <c r="F72" s="3579">
        <v>0</v>
      </c>
      <c r="G72" s="3603">
        <f>F72-E72</f>
        <v>-10721.3</v>
      </c>
      <c r="H72" s="3710" t="s">
        <v>3578</v>
      </c>
      <c r="I72" s="3715" t="s">
        <v>3579</v>
      </c>
    </row>
    <row r="73" spans="2:16" ht="15" customHeight="1" thickBot="1" x14ac:dyDescent="0.25">
      <c r="B73" s="3716"/>
      <c r="C73" s="3716"/>
      <c r="D73" s="3576" t="s">
        <v>3467</v>
      </c>
      <c r="E73" s="3579">
        <v>0</v>
      </c>
      <c r="F73" s="3577">
        <f>E72</f>
        <v>10721.3</v>
      </c>
      <c r="G73" s="3603">
        <f>F73-E73</f>
        <v>10721.3</v>
      </c>
      <c r="H73" s="3712"/>
      <c r="I73" s="3711"/>
    </row>
    <row r="74" spans="2:16" ht="15" customHeight="1" thickBot="1" x14ac:dyDescent="0.25">
      <c r="B74" s="3716"/>
      <c r="C74" s="3716"/>
      <c r="D74" s="3576" t="s">
        <v>3467</v>
      </c>
      <c r="E74" s="3579">
        <v>0</v>
      </c>
      <c r="F74" s="3578">
        <f>面积表!L19</f>
        <v>4277.9500000000007</v>
      </c>
      <c r="G74" s="3602">
        <f>F74-E74</f>
        <v>4277.9500000000007</v>
      </c>
      <c r="H74" s="3596" t="s">
        <v>3580</v>
      </c>
      <c r="I74" s="3601" t="s">
        <v>3586</v>
      </c>
    </row>
    <row r="75" spans="2:16" ht="15" customHeight="1" thickBot="1" x14ac:dyDescent="0.25">
      <c r="B75" s="3716"/>
      <c r="C75" s="3711"/>
      <c r="D75" s="3576" t="s">
        <v>27</v>
      </c>
      <c r="E75" s="3577">
        <f>SUM(E72:E74)</f>
        <v>10721.3</v>
      </c>
      <c r="F75" s="3579">
        <f>SUM(F72:F74)</f>
        <v>14999.25</v>
      </c>
      <c r="G75" s="3602">
        <f>SUM(G72:G74)</f>
        <v>4277.9500000000007</v>
      </c>
      <c r="H75" s="3576" t="s">
        <v>3581</v>
      </c>
      <c r="I75" s="3579" t="s">
        <v>3465</v>
      </c>
    </row>
    <row r="76" spans="2:16" ht="15" customHeight="1" thickBot="1" x14ac:dyDescent="0.25">
      <c r="B76" s="3716"/>
      <c r="C76" s="3715" t="s">
        <v>3136</v>
      </c>
      <c r="D76" s="3576" t="s">
        <v>3582</v>
      </c>
      <c r="E76" s="3579">
        <v>0</v>
      </c>
      <c r="F76" s="3577">
        <f>面积表!L21</f>
        <v>4429.25</v>
      </c>
      <c r="G76" s="3578">
        <f>F76-E76</f>
        <v>4429.25</v>
      </c>
      <c r="H76" s="3710" t="s">
        <v>3468</v>
      </c>
      <c r="I76" s="3710" t="s">
        <v>3585</v>
      </c>
    </row>
    <row r="77" spans="2:16" ht="30.75" customHeight="1" thickBot="1" x14ac:dyDescent="0.25">
      <c r="B77" s="3716"/>
      <c r="C77" s="3716"/>
      <c r="D77" s="3576" t="s">
        <v>3470</v>
      </c>
      <c r="E77" s="3579">
        <v>0</v>
      </c>
      <c r="F77" s="3577">
        <f>面积表!L22</f>
        <v>1130</v>
      </c>
      <c r="G77" s="3578">
        <f t="shared" ref="G77:G79" si="7">F77-E77</f>
        <v>1130</v>
      </c>
      <c r="H77" s="3716"/>
      <c r="I77" s="3716"/>
    </row>
    <row r="78" spans="2:16" ht="15" customHeight="1" thickBot="1" x14ac:dyDescent="0.25">
      <c r="B78" s="3716"/>
      <c r="C78" s="3716"/>
      <c r="D78" s="3576" t="s">
        <v>3469</v>
      </c>
      <c r="E78" s="3579">
        <v>0</v>
      </c>
      <c r="F78" s="3577">
        <f>面积表!L23</f>
        <v>3744.59</v>
      </c>
      <c r="G78" s="3578">
        <f t="shared" si="7"/>
        <v>3744.59</v>
      </c>
      <c r="H78" s="3716"/>
      <c r="I78" s="3711"/>
    </row>
    <row r="79" spans="2:16" ht="15" customHeight="1" thickBot="1" x14ac:dyDescent="0.25">
      <c r="B79" s="3716"/>
      <c r="C79" s="3716"/>
      <c r="D79" s="3576" t="s">
        <v>26</v>
      </c>
      <c r="E79" s="3579">
        <v>0</v>
      </c>
      <c r="F79" s="3577">
        <f>面积表!L24</f>
        <v>5695.6100000000006</v>
      </c>
      <c r="G79" s="3578">
        <f t="shared" si="7"/>
        <v>5695.6100000000006</v>
      </c>
      <c r="H79" s="3712"/>
      <c r="I79" s="3576" t="s">
        <v>3583</v>
      </c>
    </row>
    <row r="80" spans="2:16" ht="15" customHeight="1" thickBot="1" x14ac:dyDescent="0.25">
      <c r="B80" s="3716"/>
      <c r="C80" s="3711"/>
      <c r="D80" s="3576" t="s">
        <v>27</v>
      </c>
      <c r="E80" s="3579">
        <f>SUM(E76:E79)</f>
        <v>0</v>
      </c>
      <c r="F80" s="3577">
        <f>SUM(F76:F79)</f>
        <v>14999.45</v>
      </c>
      <c r="G80" s="3578">
        <f>F80-E80</f>
        <v>14999.45</v>
      </c>
      <c r="H80" s="3579" t="s">
        <v>3465</v>
      </c>
      <c r="I80" s="3579" t="s">
        <v>3465</v>
      </c>
    </row>
    <row r="81" spans="2:9" ht="15" thickBot="1" x14ac:dyDescent="0.25">
      <c r="B81" s="3711"/>
      <c r="C81" s="3717" t="s">
        <v>24</v>
      </c>
      <c r="D81" s="3718"/>
      <c r="E81" s="3604">
        <f>E75+E80</f>
        <v>10721.3</v>
      </c>
      <c r="F81" s="3604">
        <f>SUM(F75+F80)</f>
        <v>29998.7</v>
      </c>
      <c r="G81" s="3604">
        <f>F81-E81</f>
        <v>19277.400000000001</v>
      </c>
      <c r="H81" s="3579" t="s">
        <v>3465</v>
      </c>
      <c r="I81" s="3576" t="s">
        <v>3584</v>
      </c>
    </row>
    <row r="83" spans="2:9" x14ac:dyDescent="0.2">
      <c r="B83" s="3507" t="s">
        <v>3564</v>
      </c>
    </row>
    <row r="84" spans="2:9" ht="26" x14ac:dyDescent="0.2">
      <c r="B84" s="3580" t="s">
        <v>3561</v>
      </c>
      <c r="C84" s="3581" t="s">
        <v>3559</v>
      </c>
      <c r="D84" s="3581" t="s">
        <v>3555</v>
      </c>
      <c r="E84" s="3584" t="s">
        <v>3556</v>
      </c>
      <c r="F84" s="3581" t="s">
        <v>3557</v>
      </c>
      <c r="G84" s="3584" t="s">
        <v>3558</v>
      </c>
    </row>
    <row r="85" spans="2:9" ht="22.5" customHeight="1" x14ac:dyDescent="0.2">
      <c r="B85" s="3809" t="s">
        <v>3565</v>
      </c>
      <c r="C85" s="3810"/>
      <c r="D85" s="3810"/>
      <c r="E85" s="3810"/>
      <c r="F85" s="3810"/>
      <c r="G85" s="3811"/>
    </row>
    <row r="86" spans="2:9" x14ac:dyDescent="0.2">
      <c r="B86" s="3581" t="s">
        <v>3566</v>
      </c>
      <c r="C86" s="3582">
        <f>E72</f>
        <v>10721.3</v>
      </c>
      <c r="D86" s="3581">
        <f>E2</f>
        <v>41667</v>
      </c>
      <c r="E86" s="3581">
        <f>ROUND(C86*D86/10000,4)</f>
        <v>44672.440699999999</v>
      </c>
      <c r="F86" s="3581">
        <f>F2</f>
        <v>10417</v>
      </c>
      <c r="G86" s="3581">
        <f>ROUND(C86*F86/10000,4)</f>
        <v>11168.378199999999</v>
      </c>
    </row>
    <row r="87" spans="2:9" x14ac:dyDescent="0.2">
      <c r="B87" s="3581" t="s">
        <v>3567</v>
      </c>
      <c r="C87" s="3582">
        <f>C86</f>
        <v>10721.3</v>
      </c>
      <c r="D87" s="3581">
        <f>E5</f>
        <v>26609</v>
      </c>
      <c r="E87" s="3581">
        <f>ROUND(C87*D87/10000,4)</f>
        <v>28528.307199999999</v>
      </c>
      <c r="F87" s="3581">
        <f>F5</f>
        <v>6652</v>
      </c>
      <c r="G87" s="3581">
        <f>ROUND(C87*F87/10000,4)</f>
        <v>7131.8087999999998</v>
      </c>
      <c r="H87" s="3507">
        <f>F87-F86</f>
        <v>-3765</v>
      </c>
    </row>
    <row r="88" spans="2:9" ht="16.5" customHeight="1" x14ac:dyDescent="0.2">
      <c r="B88" s="3588" t="s">
        <v>3552</v>
      </c>
      <c r="C88" s="3589">
        <f>ROUND(C87*D88/10000,4)</f>
        <v>-16144.1335</v>
      </c>
      <c r="D88" s="3588">
        <f>D87-D86</f>
        <v>-15058</v>
      </c>
      <c r="E88" s="3590">
        <f>E87-E86</f>
        <v>-16144.1335</v>
      </c>
      <c r="F88" s="3588"/>
      <c r="G88" s="3590">
        <f>G87-G86</f>
        <v>-4036.5693999999994</v>
      </c>
    </row>
    <row r="89" spans="2:9" ht="25.5" customHeight="1" x14ac:dyDescent="0.2">
      <c r="B89" s="3812" t="s">
        <v>3573</v>
      </c>
      <c r="C89" s="3813"/>
      <c r="D89" s="3813"/>
      <c r="E89" s="3813"/>
      <c r="F89" s="3813"/>
      <c r="G89" s="3814"/>
    </row>
    <row r="90" spans="2:9" x14ac:dyDescent="0.2">
      <c r="B90" s="3581" t="s">
        <v>3572</v>
      </c>
      <c r="C90" s="3583">
        <f>F74</f>
        <v>4277.9500000000007</v>
      </c>
      <c r="D90" s="3584">
        <f ca="1">E8</f>
        <v>20375</v>
      </c>
      <c r="E90" s="3590">
        <f ca="1">ROUND(C90*D90/10000,4)</f>
        <v>8716.3230999999996</v>
      </c>
      <c r="F90" s="3595">
        <f ca="1">F8</f>
        <v>5094</v>
      </c>
      <c r="G90" s="3595">
        <f ca="1">ROUND(F90*C90/10000,4)</f>
        <v>2179.1876999999999</v>
      </c>
      <c r="H90" s="3507">
        <f ca="1">G88+G90</f>
        <v>-1857.3816999999995</v>
      </c>
    </row>
    <row r="91" spans="2:9" x14ac:dyDescent="0.2">
      <c r="B91" s="3591" t="s">
        <v>3562</v>
      </c>
      <c r="C91" s="3592"/>
      <c r="D91" s="3593"/>
      <c r="E91" s="3594">
        <f ca="1">E90+E88</f>
        <v>-7427.8104000000003</v>
      </c>
      <c r="F91" s="3593"/>
      <c r="G91" s="3605">
        <f ca="1">E90+G88</f>
        <v>4679.7537000000002</v>
      </c>
    </row>
    <row r="92" spans="2:9" ht="27.75" customHeight="1" x14ac:dyDescent="0.2">
      <c r="B92" s="3812" t="s">
        <v>3560</v>
      </c>
      <c r="C92" s="3813"/>
      <c r="D92" s="3813"/>
      <c r="E92" s="3813"/>
      <c r="F92" s="3813"/>
      <c r="G92" s="3814"/>
    </row>
    <row r="93" spans="2:9" x14ac:dyDescent="0.2">
      <c r="B93" s="3581" t="s">
        <v>3568</v>
      </c>
      <c r="C93" s="3582">
        <f>F76</f>
        <v>4429.25</v>
      </c>
      <c r="D93" s="3595">
        <f ca="1">E11</f>
        <v>4584</v>
      </c>
      <c r="E93" s="3595">
        <f ca="1">ROUND(C93*D93/10000,4)</f>
        <v>2030.3681999999999</v>
      </c>
      <c r="F93" s="3581">
        <f ca="1">F11</f>
        <v>1146</v>
      </c>
      <c r="G93" s="3581">
        <f ca="1">ROUND(C93*F93/10000,4)</f>
        <v>507.59210000000002</v>
      </c>
    </row>
    <row r="94" spans="2:9" x14ac:dyDescent="0.2">
      <c r="B94" s="3581" t="s">
        <v>3569</v>
      </c>
      <c r="C94" s="3582">
        <f>F77</f>
        <v>1130</v>
      </c>
      <c r="D94" s="3595">
        <f ca="1">E14</f>
        <v>4584</v>
      </c>
      <c r="E94" s="3595">
        <f t="shared" ref="E94:E95" ca="1" si="8">ROUND(C94*D94/10000,4)</f>
        <v>517.99199999999996</v>
      </c>
      <c r="F94" s="3581">
        <f ca="1">F14</f>
        <v>1146</v>
      </c>
      <c r="G94" s="3581">
        <f t="shared" ref="G94:G95" ca="1" si="9">ROUND(C94*F94/10000,4)</f>
        <v>129.49799999999999</v>
      </c>
    </row>
    <row r="95" spans="2:9" x14ac:dyDescent="0.2">
      <c r="B95" s="3581" t="s">
        <v>3570</v>
      </c>
      <c r="C95" s="3582">
        <f>F78</f>
        <v>3744.59</v>
      </c>
      <c r="D95" s="3595">
        <f ca="1">E17</f>
        <v>3667</v>
      </c>
      <c r="E95" s="3595">
        <f t="shared" ca="1" si="8"/>
        <v>1373.1412</v>
      </c>
      <c r="F95" s="3581">
        <f ca="1">F17</f>
        <v>917</v>
      </c>
      <c r="G95" s="3581">
        <f t="shared" ca="1" si="9"/>
        <v>343.37889999999999</v>
      </c>
    </row>
    <row r="96" spans="2:9" x14ac:dyDescent="0.2">
      <c r="B96" s="3588" t="s">
        <v>3563</v>
      </c>
      <c r="C96" s="3589">
        <f>SUM(C93:C95)</f>
        <v>9303.84</v>
      </c>
      <c r="D96" s="3588"/>
      <c r="E96" s="3588">
        <f ca="1">SUM(E93:E95)</f>
        <v>3921.5014000000001</v>
      </c>
      <c r="F96" s="3588"/>
      <c r="G96" s="3580">
        <f ca="1">SUM(G93:G95)</f>
        <v>980.46900000000005</v>
      </c>
      <c r="H96" s="3507">
        <f ca="1">G96+H90</f>
        <v>-876.9126999999994</v>
      </c>
    </row>
    <row r="97" spans="2:7" x14ac:dyDescent="0.2">
      <c r="B97" s="3585"/>
      <c r="C97" s="3585"/>
      <c r="D97" s="3585"/>
      <c r="E97" s="3585">
        <f ca="1">E91+E96</f>
        <v>-3506.3090000000002</v>
      </c>
      <c r="F97" s="3585"/>
      <c r="G97" s="3586"/>
    </row>
    <row r="98" spans="2:7" x14ac:dyDescent="0.2">
      <c r="B98" s="3586"/>
      <c r="C98" s="3586"/>
      <c r="D98" s="3586"/>
      <c r="E98" s="3586"/>
      <c r="F98" s="3586"/>
      <c r="G98" s="3586"/>
    </row>
    <row r="99" spans="2:7" ht="26" x14ac:dyDescent="0.2">
      <c r="B99" s="3580" t="s">
        <v>3554</v>
      </c>
      <c r="C99" s="3581" t="str">
        <f>C84</f>
        <v>建筑面积（平方米）</v>
      </c>
      <c r="D99" s="3581" t="str">
        <f>D84</f>
        <v>熟地价单价（元/平方米）</v>
      </c>
      <c r="E99" s="3584" t="str">
        <f>E84</f>
        <v>熟地总价（万元）</v>
      </c>
      <c r="F99" s="3581" t="s">
        <v>3557</v>
      </c>
      <c r="G99" s="3584" t="str">
        <f>G84</f>
        <v>政府土地出让收益总价（万元）</v>
      </c>
    </row>
    <row r="100" spans="2:7" ht="27" customHeight="1" x14ac:dyDescent="0.2">
      <c r="B100" s="3809" t="str">
        <f>B85</f>
        <v>地上用途变更部分（满年限 熟地价）</v>
      </c>
      <c r="C100" s="3810"/>
      <c r="D100" s="3810"/>
      <c r="E100" s="3810"/>
      <c r="F100" s="3810"/>
      <c r="G100" s="3811"/>
    </row>
    <row r="101" spans="2:7" x14ac:dyDescent="0.2">
      <c r="B101" s="3581" t="s">
        <v>3566</v>
      </c>
      <c r="C101" s="3582">
        <f>C86</f>
        <v>10721.3</v>
      </c>
      <c r="D101" s="3581">
        <f ca="1">I60</f>
        <v>47501</v>
      </c>
      <c r="E101" s="3581">
        <f ca="1">ROUND(C101*D101/10000,4)</f>
        <v>50927.247100000001</v>
      </c>
      <c r="F101" s="3581">
        <f ca="1">J60</f>
        <v>11875</v>
      </c>
      <c r="G101" s="3581">
        <f ca="1">ROUND(C101*F101/10000,4)</f>
        <v>12731.543799999999</v>
      </c>
    </row>
    <row r="102" spans="2:7" x14ac:dyDescent="0.2">
      <c r="B102" s="3581" t="s">
        <v>3567</v>
      </c>
      <c r="C102" s="3582">
        <f>C101</f>
        <v>10721.3</v>
      </c>
      <c r="D102" s="3581">
        <f ca="1">I61</f>
        <v>24196</v>
      </c>
      <c r="E102" s="3581">
        <f ca="1">ROUND(C102*D102/10000,4)</f>
        <v>25941.2575</v>
      </c>
      <c r="F102" s="3581">
        <f ca="1">J61</f>
        <v>6049</v>
      </c>
      <c r="G102" s="3581">
        <f ca="1">ROUND(C102*F102/10000,4)</f>
        <v>6485.3144000000002</v>
      </c>
    </row>
    <row r="103" spans="2:7" ht="19.5" customHeight="1" x14ac:dyDescent="0.2">
      <c r="B103" s="3588" t="s">
        <v>3552</v>
      </c>
      <c r="C103" s="3589"/>
      <c r="D103" s="3588"/>
      <c r="E103" s="3590">
        <f ca="1">E102-E101</f>
        <v>-24985.989600000001</v>
      </c>
      <c r="F103" s="3588"/>
      <c r="G103" s="3590">
        <f ca="1">G102-G101</f>
        <v>-6246.2293999999993</v>
      </c>
    </row>
    <row r="104" spans="2:7" ht="23.25" customHeight="1" x14ac:dyDescent="0.2">
      <c r="B104" s="3812" t="str">
        <f>B89</f>
        <v>地上新增部分（剩余年限 熟地价）</v>
      </c>
      <c r="C104" s="3813"/>
      <c r="D104" s="3813"/>
      <c r="E104" s="3813"/>
      <c r="F104" s="3813"/>
      <c r="G104" s="3814"/>
    </row>
    <row r="105" spans="2:7" x14ac:dyDescent="0.2">
      <c r="B105" s="3581" t="str">
        <f>B90</f>
        <v>地上办公（剩余年限）容积率1.25</v>
      </c>
      <c r="C105" s="3583">
        <f>C90</f>
        <v>4277.9500000000007</v>
      </c>
      <c r="D105" s="3581">
        <f ca="1">D90</f>
        <v>20375</v>
      </c>
      <c r="E105" s="3590">
        <f ca="1">ROUND(C105*D105/10000,4)</f>
        <v>8716.3230999999996</v>
      </c>
      <c r="F105" s="3595" t="s">
        <v>3571</v>
      </c>
      <c r="G105" s="3595" t="s">
        <v>3571</v>
      </c>
    </row>
    <row r="106" spans="2:7" ht="16.5" customHeight="1" x14ac:dyDescent="0.2">
      <c r="B106" s="3591" t="s">
        <v>3562</v>
      </c>
      <c r="C106" s="3592"/>
      <c r="D106" s="3593"/>
      <c r="E106" s="3594">
        <f ca="1">E105+E103</f>
        <v>-16269.666500000001</v>
      </c>
      <c r="F106" s="3593"/>
      <c r="G106" s="3605">
        <f ca="1">E105+G103</f>
        <v>2470.0937000000004</v>
      </c>
    </row>
    <row r="107" spans="2:7" ht="23.25" customHeight="1" x14ac:dyDescent="0.2">
      <c r="B107" s="3812" t="str">
        <f>B92</f>
        <v>地下新增部分（剩余年限 政府土地出让收益）</v>
      </c>
      <c r="C107" s="3813"/>
      <c r="D107" s="3813"/>
      <c r="E107" s="3813"/>
      <c r="F107" s="3813"/>
      <c r="G107" s="3814"/>
    </row>
    <row r="108" spans="2:7" x14ac:dyDescent="0.2">
      <c r="B108" s="3581" t="s">
        <v>3568</v>
      </c>
      <c r="C108" s="3582">
        <f>C93</f>
        <v>4429.25</v>
      </c>
      <c r="D108" s="3595" t="s">
        <v>3571</v>
      </c>
      <c r="E108" s="3595" t="s">
        <v>3571</v>
      </c>
      <c r="F108" s="3581">
        <f ca="1">J62</f>
        <v>1240</v>
      </c>
      <c r="G108" s="3581">
        <f ca="1">ROUND(C108*F108/10000,4)</f>
        <v>549.22699999999998</v>
      </c>
    </row>
    <row r="109" spans="2:7" x14ac:dyDescent="0.2">
      <c r="B109" s="3581" t="s">
        <v>3569</v>
      </c>
      <c r="C109" s="3582">
        <f t="shared" ref="C109:C110" si="10">C94</f>
        <v>1130</v>
      </c>
      <c r="D109" s="3595" t="s">
        <v>3571</v>
      </c>
      <c r="E109" s="3595" t="s">
        <v>3571</v>
      </c>
      <c r="F109" s="3581">
        <f ca="1">J63</f>
        <v>1240</v>
      </c>
      <c r="G109" s="3581">
        <f t="shared" ref="G109:G110" ca="1" si="11">ROUND(C109*F109/10000,4)</f>
        <v>140.12</v>
      </c>
    </row>
    <row r="110" spans="2:7" x14ac:dyDescent="0.2">
      <c r="B110" s="3581" t="s">
        <v>3570</v>
      </c>
      <c r="C110" s="3582">
        <f t="shared" si="10"/>
        <v>3744.59</v>
      </c>
      <c r="D110" s="3595" t="s">
        <v>3571</v>
      </c>
      <c r="E110" s="3595" t="s">
        <v>3571</v>
      </c>
      <c r="F110" s="3581">
        <f ca="1">J64</f>
        <v>992</v>
      </c>
      <c r="G110" s="3581">
        <f t="shared" ca="1" si="11"/>
        <v>371.4633</v>
      </c>
    </row>
    <row r="111" spans="2:7" x14ac:dyDescent="0.2">
      <c r="B111" s="3590" t="s">
        <v>3553</v>
      </c>
      <c r="C111" s="3590"/>
      <c r="D111" s="3590"/>
      <c r="E111" s="3590"/>
      <c r="F111" s="3590"/>
      <c r="G111" s="3580">
        <f ca="1">SUM(G108:G110)</f>
        <v>1060.8103000000001</v>
      </c>
    </row>
    <row r="112" spans="2:7" x14ac:dyDescent="0.2">
      <c r="B112" s="3581"/>
      <c r="C112" s="3581"/>
      <c r="D112" s="3581"/>
      <c r="E112" s="3581"/>
      <c r="F112" s="3581"/>
      <c r="G112" s="3581">
        <f ca="1">G111+G106</f>
        <v>3530.9040000000005</v>
      </c>
    </row>
    <row r="113" spans="2:7" x14ac:dyDescent="0.2">
      <c r="B113" s="3587"/>
      <c r="C113" s="3587"/>
      <c r="D113" s="3587"/>
      <c r="E113" s="3587"/>
      <c r="F113" s="3587"/>
      <c r="G113" s="3587"/>
    </row>
    <row r="114" spans="2:7" x14ac:dyDescent="0.2">
      <c r="B114" s="3587"/>
      <c r="C114" s="3587"/>
      <c r="D114" s="3587"/>
      <c r="E114" s="3587"/>
      <c r="F114" s="3587"/>
      <c r="G114" s="3587"/>
    </row>
    <row r="115" spans="2:7" x14ac:dyDescent="0.2">
      <c r="B115" s="3587"/>
      <c r="C115" s="3587"/>
      <c r="D115" s="3587"/>
      <c r="E115" s="3587"/>
      <c r="F115" s="3587"/>
      <c r="G115" s="3587"/>
    </row>
  </sheetData>
  <mergeCells count="76">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D34:D35"/>
    <mergeCell ref="E34:E35"/>
    <mergeCell ref="A24:A26"/>
    <mergeCell ref="B24:B25"/>
    <mergeCell ref="B26:E26"/>
    <mergeCell ref="B30:E30"/>
    <mergeCell ref="A31:E31"/>
    <mergeCell ref="A34:A35"/>
    <mergeCell ref="G46:G47"/>
    <mergeCell ref="A48:A50"/>
    <mergeCell ref="B50:F50"/>
    <mergeCell ref="A39:A42"/>
    <mergeCell ref="B42:E42"/>
    <mergeCell ref="A43:E43"/>
    <mergeCell ref="A46:A47"/>
    <mergeCell ref="B46:B47"/>
    <mergeCell ref="C46:C47"/>
    <mergeCell ref="D46:D47"/>
    <mergeCell ref="E46:E47"/>
    <mergeCell ref="B34:B35"/>
    <mergeCell ref="C34:C35"/>
    <mergeCell ref="B107:G107"/>
    <mergeCell ref="B85:G85"/>
    <mergeCell ref="B89:G89"/>
    <mergeCell ref="B92:G92"/>
    <mergeCell ref="A8:A10"/>
    <mergeCell ref="E8:E10"/>
    <mergeCell ref="F8:F10"/>
    <mergeCell ref="A51:A54"/>
    <mergeCell ref="B54:F54"/>
    <mergeCell ref="A55:F55"/>
    <mergeCell ref="F46:F47"/>
    <mergeCell ref="F34:F35"/>
    <mergeCell ref="A36:A38"/>
    <mergeCell ref="B36:B37"/>
    <mergeCell ref="B38:E38"/>
    <mergeCell ref="A27:A30"/>
    <mergeCell ref="G70:G71"/>
    <mergeCell ref="H70:H71"/>
    <mergeCell ref="I70:I71"/>
    <mergeCell ref="B100:G100"/>
    <mergeCell ref="B104:G104"/>
    <mergeCell ref="B70:B71"/>
    <mergeCell ref="C70:C71"/>
    <mergeCell ref="D70:D71"/>
    <mergeCell ref="E70:E71"/>
    <mergeCell ref="F70:F71"/>
    <mergeCell ref="B72:B81"/>
    <mergeCell ref="C72:C75"/>
    <mergeCell ref="H72:H73"/>
    <mergeCell ref="I72:I73"/>
    <mergeCell ref="C76:C80"/>
    <mergeCell ref="H76:H79"/>
    <mergeCell ref="I76:I78"/>
    <mergeCell ref="C81:D81"/>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view="pageBreakPreview" topLeftCell="A13" zoomScale="90" zoomScaleNormal="60" zoomScaleSheetLayoutView="90" workbookViewId="0">
      <selection activeCell="E23" sqref="E23"/>
    </sheetView>
  </sheetViews>
  <sheetFormatPr baseColWidth="10" defaultColWidth="12" defaultRowHeight="14" x14ac:dyDescent="0.2"/>
  <cols>
    <col min="1" max="1" width="9.6640625" style="1325" customWidth="1"/>
    <col min="2" max="2" width="20.83203125" style="1439"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x14ac:dyDescent="0.2">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6" x14ac:dyDescent="0.2">
      <c r="A2" s="1327" t="s">
        <v>895</v>
      </c>
      <c r="B2" s="1006">
        <f ca="1">C26</f>
        <v>59050</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2.8660000000000001</v>
      </c>
      <c r="T2" s="2618">
        <f ca="1">ROUND($C$5*$C$18*$C$19*$C$20*S2*$C$24,0)</f>
        <v>71510</v>
      </c>
      <c r="U2" s="2607"/>
      <c r="V2" s="2618">
        <f ca="1">ROUND(T2*U2/10000,0)</f>
        <v>0</v>
      </c>
      <c r="W2" s="2038"/>
      <c r="X2" s="2038"/>
      <c r="Y2" s="2038"/>
      <c r="Z2" s="2038"/>
      <c r="AA2" s="2038"/>
      <c r="AB2" s="2038"/>
      <c r="AC2" s="2039"/>
    </row>
    <row r="3" spans="1:39" ht="16" x14ac:dyDescent="0.2">
      <c r="A3" s="1332" t="s">
        <v>1662</v>
      </c>
      <c r="B3" s="1006">
        <f ca="1">ROUND(B2*10000/D1,0)</f>
        <v>55077</v>
      </c>
      <c r="C3" s="1328" t="s">
        <v>902</v>
      </c>
      <c r="D3" s="1329" t="s">
        <v>903</v>
      </c>
      <c r="E3" s="1333" t="s">
        <v>3192</v>
      </c>
      <c r="F3" s="1334" t="s">
        <v>3193</v>
      </c>
      <c r="G3" s="3476">
        <f>面积表!E6</f>
        <v>0.65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2.0571999999999999</v>
      </c>
      <c r="T3" s="2618">
        <f t="shared" ref="T3:T16" ca="1" si="0">ROUND($C$5*$C$18*$C$19*$C$20*S3*$C$24,0)</f>
        <v>51329</v>
      </c>
      <c r="U3" s="2607"/>
      <c r="V3" s="2618">
        <f t="shared" ref="V3:V16" ca="1" si="1">ROUND(T3*U3/10000,0)</f>
        <v>0</v>
      </c>
      <c r="W3" s="2038"/>
      <c r="X3" s="2038"/>
      <c r="Y3" s="2038"/>
      <c r="Z3" s="2038"/>
      <c r="AA3" s="2038"/>
      <c r="AB3" s="2038"/>
      <c r="AC3" s="2039"/>
    </row>
    <row r="4" spans="1:39" ht="30" x14ac:dyDescent="0.2">
      <c r="A4" s="1775" t="s">
        <v>2246</v>
      </c>
      <c r="B4" s="2276">
        <f ca="1">ROUND(B2*10000/F1,0)</f>
        <v>35911</v>
      </c>
      <c r="C4" s="1778" t="s">
        <v>2221</v>
      </c>
      <c r="D4" s="1778">
        <f ca="1">ROUND(B2/(F1/666.67),0)</f>
        <v>2394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1.6597</v>
      </c>
      <c r="T4" s="2618">
        <f t="shared" ca="1" si="0"/>
        <v>41411</v>
      </c>
      <c r="U4" s="2607"/>
      <c r="V4" s="2618">
        <f t="shared" ca="1" si="1"/>
        <v>0</v>
      </c>
      <c r="W4" s="2038"/>
      <c r="X4" s="2038"/>
      <c r="Y4" s="2038"/>
      <c r="Z4" s="2038"/>
      <c r="AA4" s="2038"/>
      <c r="AB4" s="2038"/>
      <c r="AC4" s="2039"/>
    </row>
    <row r="5" spans="1:39" s="1342" customFormat="1" ht="17" thickBot="1" x14ac:dyDescent="0.25">
      <c r="A5" s="1537" t="s">
        <v>1798</v>
      </c>
      <c r="B5" s="1336" t="s">
        <v>906</v>
      </c>
      <c r="C5" s="1009">
        <f>ROUND(IF(E2="商业",C6*C7+C16,(IF(E2="住宅",C6*C12+C16,C6+C16))),0)</f>
        <v>20210</v>
      </c>
      <c r="D5" s="2754">
        <f>ROUND(C6+C16,0)</f>
        <v>20210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1.3317000000000001</v>
      </c>
      <c r="T5" s="2618">
        <f t="shared" ca="1" si="0"/>
        <v>33227</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7" thickBot="1" x14ac:dyDescent="0.25">
      <c r="A6" s="1538" t="s">
        <v>1839</v>
      </c>
      <c r="B6" s="1343" t="s">
        <v>906</v>
      </c>
      <c r="C6" s="1010">
        <f>SUMIF(L1:L12,'基准地价-商业原容积率'!G2,M1:M12)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1.1339999999999999</v>
      </c>
      <c r="T6" s="2618">
        <f t="shared" ca="1" si="0"/>
        <v>28294</v>
      </c>
      <c r="U6" s="2607"/>
      <c r="V6" s="2618">
        <f t="shared" ca="1" si="1"/>
        <v>0</v>
      </c>
      <c r="W6" s="2038"/>
      <c r="X6" s="2038"/>
      <c r="Y6" s="2038"/>
      <c r="Z6" s="2038"/>
      <c r="AA6" s="2038"/>
      <c r="AB6" s="2038"/>
      <c r="AC6" s="2040"/>
      <c r="AD6" s="1340"/>
      <c r="AE6" s="1340"/>
      <c r="AF6" s="1340"/>
      <c r="AG6" s="1340"/>
      <c r="AH6" s="1340"/>
      <c r="AI6" s="1340"/>
      <c r="AJ6" s="1341"/>
    </row>
    <row r="7" spans="1:39" ht="28" x14ac:dyDescent="0.2">
      <c r="A7" s="3848">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0.99719999999999998</v>
      </c>
      <c r="T7" s="2618">
        <f t="shared" ca="1" si="0"/>
        <v>24881</v>
      </c>
      <c r="U7" s="2607"/>
      <c r="V7" s="2618">
        <f t="shared" ca="1" si="1"/>
        <v>0</v>
      </c>
      <c r="W7" s="3527" t="s">
        <v>2717</v>
      </c>
      <c r="X7" s="2608" t="str">
        <f>G2</f>
        <v>三级</v>
      </c>
      <c r="Y7" s="2608" t="s">
        <v>2718</v>
      </c>
      <c r="Z7" s="2609">
        <f>G3</f>
        <v>0.65</v>
      </c>
      <c r="AA7" s="2041"/>
      <c r="AB7" s="2041"/>
      <c r="AC7" s="2042"/>
      <c r="AD7" s="2610"/>
      <c r="AE7" s="2610"/>
      <c r="AF7" s="2610"/>
      <c r="AG7" s="2610"/>
      <c r="AH7" s="2610"/>
      <c r="AI7" s="2610"/>
      <c r="AJ7" s="2611"/>
    </row>
    <row r="8" spans="1:39" ht="16" x14ac:dyDescent="0.2">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6" x14ac:dyDescent="0.2">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6" x14ac:dyDescent="0.2">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x14ac:dyDescent="0.25">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5" t="s">
        <v>2733</v>
      </c>
      <c r="X11" s="1016" t="s">
        <v>2718</v>
      </c>
      <c r="Y11" s="1552">
        <f>$G$3</f>
        <v>0.65</v>
      </c>
      <c r="Z11" s="1552">
        <f t="shared" ref="Z11:AJ11" si="3">$G$3</f>
        <v>0.65</v>
      </c>
      <c r="AA11" s="1552">
        <f t="shared" si="3"/>
        <v>0.65</v>
      </c>
      <c r="AB11" s="1552">
        <f t="shared" si="3"/>
        <v>0.65</v>
      </c>
      <c r="AC11" s="1552">
        <f t="shared" si="3"/>
        <v>0.65</v>
      </c>
      <c r="AD11" s="1552">
        <f t="shared" si="3"/>
        <v>0.65</v>
      </c>
      <c r="AE11" s="1552">
        <f t="shared" si="3"/>
        <v>0.65</v>
      </c>
      <c r="AF11" s="1552">
        <f t="shared" si="3"/>
        <v>0.65</v>
      </c>
      <c r="AG11" s="1552">
        <f t="shared" si="3"/>
        <v>0.65</v>
      </c>
      <c r="AH11" s="1552">
        <f t="shared" si="3"/>
        <v>0.65</v>
      </c>
      <c r="AI11" s="1552">
        <f t="shared" si="3"/>
        <v>0.65</v>
      </c>
      <c r="AJ11" s="1552">
        <f t="shared" si="3"/>
        <v>0.65</v>
      </c>
    </row>
    <row r="12" spans="1:39" ht="29" thickBot="1" x14ac:dyDescent="0.25">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8" x14ac:dyDescent="0.2">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5"/>
      <c r="X13" s="2615"/>
      <c r="Y13" s="2614">
        <f>(-0.163*(Y12^2)-0.59*Y12+7617)*(10^(-4))/Y11</f>
        <v>1.171846153846154</v>
      </c>
      <c r="Z13" s="2614">
        <f t="shared" ref="Z13:AJ13" si="5">(-0.163*(Z12^2)-0.59*Z12+7617)*(10^(-4))/Z11</f>
        <v>1.171846153846154</v>
      </c>
      <c r="AA13" s="2614">
        <f t="shared" si="5"/>
        <v>1.171846153846154</v>
      </c>
      <c r="AB13" s="2614">
        <f t="shared" si="5"/>
        <v>1.171846153846154</v>
      </c>
      <c r="AC13" s="2614">
        <f t="shared" si="5"/>
        <v>1.171846153846154</v>
      </c>
      <c r="AD13" s="2614">
        <f t="shared" si="5"/>
        <v>1.171846153846154</v>
      </c>
      <c r="AE13" s="2614">
        <f t="shared" si="5"/>
        <v>1.171846153846154</v>
      </c>
      <c r="AF13" s="2614">
        <f t="shared" si="5"/>
        <v>1.171846153846154</v>
      </c>
      <c r="AG13" s="2614">
        <f t="shared" si="5"/>
        <v>1.171846153846154</v>
      </c>
      <c r="AH13" s="2614">
        <f t="shared" si="5"/>
        <v>1.171846153846154</v>
      </c>
      <c r="AI13" s="2614">
        <f t="shared" si="5"/>
        <v>1.171846153846154</v>
      </c>
      <c r="AJ13" s="2614">
        <f t="shared" si="5"/>
        <v>1.171846153846154</v>
      </c>
    </row>
    <row r="14" spans="1:39" ht="12.75" customHeight="1" x14ac:dyDescent="0.2">
      <c r="A14" s="3856"/>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x14ac:dyDescent="0.25">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5" customHeight="1" x14ac:dyDescent="0.2">
      <c r="A16" s="3848" t="s">
        <v>1813</v>
      </c>
      <c r="B16" s="1348" t="s">
        <v>925</v>
      </c>
      <c r="C16" s="1020">
        <f>ROUND(IF(F17="与级别开发程度一致",0,(G17-E17)/C17),0)</f>
        <v>0</v>
      </c>
      <c r="D16" s="3850" t="s">
        <v>929</v>
      </c>
      <c r="E16" s="3851"/>
      <c r="F16" s="3850" t="s">
        <v>926</v>
      </c>
      <c r="G16" s="3851"/>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9" thickBot="1" x14ac:dyDescent="0.25">
      <c r="A17" s="3849"/>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 thickBot="1" x14ac:dyDescent="0.25">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9" thickBot="1" x14ac:dyDescent="0.25">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9" thickBot="1" x14ac:dyDescent="0.25">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x14ac:dyDescent="0.2">
      <c r="A21" s="1541" t="s">
        <v>1812</v>
      </c>
      <c r="B21" s="3544" t="s">
        <v>3198</v>
      </c>
      <c r="C21" s="3545">
        <f>IF(B21="容积率修正",IF(G3&lt;=10,D22,J22),C23)</f>
        <v>2.2073999999999998</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x14ac:dyDescent="0.2">
      <c r="A22" s="1542" t="s">
        <v>1839</v>
      </c>
      <c r="B22" s="1396" t="s">
        <v>951</v>
      </c>
      <c r="C22" s="1024" t="s">
        <v>1677</v>
      </c>
      <c r="D22" s="1024">
        <f>IF(E22=G22,F22,IF(G3&lt;=10,ROUND(F22+(H22-F22)*(G3-E22)/(G22-E22),4),"——"))</f>
        <v>2.2073999999999998</v>
      </c>
      <c r="E22" s="1007">
        <f>ROUNDDOWN(G3,1)</f>
        <v>0.6</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007">
        <f>ROUNDUP(G3,1)</f>
        <v>0.7</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2.0375999999999999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 thickBot="1" x14ac:dyDescent="0.25">
      <c r="A23" s="1542" t="s">
        <v>1840</v>
      </c>
      <c r="B23" s="1396" t="s">
        <v>954</v>
      </c>
      <c r="C23" s="1025">
        <f>ROUND(IF(G3&gt;1,IF(I3&lt;7,SUMPRODUCT((B93:B98=I3)*(C92:N92=G2)*(C93:N98)),SUMIF(C92:N92,G2,C100:N100)),IF(I3&lt;7,SUMPRODUCT((B102:B107=I3)*(C92:N92=G2)*(C102:N107)),SUMIF(C92:N92,G2,C109:N109))),4)</f>
        <v>2.8660000000000001</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 thickBot="1" x14ac:dyDescent="0.25">
      <c r="A24" s="1540" t="s">
        <v>1841</v>
      </c>
      <c r="B24" s="1336" t="s">
        <v>955</v>
      </c>
      <c r="C24" s="1026">
        <f>SUMIF(A44:A87,E2,B44:B87)</f>
        <v>1.0526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x14ac:dyDescent="0.25">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x14ac:dyDescent="0.2">
      <c r="A26" s="1401"/>
      <c r="B26" s="1396" t="s">
        <v>961</v>
      </c>
      <c r="C26" s="2978">
        <f ca="1">IF(B21="容积率修正",E29+SUM(E33:E39),SUM(V2:V16)+SUM(E33:E39))</f>
        <v>59050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x14ac:dyDescent="0.25">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x14ac:dyDescent="0.25">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x14ac:dyDescent="0.2">
      <c r="A29" s="1414"/>
      <c r="B29" s="1415" t="s">
        <v>968</v>
      </c>
      <c r="C29" s="1027">
        <f ca="1">ROUND(C5*C18*C19*C20*C21*C24,0)</f>
        <v>55077</v>
      </c>
      <c r="D29" s="3475">
        <f>'数据-汇总表'!F19</f>
        <v>10721.3</v>
      </c>
      <c r="E29" s="1733">
        <f ca="1">ROUND(C29*D29/10000,0)</f>
        <v>59050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9" thickBot="1" x14ac:dyDescent="0.25">
      <c r="A30" s="1419"/>
      <c r="B30" s="1420" t="s">
        <v>969</v>
      </c>
      <c r="C30" s="1019">
        <f ca="1">ROUND(IF(E2="工业",C29*M39,C29*M38),0)</f>
        <v>13769</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x14ac:dyDescent="0.2">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8" x14ac:dyDescent="0.2">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x14ac:dyDescent="0.2">
      <c r="A33" s="3864"/>
      <c r="B33" s="1435" t="s">
        <v>974</v>
      </c>
      <c r="C33" s="1027">
        <f ca="1">ROUND(D5*C19*C20*C24*F33,0)</f>
        <v>17466</v>
      </c>
      <c r="D33" s="1448"/>
      <c r="E33" s="1016">
        <f ca="1">ROUND(C33*D33/10000,0)</f>
        <v>0</v>
      </c>
      <c r="F33" s="1016">
        <f>SUMIF(修正!A45:A56,G2,修正!B45:B56)</f>
        <v>0.7</v>
      </c>
      <c r="G33" s="1016">
        <f t="shared" ref="G33" ca="1" si="6">ROUND(IF(E2="工业",C33*$M$39,C33*$M$38),0)</f>
        <v>4367</v>
      </c>
      <c r="H33" s="1016">
        <f>D33</f>
        <v>0</v>
      </c>
      <c r="I33" s="1016">
        <f ca="1">ROUND(G33*H33/10000,0)</f>
        <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x14ac:dyDescent="0.2">
      <c r="A34" s="3865"/>
      <c r="B34" s="1366" t="s">
        <v>975</v>
      </c>
      <c r="C34" s="1027">
        <f ca="1">ROUND(D5*C19*C20*C24*F34,0)</f>
        <v>9980</v>
      </c>
      <c r="D34" s="1448"/>
      <c r="E34" s="1016">
        <f t="shared" ref="E34:E39" ca="1" si="7">ROUND(C34*D34/10000,0)</f>
        <v>0</v>
      </c>
      <c r="F34" s="1016">
        <f>SUMIF(修正!A45:A56,G2,修正!C45:C56)</f>
        <v>0.4</v>
      </c>
      <c r="G34" s="1016">
        <f ca="1">ROUND(IF(E2="工业",C34*$M$39,C34*$M$38),0)</f>
        <v>2495</v>
      </c>
      <c r="H34" s="1016">
        <f t="shared" ref="H34:H39" si="8">D34</f>
        <v>0</v>
      </c>
      <c r="I34" s="1016">
        <f t="shared" ref="I34:I39" ca="1" si="9">ROUND(G34*H34/10000,0)</f>
        <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x14ac:dyDescent="0.2">
      <c r="A35" s="3865"/>
      <c r="B35" s="1366" t="s">
        <v>976</v>
      </c>
      <c r="C35" s="1027">
        <f ca="1">ROUND(D5*C19*C20*C24*F35,0)</f>
        <v>6986</v>
      </c>
      <c r="D35" s="1448"/>
      <c r="E35" s="1016">
        <f t="shared" ca="1" si="7"/>
        <v>0</v>
      </c>
      <c r="F35" s="1016">
        <f>SUMIF(修正!A45:A56,G2,修正!D45:D56)</f>
        <v>0.28000000000000003</v>
      </c>
      <c r="G35" s="1016">
        <f ca="1">ROUND(IF(E2="工业",C35*$M$39,C35*$M$38),0)</f>
        <v>1747</v>
      </c>
      <c r="H35" s="1016">
        <f t="shared" si="8"/>
        <v>0</v>
      </c>
      <c r="I35" s="1016">
        <f t="shared" ca="1" si="9"/>
        <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5" thickBot="1" x14ac:dyDescent="0.25">
      <c r="A36" s="3866"/>
      <c r="B36" s="1366" t="s">
        <v>977</v>
      </c>
      <c r="C36" s="1027">
        <f ca="1">ROUND(D5*C19*C20*C24*F36,0)</f>
        <v>6238</v>
      </c>
      <c r="D36" s="1448"/>
      <c r="E36" s="1016">
        <f t="shared" ca="1" si="7"/>
        <v>0</v>
      </c>
      <c r="F36" s="1016">
        <f>SUMIF(修正!A45:A56,G2,修正!E45:E56)</f>
        <v>0.25</v>
      </c>
      <c r="G36" s="1016">
        <f ca="1">ROUND(IF(E2="工业",C36*$M$39,C36*$M$38),0)</f>
        <v>1560</v>
      </c>
      <c r="H36" s="1016">
        <f t="shared" si="8"/>
        <v>0</v>
      </c>
      <c r="I36" s="1016">
        <f t="shared" ca="1" si="9"/>
        <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x14ac:dyDescent="0.2">
      <c r="A37" s="1434"/>
      <c r="B37" s="1366" t="s">
        <v>978</v>
      </c>
      <c r="C37" s="1016">
        <f ca="1">ROUND(D5*C19*C20*C24*F37,0)</f>
        <v>6238</v>
      </c>
      <c r="D37" s="1448"/>
      <c r="E37" s="1016">
        <f t="shared" ca="1" si="7"/>
        <v>0</v>
      </c>
      <c r="F37" s="1027">
        <f>SUMIF(修正!A45:A56,G2,修正!F45:F56)</f>
        <v>0.25</v>
      </c>
      <c r="G37" s="1016">
        <f ca="1">ROUND(IF(E2="工业",C37*$M$39,C37*$M$38),0)</f>
        <v>1560</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x14ac:dyDescent="0.2">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5" thickBot="1" x14ac:dyDescent="0.25">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x14ac:dyDescent="0.2">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x14ac:dyDescent="0.2">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x14ac:dyDescent="0.2">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x14ac:dyDescent="0.2">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6" thickBot="1" x14ac:dyDescent="0.25">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x14ac:dyDescent="0.2">
      <c r="A45" s="2247" t="s">
        <v>950</v>
      </c>
      <c r="B45" s="2248">
        <f>1+E47</f>
        <v>1.0526</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8" x14ac:dyDescent="0.2">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9" x14ac:dyDescent="0.2">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5.2600000000000001E-2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52" x14ac:dyDescent="0.2">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6" x14ac:dyDescent="0.2">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9" x14ac:dyDescent="0.2">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6" x14ac:dyDescent="0.2">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6" x14ac:dyDescent="0.2">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6" x14ac:dyDescent="0.2">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6" x14ac:dyDescent="0.2">
      <c r="A54" s="2263" t="s">
        <v>1002</v>
      </c>
      <c r="B54" s="2231" t="str">
        <f>估价对象房地状况!C22</f>
        <v>估价对象所在区域基础设施水平</v>
      </c>
      <c r="C54" s="1018" t="s">
        <v>3548</v>
      </c>
      <c r="D54" s="2240">
        <f t="shared" si="10"/>
        <v>9.5999999999999992E-3</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7" thickBot="1" x14ac:dyDescent="0.25">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x14ac:dyDescent="0.2">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8" x14ac:dyDescent="0.2">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9" x14ac:dyDescent="0.2">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52" x14ac:dyDescent="0.2">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6" x14ac:dyDescent="0.2">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9" x14ac:dyDescent="0.2">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6" x14ac:dyDescent="0.2">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6" x14ac:dyDescent="0.2">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6" x14ac:dyDescent="0.2">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6" x14ac:dyDescent="0.2">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7" thickBot="1" x14ac:dyDescent="0.25">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x14ac:dyDescent="0.2">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8" x14ac:dyDescent="0.2">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52" x14ac:dyDescent="0.2">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52" x14ac:dyDescent="0.2">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6" x14ac:dyDescent="0.2">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x14ac:dyDescent="0.2">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6" x14ac:dyDescent="0.2">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6" x14ac:dyDescent="0.2">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6" x14ac:dyDescent="0.2">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6" x14ac:dyDescent="0.2">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7" thickBot="1" x14ac:dyDescent="0.25">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x14ac:dyDescent="0.2">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8" x14ac:dyDescent="0.2">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9" x14ac:dyDescent="0.2">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52" x14ac:dyDescent="0.2">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6" x14ac:dyDescent="0.2">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x14ac:dyDescent="0.2">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6" x14ac:dyDescent="0.2">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6" x14ac:dyDescent="0.2">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6" x14ac:dyDescent="0.2">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40" thickBot="1" x14ac:dyDescent="0.25">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x14ac:dyDescent="0.2">
      <c r="A90" s="3867" t="s">
        <v>1608</v>
      </c>
      <c r="B90" s="3867"/>
      <c r="C90" s="3867"/>
      <c r="D90" s="3867"/>
      <c r="E90" s="3867"/>
      <c r="F90" s="3867"/>
      <c r="G90" s="3867"/>
      <c r="H90" s="3867"/>
      <c r="I90" s="3867"/>
      <c r="J90" s="3867"/>
      <c r="K90" s="3529"/>
      <c r="L90" s="3529"/>
      <c r="M90" s="3529"/>
      <c r="N90" s="3529"/>
    </row>
    <row r="91" spans="1:40" x14ac:dyDescent="0.2">
      <c r="A91" s="3868" t="s">
        <v>873</v>
      </c>
      <c r="B91" s="3868" t="s">
        <v>1609</v>
      </c>
      <c r="C91" s="1104" t="s">
        <v>1610</v>
      </c>
      <c r="D91" s="1105"/>
      <c r="E91" s="1105"/>
      <c r="F91" s="1105"/>
      <c r="G91" s="1105"/>
      <c r="H91" s="1105"/>
      <c r="I91" s="1105"/>
      <c r="J91" s="1106"/>
      <c r="K91" s="1098"/>
      <c r="L91" s="1098"/>
      <c r="M91" s="1098"/>
      <c r="N91" s="1098"/>
    </row>
    <row r="92" spans="1:40" x14ac:dyDescent="0.2">
      <c r="A92" s="3868"/>
      <c r="B92" s="3868"/>
      <c r="C92" s="3530" t="s">
        <v>859</v>
      </c>
      <c r="D92" s="3530" t="s">
        <v>860</v>
      </c>
      <c r="E92" s="3530" t="s">
        <v>861</v>
      </c>
      <c r="F92" s="3530" t="s">
        <v>862</v>
      </c>
      <c r="G92" s="3530" t="s">
        <v>863</v>
      </c>
      <c r="H92" s="3530" t="s">
        <v>864</v>
      </c>
      <c r="I92" s="3530" t="s">
        <v>865</v>
      </c>
      <c r="J92" s="3530" t="s">
        <v>866</v>
      </c>
      <c r="K92" s="3530" t="s">
        <v>867</v>
      </c>
      <c r="L92" s="3530" t="s">
        <v>868</v>
      </c>
      <c r="M92" s="3530" t="s">
        <v>869</v>
      </c>
      <c r="N92" s="3530" t="s">
        <v>870</v>
      </c>
    </row>
    <row r="93" spans="1:40" x14ac:dyDescent="0.2">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x14ac:dyDescent="0.2">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x14ac:dyDescent="0.2">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x14ac:dyDescent="0.2">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x14ac:dyDescent="0.2">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x14ac:dyDescent="0.2">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x14ac:dyDescent="0.2">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x14ac:dyDescent="0.2">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x14ac:dyDescent="0.2">
      <c r="A101" s="3858" t="s">
        <v>1612</v>
      </c>
      <c r="B101" s="1111" t="s">
        <v>858</v>
      </c>
      <c r="C101" s="1112">
        <f>$G$3</f>
        <v>0.65</v>
      </c>
      <c r="D101" s="1112">
        <f t="shared" ref="D101:N101" si="32">$G$3</f>
        <v>0.65</v>
      </c>
      <c r="E101" s="1112">
        <f t="shared" si="32"/>
        <v>0.65</v>
      </c>
      <c r="F101" s="1112">
        <f t="shared" si="32"/>
        <v>0.65</v>
      </c>
      <c r="G101" s="1112">
        <f t="shared" si="32"/>
        <v>0.65</v>
      </c>
      <c r="H101" s="1112">
        <f t="shared" si="32"/>
        <v>0.65</v>
      </c>
      <c r="I101" s="1112">
        <f t="shared" si="32"/>
        <v>0.65</v>
      </c>
      <c r="J101" s="1112">
        <f t="shared" si="32"/>
        <v>0.65</v>
      </c>
      <c r="K101" s="1112">
        <f t="shared" si="32"/>
        <v>0.65</v>
      </c>
      <c r="L101" s="1112">
        <f t="shared" si="32"/>
        <v>0.65</v>
      </c>
      <c r="M101" s="1112">
        <f t="shared" si="32"/>
        <v>0.65</v>
      </c>
      <c r="N101" s="1112">
        <f t="shared" si="32"/>
        <v>0.65</v>
      </c>
    </row>
    <row r="102" spans="1:14" x14ac:dyDescent="0.2">
      <c r="A102" s="3859"/>
      <c r="B102" s="1107">
        <v>1</v>
      </c>
      <c r="C102" s="1108">
        <f>1.9362/C101</f>
        <v>2.9787692307692306</v>
      </c>
      <c r="D102" s="1108">
        <f>1.9362/D101</f>
        <v>2.9787692307692306</v>
      </c>
      <c r="E102" s="1108">
        <f>1.8629/E101</f>
        <v>2.8660000000000001</v>
      </c>
      <c r="F102" s="1108">
        <f>1.8629/F101</f>
        <v>2.8660000000000001</v>
      </c>
      <c r="G102" s="1108">
        <f>1.8629/G101</f>
        <v>2.8660000000000001</v>
      </c>
      <c r="H102" s="1108">
        <f>1.8629/H101</f>
        <v>2.8660000000000001</v>
      </c>
      <c r="I102" s="1108">
        <f>1.8629/I101</f>
        <v>2.8660000000000001</v>
      </c>
      <c r="J102" s="1108">
        <f>1.942/J101</f>
        <v>2.9876923076923076</v>
      </c>
      <c r="K102" s="1108">
        <f>1.942/K101</f>
        <v>2.9876923076923076</v>
      </c>
      <c r="L102" s="1108">
        <f>1.942/L101</f>
        <v>2.9876923076923076</v>
      </c>
      <c r="M102" s="1108">
        <f>1.942/M101</f>
        <v>2.9876923076923076</v>
      </c>
      <c r="N102" s="1108">
        <f>1.942/N101</f>
        <v>2.9876923076923076</v>
      </c>
    </row>
    <row r="103" spans="1:14" x14ac:dyDescent="0.2">
      <c r="A103" s="3859"/>
      <c r="B103" s="1107">
        <v>2</v>
      </c>
      <c r="C103" s="1108">
        <f>1.4198/C101</f>
        <v>2.1843076923076921</v>
      </c>
      <c r="D103" s="1108">
        <f>1.4198/D101</f>
        <v>2.1843076923076921</v>
      </c>
      <c r="E103" s="1108">
        <f>1.3372/E101</f>
        <v>2.057230769230769</v>
      </c>
      <c r="F103" s="1108">
        <f>1.3372/F101</f>
        <v>2.057230769230769</v>
      </c>
      <c r="G103" s="1108">
        <f>1.3372/G101</f>
        <v>2.057230769230769</v>
      </c>
      <c r="H103" s="1108">
        <f>1.3372/H101</f>
        <v>2.057230769230769</v>
      </c>
      <c r="I103" s="1108">
        <f>1.3372/I101</f>
        <v>2.057230769230769</v>
      </c>
      <c r="J103" s="1108">
        <f>1.2799/J101</f>
        <v>1.9690769230769232</v>
      </c>
      <c r="K103" s="1108">
        <f>1.2799/K101</f>
        <v>1.9690769230769232</v>
      </c>
      <c r="L103" s="1108">
        <f>1.2799/L101</f>
        <v>1.9690769230769232</v>
      </c>
      <c r="M103" s="1108">
        <f>1.2799/M101</f>
        <v>1.9690769230769232</v>
      </c>
      <c r="N103" s="1108">
        <f>1.2799/N101</f>
        <v>1.9690769230769232</v>
      </c>
    </row>
    <row r="104" spans="1:14" x14ac:dyDescent="0.2">
      <c r="A104" s="3859"/>
      <c r="B104" s="1107">
        <v>3</v>
      </c>
      <c r="C104" s="1108">
        <f>1.1594/C101</f>
        <v>1.7836923076923077</v>
      </c>
      <c r="D104" s="1108">
        <f>1.1594/D101</f>
        <v>1.7836923076923077</v>
      </c>
      <c r="E104" s="1108">
        <f>1.0788/E101</f>
        <v>1.6596923076923076</v>
      </c>
      <c r="F104" s="1108">
        <f>1.0788/F101</f>
        <v>1.6596923076923076</v>
      </c>
      <c r="G104" s="1108">
        <f>1.0788/G101</f>
        <v>1.6596923076923076</v>
      </c>
      <c r="H104" s="1108">
        <f>1.0788/H101</f>
        <v>1.6596923076923076</v>
      </c>
      <c r="I104" s="1108">
        <f>1.0788/I101</f>
        <v>1.6596923076923076</v>
      </c>
      <c r="J104" s="1108">
        <f>1.0072/J101</f>
        <v>1.5495384615384615</v>
      </c>
      <c r="K104" s="1108">
        <f>1.0072/K101</f>
        <v>1.5495384615384615</v>
      </c>
      <c r="L104" s="1108">
        <f>1.0072/L101</f>
        <v>1.5495384615384615</v>
      </c>
      <c r="M104" s="1108">
        <f>1.0072/M101</f>
        <v>1.5495384615384615</v>
      </c>
      <c r="N104" s="1108">
        <f>1.0072/N101</f>
        <v>1.5495384615384615</v>
      </c>
    </row>
    <row r="105" spans="1:14" x14ac:dyDescent="0.2">
      <c r="A105" s="3859"/>
      <c r="B105" s="1107">
        <v>4</v>
      </c>
      <c r="C105" s="1108">
        <f>0.9622/C101</f>
        <v>1.4803076923076923</v>
      </c>
      <c r="D105" s="1108">
        <f>0.9622/D101</f>
        <v>1.4803076923076923</v>
      </c>
      <c r="E105" s="1108">
        <f>0.8656/E101</f>
        <v>1.3316923076923077</v>
      </c>
      <c r="F105" s="1108">
        <f>0.8656/F101</f>
        <v>1.3316923076923077</v>
      </c>
      <c r="G105" s="1108">
        <f>0.8656/G101</f>
        <v>1.3316923076923077</v>
      </c>
      <c r="H105" s="1108">
        <f>0.8656/H101</f>
        <v>1.3316923076923077</v>
      </c>
      <c r="I105" s="1108">
        <f>0.8656/I101</f>
        <v>1.3316923076923077</v>
      </c>
      <c r="J105" s="1108">
        <f>0.7525/J101</f>
        <v>1.1576923076923076</v>
      </c>
      <c r="K105" s="1108">
        <f>0.7525/K101</f>
        <v>1.1576923076923076</v>
      </c>
      <c r="L105" s="1108">
        <f>0.7525/L101</f>
        <v>1.1576923076923076</v>
      </c>
      <c r="M105" s="1108">
        <f>0.7525/M101</f>
        <v>1.1576923076923076</v>
      </c>
      <c r="N105" s="1108">
        <f>0.7525/N101</f>
        <v>1.1576923076923076</v>
      </c>
    </row>
    <row r="106" spans="1:14" x14ac:dyDescent="0.2">
      <c r="A106" s="3859"/>
      <c r="B106" s="1107">
        <v>5</v>
      </c>
      <c r="C106" s="1108">
        <f>0.8417/C101</f>
        <v>1.2949230769230768</v>
      </c>
      <c r="D106" s="1108">
        <f>0.8417/D101</f>
        <v>1.2949230769230768</v>
      </c>
      <c r="E106" s="1108">
        <f>0.7371/E101</f>
        <v>1.1339999999999999</v>
      </c>
      <c r="F106" s="1108">
        <f>0.7371/F101</f>
        <v>1.1339999999999999</v>
      </c>
      <c r="G106" s="1108">
        <f>0.7371/G101</f>
        <v>1.1339999999999999</v>
      </c>
      <c r="H106" s="1108">
        <f>0.7371/H101</f>
        <v>1.1339999999999999</v>
      </c>
      <c r="I106" s="1108">
        <f>0.7371/I101</f>
        <v>1.1339999999999999</v>
      </c>
      <c r="J106" s="1108">
        <f>0.5659/J101</f>
        <v>0.87061538461538457</v>
      </c>
      <c r="K106" s="1108">
        <f>0.5659/K101</f>
        <v>0.87061538461538457</v>
      </c>
      <c r="L106" s="1108">
        <f>0.5659/L101</f>
        <v>0.87061538461538457</v>
      </c>
      <c r="M106" s="1108">
        <f>0.5659/M101</f>
        <v>0.87061538461538457</v>
      </c>
      <c r="N106" s="1108">
        <f>0.5659/N101</f>
        <v>0.87061538461538457</v>
      </c>
    </row>
    <row r="107" spans="1:14" x14ac:dyDescent="0.2">
      <c r="A107" s="3859"/>
      <c r="B107" s="1107">
        <v>6</v>
      </c>
      <c r="C107" s="1108">
        <f>0.7608/C101</f>
        <v>1.1704615384615384</v>
      </c>
      <c r="D107" s="1108">
        <f>0.7608/D101</f>
        <v>1.1704615384615384</v>
      </c>
      <c r="E107" s="1108">
        <f>0.6482/E101</f>
        <v>0.99723076923076914</v>
      </c>
      <c r="F107" s="1108">
        <f>0.6482/F101</f>
        <v>0.99723076923076914</v>
      </c>
      <c r="G107" s="1108">
        <f>0.6482/G101</f>
        <v>0.99723076923076914</v>
      </c>
      <c r="H107" s="1108">
        <f>0.6482/H101</f>
        <v>0.99723076923076914</v>
      </c>
      <c r="I107" s="1108">
        <f>0.6482/I101</f>
        <v>0.99723076923076914</v>
      </c>
      <c r="J107" s="1108">
        <f>0.4525/J101</f>
        <v>0.69615384615384612</v>
      </c>
      <c r="K107" s="1108">
        <f>0.4525/K101</f>
        <v>0.69615384615384612</v>
      </c>
      <c r="L107" s="1108">
        <f>0.4525/L101</f>
        <v>0.69615384615384612</v>
      </c>
      <c r="M107" s="1108">
        <f>0.4525/M101</f>
        <v>0.69615384615384612</v>
      </c>
      <c r="N107" s="1108">
        <f>0.4525/N101</f>
        <v>0.69615384615384612</v>
      </c>
    </row>
    <row r="108" spans="1:14" x14ac:dyDescent="0.2">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x14ac:dyDescent="0.2">
      <c r="A109" s="3860"/>
      <c r="B109" s="3862"/>
      <c r="C109" s="1110">
        <f>(-0.163*(C108^2)-0.59*C108+7617)*(10^(-4))/C101</f>
        <v>1.1717303076923078</v>
      </c>
      <c r="D109" s="1110">
        <f>(-0.163*(D108^2)-0.59*D108+7617)*(10^(-4))/D101</f>
        <v>1.1717303076923078</v>
      </c>
      <c r="E109" s="1110">
        <f>(-0.161*(E108^2)-7.509*E108+6533)*(10^(-4))/E101</f>
        <v>1.003896923076923</v>
      </c>
      <c r="F109" s="1110">
        <f>(-0.161*(F108^2)-7.509*F108+6533)*(10^(-4))/F101</f>
        <v>1.003896923076923</v>
      </c>
      <c r="G109" s="1110">
        <f>(-0.161*(G108^2)-7.509*G108+6533)*(10^(-4))/G101</f>
        <v>1.003896923076923</v>
      </c>
      <c r="H109" s="1110">
        <f>(-0.161*(H108^2)-7.509*H108+6533)*(10^(-4))/H101</f>
        <v>1.003896923076923</v>
      </c>
      <c r="I109" s="1110">
        <f>(-0.161*(I108^2)-7.509*I108+6533)*(10^(-4))/I101</f>
        <v>1.003896923076923</v>
      </c>
      <c r="J109" s="1110">
        <f>(-0.214*(J108^2)-21.991*J108+4665)*(10^(-4))/J101</f>
        <v>0.71427615384615384</v>
      </c>
      <c r="K109" s="1110">
        <f>(-0.214*(K108^2)-21.991*K108+4665)*(10^(-4))/K101</f>
        <v>0.71427615384615384</v>
      </c>
      <c r="L109" s="1110">
        <f>(-0.214*(L108^2)-21.991*L108+4665)*(10^(-4))/L101</f>
        <v>0.71427615384615384</v>
      </c>
      <c r="M109" s="1110">
        <f>(-0.214*(M108^2)-21.991*M108+4665)*(10^(-4))/M101</f>
        <v>0.71427615384615384</v>
      </c>
      <c r="N109" s="1110">
        <f>(-0.214*(N108^2)-21.991*N108+4665)*(10^(-4))/N101</f>
        <v>0.71427615384615384</v>
      </c>
    </row>
    <row r="110" spans="1:14" x14ac:dyDescent="0.2">
      <c r="A110" s="3863" t="s">
        <v>1614</v>
      </c>
      <c r="B110" s="3863"/>
      <c r="C110" s="3863"/>
      <c r="D110" s="3863"/>
      <c r="E110" s="3863"/>
      <c r="F110" s="3863"/>
      <c r="G110" s="3863"/>
      <c r="H110" s="3863"/>
      <c r="I110" s="3863"/>
      <c r="J110" s="3863"/>
      <c r="K110" s="3528"/>
      <c r="L110" s="3528"/>
      <c r="M110" s="3528"/>
      <c r="N110" s="3528"/>
    </row>
    <row r="112" spans="1:14" ht="15" thickBot="1" x14ac:dyDescent="0.25"/>
    <row r="113" spans="1:13" ht="28" thickBot="1" x14ac:dyDescent="0.25">
      <c r="A113" s="984" t="s">
        <v>871</v>
      </c>
      <c r="B113" s="2274">
        <f>G3</f>
        <v>0.65</v>
      </c>
      <c r="C113" s="985" t="s">
        <v>872</v>
      </c>
      <c r="D113" s="986">
        <f>SUMPRODUCT((A115:A118=F113)*(B114:M114=H113)*B115:M118)</f>
        <v>0.82599999999999996</v>
      </c>
      <c r="E113" s="987" t="s">
        <v>873</v>
      </c>
      <c r="F113" s="988" t="str">
        <f>E2</f>
        <v>商业</v>
      </c>
      <c r="G113" s="987" t="s">
        <v>874</v>
      </c>
      <c r="H113" s="988" t="str">
        <f>G2</f>
        <v>三级</v>
      </c>
      <c r="I113" s="987"/>
      <c r="J113" s="979"/>
      <c r="K113" s="979"/>
      <c r="L113" s="979"/>
      <c r="M113" s="979"/>
    </row>
    <row r="114" spans="1:13" x14ac:dyDescent="0.2">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x14ac:dyDescent="0.2">
      <c r="A115" s="997" t="s">
        <v>875</v>
      </c>
      <c r="B115" s="998">
        <f>ROUND(0.9335-0.0094*B113,4)</f>
        <v>0.9274</v>
      </c>
      <c r="C115" s="998">
        <f>B115</f>
        <v>0.9274</v>
      </c>
      <c r="D115" s="998">
        <f>ROUND(0.8331-0.0109*B113,4)</f>
        <v>0.82599999999999996</v>
      </c>
      <c r="E115" s="998">
        <f>D115</f>
        <v>0.82599999999999996</v>
      </c>
      <c r="F115" s="998">
        <f>E115</f>
        <v>0.82599999999999996</v>
      </c>
      <c r="G115" s="998">
        <f>F115</f>
        <v>0.82599999999999996</v>
      </c>
      <c r="H115" s="998">
        <f>G115</f>
        <v>0.82599999999999996</v>
      </c>
      <c r="I115" s="998">
        <f>ROUND(0.689-0.0155*B113,4)</f>
        <v>0.67889999999999995</v>
      </c>
      <c r="J115" s="998">
        <f t="shared" ref="J115:M118" si="34">I115</f>
        <v>0.67889999999999995</v>
      </c>
      <c r="K115" s="998">
        <f t="shared" si="34"/>
        <v>0.67889999999999995</v>
      </c>
      <c r="L115" s="998">
        <f t="shared" si="34"/>
        <v>0.67889999999999995</v>
      </c>
      <c r="M115" s="999">
        <f t="shared" si="34"/>
        <v>0.67889999999999995</v>
      </c>
    </row>
    <row r="116" spans="1:13" x14ac:dyDescent="0.2">
      <c r="A116" s="997" t="s">
        <v>876</v>
      </c>
      <c r="B116" s="998">
        <f>ROUND(0.949-0.012*B113,4)</f>
        <v>0.94120000000000004</v>
      </c>
      <c r="C116" s="998">
        <f>B116</f>
        <v>0.94120000000000004</v>
      </c>
      <c r="D116" s="998">
        <f>ROUND(0.8567-0.013*B113,4)</f>
        <v>0.84830000000000005</v>
      </c>
      <c r="E116" s="998">
        <f t="shared" ref="E116:H117" si="35">D116</f>
        <v>0.84830000000000005</v>
      </c>
      <c r="F116" s="998">
        <f t="shared" si="35"/>
        <v>0.84830000000000005</v>
      </c>
      <c r="G116" s="998">
        <f t="shared" si="35"/>
        <v>0.84830000000000005</v>
      </c>
      <c r="H116" s="998">
        <f t="shared" si="35"/>
        <v>0.84830000000000005</v>
      </c>
      <c r="I116" s="998">
        <f>ROUND(0.7694-0.014*B113,4)</f>
        <v>0.76029999999999998</v>
      </c>
      <c r="J116" s="998">
        <f t="shared" si="34"/>
        <v>0.76029999999999998</v>
      </c>
      <c r="K116" s="998">
        <f t="shared" si="34"/>
        <v>0.76029999999999998</v>
      </c>
      <c r="L116" s="998">
        <f t="shared" si="34"/>
        <v>0.76029999999999998</v>
      </c>
      <c r="M116" s="999">
        <f t="shared" si="34"/>
        <v>0.76029999999999998</v>
      </c>
    </row>
    <row r="117" spans="1:13" x14ac:dyDescent="0.2">
      <c r="A117" s="1000" t="s">
        <v>877</v>
      </c>
      <c r="B117" s="998">
        <f>ROUND(0.8808-0.006*B113,4)</f>
        <v>0.87690000000000001</v>
      </c>
      <c r="C117" s="998">
        <f>B117</f>
        <v>0.87690000000000001</v>
      </c>
      <c r="D117" s="998">
        <f>ROUND(0.8748-0.008*B113,4)</f>
        <v>0.86960000000000004</v>
      </c>
      <c r="E117" s="998">
        <f t="shared" si="35"/>
        <v>0.86960000000000004</v>
      </c>
      <c r="F117" s="998">
        <f t="shared" si="35"/>
        <v>0.86960000000000004</v>
      </c>
      <c r="G117" s="998">
        <f t="shared" si="35"/>
        <v>0.86960000000000004</v>
      </c>
      <c r="H117" s="998">
        <f t="shared" si="35"/>
        <v>0.86960000000000004</v>
      </c>
      <c r="I117" s="998">
        <f>ROUND(0.7412-0.0095*B113,4)</f>
        <v>0.73499999999999999</v>
      </c>
      <c r="J117" s="998">
        <f t="shared" si="34"/>
        <v>0.73499999999999999</v>
      </c>
      <c r="K117" s="998">
        <f t="shared" si="34"/>
        <v>0.73499999999999999</v>
      </c>
      <c r="L117" s="998">
        <f t="shared" si="34"/>
        <v>0.73499999999999999</v>
      </c>
      <c r="M117" s="999">
        <f t="shared" si="34"/>
        <v>0.73499999999999999</v>
      </c>
    </row>
    <row r="118" spans="1:13" ht="15" thickBot="1" x14ac:dyDescent="0.25">
      <c r="A118" s="1001" t="s">
        <v>878</v>
      </c>
      <c r="B118" s="1002">
        <f>ROUND(0.7275-0.01*B113,4)</f>
        <v>0.72099999999999997</v>
      </c>
      <c r="C118" s="1002">
        <f>B118</f>
        <v>0.72099999999999997</v>
      </c>
      <c r="D118" s="1002">
        <f>ROUND(0.7043-0.012*B113,4)</f>
        <v>0.69650000000000001</v>
      </c>
      <c r="E118" s="1002">
        <f>D118</f>
        <v>0.69650000000000001</v>
      </c>
      <c r="F118" s="1002">
        <f>E118</f>
        <v>0.69650000000000001</v>
      </c>
      <c r="G118" s="1002">
        <f>ROUND(0.6299-0.0122*B113,4)</f>
        <v>0.622</v>
      </c>
      <c r="H118" s="1002">
        <f>G118</f>
        <v>0.622</v>
      </c>
      <c r="I118" s="1002">
        <f>ROUND(0.5667-0.0136*B113,4)</f>
        <v>0.55789999999999995</v>
      </c>
      <c r="J118" s="1002">
        <f t="shared" si="34"/>
        <v>0.55789999999999995</v>
      </c>
      <c r="K118" s="1002">
        <f t="shared" si="34"/>
        <v>0.55789999999999995</v>
      </c>
      <c r="L118" s="1002">
        <f t="shared" si="34"/>
        <v>0.55789999999999995</v>
      </c>
      <c r="M118" s="1003">
        <f t="shared" si="34"/>
        <v>0.55789999999999995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view="pageBreakPreview" zoomScale="90" zoomScaleNormal="60" zoomScaleSheetLayoutView="90" workbookViewId="0">
      <selection activeCell="C21" sqref="C21"/>
    </sheetView>
  </sheetViews>
  <sheetFormatPr baseColWidth="10" defaultColWidth="12" defaultRowHeight="14" x14ac:dyDescent="0.2"/>
  <cols>
    <col min="1" max="1" width="9.6640625" style="1325" customWidth="1"/>
    <col min="2" max="2" width="20.83203125" style="1439"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x14ac:dyDescent="0.2">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6" x14ac:dyDescent="0.2">
      <c r="A2" s="1327" t="s">
        <v>895</v>
      </c>
      <c r="B2" s="1006">
        <f ca="1">C26</f>
        <v>34361</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45962</v>
      </c>
      <c r="U2" s="2607"/>
      <c r="V2" s="2618">
        <f ca="1">ROUND(T2*U2/10000,0)</f>
        <v>0</v>
      </c>
      <c r="W2" s="2038"/>
      <c r="X2" s="2038"/>
      <c r="Y2" s="2038"/>
      <c r="Z2" s="2038"/>
      <c r="AA2" s="2038"/>
      <c r="AB2" s="2038"/>
      <c r="AC2" s="2039"/>
    </row>
    <row r="3" spans="1:39" ht="16" x14ac:dyDescent="0.2">
      <c r="A3" s="1332" t="s">
        <v>1662</v>
      </c>
      <c r="B3" s="1006">
        <f ca="1">ROUND(B2*10000/D1,0)</f>
        <v>32049</v>
      </c>
      <c r="C3" s="1328" t="s">
        <v>902</v>
      </c>
      <c r="D3" s="1329" t="s">
        <v>903</v>
      </c>
      <c r="E3" s="1333" t="s">
        <v>3192</v>
      </c>
      <c r="F3" s="1334" t="s">
        <v>3193</v>
      </c>
      <c r="G3" s="3476">
        <f>IF(F3="宗地容积率",'数据-汇总表'!I4,IF(F3="估价对象容积率",'数据-汇总表'!I6,'数据-汇总表'!I7))</f>
        <v>1.25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32991</v>
      </c>
      <c r="U3" s="2607"/>
      <c r="V3" s="2618">
        <f t="shared" ref="V3:V16" ca="1" si="1">ROUND(T3*U3/10000,0)</f>
        <v>0</v>
      </c>
      <c r="W3" s="2038"/>
      <c r="X3" s="2038"/>
      <c r="Y3" s="2038"/>
      <c r="Z3" s="2038"/>
      <c r="AA3" s="2038"/>
      <c r="AB3" s="2038"/>
      <c r="AC3" s="2039"/>
    </row>
    <row r="4" spans="1:39" ht="30" x14ac:dyDescent="0.2">
      <c r="A4" s="1775" t="s">
        <v>2246</v>
      </c>
      <c r="B4" s="2276">
        <f ca="1">ROUND(B2*10000/F1,0)</f>
        <v>20897</v>
      </c>
      <c r="C4" s="1778" t="s">
        <v>2221</v>
      </c>
      <c r="D4" s="1778">
        <f ca="1">ROUND(B2/(F1/666.67),0)</f>
        <v>1393</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26616</v>
      </c>
      <c r="U4" s="2607"/>
      <c r="V4" s="2618">
        <f t="shared" ca="1" si="1"/>
        <v>0</v>
      </c>
      <c r="W4" s="2038"/>
      <c r="X4" s="2038"/>
      <c r="Y4" s="2038"/>
      <c r="Z4" s="2038"/>
      <c r="AA4" s="2038"/>
      <c r="AB4" s="2038"/>
      <c r="AC4" s="2039"/>
    </row>
    <row r="5" spans="1:39" s="1342" customFormat="1" ht="17" thickBot="1" x14ac:dyDescent="0.25">
      <c r="A5" s="1537" t="s">
        <v>1798</v>
      </c>
      <c r="B5" s="1336" t="s">
        <v>906</v>
      </c>
      <c r="C5" s="1009">
        <f>ROUND(IF(E2="商业",C6*C7+C16,(IF(E2="住宅",C6*C12+C16,C6+C16))),0)</f>
        <v>20168</v>
      </c>
      <c r="D5" s="2754">
        <f>ROUND(C6+C16,0)</f>
        <v>20168</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21356</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7" thickBot="1" x14ac:dyDescent="0.25">
      <c r="A6" s="1538" t="s">
        <v>1839</v>
      </c>
      <c r="B6" s="1343" t="s">
        <v>906</v>
      </c>
      <c r="C6" s="1010">
        <f>SUMIF(L1:L12,'基准地价-商业'!G2,M1:M12)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18186</v>
      </c>
      <c r="U6" s="2607"/>
      <c r="V6" s="2618">
        <f t="shared" ca="1" si="1"/>
        <v>0</v>
      </c>
      <c r="W6" s="2038"/>
      <c r="X6" s="2038"/>
      <c r="Y6" s="2038"/>
      <c r="Z6" s="2038"/>
      <c r="AA6" s="2038"/>
      <c r="AB6" s="2038"/>
      <c r="AC6" s="2040"/>
      <c r="AD6" s="1340"/>
      <c r="AE6" s="1340"/>
      <c r="AF6" s="1340"/>
      <c r="AG6" s="1340"/>
      <c r="AH6" s="1340"/>
      <c r="AI6" s="1340"/>
      <c r="AJ6" s="1341"/>
    </row>
    <row r="7" spans="1:39" ht="28" x14ac:dyDescent="0.2">
      <c r="A7" s="3848">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15992</v>
      </c>
      <c r="U7" s="2607"/>
      <c r="V7" s="2618">
        <f t="shared" ca="1" si="1"/>
        <v>0</v>
      </c>
      <c r="W7" s="3453" t="s">
        <v>2717</v>
      </c>
      <c r="X7" s="2608" t="str">
        <f>G2</f>
        <v>三级</v>
      </c>
      <c r="Y7" s="2608" t="s">
        <v>2718</v>
      </c>
      <c r="Z7" s="2609">
        <f>G3</f>
        <v>1.25</v>
      </c>
      <c r="AA7" s="2041"/>
      <c r="AB7" s="2041"/>
      <c r="AC7" s="2042"/>
      <c r="AD7" s="2610"/>
      <c r="AE7" s="2610"/>
      <c r="AF7" s="2610"/>
      <c r="AG7" s="2610"/>
      <c r="AH7" s="2610"/>
      <c r="AI7" s="2610"/>
      <c r="AJ7" s="2611"/>
    </row>
    <row r="8" spans="1:39" ht="16" x14ac:dyDescent="0.2">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6" x14ac:dyDescent="0.2">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6" x14ac:dyDescent="0.2">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x14ac:dyDescent="0.25">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5"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9" thickBot="1" x14ac:dyDescent="0.25">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8" x14ac:dyDescent="0.2">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5"/>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x14ac:dyDescent="0.2">
      <c r="A14" s="3856"/>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x14ac:dyDescent="0.25">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5" customHeight="1" x14ac:dyDescent="0.2">
      <c r="A16" s="3848" t="s">
        <v>1813</v>
      </c>
      <c r="B16" s="1348" t="s">
        <v>925</v>
      </c>
      <c r="C16" s="1020">
        <f>ROUND(IF(F17="与级别开发程度一致",0,(G17-E17)/C17),0)</f>
        <v>-42</v>
      </c>
      <c r="D16" s="3850" t="s">
        <v>929</v>
      </c>
      <c r="E16" s="3851"/>
      <c r="F16" s="3850" t="s">
        <v>926</v>
      </c>
      <c r="G16" s="3851"/>
      <c r="H16" s="1380" t="s">
        <v>3180</v>
      </c>
      <c r="I16" s="1380" t="s">
        <v>3181</v>
      </c>
      <c r="J16" s="1380" t="s">
        <v>3182</v>
      </c>
      <c r="K16" s="1380" t="s">
        <v>3183</v>
      </c>
      <c r="L16" s="1380" t="s">
        <v>3184</v>
      </c>
      <c r="M16" s="1380"/>
      <c r="N16" s="1380"/>
      <c r="O16" s="2814"/>
      <c r="P16" s="2038"/>
      <c r="Q16" s="2041"/>
      <c r="R16" s="2618">
        <v>15</v>
      </c>
      <c r="S16" s="2607"/>
      <c r="T16" s="2618">
        <f t="shared" ca="1" si="0"/>
        <v>0</v>
      </c>
      <c r="U16" s="2607"/>
      <c r="V16" s="2618">
        <f t="shared" ca="1" si="1"/>
        <v>0</v>
      </c>
      <c r="W16" s="2041"/>
      <c r="X16" s="2041"/>
      <c r="Y16" s="2041"/>
      <c r="Z16" s="2041"/>
      <c r="AA16" s="2041"/>
      <c r="AB16" s="2041"/>
      <c r="AC16" s="2042"/>
    </row>
    <row r="17" spans="1:40" ht="29" thickBot="1" x14ac:dyDescent="0.25">
      <c r="A17" s="3849"/>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195</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 thickBot="1" x14ac:dyDescent="0.25">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9" thickBot="1" x14ac:dyDescent="0.25">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9" thickBot="1" x14ac:dyDescent="0.25">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x14ac:dyDescent="0.2">
      <c r="A21" s="1541" t="s">
        <v>1812</v>
      </c>
      <c r="B21" s="1393" t="s">
        <v>3198</v>
      </c>
      <c r="C21" s="1122">
        <f>IF(B21="容积率修正",IF(G3&lt;=10,D22,J22),C23)</f>
        <v>1.2989999999999999</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x14ac:dyDescent="0.2">
      <c r="A22" s="1542" t="s">
        <v>1839</v>
      </c>
      <c r="B22" s="1396" t="s">
        <v>951</v>
      </c>
      <c r="C22" s="1024" t="s">
        <v>1677</v>
      </c>
      <c r="D22" s="1024">
        <f>IF(E22=G22,F22,IF(G3&lt;=10,ROUND(F22+(H22-F22)*(G3-E22)/(G22-E22),4),"——"))</f>
        <v>1.2989999999999999</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 thickBot="1" x14ac:dyDescent="0.25">
      <c r="A23" s="1542" t="s">
        <v>1840</v>
      </c>
      <c r="B23" s="1396" t="s">
        <v>954</v>
      </c>
      <c r="C23" s="1025">
        <f>ROUND(IF(G3&gt;1,IF(I3&lt;7,SUMPRODUCT((B93:B98=I3)*(C92:N92=G2)*(C93:N98)),SUMIF(C92:N92,G2,C100:N100)),IF(I3&lt;7,SUMPRODUCT((B102:B107=I3)*(C92:N92=G2)*(C102:N107)),SUMIF(C92:N92,G2,C109:N109))),4)</f>
        <v>1.8629</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 thickBot="1" x14ac:dyDescent="0.25">
      <c r="A24" s="1540" t="s">
        <v>1841</v>
      </c>
      <c r="B24" s="1336" t="s">
        <v>955</v>
      </c>
      <c r="C24" s="1026">
        <f>SUMIF(A44:A87,E2,B44:B87)</f>
        <v>1.0429999999999999</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x14ac:dyDescent="0.25">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x14ac:dyDescent="0.2">
      <c r="A26" s="1401"/>
      <c r="B26" s="1396" t="s">
        <v>961</v>
      </c>
      <c r="C26" s="2978">
        <f ca="1">IF(B21="容积率修正",E29+SUM(E33:E39),SUM(V2:V16)+SUM(E33:E39))</f>
        <v>34361</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x14ac:dyDescent="0.25">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x14ac:dyDescent="0.25">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x14ac:dyDescent="0.2">
      <c r="A29" s="1414"/>
      <c r="B29" s="1415" t="s">
        <v>968</v>
      </c>
      <c r="C29" s="1027">
        <f ca="1">ROUND(C5*C18*C19*C20*C21*C24,0)</f>
        <v>32049</v>
      </c>
      <c r="D29" s="3475">
        <f>'数据-汇总表'!F19</f>
        <v>10721.3</v>
      </c>
      <c r="E29" s="1733">
        <f ca="1">ROUND(C29*D29/10000,0)</f>
        <v>34361</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9" thickBot="1" x14ac:dyDescent="0.25">
      <c r="A30" s="1419"/>
      <c r="B30" s="1420" t="s">
        <v>969</v>
      </c>
      <c r="C30" s="1019">
        <f ca="1">ROUND(IF(E2="工业",C29*M39,C29*M38),0)</f>
        <v>8012</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x14ac:dyDescent="0.2">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8" x14ac:dyDescent="0.2">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x14ac:dyDescent="0.2">
      <c r="A33" s="3864"/>
      <c r="B33" s="1435" t="s">
        <v>974</v>
      </c>
      <c r="C33" s="1027">
        <f ca="1">ROUND(D5*C19*C20*C24*F33,0)</f>
        <v>17270</v>
      </c>
      <c r="D33" s="1448"/>
      <c r="E33" s="1016">
        <f ca="1">ROUND(C33*D33/10000,0)</f>
        <v>0</v>
      </c>
      <c r="F33" s="1016">
        <f>SUMIF(修正!A45:A56,G2,修正!B45:B56)</f>
        <v>0.7</v>
      </c>
      <c r="G33" s="1016">
        <f t="shared" ref="G33" ca="1" si="6">ROUND(IF(E2="工业",C33*$M$39,C33*$M$38),0)</f>
        <v>4318</v>
      </c>
      <c r="H33" s="1016">
        <f>D33</f>
        <v>0</v>
      </c>
      <c r="I33" s="1016">
        <f ca="1">ROUND(G33*H33/10000,0)</f>
        <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x14ac:dyDescent="0.2">
      <c r="A34" s="3865"/>
      <c r="B34" s="1366" t="s">
        <v>975</v>
      </c>
      <c r="C34" s="1027">
        <f ca="1">ROUND(D5*C19*C20*C24*F34,0)</f>
        <v>9869</v>
      </c>
      <c r="D34" s="1448"/>
      <c r="E34" s="1016">
        <f t="shared" ref="E34:E39" ca="1" si="7">ROUND(C34*D34/10000,0)</f>
        <v>0</v>
      </c>
      <c r="F34" s="1016">
        <f>SUMIF(修正!A45:A56,G2,修正!C45:C56)</f>
        <v>0.4</v>
      </c>
      <c r="G34" s="1016">
        <f ca="1">ROUND(IF(E2="工业",C34*$M$39,C34*$M$38),0)</f>
        <v>2467</v>
      </c>
      <c r="H34" s="1016">
        <f t="shared" ref="H34:H39" si="8">D34</f>
        <v>0</v>
      </c>
      <c r="I34" s="1016">
        <f t="shared" ref="I34:I39" ca="1" si="9">ROUND(G34*H34/10000,0)</f>
        <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x14ac:dyDescent="0.2">
      <c r="A35" s="3865"/>
      <c r="B35" s="1366" t="s">
        <v>976</v>
      </c>
      <c r="C35" s="1027">
        <f ca="1">ROUND(D5*C19*C20*C24*F35,0)</f>
        <v>6908</v>
      </c>
      <c r="D35" s="1448"/>
      <c r="E35" s="1016">
        <f t="shared" ca="1" si="7"/>
        <v>0</v>
      </c>
      <c r="F35" s="1016">
        <f>SUMIF(修正!A45:A56,G2,修正!D45:D56)</f>
        <v>0.28000000000000003</v>
      </c>
      <c r="G35" s="1016">
        <f ca="1">ROUND(IF(E2="工业",C35*$M$39,C35*$M$38),0)</f>
        <v>1727</v>
      </c>
      <c r="H35" s="1016">
        <f t="shared" si="8"/>
        <v>0</v>
      </c>
      <c r="I35" s="1016">
        <f t="shared" ca="1" si="9"/>
        <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5" thickBot="1" x14ac:dyDescent="0.25">
      <c r="A36" s="3866"/>
      <c r="B36" s="1366" t="s">
        <v>977</v>
      </c>
      <c r="C36" s="1027">
        <f ca="1">ROUND(D5*C19*C20*C24*F36,0)</f>
        <v>6168</v>
      </c>
      <c r="D36" s="1448"/>
      <c r="E36" s="1016">
        <f t="shared" ca="1" si="7"/>
        <v>0</v>
      </c>
      <c r="F36" s="1016">
        <f>SUMIF(修正!A45:A56,G2,修正!E45:E56)</f>
        <v>0.25</v>
      </c>
      <c r="G36" s="1016">
        <f ca="1">ROUND(IF(E2="工业",C36*$M$39,C36*$M$38),0)</f>
        <v>1542</v>
      </c>
      <c r="H36" s="1016">
        <f t="shared" si="8"/>
        <v>0</v>
      </c>
      <c r="I36" s="1016">
        <f t="shared" ca="1" si="9"/>
        <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x14ac:dyDescent="0.2">
      <c r="A37" s="1434"/>
      <c r="B37" s="1366" t="s">
        <v>978</v>
      </c>
      <c r="C37" s="1016">
        <f ca="1">ROUND(D5*C19*C20*C24*F37,0)</f>
        <v>6168</v>
      </c>
      <c r="D37" s="1448"/>
      <c r="E37" s="1016">
        <f t="shared" ca="1" si="7"/>
        <v>0</v>
      </c>
      <c r="F37" s="1027">
        <f>SUMIF(修正!A45:A56,G2,修正!F45:F56)</f>
        <v>0.25</v>
      </c>
      <c r="G37" s="1016">
        <f ca="1">ROUND(IF(E2="工业",C37*$M$39,C37*$M$38),0)</f>
        <v>1542</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x14ac:dyDescent="0.2">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5" thickBot="1" x14ac:dyDescent="0.25">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x14ac:dyDescent="0.2">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x14ac:dyDescent="0.2">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x14ac:dyDescent="0.2">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x14ac:dyDescent="0.2">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6" thickBot="1" x14ac:dyDescent="0.25">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x14ac:dyDescent="0.2">
      <c r="A45" s="2247" t="s">
        <v>950</v>
      </c>
      <c r="B45" s="2248">
        <f>1+E47</f>
        <v>1.0429999999999999</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8" x14ac:dyDescent="0.2">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9" x14ac:dyDescent="0.2">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4.2999999999999997E-2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52" x14ac:dyDescent="0.2">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6" x14ac:dyDescent="0.2">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9" x14ac:dyDescent="0.2">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6" x14ac:dyDescent="0.2">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6" x14ac:dyDescent="0.2">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6" x14ac:dyDescent="0.2">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6" x14ac:dyDescent="0.2">
      <c r="A54" s="2263" t="s">
        <v>1002</v>
      </c>
      <c r="B54" s="2231" t="str">
        <f>估价对象房地状况!C22</f>
        <v>估价对象所在区域基础设施水平</v>
      </c>
      <c r="C54" s="1018" t="s">
        <v>3200</v>
      </c>
      <c r="D54" s="2240">
        <f t="shared" si="10"/>
        <v>0</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7" thickBot="1" x14ac:dyDescent="0.25">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x14ac:dyDescent="0.2">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8" x14ac:dyDescent="0.2">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9" x14ac:dyDescent="0.2">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52" x14ac:dyDescent="0.2">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6" x14ac:dyDescent="0.2">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9" x14ac:dyDescent="0.2">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6" x14ac:dyDescent="0.2">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6" x14ac:dyDescent="0.2">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6" x14ac:dyDescent="0.2">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6" x14ac:dyDescent="0.2">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7" thickBot="1" x14ac:dyDescent="0.25">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x14ac:dyDescent="0.2">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8" x14ac:dyDescent="0.2">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52" x14ac:dyDescent="0.2">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52" x14ac:dyDescent="0.2">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6" x14ac:dyDescent="0.2">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x14ac:dyDescent="0.2">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6" x14ac:dyDescent="0.2">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6" x14ac:dyDescent="0.2">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6" x14ac:dyDescent="0.2">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6" x14ac:dyDescent="0.2">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7" thickBot="1" x14ac:dyDescent="0.25">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x14ac:dyDescent="0.2">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8" x14ac:dyDescent="0.2">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9" x14ac:dyDescent="0.2">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52" x14ac:dyDescent="0.2">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6" x14ac:dyDescent="0.2">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x14ac:dyDescent="0.2">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6" x14ac:dyDescent="0.2">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6" x14ac:dyDescent="0.2">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6" x14ac:dyDescent="0.2">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40" thickBot="1" x14ac:dyDescent="0.25">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x14ac:dyDescent="0.2">
      <c r="A90" s="3867" t="s">
        <v>1608</v>
      </c>
      <c r="B90" s="3867"/>
      <c r="C90" s="3867"/>
      <c r="D90" s="3867"/>
      <c r="E90" s="3867"/>
      <c r="F90" s="3867"/>
      <c r="G90" s="3867"/>
      <c r="H90" s="3867"/>
      <c r="I90" s="3867"/>
      <c r="J90" s="3867"/>
      <c r="K90" s="3451"/>
      <c r="L90" s="3451"/>
      <c r="M90" s="3451"/>
      <c r="N90" s="3451"/>
    </row>
    <row r="91" spans="1:40" x14ac:dyDescent="0.2">
      <c r="A91" s="3868" t="s">
        <v>873</v>
      </c>
      <c r="B91" s="3868" t="s">
        <v>1609</v>
      </c>
      <c r="C91" s="1104" t="s">
        <v>1610</v>
      </c>
      <c r="D91" s="1105"/>
      <c r="E91" s="1105"/>
      <c r="F91" s="1105"/>
      <c r="G91" s="1105"/>
      <c r="H91" s="1105"/>
      <c r="I91" s="1105"/>
      <c r="J91" s="1106"/>
      <c r="K91" s="1098"/>
      <c r="L91" s="1098"/>
      <c r="M91" s="1098"/>
      <c r="N91" s="1098"/>
    </row>
    <row r="92" spans="1:40" x14ac:dyDescent="0.2">
      <c r="A92" s="3868"/>
      <c r="B92" s="3868"/>
      <c r="C92" s="3452" t="s">
        <v>859</v>
      </c>
      <c r="D92" s="3452" t="s">
        <v>860</v>
      </c>
      <c r="E92" s="3452" t="s">
        <v>861</v>
      </c>
      <c r="F92" s="3452" t="s">
        <v>862</v>
      </c>
      <c r="G92" s="3452" t="s">
        <v>863</v>
      </c>
      <c r="H92" s="3452" t="s">
        <v>864</v>
      </c>
      <c r="I92" s="3452" t="s">
        <v>865</v>
      </c>
      <c r="J92" s="3452" t="s">
        <v>866</v>
      </c>
      <c r="K92" s="3452" t="s">
        <v>867</v>
      </c>
      <c r="L92" s="3452" t="s">
        <v>868</v>
      </c>
      <c r="M92" s="3452" t="s">
        <v>869</v>
      </c>
      <c r="N92" s="3452" t="s">
        <v>870</v>
      </c>
    </row>
    <row r="93" spans="1:40" x14ac:dyDescent="0.2">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x14ac:dyDescent="0.2">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x14ac:dyDescent="0.2">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x14ac:dyDescent="0.2">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x14ac:dyDescent="0.2">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x14ac:dyDescent="0.2">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x14ac:dyDescent="0.2">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x14ac:dyDescent="0.2">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x14ac:dyDescent="0.2">
      <c r="A101" s="3858" t="s">
        <v>1612</v>
      </c>
      <c r="B101" s="1111" t="s">
        <v>858</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x14ac:dyDescent="0.2">
      <c r="A102" s="3859"/>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x14ac:dyDescent="0.2">
      <c r="A103" s="3859"/>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x14ac:dyDescent="0.2">
      <c r="A104" s="3859"/>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x14ac:dyDescent="0.2">
      <c r="A105" s="3859"/>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x14ac:dyDescent="0.2">
      <c r="A106" s="3859"/>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x14ac:dyDescent="0.2">
      <c r="A107" s="3859"/>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x14ac:dyDescent="0.2">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x14ac:dyDescent="0.2">
      <c r="A109" s="3860"/>
      <c r="B109" s="3862"/>
      <c r="C109" s="1110">
        <f>(-0.163*(C108^2)-0.59*C108+7617)*(10^(-4))/C101</f>
        <v>0.60929976000000008</v>
      </c>
      <c r="D109" s="1110">
        <f>(-0.163*(D108^2)-0.59*D108+7617)*(10^(-4))/D101</f>
        <v>0.60929976000000008</v>
      </c>
      <c r="E109" s="1110">
        <f>(-0.161*(E108^2)-7.509*E108+6533)*(10^(-4))/E101</f>
        <v>0.5220264</v>
      </c>
      <c r="F109" s="1110">
        <f>(-0.161*(F108^2)-7.509*F108+6533)*(10^(-4))/F101</f>
        <v>0.5220264</v>
      </c>
      <c r="G109" s="1110">
        <f>(-0.161*(G108^2)-7.509*G108+6533)*(10^(-4))/G101</f>
        <v>0.5220264</v>
      </c>
      <c r="H109" s="1110">
        <f>(-0.161*(H108^2)-7.509*H108+6533)*(10^(-4))/H101</f>
        <v>0.5220264</v>
      </c>
      <c r="I109" s="1110">
        <f>(-0.161*(I108^2)-7.509*I108+6533)*(10^(-4))/I101</f>
        <v>0.5220264</v>
      </c>
      <c r="J109" s="1110">
        <f>(-0.214*(J108^2)-21.991*J108+4665)*(10^(-4))/J101</f>
        <v>0.37142360000000002</v>
      </c>
      <c r="K109" s="1110">
        <f>(-0.214*(K108^2)-21.991*K108+4665)*(10^(-4))/K101</f>
        <v>0.37142360000000002</v>
      </c>
      <c r="L109" s="1110">
        <f>(-0.214*(L108^2)-21.991*L108+4665)*(10^(-4))/L101</f>
        <v>0.37142360000000002</v>
      </c>
      <c r="M109" s="1110">
        <f>(-0.214*(M108^2)-21.991*M108+4665)*(10^(-4))/M101</f>
        <v>0.37142360000000002</v>
      </c>
      <c r="N109" s="1110">
        <f>(-0.214*(N108^2)-21.991*N108+4665)*(10^(-4))/N101</f>
        <v>0.37142360000000002</v>
      </c>
    </row>
    <row r="110" spans="1:14" x14ac:dyDescent="0.2">
      <c r="A110" s="3863" t="s">
        <v>1614</v>
      </c>
      <c r="B110" s="3863"/>
      <c r="C110" s="3863"/>
      <c r="D110" s="3863"/>
      <c r="E110" s="3863"/>
      <c r="F110" s="3863"/>
      <c r="G110" s="3863"/>
      <c r="H110" s="3863"/>
      <c r="I110" s="3863"/>
      <c r="J110" s="3863"/>
      <c r="K110" s="3450"/>
      <c r="L110" s="3450"/>
      <c r="M110" s="3450"/>
      <c r="N110" s="3450"/>
    </row>
    <row r="112" spans="1:14" ht="15" thickBot="1" x14ac:dyDescent="0.25"/>
    <row r="113" spans="1:13" ht="28" thickBot="1" x14ac:dyDescent="0.25">
      <c r="A113" s="984" t="s">
        <v>871</v>
      </c>
      <c r="B113" s="2274">
        <f>G3</f>
        <v>1.25</v>
      </c>
      <c r="C113" s="985" t="s">
        <v>872</v>
      </c>
      <c r="D113" s="986">
        <f>SUMPRODUCT((A115:A118=F113)*(B114:M114=H113)*B115:M118)</f>
        <v>0.81950000000000001</v>
      </c>
      <c r="E113" s="987" t="s">
        <v>873</v>
      </c>
      <c r="F113" s="988" t="str">
        <f>E2</f>
        <v>商业</v>
      </c>
      <c r="G113" s="987" t="s">
        <v>874</v>
      </c>
      <c r="H113" s="988" t="str">
        <f>G2</f>
        <v>三级</v>
      </c>
      <c r="I113" s="987"/>
      <c r="J113" s="979"/>
      <c r="K113" s="979"/>
      <c r="L113" s="979"/>
      <c r="M113" s="979"/>
    </row>
    <row r="114" spans="1:13" x14ac:dyDescent="0.2">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x14ac:dyDescent="0.2">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x14ac:dyDescent="0.2">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x14ac:dyDescent="0.2">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5" thickBot="1" x14ac:dyDescent="0.25">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view="pageBreakPreview" topLeftCell="A31" zoomScale="90" zoomScaleNormal="60" zoomScaleSheetLayoutView="90" workbookViewId="0">
      <selection activeCell="C37" sqref="C37"/>
    </sheetView>
  </sheetViews>
  <sheetFormatPr baseColWidth="10" defaultColWidth="12" defaultRowHeight="14" x14ac:dyDescent="0.2"/>
  <cols>
    <col min="1" max="1" width="9.6640625" style="1325" customWidth="1"/>
    <col min="2" max="2" width="20.83203125" style="1439"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x14ac:dyDescent="0.2">
      <c r="A1" s="1320" t="s">
        <v>1669</v>
      </c>
      <c r="B1" s="1321"/>
      <c r="C1" s="1327" t="s">
        <v>2388</v>
      </c>
      <c r="D1" s="1432">
        <f>SUM(D29:D30,D33:D39)</f>
        <v>24303.09</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6" x14ac:dyDescent="0.2">
      <c r="A2" s="1327" t="s">
        <v>895</v>
      </c>
      <c r="B2" s="1006">
        <f ca="1">C26</f>
        <v>47465</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43286</v>
      </c>
      <c r="U2" s="2607"/>
      <c r="V2" s="2618">
        <f ca="1">ROUND(T2*U2/10000,0)</f>
        <v>0</v>
      </c>
      <c r="W2" s="2038"/>
      <c r="X2" s="2038"/>
      <c r="Y2" s="2038"/>
      <c r="Z2" s="2038"/>
      <c r="AA2" s="2038"/>
      <c r="AB2" s="2038"/>
      <c r="AC2" s="2039"/>
    </row>
    <row r="3" spans="1:39" ht="28" x14ac:dyDescent="0.2">
      <c r="A3" s="1332" t="s">
        <v>1662</v>
      </c>
      <c r="B3" s="1006">
        <f ca="1">ROUND(B2*10000/D1,0)</f>
        <v>19530</v>
      </c>
      <c r="C3" s="1328" t="s">
        <v>902</v>
      </c>
      <c r="D3" s="1329" t="s">
        <v>903</v>
      </c>
      <c r="E3" s="1333" t="s">
        <v>3211</v>
      </c>
      <c r="F3" s="1334" t="s">
        <v>3193</v>
      </c>
      <c r="G3" s="3476">
        <f>IF(F3="宗地容积率",'数据-汇总表'!I4,IF(F3="估价对象容积率",'数据-汇总表'!I6,'数据-汇总表'!I7))</f>
        <v>1.25</v>
      </c>
      <c r="H3" s="1335" t="s">
        <v>904</v>
      </c>
      <c r="I3" s="1008">
        <v>5</v>
      </c>
      <c r="J3" s="1331" t="s">
        <v>905</v>
      </c>
      <c r="K3" s="3192"/>
      <c r="L3" s="1769" t="s">
        <v>2207</v>
      </c>
      <c r="M3" s="1770">
        <f>SUMPRODUCT((区片价!B29:B48=I2)*(区片价!C3:F3=E2)*(区片价!C29:F48))</f>
        <v>20070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31071</v>
      </c>
      <c r="U3" s="2607"/>
      <c r="V3" s="2618">
        <f t="shared" ref="V3:V16" ca="1" si="1">ROUND(T3*U3/10000,0)</f>
        <v>0</v>
      </c>
      <c r="W3" s="2038"/>
      <c r="X3" s="2038"/>
      <c r="Y3" s="2038"/>
      <c r="Z3" s="2038"/>
      <c r="AA3" s="2038"/>
      <c r="AB3" s="2038"/>
      <c r="AC3" s="2039"/>
    </row>
    <row r="4" spans="1:39" ht="30" x14ac:dyDescent="0.2">
      <c r="A4" s="1775" t="s">
        <v>2246</v>
      </c>
      <c r="B4" s="2276">
        <f ca="1">ROUND(B2*10000/F1,0)</f>
        <v>28866</v>
      </c>
      <c r="C4" s="1778" t="s">
        <v>2221</v>
      </c>
      <c r="D4" s="1778">
        <f ca="1">ROUND(B2/(F1/666.67),0)</f>
        <v>1924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25067</v>
      </c>
      <c r="U4" s="2607"/>
      <c r="V4" s="2618">
        <f t="shared" ca="1" si="1"/>
        <v>0</v>
      </c>
      <c r="W4" s="2038"/>
      <c r="X4" s="2038"/>
      <c r="Y4" s="2038"/>
      <c r="Z4" s="2038"/>
      <c r="AA4" s="2038"/>
      <c r="AB4" s="2038"/>
      <c r="AC4" s="2039"/>
    </row>
    <row r="5" spans="1:39" s="1342" customFormat="1" ht="17" thickBot="1" x14ac:dyDescent="0.25">
      <c r="A5" s="1537" t="s">
        <v>1798</v>
      </c>
      <c r="B5" s="1336" t="s">
        <v>906</v>
      </c>
      <c r="C5" s="1009">
        <f>ROUND(IF(E2="商业",C6*C7+C16,(IF(E2="住宅",C6*C12+C16,C6+C16))),0)</f>
        <v>20070</v>
      </c>
      <c r="D5" s="2754">
        <f>ROUND(C6+C16,0)</f>
        <v>20070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20113</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7" thickBot="1" x14ac:dyDescent="0.25">
      <c r="A6" s="1538" t="s">
        <v>1839</v>
      </c>
      <c r="B6" s="1343" t="s">
        <v>906</v>
      </c>
      <c r="C6" s="1010">
        <f>SUMIF(L1:L12,'基准地价-办公'!G2,M1:M12)</f>
        <v>20070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17127</v>
      </c>
      <c r="U6" s="2607"/>
      <c r="V6" s="2618">
        <f t="shared" ca="1" si="1"/>
        <v>0</v>
      </c>
      <c r="W6" s="2038"/>
      <c r="X6" s="2038"/>
      <c r="Y6" s="2038"/>
      <c r="Z6" s="2038"/>
      <c r="AA6" s="2038"/>
      <c r="AB6" s="2038"/>
      <c r="AC6" s="2040"/>
      <c r="AD6" s="1340"/>
      <c r="AE6" s="1340"/>
      <c r="AF6" s="1340"/>
      <c r="AG6" s="1340"/>
      <c r="AH6" s="1340"/>
      <c r="AI6" s="1340"/>
      <c r="AJ6" s="1341"/>
    </row>
    <row r="7" spans="1:39" ht="28" x14ac:dyDescent="0.2">
      <c r="A7" s="3848"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15062</v>
      </c>
      <c r="U7" s="2607"/>
      <c r="V7" s="2618">
        <f t="shared" ca="1" si="1"/>
        <v>0</v>
      </c>
      <c r="W7" s="2616" t="s">
        <v>2717</v>
      </c>
      <c r="X7" s="2608" t="str">
        <f>G2</f>
        <v>三级</v>
      </c>
      <c r="Y7" s="2608" t="s">
        <v>2718</v>
      </c>
      <c r="Z7" s="2609">
        <f>G3</f>
        <v>1.25</v>
      </c>
      <c r="AA7" s="2041"/>
      <c r="AB7" s="2041"/>
      <c r="AC7" s="2042"/>
      <c r="AD7" s="2610"/>
      <c r="AE7" s="2610"/>
      <c r="AF7" s="2610"/>
      <c r="AG7" s="2610"/>
      <c r="AH7" s="2610"/>
      <c r="AI7" s="2610"/>
      <c r="AJ7" s="2611"/>
    </row>
    <row r="8" spans="1:39" ht="16" x14ac:dyDescent="0.2">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6" x14ac:dyDescent="0.2">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6" x14ac:dyDescent="0.2">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x14ac:dyDescent="0.25">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5"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9" thickBot="1" x14ac:dyDescent="0.25">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8" x14ac:dyDescent="0.2">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5"/>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x14ac:dyDescent="0.2">
      <c r="A14" s="3856"/>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x14ac:dyDescent="0.25">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5" customHeight="1" x14ac:dyDescent="0.2">
      <c r="A16" s="3848" t="s">
        <v>1813</v>
      </c>
      <c r="B16" s="1348" t="s">
        <v>925</v>
      </c>
      <c r="C16" s="1020">
        <f>ROUND(IF(F17="与级别开发程度一致",0,(G17-E17)/C17),0)</f>
        <v>0</v>
      </c>
      <c r="D16" s="3850" t="s">
        <v>929</v>
      </c>
      <c r="E16" s="3851"/>
      <c r="F16" s="3850" t="s">
        <v>926</v>
      </c>
      <c r="G16" s="3851"/>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9" thickBot="1" x14ac:dyDescent="0.25">
      <c r="A17" s="3849"/>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 thickBot="1" x14ac:dyDescent="0.25">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9" thickBot="1" x14ac:dyDescent="0.25">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9" thickBot="1" x14ac:dyDescent="0.25">
      <c r="A20" s="2461" t="s">
        <v>1811</v>
      </c>
      <c r="B20" s="2462" t="s">
        <v>946</v>
      </c>
      <c r="C20" s="2463">
        <f ca="1">ROUND(POWER(1+G20,J20-I20)*(POWER(1+G20,I20)-1)/(POWER(1+G20,J20)-1),4)</f>
        <v>0.78690000000000004</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25.43</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x14ac:dyDescent="0.2">
      <c r="A21" s="1541" t="s">
        <v>1812</v>
      </c>
      <c r="B21" s="1393" t="s">
        <v>3198</v>
      </c>
      <c r="C21" s="1122">
        <f>IF(B21="容积率修正",IF(G3&lt;=10,D22,J22),C23)</f>
        <v>1.2193000000000001</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x14ac:dyDescent="0.2">
      <c r="A22" s="1542" t="s">
        <v>1839</v>
      </c>
      <c r="B22" s="1396" t="s">
        <v>951</v>
      </c>
      <c r="C22" s="1024" t="s">
        <v>1677</v>
      </c>
      <c r="D22" s="1024">
        <f>IF(E22=G22,F22,IF(G3&lt;=10,ROUND(F22+(H22-F22)*(G3-E22)/(G22-E22),4),"——"))</f>
        <v>1.2193000000000001</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 thickBot="1" x14ac:dyDescent="0.25">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 thickBot="1" x14ac:dyDescent="0.25">
      <c r="A24" s="1540" t="s">
        <v>1841</v>
      </c>
      <c r="B24" s="1336" t="s">
        <v>955</v>
      </c>
      <c r="C24" s="1026">
        <f>SUMIF(A44:A87,E2,B44:B87)</f>
        <v>1.0537000000000001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x14ac:dyDescent="0.25">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x14ac:dyDescent="0.2">
      <c r="A26" s="1401"/>
      <c r="B26" s="1396" t="s">
        <v>961</v>
      </c>
      <c r="C26" s="2978">
        <f ca="1">IF(B21="容积率修正",E29+SUM(E33:E39),SUM(V2:V16)+SUM(E33:E39))</f>
        <v>47465</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x14ac:dyDescent="0.25">
      <c r="A27" s="1401"/>
      <c r="B27" s="1405" t="s">
        <v>963</v>
      </c>
      <c r="C27" s="1028">
        <f ca="1">E30+SUM(I33:I39)</f>
        <v>1242</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x14ac:dyDescent="0.25">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x14ac:dyDescent="0.2">
      <c r="A29" s="1414"/>
      <c r="B29" s="1415" t="s">
        <v>968</v>
      </c>
      <c r="C29" s="1027">
        <f ca="1">ROUND(C5*C18*C19*C20*C21*C24,0)</f>
        <v>28332</v>
      </c>
      <c r="D29" s="3475">
        <f>面积表!M3</f>
        <v>14999.25</v>
      </c>
      <c r="E29" s="1733">
        <f ca="1">ROUND(C29*D29/10000,0)</f>
        <v>42496</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9" thickBot="1" x14ac:dyDescent="0.25">
      <c r="A30" s="1419"/>
      <c r="B30" s="1420" t="s">
        <v>969</v>
      </c>
      <c r="C30" s="1019">
        <f ca="1">ROUND(IF(E2="工业",C29*M39,C29*M38),0)</f>
        <v>7083</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x14ac:dyDescent="0.2">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8" x14ac:dyDescent="0.2">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x14ac:dyDescent="0.2">
      <c r="A33" s="3864"/>
      <c r="B33" s="1435" t="s">
        <v>974</v>
      </c>
      <c r="C33" s="1027">
        <f ca="1">ROUND(D5*C19*C20*C24*F33,0)</f>
        <v>16265</v>
      </c>
      <c r="D33" s="1448"/>
      <c r="E33" s="1016">
        <f ca="1">ROUND(C33*D33/10000,0)</f>
        <v>0</v>
      </c>
      <c r="F33" s="1016">
        <f>SUMIF(修正!A45:A56,G2,修正!B45:B56)</f>
        <v>0.7</v>
      </c>
      <c r="G33" s="1016">
        <f t="shared" ref="G33" ca="1" si="6">ROUND(IF(E2="工业",C33*$M$39,C33*$M$38),0)</f>
        <v>4066</v>
      </c>
      <c r="H33" s="1016">
        <f>D33</f>
        <v>0</v>
      </c>
      <c r="I33" s="1016">
        <f ca="1">ROUND(G33*H33/10000,0)</f>
        <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x14ac:dyDescent="0.2">
      <c r="A34" s="3865"/>
      <c r="B34" s="1366" t="s">
        <v>975</v>
      </c>
      <c r="C34" s="1027">
        <f ca="1">ROUND(D5*C19*C20*C24*F34,0)</f>
        <v>9294</v>
      </c>
      <c r="D34" s="1448"/>
      <c r="E34" s="1016">
        <f t="shared" ref="E34:E39" ca="1" si="7">ROUND(C34*D34/10000,0)</f>
        <v>0</v>
      </c>
      <c r="F34" s="1016">
        <f>SUMIF(修正!A45:A56,G2,修正!C45:C56)</f>
        <v>0.4</v>
      </c>
      <c r="G34" s="1016">
        <f ca="1">ROUND(IF(E2="工业",C34*$M$39,C34*$M$38),0)</f>
        <v>2324</v>
      </c>
      <c r="H34" s="1016">
        <f t="shared" ref="H34:H39" si="8">D34</f>
        <v>0</v>
      </c>
      <c r="I34" s="1016">
        <f t="shared" ref="I34:I39" ca="1" si="9">ROUND(G34*H34/10000,0)</f>
        <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x14ac:dyDescent="0.2">
      <c r="A35" s="3865"/>
      <c r="B35" s="1366" t="s">
        <v>976</v>
      </c>
      <c r="C35" s="1027">
        <f ca="1">ROUND(D5*C19*C20*C24*F35,0)</f>
        <v>6506</v>
      </c>
      <c r="D35" s="1448"/>
      <c r="E35" s="1016">
        <f t="shared" ca="1" si="7"/>
        <v>0</v>
      </c>
      <c r="F35" s="1016">
        <f>SUMIF(修正!A45:A56,G2,修正!D45:D56)</f>
        <v>0.28000000000000003</v>
      </c>
      <c r="G35" s="1016">
        <f ca="1">ROUND(IF(E2="工业",C35*$M$39,C35*$M$38),0)</f>
        <v>1627</v>
      </c>
      <c r="H35" s="1016">
        <f t="shared" si="8"/>
        <v>0</v>
      </c>
      <c r="I35" s="1016">
        <f t="shared" ca="1" si="9"/>
        <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5" thickBot="1" x14ac:dyDescent="0.25">
      <c r="A36" s="3866"/>
      <c r="B36" s="1366" t="s">
        <v>977</v>
      </c>
      <c r="C36" s="1027">
        <f ca="1">ROUND(D5*C19*C20*C24*F36,0)</f>
        <v>5809</v>
      </c>
      <c r="D36" s="1448"/>
      <c r="E36" s="1016">
        <f t="shared" ca="1" si="7"/>
        <v>0</v>
      </c>
      <c r="F36" s="1016">
        <f>SUMIF(修正!A45:A56,G2,修正!E45:E56)</f>
        <v>0.25</v>
      </c>
      <c r="G36" s="1016">
        <f ca="1">ROUND(IF(E2="工业",C36*$M$39,C36*$M$38),0)</f>
        <v>1452</v>
      </c>
      <c r="H36" s="1016">
        <f t="shared" si="8"/>
        <v>0</v>
      </c>
      <c r="I36" s="1016">
        <f t="shared" ca="1" si="9"/>
        <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x14ac:dyDescent="0.2">
      <c r="A37" s="1434"/>
      <c r="B37" s="1366" t="s">
        <v>978</v>
      </c>
      <c r="C37" s="1016">
        <f ca="1">ROUND(D5*C19*C20*C24*F37,0)</f>
        <v>5809</v>
      </c>
      <c r="D37" s="3477">
        <f>面积表!M5</f>
        <v>4429.25</v>
      </c>
      <c r="E37" s="1016">
        <f t="shared" ca="1" si="7"/>
        <v>2573</v>
      </c>
      <c r="F37" s="1027">
        <f>SUMIF(修正!A45:A56,G2,修正!F45:F56)</f>
        <v>0.25</v>
      </c>
      <c r="G37" s="1016">
        <f ca="1">ROUND(IF(E2="工业",C37*$M$39,C37*$M$38),0)</f>
        <v>1452</v>
      </c>
      <c r="H37" s="1016">
        <f t="shared" si="8"/>
        <v>4429.25</v>
      </c>
      <c r="I37" s="1016">
        <f t="shared" ca="1" si="9"/>
        <v>643</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x14ac:dyDescent="0.2">
      <c r="A38" s="1434"/>
      <c r="B38" s="1366" t="s">
        <v>979</v>
      </c>
      <c r="C38" s="1016">
        <f ca="1">ROUND(D5*C19*C41*C24*F38,0)</f>
        <v>5809</v>
      </c>
      <c r="D38" s="3477">
        <f>面积表!M6</f>
        <v>1130</v>
      </c>
      <c r="E38" s="1016">
        <f t="shared" ca="1" si="7"/>
        <v>656</v>
      </c>
      <c r="F38" s="1027">
        <f>SUMIF(修正!A45:A56,G2,修正!G45:G56)</f>
        <v>0.25</v>
      </c>
      <c r="G38" s="1016">
        <f ca="1">ROUND(IF(E2="工业",C38*$M$39,C38*$M$38),0)</f>
        <v>1452</v>
      </c>
      <c r="H38" s="1016">
        <f t="shared" si="8"/>
        <v>1130</v>
      </c>
      <c r="I38" s="1016">
        <f t="shared" ca="1" si="9"/>
        <v>164</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5" thickBot="1" x14ac:dyDescent="0.25">
      <c r="A39" s="1419"/>
      <c r="B39" s="1437" t="s">
        <v>980</v>
      </c>
      <c r="C39" s="1019">
        <f ca="1">ROUND(D5*C19*C41*C24*F39,0)</f>
        <v>4647</v>
      </c>
      <c r="D39" s="3478">
        <f>面积表!M7</f>
        <v>3744.59</v>
      </c>
      <c r="E39" s="1019">
        <f t="shared" ca="1" si="7"/>
        <v>1740</v>
      </c>
      <c r="F39" s="1029">
        <f>SUMIF(修正!A45:A56,G2,修正!H45:H56)</f>
        <v>0.2</v>
      </c>
      <c r="G39" s="1019">
        <f ca="1">ROUND(IF(E2="工业",C39*$M$39,C39*$M$38),0)</f>
        <v>1162</v>
      </c>
      <c r="H39" s="1019">
        <f t="shared" si="8"/>
        <v>3744.59</v>
      </c>
      <c r="I39" s="1019">
        <f t="shared" ca="1" si="9"/>
        <v>435</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x14ac:dyDescent="0.2">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x14ac:dyDescent="0.2">
      <c r="A41" s="1324"/>
      <c r="B41" s="2794" t="s">
        <v>2918</v>
      </c>
      <c r="C41" s="809">
        <f ca="1">ROUND(POWER(1+E41,H41-G41)*(POWER(1+E41,G41)-1)/(POWER(1+E41,H41)-1),4)</f>
        <v>0.78690000000000004</v>
      </c>
      <c r="D41" s="371" t="s">
        <v>2916</v>
      </c>
      <c r="E41" s="2793">
        <f ca="1">G20</f>
        <v>5.1999999999999998E-2</v>
      </c>
      <c r="F41" s="371" t="s">
        <v>2917</v>
      </c>
      <c r="G41" s="389">
        <f>项目基本情况!H19</f>
        <v>25.43</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x14ac:dyDescent="0.2">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x14ac:dyDescent="0.2">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6" thickBot="1" x14ac:dyDescent="0.25">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x14ac:dyDescent="0.2">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8" x14ac:dyDescent="0.2">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9" x14ac:dyDescent="0.2">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52" x14ac:dyDescent="0.2">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6" x14ac:dyDescent="0.2">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9" x14ac:dyDescent="0.2">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6" x14ac:dyDescent="0.2">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6" x14ac:dyDescent="0.2">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6" x14ac:dyDescent="0.2">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6" x14ac:dyDescent="0.2">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7" thickBot="1" x14ac:dyDescent="0.25">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x14ac:dyDescent="0.2">
      <c r="A56" s="2247" t="s">
        <v>1004</v>
      </c>
      <c r="B56" s="2248">
        <f>1+E58</f>
        <v>1.0537000000000001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8" x14ac:dyDescent="0.2">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9" x14ac:dyDescent="0.2">
      <c r="A58" s="1031" t="s">
        <v>1005</v>
      </c>
      <c r="B58" s="2234" t="str">
        <f>估价对象房地状况!C17</f>
        <v>估价对象位于XX商圈，周边办公楼项目较多，入驻率高，办公集聚程度较好</v>
      </c>
      <c r="C58" s="1018" t="s">
        <v>3199</v>
      </c>
      <c r="D58" s="2240">
        <f t="shared" ref="D58:D66" si="15">SUMIF($J$57:$N$57,C58,J58:N58)</f>
        <v>1.15E-2</v>
      </c>
      <c r="E58" s="2259">
        <f>ROUND(SUM(D58:D66),4)</f>
        <v>5.3699999999999998E-2</v>
      </c>
      <c r="F58" s="2260">
        <f>IF(E2="办公",SUMIF(L1:L12,G2,N1:N12),"——")</f>
        <v>9.6000000000000002E-2</v>
      </c>
      <c r="G58" s="2238">
        <f>H58</f>
        <v>1.15E-2</v>
      </c>
      <c r="H58" s="2283">
        <f>IFERROR(ROUNDDOWN($F$58*I58/2,4),"——")</f>
        <v>1.15E-2</v>
      </c>
      <c r="I58" s="2258">
        <v>0.24</v>
      </c>
      <c r="J58" s="2261">
        <f t="shared" ref="J58:J66" si="16">K58+$G58</f>
        <v>2.3E-2</v>
      </c>
      <c r="K58" s="2261">
        <f t="shared" ref="K58:K66" si="17">$L58+$G58</f>
        <v>1.15E-2</v>
      </c>
      <c r="L58" s="2261">
        <v>0</v>
      </c>
      <c r="M58" s="2261">
        <f t="shared" ref="M58:N66" si="18">L58-$G58</f>
        <v>-1.15E-2</v>
      </c>
      <c r="N58" s="2261">
        <f t="shared" si="18"/>
        <v>-2.3E-2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52" x14ac:dyDescent="0.2">
      <c r="A59" s="1031" t="s">
        <v>996</v>
      </c>
      <c r="B59" s="2231" t="str">
        <f>估价对象房地状况!C18</f>
        <v>估价对象周边道路状况、公共交通通达情况、停车便捷程度，综合评价交通便捷度较好</v>
      </c>
      <c r="C59" s="1018" t="s">
        <v>3199</v>
      </c>
      <c r="D59" s="2240">
        <f t="shared" si="15"/>
        <v>1.44E-2</v>
      </c>
      <c r="E59" s="2262"/>
      <c r="F59" s="2260"/>
      <c r="G59" s="2238">
        <f t="shared" ref="G59:G66" si="19">H59</f>
        <v>1.44E-2</v>
      </c>
      <c r="H59" s="2239">
        <f t="shared" ref="H59:H66" si="20">IFERROR($F$58*I59/2,"——")</f>
        <v>1.44E-2</v>
      </c>
      <c r="I59" s="2258">
        <v>0.3</v>
      </c>
      <c r="J59" s="2261">
        <f t="shared" si="16"/>
        <v>2.8799999999999999E-2</v>
      </c>
      <c r="K59" s="2261">
        <f t="shared" si="17"/>
        <v>1.44E-2</v>
      </c>
      <c r="L59" s="2261">
        <v>0</v>
      </c>
      <c r="M59" s="2261">
        <f t="shared" si="18"/>
        <v>-1.44E-2</v>
      </c>
      <c r="N59" s="2261">
        <f t="shared" si="18"/>
        <v>-2.8799999999999999E-2</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6" x14ac:dyDescent="0.2">
      <c r="A60" s="1031" t="s">
        <v>997</v>
      </c>
      <c r="B60" s="2231">
        <f>估价对象房地状况!C19</f>
        <v>0</v>
      </c>
      <c r="C60" s="1018" t="s">
        <v>3199</v>
      </c>
      <c r="D60" s="2240">
        <f t="shared" si="15"/>
        <v>3.8400000000000001E-3</v>
      </c>
      <c r="E60" s="2262"/>
      <c r="F60" s="2260"/>
      <c r="G60" s="2238">
        <f t="shared" si="19"/>
        <v>3.8400000000000001E-3</v>
      </c>
      <c r="H60" s="2239">
        <f t="shared" si="20"/>
        <v>3.8400000000000001E-3</v>
      </c>
      <c r="I60" s="2258">
        <v>0.08</v>
      </c>
      <c r="J60" s="2261">
        <f t="shared" si="16"/>
        <v>7.6800000000000002E-3</v>
      </c>
      <c r="K60" s="2261">
        <f t="shared" si="17"/>
        <v>3.8400000000000001E-3</v>
      </c>
      <c r="L60" s="2261">
        <v>0</v>
      </c>
      <c r="M60" s="2261">
        <f t="shared" si="18"/>
        <v>-3.8400000000000001E-3</v>
      </c>
      <c r="N60" s="2261">
        <f t="shared" si="18"/>
        <v>-7.6800000000000002E-3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9" x14ac:dyDescent="0.2">
      <c r="A61" s="1031" t="s">
        <v>998</v>
      </c>
      <c r="B61" s="2746" t="s">
        <v>2876</v>
      </c>
      <c r="C61" s="1018" t="s">
        <v>3199</v>
      </c>
      <c r="D61" s="2240">
        <f t="shared" si="15"/>
        <v>1.92E-3</v>
      </c>
      <c r="E61" s="2262"/>
      <c r="F61" s="2260"/>
      <c r="G61" s="2238">
        <f t="shared" si="19"/>
        <v>1.92E-3</v>
      </c>
      <c r="H61" s="2239">
        <f t="shared" si="20"/>
        <v>1.92E-3</v>
      </c>
      <c r="I61" s="2258">
        <v>0.04</v>
      </c>
      <c r="J61" s="2261">
        <f t="shared" si="16"/>
        <v>3.8400000000000001E-3</v>
      </c>
      <c r="K61" s="2261">
        <f t="shared" si="17"/>
        <v>1.92E-3</v>
      </c>
      <c r="L61" s="2261">
        <v>0</v>
      </c>
      <c r="M61" s="2261">
        <f t="shared" si="18"/>
        <v>-1.92E-3</v>
      </c>
      <c r="N61" s="2261">
        <f t="shared" si="18"/>
        <v>-3.8400000000000001E-3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6" x14ac:dyDescent="0.2">
      <c r="A62" s="1031" t="s">
        <v>999</v>
      </c>
      <c r="B62" s="2231">
        <f>估价对象房地状况!C24</f>
        <v>0</v>
      </c>
      <c r="C62" s="1018" t="s">
        <v>3199</v>
      </c>
      <c r="D62" s="2240">
        <f t="shared" si="15"/>
        <v>2.4000000000000002E-3</v>
      </c>
      <c r="E62" s="2262"/>
      <c r="F62" s="2260"/>
      <c r="G62" s="2238">
        <f t="shared" si="19"/>
        <v>2.4000000000000002E-3</v>
      </c>
      <c r="H62" s="2239">
        <f t="shared" si="20"/>
        <v>2.4000000000000002E-3</v>
      </c>
      <c r="I62" s="2258">
        <v>0.05</v>
      </c>
      <c r="J62" s="2261">
        <f t="shared" si="16"/>
        <v>4.8000000000000004E-3</v>
      </c>
      <c r="K62" s="2261">
        <f t="shared" si="17"/>
        <v>2.4000000000000002E-3</v>
      </c>
      <c r="L62" s="2261">
        <v>0</v>
      </c>
      <c r="M62" s="2261">
        <f t="shared" si="18"/>
        <v>-2.4000000000000002E-3</v>
      </c>
      <c r="N62" s="2261">
        <f t="shared" si="18"/>
        <v>-4.8000000000000004E-3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6" x14ac:dyDescent="0.2">
      <c r="A63" s="1031" t="s">
        <v>1000</v>
      </c>
      <c r="B63" s="2745" t="s">
        <v>2874</v>
      </c>
      <c r="C63" s="1018" t="s">
        <v>3199</v>
      </c>
      <c r="D63" s="2240">
        <f t="shared" si="15"/>
        <v>2.4000000000000002E-3</v>
      </c>
      <c r="E63" s="2262"/>
      <c r="F63" s="2260"/>
      <c r="G63" s="2238">
        <f t="shared" si="19"/>
        <v>2.4000000000000002E-3</v>
      </c>
      <c r="H63" s="2239">
        <f t="shared" si="20"/>
        <v>2.4000000000000002E-3</v>
      </c>
      <c r="I63" s="2258">
        <v>0.05</v>
      </c>
      <c r="J63" s="2261">
        <f t="shared" si="16"/>
        <v>4.8000000000000004E-3</v>
      </c>
      <c r="K63" s="2261">
        <f t="shared" si="17"/>
        <v>2.4000000000000002E-3</v>
      </c>
      <c r="L63" s="2261">
        <v>0</v>
      </c>
      <c r="M63" s="2261">
        <f t="shared" si="18"/>
        <v>-2.4000000000000002E-3</v>
      </c>
      <c r="N63" s="2261">
        <f t="shared" si="18"/>
        <v>-4.8000000000000004E-3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6" x14ac:dyDescent="0.2">
      <c r="A64" s="1031" t="s">
        <v>1001</v>
      </c>
      <c r="B64" s="2232" t="str">
        <f>估价对象房地状况!C21</f>
        <v>估价对象所在区域公共配套设施齐备情况</v>
      </c>
      <c r="C64" s="1018" t="s">
        <v>3199</v>
      </c>
      <c r="D64" s="2240">
        <f t="shared" si="15"/>
        <v>2.8799999999999997E-3</v>
      </c>
      <c r="E64" s="2262"/>
      <c r="F64" s="2260"/>
      <c r="G64" s="2238">
        <f t="shared" si="19"/>
        <v>2.8799999999999997E-3</v>
      </c>
      <c r="H64" s="2239">
        <f t="shared" si="20"/>
        <v>2.8799999999999997E-3</v>
      </c>
      <c r="I64" s="2258">
        <v>0.06</v>
      </c>
      <c r="J64" s="2261">
        <f t="shared" si="16"/>
        <v>5.7599999999999995E-3</v>
      </c>
      <c r="K64" s="2261">
        <f t="shared" si="17"/>
        <v>2.8799999999999997E-3</v>
      </c>
      <c r="L64" s="2261">
        <v>0</v>
      </c>
      <c r="M64" s="2261">
        <f t="shared" si="18"/>
        <v>-2.8799999999999997E-3</v>
      </c>
      <c r="N64" s="2261">
        <f t="shared" si="18"/>
        <v>-5.7599999999999995E-3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6" x14ac:dyDescent="0.2">
      <c r="A65" s="1031" t="s">
        <v>1002</v>
      </c>
      <c r="B65" s="2232" t="str">
        <f>估价对象房地状况!C22</f>
        <v>估价对象所在区域基础设施水平</v>
      </c>
      <c r="C65" s="1018" t="s">
        <v>3548</v>
      </c>
      <c r="D65" s="2240">
        <f t="shared" si="15"/>
        <v>1.1519999999999999E-2</v>
      </c>
      <c r="E65" s="2262"/>
      <c r="F65" s="2260"/>
      <c r="G65" s="2238">
        <f t="shared" si="19"/>
        <v>5.7599999999999995E-3</v>
      </c>
      <c r="H65" s="2239">
        <f t="shared" si="20"/>
        <v>5.7599999999999995E-3</v>
      </c>
      <c r="I65" s="2258">
        <v>0.12</v>
      </c>
      <c r="J65" s="2261">
        <f t="shared" si="16"/>
        <v>1.1519999999999999E-2</v>
      </c>
      <c r="K65" s="2261">
        <f t="shared" si="17"/>
        <v>5.7599999999999995E-3</v>
      </c>
      <c r="L65" s="2261">
        <v>0</v>
      </c>
      <c r="M65" s="2261">
        <f t="shared" si="18"/>
        <v>-5.7599999999999995E-3</v>
      </c>
      <c r="N65" s="2261">
        <f t="shared" si="18"/>
        <v>-1.1519999999999999E-2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7" thickBot="1" x14ac:dyDescent="0.25">
      <c r="A66" s="2264" t="s">
        <v>1003</v>
      </c>
      <c r="B66" s="2236" t="str">
        <f>估价对象房地状况!C20</f>
        <v>区域自然环境：；人文环境；综合评价环境状况一般</v>
      </c>
      <c r="C66" s="1018" t="s">
        <v>3199</v>
      </c>
      <c r="D66" s="2240">
        <f t="shared" si="15"/>
        <v>2.8799999999999997E-3</v>
      </c>
      <c r="E66" s="2266"/>
      <c r="F66" s="2260"/>
      <c r="G66" s="2238">
        <f t="shared" si="19"/>
        <v>2.8799999999999997E-3</v>
      </c>
      <c r="H66" s="2239">
        <f t="shared" si="20"/>
        <v>2.8799999999999997E-3</v>
      </c>
      <c r="I66" s="2265">
        <v>0.06</v>
      </c>
      <c r="J66" s="2261">
        <f t="shared" si="16"/>
        <v>5.7599999999999995E-3</v>
      </c>
      <c r="K66" s="2261">
        <f t="shared" si="17"/>
        <v>2.8799999999999997E-3</v>
      </c>
      <c r="L66" s="2261">
        <v>0</v>
      </c>
      <c r="M66" s="2261">
        <f t="shared" si="18"/>
        <v>-2.8799999999999997E-3</v>
      </c>
      <c r="N66" s="2261">
        <f t="shared" si="18"/>
        <v>-5.7599999999999995E-3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x14ac:dyDescent="0.2">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8" x14ac:dyDescent="0.2">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52" x14ac:dyDescent="0.2">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52" x14ac:dyDescent="0.2">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6" x14ac:dyDescent="0.2">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x14ac:dyDescent="0.2">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6" x14ac:dyDescent="0.2">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6" x14ac:dyDescent="0.2">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6" x14ac:dyDescent="0.2">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6" x14ac:dyDescent="0.2">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7" thickBot="1" x14ac:dyDescent="0.25">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x14ac:dyDescent="0.2">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8" x14ac:dyDescent="0.2">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9" x14ac:dyDescent="0.2">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52" x14ac:dyDescent="0.2">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6" x14ac:dyDescent="0.2">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x14ac:dyDescent="0.2">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6" x14ac:dyDescent="0.2">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6" x14ac:dyDescent="0.2">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6" x14ac:dyDescent="0.2">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40" thickBot="1" x14ac:dyDescent="0.25">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x14ac:dyDescent="0.2">
      <c r="A90" s="3867" t="s">
        <v>1608</v>
      </c>
      <c r="B90" s="3867"/>
      <c r="C90" s="3867"/>
      <c r="D90" s="3867"/>
      <c r="E90" s="3867"/>
      <c r="F90" s="3867"/>
      <c r="G90" s="3867"/>
      <c r="H90" s="3867"/>
      <c r="I90" s="3867"/>
      <c r="J90" s="3867"/>
      <c r="K90" s="2273"/>
      <c r="L90" s="2273"/>
      <c r="M90" s="2273"/>
      <c r="N90" s="2273"/>
    </row>
    <row r="91" spans="1:40" x14ac:dyDescent="0.2">
      <c r="A91" s="3868" t="s">
        <v>1418</v>
      </c>
      <c r="B91" s="3868" t="s">
        <v>1609</v>
      </c>
      <c r="C91" s="1104" t="s">
        <v>1610</v>
      </c>
      <c r="D91" s="1105"/>
      <c r="E91" s="1105"/>
      <c r="F91" s="1105"/>
      <c r="G91" s="1105"/>
      <c r="H91" s="1105"/>
      <c r="I91" s="1105"/>
      <c r="J91" s="1106"/>
      <c r="K91" s="1098"/>
      <c r="L91" s="1098"/>
      <c r="M91" s="1098"/>
      <c r="N91" s="1098"/>
    </row>
    <row r="92" spans="1:40" x14ac:dyDescent="0.2">
      <c r="A92" s="3868"/>
      <c r="B92" s="3868"/>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x14ac:dyDescent="0.2">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x14ac:dyDescent="0.2">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x14ac:dyDescent="0.2">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x14ac:dyDescent="0.2">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x14ac:dyDescent="0.2">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x14ac:dyDescent="0.2">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x14ac:dyDescent="0.2">
      <c r="A99" s="3859"/>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x14ac:dyDescent="0.2">
      <c r="A100" s="3860"/>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x14ac:dyDescent="0.2">
      <c r="A101" s="3858" t="s">
        <v>1612</v>
      </c>
      <c r="B101" s="1111" t="s">
        <v>881</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x14ac:dyDescent="0.2">
      <c r="A102" s="3859"/>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x14ac:dyDescent="0.2">
      <c r="A103" s="3859"/>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x14ac:dyDescent="0.2">
      <c r="A104" s="3859"/>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x14ac:dyDescent="0.2">
      <c r="A105" s="3859"/>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x14ac:dyDescent="0.2">
      <c r="A106" s="3859"/>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x14ac:dyDescent="0.2">
      <c r="A107" s="3859"/>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x14ac:dyDescent="0.2">
      <c r="A108" s="3859"/>
      <c r="B108" s="3861"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x14ac:dyDescent="0.2">
      <c r="A109" s="3860"/>
      <c r="B109" s="3862"/>
      <c r="C109" s="1110">
        <f>(-0.163*(C108^2)-0.59*C108+7617)*(10^(-4))/C101</f>
        <v>0.60879800000000006</v>
      </c>
      <c r="D109" s="1110">
        <f>(-0.163*(D108^2)-0.59*D108+7617)*(10^(-4))/D101</f>
        <v>0.60879800000000006</v>
      </c>
      <c r="E109" s="1110">
        <f>(-0.161*(E108^2)-7.509*E108+6533)*(10^(-4))/E101</f>
        <v>0.51931440000000006</v>
      </c>
      <c r="F109" s="1110">
        <f>(-0.161*(F108^2)-7.509*F108+6533)*(10^(-4))/F101</f>
        <v>0.51931440000000006</v>
      </c>
      <c r="G109" s="1110">
        <f>(-0.161*(G108^2)-7.509*G108+6533)*(10^(-4))/G101</f>
        <v>0.51931440000000006</v>
      </c>
      <c r="H109" s="1110">
        <f>(-0.161*(H108^2)-7.509*H108+6533)*(10^(-4))/H101</f>
        <v>0.51931440000000006</v>
      </c>
      <c r="I109" s="1110">
        <f>(-0.161*(I108^2)-7.509*I108+6533)*(10^(-4))/I101</f>
        <v>0.51931440000000006</v>
      </c>
      <c r="J109" s="1110">
        <f>(-0.214*(J108^2)-21.991*J108+4665)*(10^(-4))/J101</f>
        <v>0.36397559999999995</v>
      </c>
      <c r="K109" s="1110">
        <f>(-0.214*(K108^2)-21.991*K108+4665)*(10^(-4))/K101</f>
        <v>0.36397559999999995</v>
      </c>
      <c r="L109" s="1110">
        <f>(-0.214*(L108^2)-21.991*L108+4665)*(10^(-4))/L101</f>
        <v>0.36397559999999995</v>
      </c>
      <c r="M109" s="1110">
        <f>(-0.214*(M108^2)-21.991*M108+4665)*(10^(-4))/M101</f>
        <v>0.36397559999999995</v>
      </c>
      <c r="N109" s="1110">
        <f>(-0.214*(N108^2)-21.991*N108+4665)*(10^(-4))/N101</f>
        <v>0.36397559999999995</v>
      </c>
    </row>
    <row r="110" spans="1:14" x14ac:dyDescent="0.2">
      <c r="A110" s="3863" t="s">
        <v>1614</v>
      </c>
      <c r="B110" s="3863"/>
      <c r="C110" s="3863"/>
      <c r="D110" s="3863"/>
      <c r="E110" s="3863"/>
      <c r="F110" s="3863"/>
      <c r="G110" s="3863"/>
      <c r="H110" s="3863"/>
      <c r="I110" s="3863"/>
      <c r="J110" s="3863"/>
      <c r="K110" s="2271"/>
      <c r="L110" s="2271"/>
      <c r="M110" s="2271"/>
      <c r="N110" s="2271"/>
    </row>
    <row r="112" spans="1:14" ht="15" thickBot="1" x14ac:dyDescent="0.25"/>
    <row r="113" spans="1:13" ht="28" thickBot="1" x14ac:dyDescent="0.25">
      <c r="A113" s="984" t="s">
        <v>871</v>
      </c>
      <c r="B113" s="2274">
        <f>G3</f>
        <v>1.25</v>
      </c>
      <c r="C113" s="985" t="s">
        <v>872</v>
      </c>
      <c r="D113" s="986">
        <f>SUMPRODUCT((A115:A118=F113)*(B114:M114=H113)*B115:M118)</f>
        <v>0.84050000000000002</v>
      </c>
      <c r="E113" s="987" t="s">
        <v>873</v>
      </c>
      <c r="F113" s="988" t="str">
        <f>E2</f>
        <v>办公</v>
      </c>
      <c r="G113" s="987" t="s">
        <v>874</v>
      </c>
      <c r="H113" s="988" t="str">
        <f>G2</f>
        <v>三级</v>
      </c>
      <c r="I113" s="987"/>
      <c r="J113" s="979"/>
      <c r="K113" s="979"/>
      <c r="L113" s="979"/>
      <c r="M113" s="979"/>
    </row>
    <row r="114" spans="1:13" x14ac:dyDescent="0.2">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x14ac:dyDescent="0.2">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x14ac:dyDescent="0.2">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x14ac:dyDescent="0.2">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5" thickBot="1" x14ac:dyDescent="0.25">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490"/>
  <sheetViews>
    <sheetView view="pageBreakPreview" zoomScale="80" zoomScaleNormal="80" zoomScaleSheetLayoutView="80" workbookViewId="0">
      <selection activeCell="E26" sqref="E26"/>
    </sheetView>
  </sheetViews>
  <sheetFormatPr baseColWidth="10" defaultColWidth="6.6640625" defaultRowHeight="13" x14ac:dyDescent="0.15"/>
  <cols>
    <col min="1" max="1" width="9.6640625" style="1975" customWidth="1"/>
    <col min="2" max="2" width="25.6640625" style="1965" customWidth="1"/>
    <col min="3" max="3" width="10.33203125" style="1976" customWidth="1"/>
    <col min="4" max="4" width="12" style="1965" customWidth="1"/>
    <col min="5" max="5" width="9.5" style="1975" customWidth="1"/>
    <col min="6" max="6" width="10.1640625" style="1965" customWidth="1"/>
    <col min="7" max="7" width="11.6640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640625" style="1965"/>
  </cols>
  <sheetData>
    <row r="1" spans="1:31" s="1893" customFormat="1" ht="20" x14ac:dyDescent="0.2">
      <c r="A1" s="1954" t="s">
        <v>460</v>
      </c>
      <c r="B1" s="2490" t="s">
        <v>3186</v>
      </c>
      <c r="C1" s="1955"/>
      <c r="D1" s="1955"/>
      <c r="E1" s="1955"/>
      <c r="F1" s="1955"/>
      <c r="G1" s="1955"/>
      <c r="H1" s="1955"/>
      <c r="I1" s="1955"/>
      <c r="J1" s="1955"/>
      <c r="K1" s="415">
        <f>MATCH(B1,'数据-取费表'!A6:A16,0)+5</f>
        <v>6</v>
      </c>
      <c r="L1" s="289"/>
      <c r="M1" s="289"/>
      <c r="N1" s="289"/>
      <c r="O1" s="289"/>
      <c r="P1" s="289"/>
      <c r="Q1" s="289"/>
      <c r="R1" s="289"/>
      <c r="S1" s="289"/>
      <c r="T1" s="289"/>
      <c r="U1" s="289"/>
      <c r="V1" s="289"/>
      <c r="W1" s="289"/>
      <c r="X1" s="289"/>
      <c r="Y1" s="289"/>
      <c r="Z1" s="289"/>
    </row>
    <row r="2" spans="1:31" s="1893" customFormat="1" ht="18" customHeight="1" x14ac:dyDescent="0.2">
      <c r="A2" s="1952" t="s">
        <v>461</v>
      </c>
      <c r="B2" s="1956">
        <f ca="1">C36</f>
        <v>22712</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x14ac:dyDescent="0.2">
      <c r="A3" s="1957" t="s">
        <v>1659</v>
      </c>
      <c r="B3" s="1958">
        <f ca="1">ROUND(B2*10000/IF(B1="",'数据-汇总表'!E3,INDIRECT("'数据-取费表'!K"&amp;$K$1)),0)</f>
        <v>21184</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x14ac:dyDescent="0.2">
      <c r="A4" s="419" t="s">
        <v>462</v>
      </c>
      <c r="B4" s="420">
        <f ca="1">ROUND(B2*10000/IF(B1="",'数据-汇总表'!D3,INDIRECT("'数据-取费表'!R"&amp;$K$1)),0)</f>
        <v>45122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x14ac:dyDescent="0.25">
      <c r="A5" s="422"/>
      <c r="B5" s="423">
        <f ca="1">ROUND(B2/(IF(B1="",'数据-汇总表'!D3,INDIRECT("'数据-取费表'!R"&amp;$K$1))/666.67),0)</f>
        <v>3008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x14ac:dyDescent="0.2">
      <c r="A6" s="2509" t="s">
        <v>1817</v>
      </c>
      <c r="B6" s="2510"/>
      <c r="C6" s="2511">
        <f ca="1">SUM(C10:K10)</f>
        <v>42039</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4" x14ac:dyDescent="0.15">
      <c r="A7" s="2513" t="s">
        <v>464</v>
      </c>
      <c r="B7" s="2514" t="s">
        <v>465</v>
      </c>
      <c r="C7" s="429" t="s">
        <v>3186</v>
      </c>
      <c r="D7" s="429"/>
      <c r="E7" s="429"/>
      <c r="F7" s="429"/>
      <c r="G7" s="429"/>
      <c r="H7" s="429"/>
      <c r="I7" s="429"/>
      <c r="J7" s="429"/>
      <c r="K7" s="430"/>
      <c r="AA7" s="1963"/>
      <c r="AB7" s="1963"/>
      <c r="AC7" s="1963"/>
      <c r="AD7" s="1963"/>
      <c r="AE7" s="1963"/>
    </row>
    <row r="8" spans="1:31" s="1966" customFormat="1" ht="13.5" customHeight="1" x14ac:dyDescent="0.15">
      <c r="A8" s="774" t="s">
        <v>1820</v>
      </c>
      <c r="B8" s="258" t="s">
        <v>466</v>
      </c>
      <c r="C8" s="2515"/>
      <c r="D8" s="2515"/>
      <c r="E8" s="2515"/>
      <c r="F8" s="2515"/>
      <c r="G8" s="2515"/>
      <c r="H8" s="2515"/>
      <c r="I8" s="2515"/>
      <c r="J8" s="2515"/>
      <c r="K8" s="2516"/>
      <c r="AA8" s="1965"/>
      <c r="AB8" s="1965"/>
      <c r="AC8" s="1965"/>
      <c r="AD8" s="1965"/>
      <c r="AE8" s="1965"/>
    </row>
    <row r="9" spans="1:31" s="1966" customFormat="1" ht="13.5" customHeight="1" x14ac:dyDescent="0.15">
      <c r="A9" s="774" t="s">
        <v>1821</v>
      </c>
      <c r="B9" s="258" t="s">
        <v>467</v>
      </c>
      <c r="C9" s="434">
        <f>SUMIF('数据-汇总表'!$C19:$C33,'剩余法-商业'!C7,'数据-汇总表'!$E19:$E33)</f>
        <v>10721.3</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x14ac:dyDescent="0.2">
      <c r="A10" s="2517" t="s">
        <v>1822</v>
      </c>
      <c r="B10" s="2503" t="s">
        <v>468</v>
      </c>
      <c r="C10" s="2705">
        <f ca="1">'不动产收益法-商业'!C40</f>
        <v>42039</v>
      </c>
      <c r="D10" s="2705"/>
      <c r="E10" s="2705"/>
      <c r="F10" s="2518"/>
      <c r="G10" s="2518"/>
      <c r="H10" s="2518"/>
      <c r="I10" s="2518"/>
      <c r="J10" s="2518"/>
      <c r="K10" s="2519"/>
      <c r="AA10" s="1965"/>
      <c r="AB10" s="1965"/>
      <c r="AC10" s="1965"/>
      <c r="AD10" s="1965"/>
      <c r="AE10" s="1965"/>
    </row>
    <row r="11" spans="1:31" s="1962" customFormat="1" ht="16.5" customHeight="1" x14ac:dyDescent="0.2">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x14ac:dyDescent="0.15">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x14ac:dyDescent="0.2">
      <c r="A13" s="2523" t="s">
        <v>1823</v>
      </c>
      <c r="B13" s="2524" t="s">
        <v>473</v>
      </c>
      <c r="C13" s="3599">
        <f>'数据-取费表'!M6</f>
        <v>5897</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x14ac:dyDescent="0.2">
      <c r="A14" s="2523" t="s">
        <v>1824</v>
      </c>
      <c r="B14" s="2524" t="s">
        <v>474</v>
      </c>
      <c r="C14" s="53">
        <f>ROUND(C13*F14,0)</f>
        <v>177</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x14ac:dyDescent="0.2">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x14ac:dyDescent="0.2">
      <c r="A16" s="2523" t="s">
        <v>1826</v>
      </c>
      <c r="B16" s="2524" t="s">
        <v>478</v>
      </c>
      <c r="C16" s="53">
        <f>ROUND(D16*E16/10000,0)</f>
        <v>214</v>
      </c>
      <c r="D16" s="3598">
        <f>C9</f>
        <v>10721.3</v>
      </c>
      <c r="E16" s="53">
        <f>'数据-取费表'!B35</f>
        <v>200</v>
      </c>
      <c r="F16" s="2528"/>
      <c r="G16" s="2493"/>
      <c r="H16" s="2494"/>
      <c r="I16" s="2494"/>
      <c r="J16" s="2494"/>
      <c r="K16" s="2495"/>
      <c r="AA16" s="1967"/>
      <c r="AB16" s="1967"/>
      <c r="AC16" s="1967"/>
      <c r="AD16" s="1967"/>
      <c r="AE16" s="1967"/>
    </row>
    <row r="17" spans="1:26" s="1967" customFormat="1" ht="13.5" customHeight="1" x14ac:dyDescent="0.2">
      <c r="A17" s="2523" t="s">
        <v>1827</v>
      </c>
      <c r="B17" s="2524" t="s">
        <v>479</v>
      </c>
      <c r="C17" s="2529">
        <f>ROUND(C13*F17,0)</f>
        <v>88</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x14ac:dyDescent="0.2">
      <c r="A18" s="2531" t="s">
        <v>1828</v>
      </c>
      <c r="B18" s="2532" t="s">
        <v>481</v>
      </c>
      <c r="C18" s="2533">
        <f ca="1">SUM(C13:C17)</f>
        <v>6376</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x14ac:dyDescent="0.2">
      <c r="A19" s="2531" t="s">
        <v>1829</v>
      </c>
      <c r="B19" s="2532" t="s">
        <v>482</v>
      </c>
      <c r="C19" s="2489">
        <f>ROUND(D19*E19/10000,0)</f>
        <v>0</v>
      </c>
      <c r="D19" s="2535">
        <f>D16</f>
        <v>10721.3</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x14ac:dyDescent="0.2">
      <c r="A20" s="2531" t="s">
        <v>1830</v>
      </c>
      <c r="B20" s="2532" t="s">
        <v>484</v>
      </c>
      <c r="C20" s="2489">
        <f ca="1">C21+C22-IF(B1="",'数据-取费表'!B29,IF(G20="已全部缴纳",C21+C22,H20))</f>
        <v>214</v>
      </c>
      <c r="D20" s="2535"/>
      <c r="E20" s="2489"/>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x14ac:dyDescent="0.2">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x14ac:dyDescent="0.2">
      <c r="A22" s="2523" t="s">
        <v>1832</v>
      </c>
      <c r="B22" s="2524" t="s">
        <v>486</v>
      </c>
      <c r="C22" s="53">
        <f>ROUND(D22*E22/10000,0)</f>
        <v>214</v>
      </c>
      <c r="D22" s="2525">
        <f>C9</f>
        <v>10721.3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x14ac:dyDescent="0.15">
      <c r="A23" s="2531" t="s">
        <v>1833</v>
      </c>
      <c r="B23" s="2709" t="s">
        <v>2783</v>
      </c>
      <c r="C23" s="2533">
        <f ca="1">ROUND((C18+C19+C20)*F23,0)</f>
        <v>132</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x14ac:dyDescent="0.15">
      <c r="A24" s="2531" t="s">
        <v>1834</v>
      </c>
      <c r="B24" s="2709" t="s">
        <v>2786</v>
      </c>
      <c r="C24" s="2533">
        <f ca="1">ROUND(C6*F24,0)</f>
        <v>841</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x14ac:dyDescent="0.2">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x14ac:dyDescent="0.15">
      <c r="A26" s="2531" t="s">
        <v>1836</v>
      </c>
      <c r="B26" s="2710" t="s">
        <v>2785</v>
      </c>
      <c r="C26" s="2538">
        <f ca="1">C28</f>
        <v>359</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x14ac:dyDescent="0.15">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x14ac:dyDescent="0.15">
      <c r="A28" s="774" t="s">
        <v>1832</v>
      </c>
      <c r="B28" s="2539" t="s">
        <v>2787</v>
      </c>
      <c r="C28" s="2541">
        <f ca="1">ROUND(IF('数据-取费表'!B22&lt;=1,(C18+C19+C20+C23+C24)*F26*'数据-取费表'!B24/2,(C18+C19+C20+C23+C24)*(POWER((1+F26),'数据-取费表'!B24/2)-1)),0)</f>
        <v>359</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x14ac:dyDescent="0.15">
      <c r="A29" s="2542" t="s">
        <v>1837</v>
      </c>
      <c r="B29" s="2532" t="s">
        <v>489</v>
      </c>
      <c r="C29" s="2533">
        <f ca="1">ROUND(C6*F29/(1+'数据-取费表'!C42),0)</f>
        <v>2242</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x14ac:dyDescent="0.15">
      <c r="A30" s="1535" t="s">
        <v>1838</v>
      </c>
      <c r="B30" s="2543" t="s">
        <v>492</v>
      </c>
      <c r="C30" s="2538">
        <f ca="1">C31</f>
        <v>10164</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x14ac:dyDescent="0.15">
      <c r="A31" s="774" t="s">
        <v>1831</v>
      </c>
      <c r="B31" s="2539"/>
      <c r="C31" s="442">
        <f ca="1">C18+C19+C20+C23+C24+C26+C29</f>
        <v>10164</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x14ac:dyDescent="0.15">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x14ac:dyDescent="0.2">
      <c r="A33" s="2708" t="s">
        <v>2782</v>
      </c>
      <c r="B33" s="2706" t="s">
        <v>2781</v>
      </c>
      <c r="C33" s="470">
        <f ca="1">C35</f>
        <v>1513</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x14ac:dyDescent="0.2">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x14ac:dyDescent="0.25">
      <c r="A35" s="1536" t="s">
        <v>1832</v>
      </c>
      <c r="B35" s="2707" t="s">
        <v>2788</v>
      </c>
      <c r="C35" s="1528">
        <f ca="1">ROUND((C18+C19+C20+C23+C24)*F33,0)</f>
        <v>1513</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x14ac:dyDescent="0.2">
      <c r="A36" s="281" t="s">
        <v>1819</v>
      </c>
      <c r="B36" s="2507"/>
      <c r="C36" s="2546">
        <f ca="1">ROUND((C6-C30-C33)/(1+D30+D33),0)</f>
        <v>22712</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x14ac:dyDescent="0.15">
      <c r="A37" s="3166"/>
      <c r="C37" s="3167"/>
      <c r="E37" s="3166"/>
    </row>
    <row r="38" spans="1:26" s="1966" customFormat="1" ht="12.75" customHeight="1" x14ac:dyDescent="0.15">
      <c r="A38" s="3166"/>
      <c r="C38" s="3167"/>
      <c r="E38" s="3166"/>
    </row>
    <row r="39" spans="1:26" s="1966" customFormat="1" x14ac:dyDescent="0.15">
      <c r="A39" s="3166"/>
      <c r="C39" s="3167"/>
      <c r="E39" s="3166"/>
    </row>
    <row r="40" spans="1:26" s="1966" customFormat="1" x14ac:dyDescent="0.15">
      <c r="A40" s="3166"/>
      <c r="C40" s="3167"/>
      <c r="E40" s="3166"/>
    </row>
    <row r="41" spans="1:26" s="1966" customFormat="1" x14ac:dyDescent="0.15">
      <c r="A41" s="3166"/>
      <c r="C41" s="3167"/>
      <c r="E41" s="3166"/>
    </row>
    <row r="42" spans="1:26" s="1966" customFormat="1" x14ac:dyDescent="0.15">
      <c r="A42" s="3166"/>
      <c r="C42" s="3167"/>
      <c r="E42" s="3166"/>
    </row>
    <row r="43" spans="1:26" s="1966" customFormat="1" x14ac:dyDescent="0.15">
      <c r="A43" s="3166"/>
      <c r="C43" s="3167"/>
      <c r="E43" s="3166"/>
    </row>
    <row r="44" spans="1:26" s="1966" customFormat="1" x14ac:dyDescent="0.15">
      <c r="A44" s="3166"/>
      <c r="C44" s="3167"/>
      <c r="E44" s="3166"/>
    </row>
    <row r="45" spans="1:26" s="1966" customFormat="1" x14ac:dyDescent="0.15">
      <c r="A45" s="3166"/>
      <c r="C45" s="3167"/>
      <c r="E45" s="3166"/>
    </row>
    <row r="46" spans="1:26" s="1966" customFormat="1" x14ac:dyDescent="0.15">
      <c r="A46" s="3166"/>
      <c r="C46" s="3167"/>
      <c r="E46" s="3166"/>
    </row>
    <row r="47" spans="1:26" s="1966" customFormat="1" x14ac:dyDescent="0.15">
      <c r="A47" s="3166"/>
      <c r="C47" s="3167"/>
      <c r="E47" s="3166"/>
    </row>
    <row r="48" spans="1:26" s="1966" customFormat="1" x14ac:dyDescent="0.15">
      <c r="A48" s="3166"/>
      <c r="C48" s="3167"/>
      <c r="E48" s="3166"/>
    </row>
    <row r="49" spans="1:5" s="1966" customFormat="1" x14ac:dyDescent="0.15">
      <c r="A49" s="3166"/>
      <c r="C49" s="3167"/>
      <c r="E49" s="3166"/>
    </row>
    <row r="50" spans="1:5" s="1966" customFormat="1" x14ac:dyDescent="0.15">
      <c r="A50" s="3166"/>
      <c r="C50" s="3167"/>
      <c r="E50" s="3166"/>
    </row>
    <row r="51" spans="1:5" s="1966" customFormat="1" x14ac:dyDescent="0.15">
      <c r="A51" s="3166"/>
      <c r="C51" s="3167"/>
      <c r="E51" s="3166"/>
    </row>
    <row r="52" spans="1:5" s="1966" customFormat="1" x14ac:dyDescent="0.15">
      <c r="A52" s="3166"/>
      <c r="C52" s="3167"/>
      <c r="E52" s="3166"/>
    </row>
    <row r="53" spans="1:5" s="1966" customFormat="1" x14ac:dyDescent="0.15">
      <c r="A53" s="3166"/>
      <c r="C53" s="3167"/>
      <c r="E53" s="3166"/>
    </row>
    <row r="54" spans="1:5" s="1966" customFormat="1" x14ac:dyDescent="0.15">
      <c r="A54" s="3166"/>
      <c r="C54" s="3167"/>
      <c r="E54" s="3166"/>
    </row>
    <row r="55" spans="1:5" s="1966" customFormat="1" x14ac:dyDescent="0.15">
      <c r="A55" s="3166"/>
      <c r="C55" s="3167"/>
      <c r="E55" s="3166"/>
    </row>
    <row r="56" spans="1:5" s="1966" customFormat="1" x14ac:dyDescent="0.15">
      <c r="A56" s="3166"/>
      <c r="C56" s="3167"/>
      <c r="E56" s="3166"/>
    </row>
    <row r="57" spans="1:5" s="1966" customFormat="1" x14ac:dyDescent="0.15">
      <c r="A57" s="3166"/>
      <c r="C57" s="3167"/>
      <c r="E57" s="3166"/>
    </row>
    <row r="58" spans="1:5" s="1966" customFormat="1" x14ac:dyDescent="0.15">
      <c r="A58" s="3166"/>
      <c r="C58" s="3167"/>
      <c r="E58" s="3166"/>
    </row>
    <row r="59" spans="1:5" s="1966" customFormat="1" x14ac:dyDescent="0.15">
      <c r="A59" s="3166"/>
      <c r="C59" s="3167"/>
      <c r="E59" s="3166"/>
    </row>
    <row r="60" spans="1:5" s="1966" customFormat="1" x14ac:dyDescent="0.15">
      <c r="A60" s="3166"/>
      <c r="C60" s="3167"/>
      <c r="E60" s="3166"/>
    </row>
    <row r="61" spans="1:5" s="1966" customFormat="1" x14ac:dyDescent="0.15">
      <c r="A61" s="3166"/>
      <c r="C61" s="3167"/>
      <c r="E61" s="3166"/>
    </row>
    <row r="62" spans="1:5" s="1966" customFormat="1" x14ac:dyDescent="0.15">
      <c r="A62" s="3166"/>
      <c r="C62" s="3167"/>
      <c r="E62" s="3166"/>
    </row>
    <row r="63" spans="1:5" s="1966" customFormat="1" x14ac:dyDescent="0.15">
      <c r="A63" s="3166"/>
      <c r="C63" s="3167"/>
      <c r="E63" s="3166"/>
    </row>
    <row r="64" spans="1:5" s="1966" customFormat="1" x14ac:dyDescent="0.15">
      <c r="A64" s="3166"/>
      <c r="C64" s="3167"/>
      <c r="E64" s="3166"/>
    </row>
    <row r="65" spans="1:5" s="1966" customFormat="1" x14ac:dyDescent="0.15">
      <c r="A65" s="3166"/>
      <c r="C65" s="3167"/>
      <c r="E65" s="3166"/>
    </row>
    <row r="66" spans="1:5" s="1966" customFormat="1" x14ac:dyDescent="0.15">
      <c r="A66" s="3166"/>
      <c r="C66" s="3167"/>
      <c r="E66" s="3166"/>
    </row>
    <row r="67" spans="1:5" s="1966" customFormat="1" x14ac:dyDescent="0.15">
      <c r="A67" s="3166"/>
      <c r="C67" s="3167"/>
      <c r="E67" s="3166"/>
    </row>
    <row r="68" spans="1:5" s="1966" customFormat="1" x14ac:dyDescent="0.15">
      <c r="A68" s="3166"/>
      <c r="C68" s="3167"/>
      <c r="E68" s="3166"/>
    </row>
    <row r="69" spans="1:5" s="1966" customFormat="1" x14ac:dyDescent="0.15">
      <c r="A69" s="3166"/>
      <c r="C69" s="3167"/>
      <c r="E69" s="3166"/>
    </row>
    <row r="70" spans="1:5" s="1966" customFormat="1" x14ac:dyDescent="0.15">
      <c r="A70" s="3166"/>
      <c r="C70" s="3167"/>
      <c r="E70" s="3166"/>
    </row>
    <row r="71" spans="1:5" s="1966" customFormat="1" x14ac:dyDescent="0.15">
      <c r="A71" s="3166"/>
      <c r="C71" s="3167"/>
      <c r="E71" s="3166"/>
    </row>
    <row r="72" spans="1:5" s="1966" customFormat="1" x14ac:dyDescent="0.15">
      <c r="A72" s="3166"/>
      <c r="C72" s="3167"/>
      <c r="E72" s="3166"/>
    </row>
    <row r="73" spans="1:5" s="1966" customFormat="1" x14ac:dyDescent="0.15">
      <c r="A73" s="3166"/>
      <c r="C73" s="3167"/>
      <c r="E73" s="3166"/>
    </row>
    <row r="74" spans="1:5" s="1966" customFormat="1" x14ac:dyDescent="0.15">
      <c r="A74" s="3166"/>
      <c r="C74" s="3167"/>
      <c r="E74" s="3166"/>
    </row>
    <row r="75" spans="1:5" s="1966" customFormat="1" x14ac:dyDescent="0.15">
      <c r="A75" s="3166"/>
      <c r="C75" s="3167"/>
      <c r="E75" s="3166"/>
    </row>
    <row r="76" spans="1:5" s="1966" customFormat="1" x14ac:dyDescent="0.15">
      <c r="A76" s="3166"/>
      <c r="C76" s="3167"/>
      <c r="E76" s="3166"/>
    </row>
    <row r="77" spans="1:5" s="1966" customFormat="1" x14ac:dyDescent="0.15">
      <c r="A77" s="3166"/>
      <c r="C77" s="3167"/>
      <c r="E77" s="3166"/>
    </row>
    <row r="78" spans="1:5" s="1966" customFormat="1" x14ac:dyDescent="0.15">
      <c r="A78" s="3166"/>
      <c r="C78" s="3167"/>
      <c r="E78" s="3166"/>
    </row>
    <row r="79" spans="1:5" s="1966" customFormat="1" x14ac:dyDescent="0.15">
      <c r="A79" s="3166"/>
      <c r="C79" s="3167"/>
      <c r="E79" s="3166"/>
    </row>
    <row r="80" spans="1:5" s="1966" customFormat="1" x14ac:dyDescent="0.15">
      <c r="A80" s="3166"/>
      <c r="C80" s="3167"/>
      <c r="E80" s="3166"/>
    </row>
    <row r="81" spans="1:5" s="1966" customFormat="1" x14ac:dyDescent="0.15">
      <c r="A81" s="3166"/>
      <c r="C81" s="3167"/>
      <c r="E81" s="3166"/>
    </row>
    <row r="82" spans="1:5" s="1966" customFormat="1" x14ac:dyDescent="0.15">
      <c r="A82" s="3166"/>
      <c r="C82" s="3167"/>
      <c r="E82" s="3166"/>
    </row>
    <row r="83" spans="1:5" s="1966" customFormat="1" x14ac:dyDescent="0.15">
      <c r="A83" s="3166"/>
      <c r="C83" s="3167"/>
      <c r="E83" s="3166"/>
    </row>
    <row r="84" spans="1:5" s="1966" customFormat="1" x14ac:dyDescent="0.15">
      <c r="A84" s="3166"/>
      <c r="C84" s="3167"/>
      <c r="E84" s="3166"/>
    </row>
    <row r="85" spans="1:5" s="1966" customFormat="1" x14ac:dyDescent="0.15">
      <c r="A85" s="3166"/>
      <c r="C85" s="3167"/>
      <c r="E85" s="3166"/>
    </row>
    <row r="86" spans="1:5" s="1966" customFormat="1" x14ac:dyDescent="0.15">
      <c r="A86" s="3166"/>
      <c r="C86" s="3167"/>
      <c r="E86" s="3166"/>
    </row>
    <row r="87" spans="1:5" s="1966" customFormat="1" x14ac:dyDescent="0.15">
      <c r="A87" s="3166"/>
      <c r="C87" s="3167"/>
      <c r="E87" s="3166"/>
    </row>
    <row r="88" spans="1:5" s="1966" customFormat="1" x14ac:dyDescent="0.15">
      <c r="A88" s="3166"/>
      <c r="C88" s="3167"/>
      <c r="E88" s="3166"/>
    </row>
    <row r="89" spans="1:5" s="1966" customFormat="1" x14ac:dyDescent="0.15">
      <c r="A89" s="3166"/>
      <c r="C89" s="3167"/>
      <c r="E89" s="3166"/>
    </row>
    <row r="90" spans="1:5" s="1966" customFormat="1" x14ac:dyDescent="0.15">
      <c r="A90" s="3166"/>
      <c r="C90" s="3167"/>
      <c r="E90" s="3166"/>
    </row>
    <row r="91" spans="1:5" s="1966" customFormat="1" x14ac:dyDescent="0.15">
      <c r="A91" s="3166"/>
      <c r="C91" s="3167"/>
      <c r="E91" s="3166"/>
    </row>
    <row r="92" spans="1:5" s="1966" customFormat="1" x14ac:dyDescent="0.15">
      <c r="A92" s="3166"/>
      <c r="C92" s="3167"/>
      <c r="E92" s="3166"/>
    </row>
    <row r="93" spans="1:5" s="1966" customFormat="1" x14ac:dyDescent="0.15">
      <c r="A93" s="3166"/>
      <c r="C93" s="3167"/>
      <c r="E93" s="3166"/>
    </row>
    <row r="94" spans="1:5" s="1966" customFormat="1" x14ac:dyDescent="0.15">
      <c r="A94" s="3166"/>
      <c r="C94" s="3167"/>
      <c r="E94" s="3166"/>
    </row>
    <row r="95" spans="1:5" s="1966" customFormat="1" x14ac:dyDescent="0.15">
      <c r="A95" s="3166"/>
      <c r="C95" s="3167"/>
      <c r="E95" s="3166"/>
    </row>
    <row r="96" spans="1:5" s="1966" customFormat="1" x14ac:dyDescent="0.15">
      <c r="A96" s="3166"/>
      <c r="C96" s="3167"/>
      <c r="E96" s="3166"/>
    </row>
    <row r="97" spans="1:5" s="1966" customFormat="1" x14ac:dyDescent="0.15">
      <c r="A97" s="3166"/>
      <c r="C97" s="3167"/>
      <c r="E97" s="3166"/>
    </row>
    <row r="98" spans="1:5" s="1966" customFormat="1" x14ac:dyDescent="0.15">
      <c r="A98" s="3166"/>
      <c r="C98" s="3167"/>
      <c r="E98" s="3166"/>
    </row>
    <row r="99" spans="1:5" s="1966" customFormat="1" x14ac:dyDescent="0.15">
      <c r="A99" s="3166"/>
      <c r="C99" s="3167"/>
      <c r="E99" s="3166"/>
    </row>
    <row r="100" spans="1:5" s="1966" customFormat="1" x14ac:dyDescent="0.15">
      <c r="A100" s="3166"/>
      <c r="C100" s="3167"/>
      <c r="E100" s="3166"/>
    </row>
    <row r="101" spans="1:5" s="1966" customFormat="1" x14ac:dyDescent="0.15">
      <c r="A101" s="3166"/>
      <c r="C101" s="3167"/>
      <c r="E101" s="3166"/>
    </row>
    <row r="102" spans="1:5" s="1966" customFormat="1" x14ac:dyDescent="0.15">
      <c r="A102" s="3166"/>
      <c r="C102" s="3167"/>
      <c r="E102" s="3166"/>
    </row>
    <row r="103" spans="1:5" s="1966" customFormat="1" x14ac:dyDescent="0.15">
      <c r="A103" s="3166"/>
      <c r="C103" s="3167"/>
      <c r="E103" s="3166"/>
    </row>
    <row r="104" spans="1:5" s="1966" customFormat="1" x14ac:dyDescent="0.15">
      <c r="A104" s="3166"/>
      <c r="C104" s="3167"/>
      <c r="E104" s="3166"/>
    </row>
    <row r="105" spans="1:5" s="1966" customFormat="1" x14ac:dyDescent="0.15">
      <c r="A105" s="3166"/>
      <c r="C105" s="3167"/>
      <c r="E105" s="3166"/>
    </row>
    <row r="106" spans="1:5" s="1966" customFormat="1" x14ac:dyDescent="0.15">
      <c r="A106" s="3166"/>
      <c r="C106" s="3167"/>
      <c r="E106" s="3166"/>
    </row>
    <row r="107" spans="1:5" s="1966" customFormat="1" x14ac:dyDescent="0.15">
      <c r="A107" s="3166"/>
      <c r="C107" s="3167"/>
      <c r="E107" s="3166"/>
    </row>
    <row r="108" spans="1:5" s="1966" customFormat="1" x14ac:dyDescent="0.15">
      <c r="A108" s="3166"/>
      <c r="C108" s="3167"/>
      <c r="E108" s="3166"/>
    </row>
    <row r="109" spans="1:5" s="1966" customFormat="1" x14ac:dyDescent="0.15">
      <c r="A109" s="3166"/>
      <c r="C109" s="3167"/>
      <c r="E109" s="3166"/>
    </row>
    <row r="110" spans="1:5" s="1966" customFormat="1" x14ac:dyDescent="0.15">
      <c r="A110" s="3166"/>
      <c r="C110" s="3167"/>
      <c r="E110" s="3166"/>
    </row>
    <row r="111" spans="1:5" s="1966" customFormat="1" x14ac:dyDescent="0.15">
      <c r="A111" s="3166"/>
      <c r="C111" s="3167"/>
      <c r="E111" s="3166"/>
    </row>
    <row r="112" spans="1:5" s="1966" customFormat="1" x14ac:dyDescent="0.15">
      <c r="A112" s="3166"/>
      <c r="C112" s="3167"/>
      <c r="E112" s="3166"/>
    </row>
    <row r="113" spans="1:5" s="1966" customFormat="1" x14ac:dyDescent="0.15">
      <c r="A113" s="3166"/>
      <c r="C113" s="3167"/>
      <c r="E113" s="3166"/>
    </row>
    <row r="114" spans="1:5" s="1966" customFormat="1" x14ac:dyDescent="0.15">
      <c r="A114" s="3166"/>
      <c r="C114" s="3167"/>
      <c r="E114" s="3166"/>
    </row>
    <row r="115" spans="1:5" s="1966" customFormat="1" x14ac:dyDescent="0.15">
      <c r="A115" s="3166"/>
      <c r="C115" s="3167"/>
      <c r="E115" s="3166"/>
    </row>
    <row r="116" spans="1:5" s="1966" customFormat="1" x14ac:dyDescent="0.15">
      <c r="A116" s="3166"/>
      <c r="C116" s="3167"/>
      <c r="E116" s="3166"/>
    </row>
    <row r="117" spans="1:5" s="1966" customFormat="1" x14ac:dyDescent="0.15">
      <c r="A117" s="3166"/>
      <c r="C117" s="3167"/>
      <c r="E117" s="3166"/>
    </row>
    <row r="118" spans="1:5" s="1966" customFormat="1" x14ac:dyDescent="0.15">
      <c r="A118" s="3166"/>
      <c r="C118" s="3167"/>
      <c r="E118" s="3166"/>
    </row>
    <row r="119" spans="1:5" s="1966" customFormat="1" x14ac:dyDescent="0.15">
      <c r="A119" s="3166"/>
      <c r="C119" s="3167"/>
      <c r="E119" s="3166"/>
    </row>
    <row r="120" spans="1:5" s="1966" customFormat="1" x14ac:dyDescent="0.15">
      <c r="A120" s="3166"/>
      <c r="C120" s="3167"/>
      <c r="E120" s="3166"/>
    </row>
    <row r="121" spans="1:5" s="1966" customFormat="1" x14ac:dyDescent="0.15">
      <c r="A121" s="3166"/>
      <c r="C121" s="3167"/>
      <c r="E121" s="3166"/>
    </row>
    <row r="122" spans="1:5" s="1966" customFormat="1" x14ac:dyDescent="0.15">
      <c r="A122" s="3166"/>
      <c r="C122" s="3167"/>
      <c r="E122" s="3166"/>
    </row>
    <row r="123" spans="1:5" s="1966" customFormat="1" x14ac:dyDescent="0.15">
      <c r="A123" s="3166"/>
      <c r="C123" s="3167"/>
      <c r="E123" s="3166"/>
    </row>
    <row r="124" spans="1:5" s="1966" customFormat="1" x14ac:dyDescent="0.15">
      <c r="A124" s="3166"/>
      <c r="C124" s="3167"/>
      <c r="E124" s="3166"/>
    </row>
    <row r="125" spans="1:5" s="1966" customFormat="1" x14ac:dyDescent="0.15">
      <c r="A125" s="3166"/>
      <c r="C125" s="3167"/>
      <c r="E125" s="3166"/>
    </row>
    <row r="126" spans="1:5" s="1966" customFormat="1" x14ac:dyDescent="0.15">
      <c r="A126" s="3166"/>
      <c r="C126" s="3167"/>
      <c r="E126" s="3166"/>
    </row>
    <row r="127" spans="1:5" s="1966" customFormat="1" x14ac:dyDescent="0.15">
      <c r="A127" s="3166"/>
      <c r="C127" s="3167"/>
      <c r="E127" s="3166"/>
    </row>
    <row r="128" spans="1:5" s="1966" customFormat="1" x14ac:dyDescent="0.15">
      <c r="A128" s="3166"/>
      <c r="C128" s="3167"/>
      <c r="E128" s="3166"/>
    </row>
    <row r="129" spans="1:5" s="1966" customFormat="1" x14ac:dyDescent="0.15">
      <c r="A129" s="3166"/>
      <c r="C129" s="3167"/>
      <c r="E129" s="3166"/>
    </row>
    <row r="130" spans="1:5" s="1966" customFormat="1" x14ac:dyDescent="0.15">
      <c r="A130" s="3166"/>
      <c r="C130" s="3167"/>
      <c r="E130" s="3166"/>
    </row>
    <row r="131" spans="1:5" s="1966" customFormat="1" x14ac:dyDescent="0.15">
      <c r="A131" s="3166"/>
      <c r="C131" s="3167"/>
      <c r="E131" s="3166"/>
    </row>
    <row r="132" spans="1:5" s="1966" customFormat="1" x14ac:dyDescent="0.15">
      <c r="A132" s="3166"/>
      <c r="C132" s="3167"/>
      <c r="E132" s="3166"/>
    </row>
    <row r="133" spans="1:5" s="1966" customFormat="1" x14ac:dyDescent="0.15">
      <c r="A133" s="3166"/>
      <c r="C133" s="3167"/>
      <c r="E133" s="3166"/>
    </row>
    <row r="134" spans="1:5" s="1966" customFormat="1" x14ac:dyDescent="0.15">
      <c r="A134" s="3166"/>
      <c r="C134" s="3167"/>
      <c r="E134" s="3166"/>
    </row>
    <row r="135" spans="1:5" s="1966" customFormat="1" x14ac:dyDescent="0.15">
      <c r="A135" s="3166"/>
      <c r="C135" s="3167"/>
      <c r="E135" s="3166"/>
    </row>
    <row r="136" spans="1:5" s="1966" customFormat="1" x14ac:dyDescent="0.15">
      <c r="A136" s="3166"/>
      <c r="C136" s="3167"/>
      <c r="E136" s="3166"/>
    </row>
    <row r="137" spans="1:5" s="1966" customFormat="1" x14ac:dyDescent="0.15">
      <c r="A137" s="3166"/>
      <c r="C137" s="3167"/>
      <c r="E137" s="3166"/>
    </row>
    <row r="138" spans="1:5" s="1966" customFormat="1" x14ac:dyDescent="0.15">
      <c r="A138" s="3166"/>
      <c r="C138" s="3167"/>
      <c r="E138" s="3166"/>
    </row>
    <row r="139" spans="1:5" s="1966" customFormat="1" x14ac:dyDescent="0.15">
      <c r="A139" s="3166"/>
      <c r="C139" s="3167"/>
      <c r="E139" s="3166"/>
    </row>
    <row r="140" spans="1:5" s="1966" customFormat="1" x14ac:dyDescent="0.15">
      <c r="A140" s="3166"/>
      <c r="C140" s="3167"/>
      <c r="E140" s="3166"/>
    </row>
    <row r="141" spans="1:5" s="1966" customFormat="1" x14ac:dyDescent="0.15">
      <c r="A141" s="3166"/>
      <c r="C141" s="3167"/>
      <c r="E141" s="3166"/>
    </row>
    <row r="142" spans="1:5" s="1966" customFormat="1" x14ac:dyDescent="0.15">
      <c r="A142" s="3166"/>
      <c r="C142" s="3167"/>
      <c r="E142" s="3166"/>
    </row>
    <row r="143" spans="1:5" s="1966" customFormat="1" x14ac:dyDescent="0.15">
      <c r="A143" s="3166"/>
      <c r="C143" s="3167"/>
      <c r="E143" s="3166"/>
    </row>
    <row r="144" spans="1:5" s="1966" customFormat="1" x14ac:dyDescent="0.15">
      <c r="A144" s="3166"/>
      <c r="C144" s="3167"/>
      <c r="E144" s="3166"/>
    </row>
    <row r="145" spans="1:5" s="1966" customFormat="1" x14ac:dyDescent="0.15">
      <c r="A145" s="3166"/>
      <c r="C145" s="3167"/>
      <c r="E145" s="3166"/>
    </row>
    <row r="146" spans="1:5" s="1966" customFormat="1" x14ac:dyDescent="0.15">
      <c r="A146" s="3166"/>
      <c r="C146" s="3167"/>
      <c r="E146" s="3166"/>
    </row>
    <row r="147" spans="1:5" s="1966" customFormat="1" x14ac:dyDescent="0.15">
      <c r="A147" s="3166"/>
      <c r="C147" s="3167"/>
      <c r="E147" s="3166"/>
    </row>
    <row r="148" spans="1:5" s="1966" customFormat="1" x14ac:dyDescent="0.15">
      <c r="A148" s="3166"/>
      <c r="C148" s="3167"/>
      <c r="E148" s="3166"/>
    </row>
    <row r="149" spans="1:5" s="1966" customFormat="1" x14ac:dyDescent="0.15">
      <c r="A149" s="3166"/>
      <c r="C149" s="3167"/>
      <c r="E149" s="3166"/>
    </row>
    <row r="150" spans="1:5" s="1966" customFormat="1" x14ac:dyDescent="0.15">
      <c r="A150" s="3166"/>
      <c r="C150" s="3167"/>
      <c r="E150" s="3166"/>
    </row>
    <row r="151" spans="1:5" s="1966" customFormat="1" x14ac:dyDescent="0.15">
      <c r="A151" s="3166"/>
      <c r="C151" s="3167"/>
      <c r="E151" s="3166"/>
    </row>
    <row r="152" spans="1:5" s="1966" customFormat="1" x14ac:dyDescent="0.15">
      <c r="A152" s="3166"/>
      <c r="C152" s="3167"/>
      <c r="E152" s="3166"/>
    </row>
    <row r="153" spans="1:5" s="1966" customFormat="1" x14ac:dyDescent="0.15">
      <c r="A153" s="3166"/>
      <c r="C153" s="3167"/>
      <c r="E153" s="3166"/>
    </row>
    <row r="154" spans="1:5" s="1966" customFormat="1" x14ac:dyDescent="0.15">
      <c r="A154" s="3166"/>
      <c r="C154" s="3167"/>
      <c r="E154" s="3166"/>
    </row>
    <row r="155" spans="1:5" s="1966" customFormat="1" x14ac:dyDescent="0.15">
      <c r="A155" s="3166"/>
      <c r="C155" s="3167"/>
      <c r="E155" s="3166"/>
    </row>
    <row r="156" spans="1:5" s="1966" customFormat="1" x14ac:dyDescent="0.15">
      <c r="A156" s="3166"/>
      <c r="C156" s="3167"/>
      <c r="E156" s="3166"/>
    </row>
    <row r="157" spans="1:5" s="1966" customFormat="1" x14ac:dyDescent="0.15">
      <c r="A157" s="3166"/>
      <c r="C157" s="3167"/>
      <c r="E157" s="3166"/>
    </row>
    <row r="158" spans="1:5" s="1966" customFormat="1" x14ac:dyDescent="0.15">
      <c r="A158" s="3166"/>
      <c r="C158" s="3167"/>
      <c r="E158" s="3166"/>
    </row>
    <row r="159" spans="1:5" s="1966" customFormat="1" x14ac:dyDescent="0.15">
      <c r="A159" s="3166"/>
      <c r="C159" s="3167"/>
      <c r="E159" s="3166"/>
    </row>
    <row r="160" spans="1:5" s="1966" customFormat="1" x14ac:dyDescent="0.15">
      <c r="A160" s="3166"/>
      <c r="C160" s="3167"/>
      <c r="E160" s="3166"/>
    </row>
    <row r="161" spans="1:5" s="1966" customFormat="1" x14ac:dyDescent="0.15">
      <c r="A161" s="3166"/>
      <c r="C161" s="3167"/>
      <c r="E161" s="3166"/>
    </row>
    <row r="162" spans="1:5" s="1966" customFormat="1" x14ac:dyDescent="0.15">
      <c r="A162" s="3166"/>
      <c r="C162" s="3167"/>
      <c r="E162" s="3166"/>
    </row>
    <row r="163" spans="1:5" s="1966" customFormat="1" x14ac:dyDescent="0.15">
      <c r="A163" s="3166"/>
      <c r="C163" s="3167"/>
      <c r="E163" s="3166"/>
    </row>
    <row r="164" spans="1:5" s="1966" customFormat="1" x14ac:dyDescent="0.15">
      <c r="A164" s="3166"/>
      <c r="C164" s="3167"/>
      <c r="E164" s="3166"/>
    </row>
    <row r="165" spans="1:5" s="1966" customFormat="1" x14ac:dyDescent="0.15">
      <c r="A165" s="3166"/>
      <c r="C165" s="3167"/>
      <c r="E165" s="3166"/>
    </row>
    <row r="166" spans="1:5" s="1966" customFormat="1" x14ac:dyDescent="0.15">
      <c r="A166" s="3166"/>
      <c r="C166" s="3167"/>
      <c r="E166" s="3166"/>
    </row>
    <row r="167" spans="1:5" s="1966" customFormat="1" x14ac:dyDescent="0.15">
      <c r="A167" s="3166"/>
      <c r="C167" s="3167"/>
      <c r="E167" s="3166"/>
    </row>
    <row r="168" spans="1:5" s="1966" customFormat="1" x14ac:dyDescent="0.15">
      <c r="A168" s="3166"/>
      <c r="C168" s="3167"/>
      <c r="E168" s="3166"/>
    </row>
    <row r="169" spans="1:5" s="1966" customFormat="1" x14ac:dyDescent="0.15">
      <c r="A169" s="3166"/>
      <c r="C169" s="3167"/>
      <c r="E169" s="3166"/>
    </row>
    <row r="170" spans="1:5" s="1966" customFormat="1" x14ac:dyDescent="0.15">
      <c r="A170" s="3166"/>
      <c r="C170" s="3167"/>
      <c r="E170" s="3166"/>
    </row>
    <row r="171" spans="1:5" s="1966" customFormat="1" x14ac:dyDescent="0.15">
      <c r="A171" s="3166"/>
      <c r="C171" s="3167"/>
      <c r="E171" s="3166"/>
    </row>
    <row r="172" spans="1:5" s="1966" customFormat="1" x14ac:dyDescent="0.15">
      <c r="A172" s="3166"/>
      <c r="C172" s="3167"/>
      <c r="E172" s="3166"/>
    </row>
    <row r="173" spans="1:5" s="1966" customFormat="1" x14ac:dyDescent="0.15">
      <c r="A173" s="3166"/>
      <c r="C173" s="3167"/>
      <c r="E173" s="3166"/>
    </row>
    <row r="174" spans="1:5" s="1966" customFormat="1" x14ac:dyDescent="0.15">
      <c r="A174" s="3166"/>
      <c r="C174" s="3167"/>
      <c r="E174" s="3166"/>
    </row>
    <row r="175" spans="1:5" s="1966" customFormat="1" x14ac:dyDescent="0.15">
      <c r="A175" s="3166"/>
      <c r="C175" s="3167"/>
      <c r="E175" s="3166"/>
    </row>
    <row r="176" spans="1:5" s="1966" customFormat="1" x14ac:dyDescent="0.15">
      <c r="A176" s="3166"/>
      <c r="C176" s="3167"/>
      <c r="E176" s="3166"/>
    </row>
    <row r="177" spans="1:5" s="1966" customFormat="1" x14ac:dyDescent="0.15">
      <c r="A177" s="3166"/>
      <c r="C177" s="3167"/>
      <c r="E177" s="3166"/>
    </row>
    <row r="178" spans="1:5" s="1966" customFormat="1" x14ac:dyDescent="0.15">
      <c r="A178" s="3166"/>
      <c r="C178" s="3167"/>
      <c r="E178" s="3166"/>
    </row>
    <row r="179" spans="1:5" s="1966" customFormat="1" x14ac:dyDescent="0.15">
      <c r="A179" s="3166"/>
      <c r="C179" s="3167"/>
      <c r="E179" s="3166"/>
    </row>
    <row r="180" spans="1:5" s="1966" customFormat="1" x14ac:dyDescent="0.15">
      <c r="A180" s="3166"/>
      <c r="C180" s="3167"/>
      <c r="E180" s="3166"/>
    </row>
    <row r="181" spans="1:5" s="1966" customFormat="1" x14ac:dyDescent="0.15">
      <c r="A181" s="3166"/>
      <c r="C181" s="3167"/>
      <c r="E181" s="3166"/>
    </row>
    <row r="182" spans="1:5" s="1966" customFormat="1" x14ac:dyDescent="0.15">
      <c r="A182" s="3166"/>
      <c r="C182" s="3167"/>
      <c r="E182" s="3166"/>
    </row>
    <row r="183" spans="1:5" s="1966" customFormat="1" x14ac:dyDescent="0.15">
      <c r="A183" s="3166"/>
      <c r="C183" s="3167"/>
      <c r="E183" s="3166"/>
    </row>
    <row r="184" spans="1:5" s="1966" customFormat="1" x14ac:dyDescent="0.15">
      <c r="A184" s="3166"/>
      <c r="C184" s="3167"/>
      <c r="E184" s="3166"/>
    </row>
    <row r="185" spans="1:5" s="1966" customFormat="1" x14ac:dyDescent="0.15">
      <c r="A185" s="3166"/>
      <c r="C185" s="3167"/>
      <c r="E185" s="3166"/>
    </row>
    <row r="186" spans="1:5" s="1966" customFormat="1" x14ac:dyDescent="0.15">
      <c r="A186" s="3166"/>
      <c r="C186" s="3167"/>
      <c r="E186" s="3166"/>
    </row>
    <row r="187" spans="1:5" s="1966" customFormat="1" x14ac:dyDescent="0.15">
      <c r="A187" s="3166"/>
      <c r="C187" s="3167"/>
      <c r="E187" s="3166"/>
    </row>
    <row r="188" spans="1:5" s="1966" customFormat="1" x14ac:dyDescent="0.15">
      <c r="A188" s="3166"/>
      <c r="C188" s="3167"/>
      <c r="E188" s="3166"/>
    </row>
    <row r="189" spans="1:5" s="1966" customFormat="1" x14ac:dyDescent="0.15">
      <c r="A189" s="3166"/>
      <c r="C189" s="3167"/>
      <c r="E189" s="3166"/>
    </row>
    <row r="190" spans="1:5" s="1966" customFormat="1" x14ac:dyDescent="0.15">
      <c r="A190" s="3166"/>
      <c r="C190" s="3167"/>
      <c r="E190" s="3166"/>
    </row>
    <row r="191" spans="1:5" s="1966" customFormat="1" x14ac:dyDescent="0.15">
      <c r="A191" s="3166"/>
      <c r="C191" s="3167"/>
      <c r="E191" s="3166"/>
    </row>
    <row r="192" spans="1:5" s="1966" customFormat="1" x14ac:dyDescent="0.15">
      <c r="A192" s="3166"/>
      <c r="C192" s="3167"/>
      <c r="E192" s="3166"/>
    </row>
    <row r="193" spans="1:5" s="1966" customFormat="1" x14ac:dyDescent="0.15">
      <c r="A193" s="3166"/>
      <c r="C193" s="3167"/>
      <c r="E193" s="3166"/>
    </row>
    <row r="194" spans="1:5" s="1966" customFormat="1" x14ac:dyDescent="0.15">
      <c r="A194" s="3166"/>
      <c r="C194" s="3167"/>
      <c r="E194" s="3166"/>
    </row>
    <row r="195" spans="1:5" s="1966" customFormat="1" x14ac:dyDescent="0.15">
      <c r="A195" s="3166"/>
      <c r="C195" s="3167"/>
      <c r="E195" s="3166"/>
    </row>
    <row r="196" spans="1:5" s="1966" customFormat="1" x14ac:dyDescent="0.15">
      <c r="A196" s="3166"/>
      <c r="C196" s="3167"/>
      <c r="E196" s="3166"/>
    </row>
    <row r="197" spans="1:5" s="1966" customFormat="1" x14ac:dyDescent="0.15">
      <c r="A197" s="3166"/>
      <c r="C197" s="3167"/>
      <c r="E197" s="3166"/>
    </row>
    <row r="198" spans="1:5" s="1966" customFormat="1" x14ac:dyDescent="0.15">
      <c r="A198" s="3166"/>
      <c r="C198" s="3167"/>
      <c r="E198" s="3166"/>
    </row>
    <row r="199" spans="1:5" s="1966" customFormat="1" x14ac:dyDescent="0.15">
      <c r="A199" s="3166"/>
      <c r="C199" s="3167"/>
      <c r="E199" s="3166"/>
    </row>
    <row r="200" spans="1:5" s="1966" customFormat="1" x14ac:dyDescent="0.15">
      <c r="A200" s="3166"/>
      <c r="C200" s="3167"/>
      <c r="E200" s="3166"/>
    </row>
    <row r="201" spans="1:5" s="1966" customFormat="1" x14ac:dyDescent="0.15">
      <c r="A201" s="3166"/>
      <c r="C201" s="3167"/>
      <c r="E201" s="3166"/>
    </row>
    <row r="202" spans="1:5" s="1966" customFormat="1" x14ac:dyDescent="0.15">
      <c r="A202" s="3166"/>
      <c r="C202" s="3167"/>
      <c r="E202" s="3166"/>
    </row>
    <row r="203" spans="1:5" s="1966" customFormat="1" x14ac:dyDescent="0.15">
      <c r="A203" s="3166"/>
      <c r="C203" s="3167"/>
      <c r="E203" s="3166"/>
    </row>
    <row r="204" spans="1:5" s="1966" customFormat="1" x14ac:dyDescent="0.15">
      <c r="A204" s="3166"/>
      <c r="C204" s="3167"/>
      <c r="E204" s="3166"/>
    </row>
    <row r="205" spans="1:5" s="1966" customFormat="1" x14ac:dyDescent="0.15">
      <c r="A205" s="3166"/>
      <c r="C205" s="3167"/>
      <c r="E205" s="3166"/>
    </row>
    <row r="206" spans="1:5" s="1966" customFormat="1" x14ac:dyDescent="0.15">
      <c r="A206" s="3166"/>
      <c r="C206" s="3167"/>
      <c r="E206" s="3166"/>
    </row>
    <row r="207" spans="1:5" s="1966" customFormat="1" x14ac:dyDescent="0.15">
      <c r="A207" s="3166"/>
      <c r="C207" s="3167"/>
      <c r="E207" s="3166"/>
    </row>
    <row r="208" spans="1:5" s="1966" customFormat="1" x14ac:dyDescent="0.15">
      <c r="A208" s="3166"/>
      <c r="C208" s="3167"/>
      <c r="E208" s="3166"/>
    </row>
    <row r="209" spans="1:5" s="1966" customFormat="1" x14ac:dyDescent="0.15">
      <c r="A209" s="3166"/>
      <c r="C209" s="3167"/>
      <c r="E209" s="3166"/>
    </row>
    <row r="210" spans="1:5" s="1966" customFormat="1" x14ac:dyDescent="0.15">
      <c r="A210" s="3166"/>
      <c r="C210" s="3167"/>
      <c r="E210" s="3166"/>
    </row>
    <row r="211" spans="1:5" s="1966" customFormat="1" x14ac:dyDescent="0.15">
      <c r="A211" s="3166"/>
      <c r="C211" s="3167"/>
      <c r="E211" s="3166"/>
    </row>
    <row r="212" spans="1:5" s="1966" customFormat="1" x14ac:dyDescent="0.15">
      <c r="A212" s="3166"/>
      <c r="C212" s="3167"/>
      <c r="E212" s="3166"/>
    </row>
    <row r="213" spans="1:5" s="1966" customFormat="1" x14ac:dyDescent="0.15">
      <c r="A213" s="3166"/>
      <c r="C213" s="3167"/>
      <c r="E213" s="3166"/>
    </row>
    <row r="214" spans="1:5" s="1966" customFormat="1" x14ac:dyDescent="0.15">
      <c r="A214" s="3166"/>
      <c r="C214" s="3167"/>
      <c r="E214" s="3166"/>
    </row>
    <row r="215" spans="1:5" s="1966" customFormat="1" x14ac:dyDescent="0.15">
      <c r="A215" s="3166"/>
      <c r="C215" s="3167"/>
      <c r="E215" s="3166"/>
    </row>
    <row r="216" spans="1:5" s="1966" customFormat="1" x14ac:dyDescent="0.15">
      <c r="A216" s="3166"/>
      <c r="C216" s="3167"/>
      <c r="E216" s="3166"/>
    </row>
    <row r="217" spans="1:5" s="1966" customFormat="1" x14ac:dyDescent="0.15">
      <c r="A217" s="3166"/>
      <c r="C217" s="3167"/>
      <c r="E217" s="3166"/>
    </row>
    <row r="218" spans="1:5" s="1966" customFormat="1" x14ac:dyDescent="0.15">
      <c r="A218" s="3166"/>
      <c r="C218" s="3167"/>
      <c r="E218" s="3166"/>
    </row>
    <row r="219" spans="1:5" s="1966" customFormat="1" x14ac:dyDescent="0.15">
      <c r="A219" s="3166"/>
      <c r="C219" s="3167"/>
      <c r="E219" s="3166"/>
    </row>
    <row r="220" spans="1:5" s="1966" customFormat="1" x14ac:dyDescent="0.15">
      <c r="A220" s="3166"/>
      <c r="C220" s="3167"/>
      <c r="E220" s="3166"/>
    </row>
    <row r="221" spans="1:5" s="1966" customFormat="1" x14ac:dyDescent="0.15">
      <c r="A221" s="3166"/>
      <c r="C221" s="3167"/>
      <c r="E221" s="3166"/>
    </row>
    <row r="222" spans="1:5" s="1966" customFormat="1" x14ac:dyDescent="0.15">
      <c r="A222" s="3166"/>
      <c r="C222" s="3167"/>
      <c r="E222" s="3166"/>
    </row>
    <row r="223" spans="1:5" s="1966" customFormat="1" x14ac:dyDescent="0.15">
      <c r="A223" s="3166"/>
      <c r="C223" s="3167"/>
      <c r="E223" s="3166"/>
    </row>
    <row r="224" spans="1:5" s="1966" customFormat="1" x14ac:dyDescent="0.15">
      <c r="A224" s="3166"/>
      <c r="C224" s="3167"/>
      <c r="E224" s="3166"/>
    </row>
    <row r="225" spans="1:5" s="1966" customFormat="1" x14ac:dyDescent="0.15">
      <c r="A225" s="3166"/>
      <c r="C225" s="3167"/>
      <c r="E225" s="3166"/>
    </row>
    <row r="226" spans="1:5" s="1966" customFormat="1" x14ac:dyDescent="0.15">
      <c r="A226" s="3166"/>
      <c r="C226" s="3167"/>
      <c r="E226" s="3166"/>
    </row>
    <row r="227" spans="1:5" s="1966" customFormat="1" x14ac:dyDescent="0.15">
      <c r="A227" s="3166"/>
      <c r="C227" s="3167"/>
      <c r="E227" s="3166"/>
    </row>
    <row r="228" spans="1:5" s="1966" customFormat="1" x14ac:dyDescent="0.15">
      <c r="A228" s="3166"/>
      <c r="C228" s="3167"/>
      <c r="E228" s="3166"/>
    </row>
    <row r="229" spans="1:5" s="1966" customFormat="1" x14ac:dyDescent="0.15">
      <c r="A229" s="3166"/>
      <c r="C229" s="3167"/>
      <c r="E229" s="3166"/>
    </row>
    <row r="230" spans="1:5" s="1966" customFormat="1" x14ac:dyDescent="0.15">
      <c r="A230" s="3166"/>
      <c r="C230" s="3167"/>
      <c r="E230" s="3166"/>
    </row>
    <row r="231" spans="1:5" s="1966" customFormat="1" x14ac:dyDescent="0.15">
      <c r="A231" s="3166"/>
      <c r="C231" s="3167"/>
      <c r="E231" s="3166"/>
    </row>
    <row r="232" spans="1:5" s="1966" customFormat="1" x14ac:dyDescent="0.15">
      <c r="A232" s="3166"/>
      <c r="C232" s="3167"/>
      <c r="E232" s="3166"/>
    </row>
    <row r="233" spans="1:5" s="1966" customFormat="1" x14ac:dyDescent="0.15">
      <c r="A233" s="3166"/>
      <c r="C233" s="3167"/>
      <c r="E233" s="3166"/>
    </row>
    <row r="234" spans="1:5" s="1966" customFormat="1" x14ac:dyDescent="0.15">
      <c r="A234" s="3166"/>
      <c r="C234" s="3167"/>
      <c r="E234" s="3166"/>
    </row>
    <row r="235" spans="1:5" s="1966" customFormat="1" x14ac:dyDescent="0.15">
      <c r="A235" s="3166"/>
      <c r="C235" s="3167"/>
      <c r="E235" s="3166"/>
    </row>
    <row r="236" spans="1:5" s="1966" customFormat="1" x14ac:dyDescent="0.15">
      <c r="A236" s="3166"/>
      <c r="C236" s="3167"/>
      <c r="E236" s="3166"/>
    </row>
    <row r="237" spans="1:5" s="1966" customFormat="1" x14ac:dyDescent="0.15">
      <c r="A237" s="3166"/>
      <c r="C237" s="3167"/>
      <c r="E237" s="3166"/>
    </row>
    <row r="238" spans="1:5" s="1966" customFormat="1" x14ac:dyDescent="0.15">
      <c r="A238" s="3166"/>
      <c r="C238" s="3167"/>
      <c r="E238" s="3166"/>
    </row>
    <row r="239" spans="1:5" s="1966" customFormat="1" x14ac:dyDescent="0.15">
      <c r="A239" s="3166"/>
      <c r="C239" s="3167"/>
      <c r="E239" s="3166"/>
    </row>
    <row r="240" spans="1:5" s="1966" customFormat="1" x14ac:dyDescent="0.15">
      <c r="A240" s="3166"/>
      <c r="C240" s="3167"/>
      <c r="E240" s="3166"/>
    </row>
    <row r="241" spans="1:5" s="1966" customFormat="1" x14ac:dyDescent="0.15">
      <c r="A241" s="3166"/>
      <c r="C241" s="3167"/>
      <c r="E241" s="3166"/>
    </row>
    <row r="242" spans="1:5" s="1966" customFormat="1" x14ac:dyDescent="0.15">
      <c r="A242" s="3166"/>
      <c r="C242" s="3167"/>
      <c r="E242" s="3166"/>
    </row>
    <row r="243" spans="1:5" s="1966" customFormat="1" x14ac:dyDescent="0.15">
      <c r="A243" s="3166"/>
      <c r="C243" s="3167"/>
      <c r="E243" s="3166"/>
    </row>
    <row r="244" spans="1:5" s="1966" customFormat="1" x14ac:dyDescent="0.15">
      <c r="A244" s="3166"/>
      <c r="C244" s="3167"/>
      <c r="E244" s="3166"/>
    </row>
    <row r="245" spans="1:5" s="1966" customFormat="1" x14ac:dyDescent="0.15">
      <c r="A245" s="3166"/>
      <c r="C245" s="3167"/>
      <c r="E245" s="3166"/>
    </row>
    <row r="246" spans="1:5" s="1966" customFormat="1" x14ac:dyDescent="0.15">
      <c r="A246" s="3166"/>
      <c r="C246" s="3167"/>
      <c r="E246" s="3166"/>
    </row>
    <row r="247" spans="1:5" s="1966" customFormat="1" x14ac:dyDescent="0.15">
      <c r="A247" s="3166"/>
      <c r="C247" s="3167"/>
      <c r="E247" s="3166"/>
    </row>
    <row r="248" spans="1:5" s="1966" customFormat="1" x14ac:dyDescent="0.15">
      <c r="A248" s="3166"/>
      <c r="C248" s="3167"/>
      <c r="E248" s="3166"/>
    </row>
    <row r="249" spans="1:5" s="1966" customFormat="1" x14ac:dyDescent="0.15">
      <c r="A249" s="3166"/>
      <c r="C249" s="3167"/>
      <c r="E249" s="3166"/>
    </row>
    <row r="250" spans="1:5" s="1966" customFormat="1" x14ac:dyDescent="0.15">
      <c r="A250" s="3166"/>
      <c r="C250" s="3167"/>
      <c r="E250" s="3166"/>
    </row>
    <row r="251" spans="1:5" s="1966" customFormat="1" x14ac:dyDescent="0.15">
      <c r="A251" s="3166"/>
      <c r="C251" s="3167"/>
      <c r="E251" s="3166"/>
    </row>
    <row r="252" spans="1:5" s="1966" customFormat="1" x14ac:dyDescent="0.15">
      <c r="A252" s="3166"/>
      <c r="C252" s="3167"/>
      <c r="E252" s="3166"/>
    </row>
    <row r="253" spans="1:5" s="1966" customFormat="1" x14ac:dyDescent="0.15">
      <c r="A253" s="3166"/>
      <c r="C253" s="3167"/>
      <c r="E253" s="3166"/>
    </row>
    <row r="254" spans="1:5" s="1966" customFormat="1" x14ac:dyDescent="0.15">
      <c r="A254" s="3166"/>
      <c r="C254" s="3167"/>
      <c r="E254" s="3166"/>
    </row>
    <row r="255" spans="1:5" s="1966" customFormat="1" x14ac:dyDescent="0.15">
      <c r="A255" s="3166"/>
      <c r="C255" s="3167"/>
      <c r="E255" s="3166"/>
    </row>
    <row r="256" spans="1:5" s="1966" customFormat="1" x14ac:dyDescent="0.15">
      <c r="A256" s="3166"/>
      <c r="C256" s="3167"/>
      <c r="E256" s="3166"/>
    </row>
    <row r="257" spans="1:5" s="1966" customFormat="1" x14ac:dyDescent="0.15">
      <c r="A257" s="3166"/>
      <c r="C257" s="3167"/>
      <c r="E257" s="3166"/>
    </row>
    <row r="258" spans="1:5" s="1966" customFormat="1" x14ac:dyDescent="0.15">
      <c r="A258" s="3166"/>
      <c r="C258" s="3167"/>
      <c r="E258" s="3166"/>
    </row>
    <row r="259" spans="1:5" s="1966" customFormat="1" x14ac:dyDescent="0.15">
      <c r="A259" s="3166"/>
      <c r="C259" s="3167"/>
      <c r="E259" s="3166"/>
    </row>
    <row r="260" spans="1:5" s="1966" customFormat="1" x14ac:dyDescent="0.15">
      <c r="A260" s="3166"/>
      <c r="C260" s="3167"/>
      <c r="E260" s="3166"/>
    </row>
    <row r="261" spans="1:5" s="1966" customFormat="1" x14ac:dyDescent="0.15">
      <c r="A261" s="3166"/>
      <c r="C261" s="3167"/>
      <c r="E261" s="3166"/>
    </row>
    <row r="262" spans="1:5" s="1966" customFormat="1" x14ac:dyDescent="0.15">
      <c r="A262" s="3166"/>
      <c r="C262" s="3167"/>
      <c r="E262" s="3166"/>
    </row>
    <row r="263" spans="1:5" s="1966" customFormat="1" x14ac:dyDescent="0.15">
      <c r="A263" s="3166"/>
      <c r="C263" s="3167"/>
      <c r="E263" s="3166"/>
    </row>
    <row r="264" spans="1:5" s="1966" customFormat="1" x14ac:dyDescent="0.15">
      <c r="A264" s="3166"/>
      <c r="C264" s="3167"/>
      <c r="E264" s="3166"/>
    </row>
    <row r="265" spans="1:5" s="1966" customFormat="1" x14ac:dyDescent="0.15">
      <c r="A265" s="3166"/>
      <c r="C265" s="3167"/>
      <c r="E265" s="3166"/>
    </row>
    <row r="266" spans="1:5" s="1966" customFormat="1" x14ac:dyDescent="0.15">
      <c r="A266" s="3166"/>
      <c r="C266" s="3167"/>
      <c r="E266" s="3166"/>
    </row>
    <row r="267" spans="1:5" s="1966" customFormat="1" x14ac:dyDescent="0.15">
      <c r="A267" s="3166"/>
      <c r="C267" s="3167"/>
      <c r="E267" s="3166"/>
    </row>
    <row r="268" spans="1:5" s="1966" customFormat="1" x14ac:dyDescent="0.15">
      <c r="A268" s="3166"/>
      <c r="C268" s="3167"/>
      <c r="E268" s="3166"/>
    </row>
    <row r="269" spans="1:5" s="1966" customFormat="1" x14ac:dyDescent="0.15">
      <c r="A269" s="3166"/>
      <c r="C269" s="3167"/>
      <c r="E269" s="3166"/>
    </row>
    <row r="270" spans="1:5" s="1966" customFormat="1" x14ac:dyDescent="0.15">
      <c r="A270" s="3166"/>
      <c r="C270" s="3167"/>
      <c r="E270" s="3166"/>
    </row>
    <row r="271" spans="1:5" s="1966" customFormat="1" x14ac:dyDescent="0.15">
      <c r="A271" s="3166"/>
      <c r="C271" s="3167"/>
      <c r="E271" s="3166"/>
    </row>
    <row r="272" spans="1:5" s="1966" customFormat="1" x14ac:dyDescent="0.15">
      <c r="A272" s="3166"/>
      <c r="C272" s="3167"/>
      <c r="E272" s="3166"/>
    </row>
    <row r="273" spans="1:5" s="1966" customFormat="1" x14ac:dyDescent="0.15">
      <c r="A273" s="3166"/>
      <c r="C273" s="3167"/>
      <c r="E273" s="3166"/>
    </row>
    <row r="274" spans="1:5" s="1966" customFormat="1" x14ac:dyDescent="0.15">
      <c r="A274" s="3166"/>
      <c r="C274" s="3167"/>
      <c r="E274" s="3166"/>
    </row>
    <row r="275" spans="1:5" s="1966" customFormat="1" x14ac:dyDescent="0.15">
      <c r="A275" s="3166"/>
      <c r="C275" s="3167"/>
      <c r="E275" s="3166"/>
    </row>
    <row r="276" spans="1:5" s="1966" customFormat="1" x14ac:dyDescent="0.15">
      <c r="A276" s="3166"/>
      <c r="C276" s="3167"/>
      <c r="E276" s="3166"/>
    </row>
    <row r="277" spans="1:5" s="1966" customFormat="1" x14ac:dyDescent="0.15">
      <c r="A277" s="3166"/>
      <c r="C277" s="3167"/>
      <c r="E277" s="3166"/>
    </row>
    <row r="278" spans="1:5" s="1966" customFormat="1" x14ac:dyDescent="0.15">
      <c r="A278" s="3166"/>
      <c r="C278" s="3167"/>
      <c r="E278" s="3166"/>
    </row>
    <row r="279" spans="1:5" s="1966" customFormat="1" x14ac:dyDescent="0.15">
      <c r="A279" s="3166"/>
      <c r="C279" s="3167"/>
      <c r="E279" s="3166"/>
    </row>
    <row r="280" spans="1:5" s="1966" customFormat="1" x14ac:dyDescent="0.15">
      <c r="A280" s="3166"/>
      <c r="C280" s="3167"/>
      <c r="E280" s="3166"/>
    </row>
    <row r="281" spans="1:5" s="1966" customFormat="1" x14ac:dyDescent="0.15">
      <c r="A281" s="3166"/>
      <c r="C281" s="3167"/>
      <c r="E281" s="3166"/>
    </row>
    <row r="282" spans="1:5" s="1966" customFormat="1" x14ac:dyDescent="0.15">
      <c r="A282" s="3166"/>
      <c r="C282" s="3167"/>
      <c r="E282" s="3166"/>
    </row>
    <row r="283" spans="1:5" s="1966" customFormat="1" x14ac:dyDescent="0.15">
      <c r="A283" s="3166"/>
      <c r="C283" s="3167"/>
      <c r="E283" s="3166"/>
    </row>
    <row r="284" spans="1:5" s="1966" customFormat="1" x14ac:dyDescent="0.15">
      <c r="A284" s="3166"/>
      <c r="C284" s="3167"/>
      <c r="E284" s="3166"/>
    </row>
    <row r="285" spans="1:5" s="1966" customFormat="1" x14ac:dyDescent="0.15">
      <c r="A285" s="3166"/>
      <c r="C285" s="3167"/>
      <c r="E285" s="3166"/>
    </row>
    <row r="286" spans="1:5" s="1966" customFormat="1" x14ac:dyDescent="0.15">
      <c r="A286" s="3166"/>
      <c r="C286" s="3167"/>
      <c r="E286" s="3166"/>
    </row>
    <row r="287" spans="1:5" s="1966" customFormat="1" x14ac:dyDescent="0.15">
      <c r="A287" s="3166"/>
      <c r="C287" s="3167"/>
      <c r="E287" s="3166"/>
    </row>
    <row r="288" spans="1:5" s="1966" customFormat="1" x14ac:dyDescent="0.15">
      <c r="A288" s="3166"/>
      <c r="C288" s="3167"/>
      <c r="E288" s="3166"/>
    </row>
    <row r="289" spans="1:5" s="1966" customFormat="1" x14ac:dyDescent="0.15">
      <c r="A289" s="3166"/>
      <c r="C289" s="3167"/>
      <c r="E289" s="3166"/>
    </row>
    <row r="290" spans="1:5" s="1966" customFormat="1" x14ac:dyDescent="0.15">
      <c r="A290" s="3166"/>
      <c r="C290" s="3167"/>
      <c r="E290" s="3166"/>
    </row>
    <row r="291" spans="1:5" s="1966" customFormat="1" x14ac:dyDescent="0.15">
      <c r="A291" s="3166"/>
      <c r="C291" s="3167"/>
      <c r="E291" s="3166"/>
    </row>
    <row r="292" spans="1:5" s="1966" customFormat="1" x14ac:dyDescent="0.15">
      <c r="A292" s="3166"/>
      <c r="C292" s="3167"/>
      <c r="E292" s="3166"/>
    </row>
    <row r="293" spans="1:5" s="1966" customFormat="1" x14ac:dyDescent="0.15">
      <c r="A293" s="3166"/>
      <c r="C293" s="3167"/>
      <c r="E293" s="3166"/>
    </row>
    <row r="294" spans="1:5" s="1966" customFormat="1" x14ac:dyDescent="0.15">
      <c r="A294" s="3166"/>
      <c r="C294" s="3167"/>
      <c r="E294" s="3166"/>
    </row>
    <row r="295" spans="1:5" s="1966" customFormat="1" x14ac:dyDescent="0.15">
      <c r="A295" s="3166"/>
      <c r="C295" s="3167"/>
      <c r="E295" s="3166"/>
    </row>
    <row r="296" spans="1:5" s="1966" customFormat="1" x14ac:dyDescent="0.15">
      <c r="A296" s="3166"/>
      <c r="C296" s="3167"/>
      <c r="E296" s="3166"/>
    </row>
    <row r="297" spans="1:5" s="1966" customFormat="1" x14ac:dyDescent="0.15">
      <c r="A297" s="3166"/>
      <c r="C297" s="3167"/>
      <c r="E297" s="3166"/>
    </row>
    <row r="298" spans="1:5" s="1966" customFormat="1" x14ac:dyDescent="0.15">
      <c r="A298" s="3166"/>
      <c r="C298" s="3167"/>
      <c r="E298" s="3166"/>
    </row>
    <row r="299" spans="1:5" s="1966" customFormat="1" x14ac:dyDescent="0.15">
      <c r="A299" s="3166"/>
      <c r="C299" s="3167"/>
      <c r="E299" s="3166"/>
    </row>
    <row r="300" spans="1:5" s="1966" customFormat="1" x14ac:dyDescent="0.15">
      <c r="A300" s="3166"/>
      <c r="C300" s="3167"/>
      <c r="E300" s="3166"/>
    </row>
    <row r="301" spans="1:5" s="1966" customFormat="1" x14ac:dyDescent="0.15">
      <c r="A301" s="3166"/>
      <c r="C301" s="3167"/>
      <c r="E301" s="3166"/>
    </row>
    <row r="302" spans="1:5" s="1966" customFormat="1" x14ac:dyDescent="0.15">
      <c r="A302" s="3166"/>
      <c r="C302" s="3167"/>
      <c r="E302" s="3166"/>
    </row>
    <row r="303" spans="1:5" s="1966" customFormat="1" x14ac:dyDescent="0.15">
      <c r="A303" s="3166"/>
      <c r="C303" s="3167"/>
      <c r="E303" s="3166"/>
    </row>
    <row r="304" spans="1:5" s="1966" customFormat="1" x14ac:dyDescent="0.15">
      <c r="A304" s="3166"/>
      <c r="C304" s="3167"/>
      <c r="E304" s="3166"/>
    </row>
    <row r="305" spans="1:5" s="1966" customFormat="1" x14ac:dyDescent="0.15">
      <c r="A305" s="3166"/>
      <c r="C305" s="3167"/>
      <c r="E305" s="3166"/>
    </row>
    <row r="306" spans="1:5" s="1966" customFormat="1" x14ac:dyDescent="0.15">
      <c r="A306" s="3166"/>
      <c r="C306" s="3167"/>
      <c r="E306" s="3166"/>
    </row>
    <row r="307" spans="1:5" s="1966" customFormat="1" x14ac:dyDescent="0.15">
      <c r="A307" s="3166"/>
      <c r="C307" s="3167"/>
      <c r="E307" s="3166"/>
    </row>
    <row r="308" spans="1:5" s="1966" customFormat="1" x14ac:dyDescent="0.15">
      <c r="A308" s="3166"/>
      <c r="C308" s="3167"/>
      <c r="E308" s="3166"/>
    </row>
    <row r="309" spans="1:5" s="1966" customFormat="1" x14ac:dyDescent="0.15">
      <c r="A309" s="3166"/>
      <c r="C309" s="3167"/>
      <c r="E309" s="3166"/>
    </row>
    <row r="310" spans="1:5" s="1966" customFormat="1" x14ac:dyDescent="0.15">
      <c r="A310" s="3166"/>
      <c r="C310" s="3167"/>
      <c r="E310" s="3166"/>
    </row>
    <row r="311" spans="1:5" s="1966" customFormat="1" x14ac:dyDescent="0.15">
      <c r="A311" s="3166"/>
      <c r="C311" s="3167"/>
      <c r="E311" s="3166"/>
    </row>
    <row r="312" spans="1:5" s="1966" customFormat="1" x14ac:dyDescent="0.15">
      <c r="A312" s="3166"/>
      <c r="C312" s="3167"/>
      <c r="E312" s="3166"/>
    </row>
    <row r="313" spans="1:5" s="1966" customFormat="1" x14ac:dyDescent="0.15">
      <c r="A313" s="3166"/>
      <c r="C313" s="3167"/>
      <c r="E313" s="3166"/>
    </row>
    <row r="314" spans="1:5" s="1966" customFormat="1" x14ac:dyDescent="0.15">
      <c r="A314" s="3166"/>
      <c r="C314" s="3167"/>
      <c r="E314" s="3166"/>
    </row>
    <row r="315" spans="1:5" s="1966" customFormat="1" x14ac:dyDescent="0.15">
      <c r="A315" s="3166"/>
      <c r="C315" s="3167"/>
      <c r="E315" s="3166"/>
    </row>
    <row r="316" spans="1:5" s="1966" customFormat="1" x14ac:dyDescent="0.15">
      <c r="A316" s="3166"/>
      <c r="C316" s="3167"/>
      <c r="E316" s="3166"/>
    </row>
    <row r="317" spans="1:5" s="1966" customFormat="1" x14ac:dyDescent="0.15">
      <c r="A317" s="3166"/>
      <c r="C317" s="3167"/>
      <c r="E317" s="3166"/>
    </row>
    <row r="318" spans="1:5" s="1966" customFormat="1" x14ac:dyDescent="0.15">
      <c r="A318" s="3166"/>
      <c r="C318" s="3167"/>
      <c r="E318" s="3166"/>
    </row>
    <row r="319" spans="1:5" s="1966" customFormat="1" x14ac:dyDescent="0.15">
      <c r="A319" s="3166"/>
      <c r="C319" s="3167"/>
      <c r="E319" s="3166"/>
    </row>
    <row r="320" spans="1:5" s="1966" customFormat="1" x14ac:dyDescent="0.15">
      <c r="A320" s="3166"/>
      <c r="C320" s="3167"/>
      <c r="E320" s="3166"/>
    </row>
    <row r="321" spans="1:5" s="1966" customFormat="1" x14ac:dyDescent="0.15">
      <c r="A321" s="3166"/>
      <c r="C321" s="3167"/>
      <c r="E321" s="3166"/>
    </row>
    <row r="322" spans="1:5" s="1966" customFormat="1" x14ac:dyDescent="0.15">
      <c r="A322" s="3166"/>
      <c r="C322" s="3167"/>
      <c r="E322" s="3166"/>
    </row>
    <row r="323" spans="1:5" s="1966" customFormat="1" x14ac:dyDescent="0.15">
      <c r="A323" s="3166"/>
      <c r="C323" s="3167"/>
      <c r="E323" s="3166"/>
    </row>
    <row r="324" spans="1:5" s="1966" customFormat="1" x14ac:dyDescent="0.15">
      <c r="A324" s="3166"/>
      <c r="C324" s="3167"/>
      <c r="E324" s="3166"/>
    </row>
    <row r="325" spans="1:5" s="1966" customFormat="1" x14ac:dyDescent="0.15">
      <c r="A325" s="3166"/>
      <c r="C325" s="3167"/>
      <c r="E325" s="3166"/>
    </row>
    <row r="326" spans="1:5" s="1966" customFormat="1" x14ac:dyDescent="0.15">
      <c r="A326" s="3166"/>
      <c r="C326" s="3167"/>
      <c r="E326" s="3166"/>
    </row>
    <row r="327" spans="1:5" s="1966" customFormat="1" x14ac:dyDescent="0.15">
      <c r="A327" s="3166"/>
      <c r="C327" s="3167"/>
      <c r="E327" s="3166"/>
    </row>
    <row r="328" spans="1:5" s="1966" customFormat="1" x14ac:dyDescent="0.15">
      <c r="A328" s="3166"/>
      <c r="C328" s="3167"/>
      <c r="E328" s="3166"/>
    </row>
    <row r="329" spans="1:5" s="1966" customFormat="1" x14ac:dyDescent="0.15">
      <c r="A329" s="3166"/>
      <c r="C329" s="3167"/>
      <c r="E329" s="3166"/>
    </row>
    <row r="330" spans="1:5" s="1966" customFormat="1" x14ac:dyDescent="0.15">
      <c r="A330" s="3166"/>
      <c r="C330" s="3167"/>
      <c r="E330" s="3166"/>
    </row>
    <row r="331" spans="1:5" s="1966" customFormat="1" x14ac:dyDescent="0.15">
      <c r="A331" s="3166"/>
      <c r="C331" s="3167"/>
      <c r="E331" s="3166"/>
    </row>
    <row r="332" spans="1:5" s="1966" customFormat="1" x14ac:dyDescent="0.15">
      <c r="A332" s="3166"/>
      <c r="C332" s="3167"/>
      <c r="E332" s="3166"/>
    </row>
    <row r="333" spans="1:5" s="1966" customFormat="1" x14ac:dyDescent="0.15">
      <c r="A333" s="3166"/>
      <c r="C333" s="3167"/>
      <c r="E333" s="3166"/>
    </row>
    <row r="334" spans="1:5" s="1966" customFormat="1" x14ac:dyDescent="0.15">
      <c r="A334" s="3166"/>
      <c r="C334" s="3167"/>
      <c r="E334" s="3166"/>
    </row>
    <row r="335" spans="1:5" s="1966" customFormat="1" x14ac:dyDescent="0.15">
      <c r="A335" s="3166"/>
      <c r="C335" s="3167"/>
      <c r="E335" s="3166"/>
    </row>
    <row r="336" spans="1:5" s="1966" customFormat="1" x14ac:dyDescent="0.15">
      <c r="A336" s="3166"/>
      <c r="C336" s="3167"/>
      <c r="E336" s="3166"/>
    </row>
    <row r="337" spans="1:5" s="1966" customFormat="1" x14ac:dyDescent="0.15">
      <c r="A337" s="3166"/>
      <c r="C337" s="3167"/>
      <c r="E337" s="3166"/>
    </row>
    <row r="338" spans="1:5" s="1966" customFormat="1" x14ac:dyDescent="0.15">
      <c r="A338" s="3166"/>
      <c r="C338" s="3167"/>
      <c r="E338" s="3166"/>
    </row>
    <row r="339" spans="1:5" s="1966" customFormat="1" x14ac:dyDescent="0.15">
      <c r="A339" s="3166"/>
      <c r="C339" s="3167"/>
      <c r="E339" s="3166"/>
    </row>
    <row r="340" spans="1:5" s="1966" customFormat="1" x14ac:dyDescent="0.15">
      <c r="A340" s="3166"/>
      <c r="C340" s="3167"/>
      <c r="E340" s="3166"/>
    </row>
    <row r="341" spans="1:5" s="1966" customFormat="1" x14ac:dyDescent="0.15">
      <c r="A341" s="3166"/>
      <c r="C341" s="3167"/>
      <c r="E341" s="3166"/>
    </row>
    <row r="342" spans="1:5" s="1966" customFormat="1" x14ac:dyDescent="0.15">
      <c r="A342" s="3166"/>
      <c r="C342" s="3167"/>
      <c r="E342" s="3166"/>
    </row>
    <row r="343" spans="1:5" s="1966" customFormat="1" x14ac:dyDescent="0.15">
      <c r="A343" s="3166"/>
      <c r="C343" s="3167"/>
      <c r="E343" s="3166"/>
    </row>
    <row r="344" spans="1:5" s="1966" customFormat="1" x14ac:dyDescent="0.15">
      <c r="A344" s="3166"/>
      <c r="C344" s="3167"/>
      <c r="E344" s="3166"/>
    </row>
    <row r="345" spans="1:5" s="1966" customFormat="1" x14ac:dyDescent="0.15">
      <c r="A345" s="3166"/>
      <c r="C345" s="3167"/>
      <c r="E345" s="3166"/>
    </row>
    <row r="346" spans="1:5" s="1966" customFormat="1" x14ac:dyDescent="0.15">
      <c r="A346" s="3166"/>
      <c r="C346" s="3167"/>
      <c r="E346" s="3166"/>
    </row>
    <row r="347" spans="1:5" s="1966" customFormat="1" x14ac:dyDescent="0.15">
      <c r="A347" s="3166"/>
      <c r="C347" s="3167"/>
      <c r="E347" s="3166"/>
    </row>
    <row r="348" spans="1:5" s="1966" customFormat="1" x14ac:dyDescent="0.15">
      <c r="A348" s="3166"/>
      <c r="C348" s="3167"/>
      <c r="E348" s="3166"/>
    </row>
    <row r="349" spans="1:5" s="1966" customFormat="1" x14ac:dyDescent="0.15">
      <c r="A349" s="3166"/>
      <c r="C349" s="3167"/>
      <c r="E349" s="3166"/>
    </row>
    <row r="350" spans="1:5" s="1966" customFormat="1" x14ac:dyDescent="0.15">
      <c r="A350" s="3166"/>
      <c r="C350" s="3167"/>
      <c r="E350" s="3166"/>
    </row>
    <row r="351" spans="1:5" s="1966" customFormat="1" x14ac:dyDescent="0.15">
      <c r="A351" s="3166"/>
      <c r="C351" s="3167"/>
      <c r="E351" s="3166"/>
    </row>
    <row r="352" spans="1:5" s="1966" customFormat="1" x14ac:dyDescent="0.15">
      <c r="A352" s="3166"/>
      <c r="C352" s="3167"/>
      <c r="E352" s="3166"/>
    </row>
    <row r="353" spans="1:5" s="1966" customFormat="1" x14ac:dyDescent="0.15">
      <c r="A353" s="3166"/>
      <c r="C353" s="3167"/>
      <c r="E353" s="3166"/>
    </row>
    <row r="354" spans="1:5" s="1966" customFormat="1" x14ac:dyDescent="0.15">
      <c r="A354" s="3166"/>
      <c r="C354" s="3167"/>
      <c r="E354" s="3166"/>
    </row>
    <row r="355" spans="1:5" s="1966" customFormat="1" x14ac:dyDescent="0.15">
      <c r="A355" s="3166"/>
      <c r="C355" s="3167"/>
      <c r="E355" s="3166"/>
    </row>
    <row r="356" spans="1:5" s="1966" customFormat="1" x14ac:dyDescent="0.15">
      <c r="A356" s="3166"/>
      <c r="C356" s="3167"/>
      <c r="E356" s="3166"/>
    </row>
    <row r="357" spans="1:5" s="1966" customFormat="1" x14ac:dyDescent="0.15">
      <c r="A357" s="3166"/>
      <c r="C357" s="3167"/>
      <c r="E357" s="3166"/>
    </row>
    <row r="358" spans="1:5" s="1966" customFormat="1" x14ac:dyDescent="0.15">
      <c r="A358" s="3166"/>
      <c r="C358" s="3167"/>
      <c r="E358" s="3166"/>
    </row>
    <row r="359" spans="1:5" s="1966" customFormat="1" x14ac:dyDescent="0.15">
      <c r="A359" s="3166"/>
      <c r="C359" s="3167"/>
      <c r="E359" s="3166"/>
    </row>
    <row r="360" spans="1:5" s="1966" customFormat="1" x14ac:dyDescent="0.15">
      <c r="A360" s="3166"/>
      <c r="C360" s="3167"/>
      <c r="E360" s="3166"/>
    </row>
    <row r="361" spans="1:5" s="1966" customFormat="1" x14ac:dyDescent="0.15">
      <c r="A361" s="3166"/>
      <c r="C361" s="3167"/>
      <c r="E361" s="3166"/>
    </row>
    <row r="362" spans="1:5" s="1966" customFormat="1" x14ac:dyDescent="0.15">
      <c r="A362" s="3166"/>
      <c r="C362" s="3167"/>
      <c r="E362" s="3166"/>
    </row>
    <row r="363" spans="1:5" s="1966" customFormat="1" x14ac:dyDescent="0.15">
      <c r="A363" s="3166"/>
      <c r="C363" s="3167"/>
      <c r="E363" s="3166"/>
    </row>
    <row r="364" spans="1:5" s="1966" customFormat="1" x14ac:dyDescent="0.15">
      <c r="A364" s="3166"/>
      <c r="C364" s="3167"/>
      <c r="E364" s="3166"/>
    </row>
    <row r="365" spans="1:5" s="1966" customFormat="1" x14ac:dyDescent="0.15">
      <c r="A365" s="3166"/>
      <c r="C365" s="3167"/>
      <c r="E365" s="3166"/>
    </row>
    <row r="366" spans="1:5" s="1966" customFormat="1" x14ac:dyDescent="0.15">
      <c r="A366" s="3166"/>
      <c r="C366" s="3167"/>
      <c r="E366" s="3166"/>
    </row>
    <row r="367" spans="1:5" s="1966" customFormat="1" x14ac:dyDescent="0.15">
      <c r="A367" s="3166"/>
      <c r="C367" s="3167"/>
      <c r="E367" s="3166"/>
    </row>
    <row r="368" spans="1:5" s="1966" customFormat="1" x14ac:dyDescent="0.15">
      <c r="A368" s="3166"/>
      <c r="C368" s="3167"/>
      <c r="E368" s="3166"/>
    </row>
    <row r="369" spans="1:5" s="1966" customFormat="1" x14ac:dyDescent="0.15">
      <c r="A369" s="3166"/>
      <c r="C369" s="3167"/>
      <c r="E369" s="3166"/>
    </row>
    <row r="370" spans="1:5" s="1966" customFormat="1" x14ac:dyDescent="0.15">
      <c r="A370" s="3166"/>
      <c r="C370" s="3167"/>
      <c r="E370" s="3166"/>
    </row>
    <row r="371" spans="1:5" s="1966" customFormat="1" x14ac:dyDescent="0.15">
      <c r="A371" s="3166"/>
      <c r="C371" s="3167"/>
      <c r="E371" s="3166"/>
    </row>
    <row r="372" spans="1:5" s="1966" customFormat="1" x14ac:dyDescent="0.15">
      <c r="A372" s="3166"/>
      <c r="C372" s="3167"/>
      <c r="E372" s="3166"/>
    </row>
    <row r="373" spans="1:5" s="1966" customFormat="1" x14ac:dyDescent="0.15">
      <c r="A373" s="3166"/>
      <c r="C373" s="3167"/>
      <c r="E373" s="3166"/>
    </row>
    <row r="374" spans="1:5" s="1966" customFormat="1" x14ac:dyDescent="0.15">
      <c r="A374" s="3166"/>
      <c r="C374" s="3167"/>
      <c r="E374" s="3166"/>
    </row>
    <row r="375" spans="1:5" s="1966" customFormat="1" x14ac:dyDescent="0.15">
      <c r="A375" s="3166"/>
      <c r="C375" s="3167"/>
      <c r="E375" s="3166"/>
    </row>
    <row r="376" spans="1:5" s="1966" customFormat="1" x14ac:dyDescent="0.15">
      <c r="A376" s="3166"/>
      <c r="C376" s="3167"/>
      <c r="E376" s="3166"/>
    </row>
    <row r="377" spans="1:5" s="1966" customFormat="1" x14ac:dyDescent="0.15">
      <c r="A377" s="3166"/>
      <c r="C377" s="3167"/>
      <c r="E377" s="3166"/>
    </row>
    <row r="378" spans="1:5" s="1966" customFormat="1" x14ac:dyDescent="0.15">
      <c r="A378" s="3166"/>
      <c r="C378" s="3167"/>
      <c r="E378" s="3166"/>
    </row>
    <row r="379" spans="1:5" s="1966" customFormat="1" x14ac:dyDescent="0.15">
      <c r="A379" s="3166"/>
      <c r="C379" s="3167"/>
      <c r="E379" s="3166"/>
    </row>
    <row r="380" spans="1:5" s="1966" customFormat="1" x14ac:dyDescent="0.15">
      <c r="A380" s="3166"/>
      <c r="C380" s="3167"/>
      <c r="E380" s="3166"/>
    </row>
    <row r="381" spans="1:5" s="1966" customFormat="1" x14ac:dyDescent="0.15">
      <c r="A381" s="3166"/>
      <c r="C381" s="3167"/>
      <c r="E381" s="3166"/>
    </row>
    <row r="382" spans="1:5" s="1966" customFormat="1" x14ac:dyDescent="0.15">
      <c r="A382" s="3166"/>
      <c r="C382" s="3167"/>
      <c r="E382" s="3166"/>
    </row>
    <row r="383" spans="1:5" s="1966" customFormat="1" x14ac:dyDescent="0.15">
      <c r="A383" s="3166"/>
      <c r="C383" s="3167"/>
      <c r="E383" s="3166"/>
    </row>
    <row r="384" spans="1:5" s="1966" customFormat="1" x14ac:dyDescent="0.15">
      <c r="A384" s="3166"/>
      <c r="C384" s="3167"/>
      <c r="E384" s="3166"/>
    </row>
    <row r="385" spans="1:5" s="1966" customFormat="1" x14ac:dyDescent="0.15">
      <c r="A385" s="3166"/>
      <c r="C385" s="3167"/>
      <c r="E385" s="3166"/>
    </row>
    <row r="386" spans="1:5" s="1966" customFormat="1" x14ac:dyDescent="0.15">
      <c r="A386" s="3166"/>
      <c r="C386" s="3167"/>
      <c r="E386" s="3166"/>
    </row>
    <row r="387" spans="1:5" s="1966" customFormat="1" x14ac:dyDescent="0.15">
      <c r="A387" s="3166"/>
      <c r="C387" s="3167"/>
      <c r="E387" s="3166"/>
    </row>
    <row r="388" spans="1:5" s="1966" customFormat="1" x14ac:dyDescent="0.15">
      <c r="A388" s="3166"/>
      <c r="C388" s="3167"/>
      <c r="E388" s="3166"/>
    </row>
    <row r="389" spans="1:5" s="1966" customFormat="1" x14ac:dyDescent="0.15">
      <c r="A389" s="3166"/>
      <c r="C389" s="3167"/>
      <c r="E389" s="3166"/>
    </row>
    <row r="390" spans="1:5" s="1966" customFormat="1" x14ac:dyDescent="0.15">
      <c r="A390" s="3166"/>
      <c r="C390" s="3167"/>
      <c r="E390" s="3166"/>
    </row>
    <row r="391" spans="1:5" s="1966" customFormat="1" x14ac:dyDescent="0.15">
      <c r="A391" s="3166"/>
      <c r="C391" s="3167"/>
      <c r="E391" s="3166"/>
    </row>
    <row r="392" spans="1:5" s="1966" customFormat="1" x14ac:dyDescent="0.15">
      <c r="A392" s="3166"/>
      <c r="C392" s="3167"/>
      <c r="E392" s="3166"/>
    </row>
    <row r="393" spans="1:5" s="1966" customFormat="1" x14ac:dyDescent="0.15">
      <c r="A393" s="3166"/>
      <c r="C393" s="3167"/>
      <c r="E393" s="3166"/>
    </row>
    <row r="394" spans="1:5" s="1966" customFormat="1" x14ac:dyDescent="0.15">
      <c r="A394" s="3166"/>
      <c r="C394" s="3167"/>
      <c r="E394" s="3166"/>
    </row>
    <row r="395" spans="1:5" s="1966" customFormat="1" x14ac:dyDescent="0.15">
      <c r="A395" s="3166"/>
      <c r="C395" s="3167"/>
      <c r="E395" s="3166"/>
    </row>
    <row r="396" spans="1:5" s="1966" customFormat="1" x14ac:dyDescent="0.15">
      <c r="A396" s="3166"/>
      <c r="C396" s="3167"/>
      <c r="E396" s="3166"/>
    </row>
    <row r="397" spans="1:5" s="1966" customFormat="1" x14ac:dyDescent="0.15">
      <c r="A397" s="3166"/>
      <c r="C397" s="3167"/>
      <c r="E397" s="3166"/>
    </row>
    <row r="398" spans="1:5" s="1966" customFormat="1" x14ac:dyDescent="0.15">
      <c r="A398" s="3166"/>
      <c r="C398" s="3167"/>
      <c r="E398" s="3166"/>
    </row>
    <row r="399" spans="1:5" s="1966" customFormat="1" x14ac:dyDescent="0.15">
      <c r="A399" s="3166"/>
      <c r="C399" s="3167"/>
      <c r="E399" s="3166"/>
    </row>
    <row r="400" spans="1:5" s="1966" customFormat="1" x14ac:dyDescent="0.15">
      <c r="A400" s="3166"/>
      <c r="C400" s="3167"/>
      <c r="E400" s="3166"/>
    </row>
    <row r="401" spans="1:5" s="1966" customFormat="1" x14ac:dyDescent="0.15">
      <c r="A401" s="3166"/>
      <c r="C401" s="3167"/>
      <c r="E401" s="3166"/>
    </row>
    <row r="402" spans="1:5" s="1966" customFormat="1" x14ac:dyDescent="0.15">
      <c r="A402" s="3166"/>
      <c r="C402" s="3167"/>
      <c r="E402" s="3166"/>
    </row>
    <row r="403" spans="1:5" s="1966" customFormat="1" x14ac:dyDescent="0.15">
      <c r="A403" s="3166"/>
      <c r="C403" s="3167"/>
      <c r="E403" s="3166"/>
    </row>
    <row r="404" spans="1:5" s="1966" customFormat="1" x14ac:dyDescent="0.15">
      <c r="A404" s="3166"/>
      <c r="C404" s="3167"/>
      <c r="E404" s="3166"/>
    </row>
    <row r="405" spans="1:5" s="1966" customFormat="1" x14ac:dyDescent="0.15">
      <c r="A405" s="3166"/>
      <c r="C405" s="3167"/>
      <c r="E405" s="3166"/>
    </row>
    <row r="406" spans="1:5" s="1966" customFormat="1" x14ac:dyDescent="0.15">
      <c r="A406" s="3166"/>
      <c r="C406" s="3167"/>
      <c r="E406" s="3166"/>
    </row>
    <row r="407" spans="1:5" s="1966" customFormat="1" x14ac:dyDescent="0.15">
      <c r="A407" s="3166"/>
      <c r="C407" s="3167"/>
      <c r="E407" s="3166"/>
    </row>
    <row r="408" spans="1:5" s="1966" customFormat="1" x14ac:dyDescent="0.15">
      <c r="A408" s="3166"/>
      <c r="C408" s="3167"/>
      <c r="E408" s="3166"/>
    </row>
    <row r="409" spans="1:5" s="1966" customFormat="1" x14ac:dyDescent="0.15">
      <c r="A409" s="3166"/>
      <c r="C409" s="3167"/>
      <c r="E409" s="3166"/>
    </row>
    <row r="410" spans="1:5" s="1966" customFormat="1" x14ac:dyDescent="0.15">
      <c r="A410" s="3166"/>
      <c r="C410" s="3167"/>
      <c r="E410" s="3166"/>
    </row>
    <row r="411" spans="1:5" s="1966" customFormat="1" x14ac:dyDescent="0.15">
      <c r="A411" s="3166"/>
      <c r="C411" s="3167"/>
      <c r="E411" s="3166"/>
    </row>
    <row r="412" spans="1:5" s="1966" customFormat="1" x14ac:dyDescent="0.15">
      <c r="A412" s="3166"/>
      <c r="C412" s="3167"/>
      <c r="E412" s="3166"/>
    </row>
    <row r="413" spans="1:5" s="1966" customFormat="1" x14ac:dyDescent="0.15">
      <c r="A413" s="3166"/>
      <c r="C413" s="3167"/>
      <c r="E413" s="3166"/>
    </row>
    <row r="414" spans="1:5" s="1966" customFormat="1" x14ac:dyDescent="0.15">
      <c r="A414" s="3166"/>
      <c r="C414" s="3167"/>
      <c r="E414" s="3166"/>
    </row>
    <row r="415" spans="1:5" s="1966" customFormat="1" x14ac:dyDescent="0.15">
      <c r="A415" s="3166"/>
      <c r="C415" s="3167"/>
      <c r="E415" s="3166"/>
    </row>
    <row r="416" spans="1:5" s="1966" customFormat="1" x14ac:dyDescent="0.15">
      <c r="A416" s="3166"/>
      <c r="C416" s="3167"/>
      <c r="E416" s="3166"/>
    </row>
    <row r="417" spans="1:5" s="1966" customFormat="1" x14ac:dyDescent="0.15">
      <c r="A417" s="3166"/>
      <c r="C417" s="3167"/>
      <c r="E417" s="3166"/>
    </row>
    <row r="418" spans="1:5" s="1966" customFormat="1" x14ac:dyDescent="0.15">
      <c r="A418" s="3166"/>
      <c r="C418" s="3167"/>
      <c r="E418" s="3166"/>
    </row>
    <row r="419" spans="1:5" s="1966" customFormat="1" x14ac:dyDescent="0.15">
      <c r="A419" s="3166"/>
      <c r="C419" s="3167"/>
      <c r="E419" s="3166"/>
    </row>
    <row r="420" spans="1:5" s="1966" customFormat="1" x14ac:dyDescent="0.15">
      <c r="A420" s="3166"/>
      <c r="C420" s="3167"/>
      <c r="E420" s="3166"/>
    </row>
    <row r="421" spans="1:5" s="1966" customFormat="1" x14ac:dyDescent="0.15">
      <c r="A421" s="3166"/>
      <c r="C421" s="3167"/>
      <c r="E421" s="3166"/>
    </row>
    <row r="422" spans="1:5" s="1966" customFormat="1" x14ac:dyDescent="0.15">
      <c r="A422" s="3166"/>
      <c r="C422" s="3167"/>
      <c r="E422" s="3166"/>
    </row>
    <row r="423" spans="1:5" s="1966" customFormat="1" x14ac:dyDescent="0.15">
      <c r="A423" s="3166"/>
      <c r="C423" s="3167"/>
      <c r="E423" s="3166"/>
    </row>
    <row r="424" spans="1:5" s="1966" customFormat="1" x14ac:dyDescent="0.15">
      <c r="A424" s="3166"/>
      <c r="C424" s="3167"/>
      <c r="E424" s="3166"/>
    </row>
    <row r="425" spans="1:5" s="1966" customFormat="1" x14ac:dyDescent="0.15">
      <c r="A425" s="3166"/>
      <c r="C425" s="3167"/>
      <c r="E425" s="3166"/>
    </row>
    <row r="426" spans="1:5" s="1966" customFormat="1" x14ac:dyDescent="0.15">
      <c r="A426" s="3166"/>
      <c r="C426" s="3167"/>
      <c r="E426" s="3166"/>
    </row>
    <row r="427" spans="1:5" s="1966" customFormat="1" x14ac:dyDescent="0.15">
      <c r="A427" s="3166"/>
      <c r="C427" s="3167"/>
      <c r="E427" s="3166"/>
    </row>
    <row r="428" spans="1:5" s="1966" customFormat="1" x14ac:dyDescent="0.15">
      <c r="A428" s="3166"/>
      <c r="C428" s="3167"/>
      <c r="E428" s="3166"/>
    </row>
    <row r="429" spans="1:5" s="1966" customFormat="1" x14ac:dyDescent="0.15">
      <c r="A429" s="3166"/>
      <c r="C429" s="3167"/>
      <c r="E429" s="3166"/>
    </row>
    <row r="430" spans="1:5" s="1966" customFormat="1" x14ac:dyDescent="0.15">
      <c r="A430" s="3166"/>
      <c r="C430" s="3167"/>
      <c r="E430" s="3166"/>
    </row>
    <row r="431" spans="1:5" s="1966" customFormat="1" x14ac:dyDescent="0.15">
      <c r="A431" s="3166"/>
      <c r="C431" s="3167"/>
      <c r="E431" s="3166"/>
    </row>
    <row r="432" spans="1:5" s="1966" customFormat="1" x14ac:dyDescent="0.15">
      <c r="A432" s="3166"/>
      <c r="C432" s="3167"/>
      <c r="E432" s="3166"/>
    </row>
    <row r="433" spans="1:5" s="1966" customFormat="1" x14ac:dyDescent="0.15">
      <c r="A433" s="3166"/>
      <c r="C433" s="3167"/>
      <c r="E433" s="3166"/>
    </row>
    <row r="434" spans="1:5" s="1966" customFormat="1" x14ac:dyDescent="0.15">
      <c r="A434" s="3166"/>
      <c r="C434" s="3167"/>
      <c r="E434" s="3166"/>
    </row>
    <row r="435" spans="1:5" s="1966" customFormat="1" x14ac:dyDescent="0.15">
      <c r="A435" s="3166"/>
      <c r="C435" s="3167"/>
      <c r="E435" s="3166"/>
    </row>
    <row r="436" spans="1:5" s="1966" customFormat="1" x14ac:dyDescent="0.15">
      <c r="A436" s="3166"/>
      <c r="C436" s="3167"/>
      <c r="E436" s="3166"/>
    </row>
    <row r="437" spans="1:5" s="1966" customFormat="1" x14ac:dyDescent="0.15">
      <c r="A437" s="3166"/>
      <c r="C437" s="3167"/>
      <c r="E437" s="3166"/>
    </row>
    <row r="438" spans="1:5" s="1966" customFormat="1" x14ac:dyDescent="0.15">
      <c r="A438" s="3166"/>
      <c r="C438" s="3167"/>
      <c r="E438" s="3166"/>
    </row>
    <row r="439" spans="1:5" s="1966" customFormat="1" x14ac:dyDescent="0.15">
      <c r="A439" s="3166"/>
      <c r="C439" s="3167"/>
      <c r="E439" s="3166"/>
    </row>
    <row r="440" spans="1:5" s="1966" customFormat="1" x14ac:dyDescent="0.15">
      <c r="A440" s="3166"/>
      <c r="C440" s="3167"/>
      <c r="E440" s="3166"/>
    </row>
    <row r="441" spans="1:5" s="1966" customFormat="1" x14ac:dyDescent="0.15">
      <c r="A441" s="3166"/>
      <c r="C441" s="3167"/>
      <c r="E441" s="3166"/>
    </row>
    <row r="442" spans="1:5" s="1966" customFormat="1" x14ac:dyDescent="0.15">
      <c r="A442" s="3166"/>
      <c r="C442" s="3167"/>
      <c r="E442" s="3166"/>
    </row>
    <row r="443" spans="1:5" s="1966" customFormat="1" x14ac:dyDescent="0.15">
      <c r="A443" s="3166"/>
      <c r="C443" s="3167"/>
      <c r="E443" s="3166"/>
    </row>
    <row r="444" spans="1:5" s="1966" customFormat="1" x14ac:dyDescent="0.15">
      <c r="A444" s="3166"/>
      <c r="C444" s="3167"/>
      <c r="E444" s="3166"/>
    </row>
    <row r="445" spans="1:5" s="1966" customFormat="1" x14ac:dyDescent="0.15">
      <c r="A445" s="3166"/>
      <c r="C445" s="3167"/>
      <c r="E445" s="3166"/>
    </row>
    <row r="446" spans="1:5" s="1966" customFormat="1" x14ac:dyDescent="0.15">
      <c r="A446" s="3166"/>
      <c r="C446" s="3167"/>
      <c r="E446" s="3166"/>
    </row>
    <row r="447" spans="1:5" s="1966" customFormat="1" x14ac:dyDescent="0.15">
      <c r="A447" s="3166"/>
      <c r="C447" s="3167"/>
      <c r="E447" s="3166"/>
    </row>
    <row r="448" spans="1:5" s="1966" customFormat="1" x14ac:dyDescent="0.15">
      <c r="A448" s="3166"/>
      <c r="C448" s="3167"/>
      <c r="E448" s="3166"/>
    </row>
    <row r="449" spans="1:5" s="1966" customFormat="1" x14ac:dyDescent="0.15">
      <c r="A449" s="3166"/>
      <c r="C449" s="3167"/>
      <c r="E449" s="3166"/>
    </row>
    <row r="450" spans="1:5" s="1966" customFormat="1" x14ac:dyDescent="0.15">
      <c r="A450" s="3166"/>
      <c r="C450" s="3167"/>
      <c r="E450" s="3166"/>
    </row>
    <row r="451" spans="1:5" s="1966" customFormat="1" x14ac:dyDescent="0.15">
      <c r="A451" s="3166"/>
      <c r="C451" s="3167"/>
      <c r="E451" s="3166"/>
    </row>
    <row r="452" spans="1:5" s="1966" customFormat="1" x14ac:dyDescent="0.15">
      <c r="A452" s="3166"/>
      <c r="C452" s="3167"/>
      <c r="E452" s="3166"/>
    </row>
    <row r="453" spans="1:5" s="1966" customFormat="1" x14ac:dyDescent="0.15">
      <c r="A453" s="3166"/>
      <c r="C453" s="3167"/>
      <c r="E453" s="3166"/>
    </row>
    <row r="454" spans="1:5" s="1966" customFormat="1" x14ac:dyDescent="0.15">
      <c r="A454" s="3166"/>
      <c r="C454" s="3167"/>
      <c r="E454" s="3166"/>
    </row>
    <row r="455" spans="1:5" s="1966" customFormat="1" x14ac:dyDescent="0.15">
      <c r="A455" s="3166"/>
      <c r="C455" s="3167"/>
      <c r="E455" s="3166"/>
    </row>
    <row r="456" spans="1:5" s="1966" customFormat="1" x14ac:dyDescent="0.15">
      <c r="A456" s="3166"/>
      <c r="C456" s="3167"/>
      <c r="E456" s="3166"/>
    </row>
    <row r="457" spans="1:5" s="1966" customFormat="1" x14ac:dyDescent="0.15">
      <c r="A457" s="3166"/>
      <c r="C457" s="3167"/>
      <c r="E457" s="3166"/>
    </row>
    <row r="458" spans="1:5" s="1966" customFormat="1" x14ac:dyDescent="0.15">
      <c r="A458" s="3166"/>
      <c r="C458" s="3167"/>
      <c r="E458" s="3166"/>
    </row>
    <row r="459" spans="1:5" s="1966" customFormat="1" x14ac:dyDescent="0.15">
      <c r="A459" s="3166"/>
      <c r="C459" s="3167"/>
      <c r="E459" s="3166"/>
    </row>
    <row r="460" spans="1:5" s="1966" customFormat="1" x14ac:dyDescent="0.15">
      <c r="A460" s="3166"/>
      <c r="C460" s="3167"/>
      <c r="E460" s="3166"/>
    </row>
    <row r="461" spans="1:5" s="1966" customFormat="1" x14ac:dyDescent="0.15">
      <c r="A461" s="3166"/>
      <c r="C461" s="3167"/>
      <c r="E461" s="3166"/>
    </row>
    <row r="462" spans="1:5" s="1966" customFormat="1" x14ac:dyDescent="0.15">
      <c r="A462" s="3166"/>
      <c r="C462" s="3167"/>
      <c r="E462" s="3166"/>
    </row>
    <row r="463" spans="1:5" s="1966" customFormat="1" x14ac:dyDescent="0.15">
      <c r="A463" s="3166"/>
      <c r="C463" s="3167"/>
      <c r="E463" s="3166"/>
    </row>
    <row r="464" spans="1:5" s="1966" customFormat="1" x14ac:dyDescent="0.15">
      <c r="A464" s="3166"/>
      <c r="C464" s="3167"/>
      <c r="E464" s="3166"/>
    </row>
    <row r="465" spans="1:5" s="1966" customFormat="1" x14ac:dyDescent="0.15">
      <c r="A465" s="3166"/>
      <c r="C465" s="3167"/>
      <c r="E465" s="3166"/>
    </row>
    <row r="466" spans="1:5" s="1966" customFormat="1" x14ac:dyDescent="0.15">
      <c r="A466" s="3166"/>
      <c r="C466" s="3167"/>
      <c r="E466" s="3166"/>
    </row>
    <row r="467" spans="1:5" s="1966" customFormat="1" x14ac:dyDescent="0.15">
      <c r="A467" s="3166"/>
      <c r="C467" s="3167"/>
      <c r="E467" s="3166"/>
    </row>
    <row r="468" spans="1:5" s="1966" customFormat="1" x14ac:dyDescent="0.15">
      <c r="A468" s="3166"/>
      <c r="C468" s="3167"/>
      <c r="E468" s="3166"/>
    </row>
    <row r="469" spans="1:5" s="1966" customFormat="1" x14ac:dyDescent="0.15">
      <c r="A469" s="3166"/>
      <c r="C469" s="3167"/>
      <c r="E469" s="3166"/>
    </row>
    <row r="470" spans="1:5" s="1966" customFormat="1" x14ac:dyDescent="0.15">
      <c r="A470" s="3166"/>
      <c r="C470" s="3167"/>
      <c r="E470" s="3166"/>
    </row>
    <row r="471" spans="1:5" s="1966" customFormat="1" x14ac:dyDescent="0.15">
      <c r="A471" s="3166"/>
      <c r="C471" s="3167"/>
      <c r="E471" s="3166"/>
    </row>
    <row r="472" spans="1:5" s="1966" customFormat="1" x14ac:dyDescent="0.15">
      <c r="A472" s="3166"/>
      <c r="C472" s="3167"/>
      <c r="E472" s="3166"/>
    </row>
    <row r="473" spans="1:5" s="1966" customFormat="1" x14ac:dyDescent="0.15">
      <c r="A473" s="3166"/>
      <c r="C473" s="3167"/>
      <c r="E473" s="3166"/>
    </row>
    <row r="474" spans="1:5" s="1966" customFormat="1" x14ac:dyDescent="0.15">
      <c r="A474" s="3166"/>
      <c r="C474" s="3167"/>
      <c r="E474" s="3166"/>
    </row>
    <row r="475" spans="1:5" s="1966" customFormat="1" x14ac:dyDescent="0.15">
      <c r="A475" s="3166"/>
      <c r="C475" s="3167"/>
      <c r="E475" s="3166"/>
    </row>
    <row r="476" spans="1:5" s="1966" customFormat="1" x14ac:dyDescent="0.15">
      <c r="A476" s="3166"/>
      <c r="C476" s="3167"/>
      <c r="E476" s="3166"/>
    </row>
    <row r="477" spans="1:5" s="1966" customFormat="1" x14ac:dyDescent="0.15">
      <c r="A477" s="3166"/>
      <c r="C477" s="3167"/>
      <c r="E477" s="3166"/>
    </row>
    <row r="478" spans="1:5" s="1966" customFormat="1" x14ac:dyDescent="0.15">
      <c r="A478" s="3166"/>
      <c r="C478" s="3167"/>
      <c r="E478" s="3166"/>
    </row>
    <row r="479" spans="1:5" s="1966" customFormat="1" x14ac:dyDescent="0.15">
      <c r="A479" s="3166"/>
      <c r="C479" s="3167"/>
      <c r="E479" s="3166"/>
    </row>
    <row r="480" spans="1:5" s="1966" customFormat="1" x14ac:dyDescent="0.15">
      <c r="A480" s="3166"/>
      <c r="C480" s="3167"/>
      <c r="E480" s="3166"/>
    </row>
    <row r="481" spans="1:5" s="1966" customFormat="1" x14ac:dyDescent="0.15">
      <c r="A481" s="3166"/>
      <c r="C481" s="3167"/>
      <c r="E481" s="3166"/>
    </row>
    <row r="482" spans="1:5" s="1966" customFormat="1" x14ac:dyDescent="0.15">
      <c r="A482" s="3166"/>
      <c r="C482" s="3167"/>
      <c r="E482" s="3166"/>
    </row>
    <row r="483" spans="1:5" s="1966" customFormat="1" x14ac:dyDescent="0.15">
      <c r="A483" s="3166"/>
      <c r="C483" s="3167"/>
      <c r="E483" s="3166"/>
    </row>
    <row r="484" spans="1:5" s="1966" customFormat="1" x14ac:dyDescent="0.15">
      <c r="A484" s="3166"/>
      <c r="C484" s="3167"/>
      <c r="E484" s="3166"/>
    </row>
    <row r="485" spans="1:5" s="1966" customFormat="1" x14ac:dyDescent="0.15">
      <c r="A485" s="3166"/>
      <c r="C485" s="3167"/>
      <c r="E485" s="3166"/>
    </row>
    <row r="486" spans="1:5" s="1966" customFormat="1" x14ac:dyDescent="0.15">
      <c r="A486" s="3166"/>
      <c r="C486" s="3167"/>
      <c r="E486" s="3166"/>
    </row>
    <row r="487" spans="1:5" s="1966" customFormat="1" x14ac:dyDescent="0.15">
      <c r="A487" s="3166"/>
      <c r="C487" s="3167"/>
      <c r="E487" s="3166"/>
    </row>
    <row r="488" spans="1:5" s="1966" customFormat="1" x14ac:dyDescent="0.15">
      <c r="A488" s="3166"/>
      <c r="C488" s="3167"/>
      <c r="E488" s="3166"/>
    </row>
    <row r="489" spans="1:5" s="1966" customFormat="1" x14ac:dyDescent="0.15">
      <c r="A489" s="3166"/>
      <c r="C489" s="3167"/>
      <c r="E489" s="3166"/>
    </row>
    <row r="490" spans="1:5" s="1966" customFormat="1" x14ac:dyDescent="0.15">
      <c r="A490" s="3166"/>
      <c r="C490" s="3167"/>
      <c r="E490" s="3166"/>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4"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view="pageBreakPreview" topLeftCell="A13" zoomScale="80" zoomScaleNormal="60" zoomScaleSheetLayoutView="80" workbookViewId="0">
      <selection activeCell="D26" sqref="D26"/>
    </sheetView>
  </sheetViews>
  <sheetFormatPr baseColWidth="10" defaultColWidth="9" defaultRowHeight="16" x14ac:dyDescent="0.2"/>
  <cols>
    <col min="1" max="1" width="9" style="1912" customWidth="1"/>
    <col min="2" max="2" width="20.6640625" style="1950" customWidth="1"/>
    <col min="3" max="3" width="11.83203125" style="1950" customWidth="1"/>
    <col min="4" max="4" width="40.5" style="1912" customWidth="1"/>
    <col min="5" max="5" width="15.6640625" style="1912" customWidth="1"/>
    <col min="6" max="6" width="10.6640625" style="1912" customWidth="1"/>
    <col min="7" max="7" width="4.83203125" style="1912" customWidth="1"/>
    <col min="8" max="8" width="8.5" style="1912" customWidth="1"/>
    <col min="9" max="9" width="21.1640625" style="1912" customWidth="1"/>
    <col min="10" max="10" width="12.1640625" style="1912" customWidth="1"/>
    <col min="11" max="11" width="40.1640625" style="1951" customWidth="1"/>
    <col min="12" max="12" width="18.33203125" style="1912" customWidth="1"/>
    <col min="13" max="13" width="13" style="1912" customWidth="1"/>
    <col min="14" max="14" width="9.5" style="1911" bestFit="1" customWidth="1"/>
    <col min="15" max="15" width="5.83203125" style="1911" customWidth="1"/>
    <col min="16" max="16" width="27.6640625" style="1911" customWidth="1"/>
    <col min="17" max="17" width="13.6640625" style="1948" customWidth="1"/>
    <col min="18" max="18" width="23.5" style="1911" customWidth="1"/>
    <col min="19" max="19" width="1.5" style="1911" customWidth="1"/>
    <col min="20" max="33" width="9" style="1911"/>
    <col min="34" max="16384" width="9" style="1912"/>
  </cols>
  <sheetData>
    <row r="1" spans="1:33" s="1906" customFormat="1" ht="20" x14ac:dyDescent="0.2">
      <c r="A1" s="802" t="s">
        <v>1700</v>
      </c>
      <c r="B1" s="711"/>
      <c r="C1" s="744" t="s">
        <v>3186</v>
      </c>
      <c r="D1" s="2759" t="s">
        <v>927</v>
      </c>
      <c r="E1" s="2210" t="s">
        <v>2336</v>
      </c>
      <c r="F1" s="2211">
        <f ca="1">J53</f>
        <v>25.43</v>
      </c>
      <c r="G1" s="3219">
        <f>MATCH(C1,'数据-取费表'!A6:A16,0)+5</f>
        <v>6</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x14ac:dyDescent="0.2">
      <c r="A2" s="416" t="s">
        <v>1701</v>
      </c>
      <c r="B2" s="746">
        <f ca="1">C40+J29+L46</f>
        <v>43068</v>
      </c>
      <c r="C2" s="3224"/>
      <c r="D2" s="3225"/>
      <c r="E2" s="3226"/>
      <c r="F2" s="3226"/>
      <c r="G2" s="3220"/>
      <c r="H2" s="1909"/>
      <c r="I2" s="1909"/>
      <c r="J2" s="1909"/>
      <c r="K2" s="1910"/>
      <c r="L2" s="1909"/>
      <c r="M2" s="1909"/>
    </row>
    <row r="3" spans="1:33" ht="18" customHeight="1" thickBot="1" x14ac:dyDescent="0.25">
      <c r="A3" s="803" t="s">
        <v>1702</v>
      </c>
      <c r="B3" s="804">
        <f ca="1">IF(ISERROR(B2*10000/F43),0,ROUND(B2*10000/F43,0))</f>
        <v>40171</v>
      </c>
      <c r="C3" s="3224"/>
      <c r="D3" s="3225"/>
      <c r="E3" s="3226"/>
      <c r="F3" s="3226"/>
      <c r="G3" s="3220"/>
      <c r="H3" s="747" t="s">
        <v>673</v>
      </c>
      <c r="I3" s="1289"/>
      <c r="J3" s="1289"/>
      <c r="K3" s="1497"/>
      <c r="L3" s="1289"/>
      <c r="M3" s="1289"/>
    </row>
    <row r="4" spans="1:33" ht="18" customHeight="1" x14ac:dyDescent="0.2">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x14ac:dyDescent="0.2">
      <c r="A5" s="752">
        <v>1</v>
      </c>
      <c r="B5" s="753" t="s">
        <v>2412</v>
      </c>
      <c r="C5" s="55">
        <f ca="1">C6+C10+C12</f>
        <v>3723</v>
      </c>
      <c r="D5" s="2315" t="s">
        <v>2415</v>
      </c>
      <c r="E5" s="2309"/>
      <c r="F5" s="2310"/>
      <c r="G5" s="1914"/>
      <c r="H5" s="752">
        <v>1</v>
      </c>
      <c r="I5" s="753" t="s">
        <v>2412</v>
      </c>
      <c r="J5" s="55">
        <f ca="1">J6+J10+J12</f>
        <v>0</v>
      </c>
      <c r="K5" s="2315" t="s">
        <v>2415</v>
      </c>
      <c r="L5" s="2309"/>
      <c r="M5" s="2310"/>
    </row>
    <row r="6" spans="1:33" ht="18" customHeight="1" x14ac:dyDescent="0.2">
      <c r="A6" s="1715" t="s">
        <v>1799</v>
      </c>
      <c r="B6" s="3871" t="s">
        <v>2417</v>
      </c>
      <c r="C6" s="754">
        <f ca="1">ROUND(F6*F8*F7*(1-F9)/10000,0)</f>
        <v>3718</v>
      </c>
      <c r="D6" s="2316" t="s">
        <v>2416</v>
      </c>
      <c r="E6" s="755" t="s">
        <v>1713</v>
      </c>
      <c r="F6" s="756">
        <f ca="1">INDIRECT("'数据-取费表'!u"&amp;$G$1)</f>
        <v>10</v>
      </c>
      <c r="G6" s="1914"/>
      <c r="H6" s="2323" t="s">
        <v>2422</v>
      </c>
      <c r="I6" s="3871" t="s">
        <v>2417</v>
      </c>
      <c r="J6" s="754">
        <f ca="1">ROUND(M6*M8*M7*(1-M9)/10000,0)</f>
        <v>0</v>
      </c>
      <c r="K6" s="338" t="s">
        <v>1712</v>
      </c>
      <c r="L6" s="755" t="s">
        <v>1713</v>
      </c>
      <c r="M6" s="756">
        <f ca="1">INDIRECT("'数据-取费表'!z"&amp;$G$1)</f>
        <v>0</v>
      </c>
    </row>
    <row r="7" spans="1:33" ht="18" customHeight="1" x14ac:dyDescent="0.2">
      <c r="A7" s="2319"/>
      <c r="B7" s="3872"/>
      <c r="C7" s="759"/>
      <c r="D7" s="760"/>
      <c r="E7" s="755" t="s">
        <v>1714</v>
      </c>
      <c r="F7" s="756">
        <f ca="1">IF(INDIRECT("'数据-取费表'!ah"&amp;$G$1)="",INDIRECT("'数据-取费表'!k"&amp;$G$1),INDIRECT("'数据-取费表'!ah"&amp;$G$1))</f>
        <v>10721.3</v>
      </c>
      <c r="G7" s="1914"/>
      <c r="H7" s="2308"/>
      <c r="I7" s="3872"/>
      <c r="J7" s="759"/>
      <c r="K7" s="760"/>
      <c r="L7" s="755" t="s">
        <v>1714</v>
      </c>
      <c r="M7" s="756">
        <f ca="1">F7</f>
        <v>10721.3</v>
      </c>
    </row>
    <row r="8" spans="1:33" ht="18" customHeight="1" x14ac:dyDescent="0.2">
      <c r="A8" s="2312"/>
      <c r="B8" s="3873"/>
      <c r="C8" s="759"/>
      <c r="D8" s="760"/>
      <c r="E8" s="755" t="s">
        <v>1715</v>
      </c>
      <c r="F8" s="756">
        <f ca="1">INDIRECT("'数据-取费表'!ai"&amp;$G$1)</f>
        <v>365</v>
      </c>
      <c r="G8" s="1914"/>
      <c r="H8" s="2308"/>
      <c r="I8" s="3873"/>
      <c r="J8" s="759"/>
      <c r="K8" s="760"/>
      <c r="L8" s="755" t="s">
        <v>1715</v>
      </c>
      <c r="M8" s="756">
        <f ca="1">INDIRECT("'数据-取费表'!ai"&amp;$G$1)</f>
        <v>365</v>
      </c>
    </row>
    <row r="9" spans="1:33" ht="18" customHeight="1" x14ac:dyDescent="0.2">
      <c r="A9" s="757"/>
      <c r="B9" s="3874"/>
      <c r="C9" s="759"/>
      <c r="D9" s="760"/>
      <c r="E9" s="755" t="s">
        <v>1716</v>
      </c>
      <c r="F9" s="765">
        <f ca="1">INDIRECT("'数据-取费表'!w"&amp;$G$1)</f>
        <v>0.05</v>
      </c>
      <c r="G9" s="1914"/>
      <c r="H9" s="2324"/>
      <c r="I9" s="3873"/>
      <c r="J9" s="759"/>
      <c r="K9" s="760"/>
      <c r="L9" s="766" t="s">
        <v>1716</v>
      </c>
      <c r="M9" s="767">
        <f ca="1">INDIRECT("'数据-取费表'!ab"&amp;$G$1)</f>
        <v>0</v>
      </c>
    </row>
    <row r="10" spans="1:33" ht="18" customHeight="1" x14ac:dyDescent="0.2">
      <c r="A10" s="1715" t="s">
        <v>2420</v>
      </c>
      <c r="B10" s="2313" t="s">
        <v>2413</v>
      </c>
      <c r="C10" s="770">
        <f ca="1">ROUND(IF(F10="押一",C6/12*F11,IF(F10="押二",C6/12*2*F11,IF(F10="押三",C6/12*3*F11,C11*F11))),0)</f>
        <v>5</v>
      </c>
      <c r="D10" s="2320" t="s">
        <v>2907</v>
      </c>
      <c r="E10" s="2317" t="s">
        <v>2418</v>
      </c>
      <c r="F10" s="2429" t="s">
        <v>3337</v>
      </c>
      <c r="G10" s="1914"/>
      <c r="H10" s="2379" t="s">
        <v>2423</v>
      </c>
      <c r="I10" s="2384" t="s">
        <v>2413</v>
      </c>
      <c r="J10" s="754">
        <f ca="1">ROUND(IF(M10="押一",J6/12*M11,IF(M10="押二",J6/12*2*M11,IF(M10="押三",J6/12*3*M11,J11*M11))),0)</f>
        <v>0</v>
      </c>
      <c r="K10" s="2320" t="s">
        <v>2907</v>
      </c>
      <c r="L10" s="2317" t="s">
        <v>2418</v>
      </c>
      <c r="M10" s="2429"/>
    </row>
    <row r="11" spans="1:33" ht="18" customHeight="1" x14ac:dyDescent="0.2">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x14ac:dyDescent="0.25">
      <c r="A12" s="2355" t="s">
        <v>2421</v>
      </c>
      <c r="B12" s="2356" t="s">
        <v>2414</v>
      </c>
      <c r="C12" s="2357"/>
      <c r="D12" s="2358"/>
      <c r="E12" s="2359"/>
      <c r="F12" s="2360"/>
      <c r="G12" s="1914"/>
      <c r="H12" s="2369" t="s">
        <v>2424</v>
      </c>
      <c r="I12" s="2382" t="s">
        <v>2414</v>
      </c>
      <c r="J12" s="2383"/>
      <c r="K12" s="2358"/>
      <c r="L12" s="2359"/>
      <c r="M12" s="2372"/>
    </row>
    <row r="13" spans="1:33" ht="18" customHeight="1" thickTop="1" x14ac:dyDescent="0.2">
      <c r="A13" s="1714">
        <v>2</v>
      </c>
      <c r="B13" s="1712" t="s">
        <v>1717</v>
      </c>
      <c r="C13" s="763">
        <f ca="1">ROUND(C29*F13,0)</f>
        <v>9983</v>
      </c>
      <c r="D13" s="1719" t="s">
        <v>2262</v>
      </c>
      <c r="E13" s="1719" t="s">
        <v>1719</v>
      </c>
      <c r="F13" s="3531">
        <f ca="1">INDIRECT("'数据-取费表'!y"&amp;$G$1)</f>
        <v>1</v>
      </c>
      <c r="G13" s="1914"/>
      <c r="H13" s="1714">
        <v>2</v>
      </c>
      <c r="I13" s="1712" t="s">
        <v>1717</v>
      </c>
      <c r="J13" s="1704">
        <f ca="1">ROUND(J14*J15,0)</f>
        <v>0</v>
      </c>
      <c r="K13" s="1706" t="s">
        <v>1718</v>
      </c>
      <c r="L13" s="2370"/>
      <c r="M13" s="2371"/>
    </row>
    <row r="14" spans="1:33" ht="18" customHeight="1" x14ac:dyDescent="0.2">
      <c r="A14" s="1547" t="s">
        <v>1853</v>
      </c>
      <c r="B14" s="755" t="s">
        <v>623</v>
      </c>
      <c r="C14" s="775">
        <f ca="1">INDIRECT("'数据-取费表'!m"&amp;$G$1)+INDIRECT("'数据-取费表'!t"&amp;$G$1)</f>
        <v>6682</v>
      </c>
      <c r="D14" s="1862" t="s">
        <v>1720</v>
      </c>
      <c r="E14" s="1863"/>
      <c r="F14" s="776"/>
      <c r="G14" s="1914"/>
      <c r="H14" s="1548" t="s">
        <v>1805</v>
      </c>
      <c r="I14" s="2079" t="s">
        <v>2778</v>
      </c>
      <c r="J14" s="53">
        <f ca="1">C29</f>
        <v>9983</v>
      </c>
      <c r="K14" s="26"/>
      <c r="L14" s="772"/>
      <c r="M14" s="773"/>
    </row>
    <row r="15" spans="1:33" s="1916" customFormat="1" ht="18" customHeight="1" thickBot="1" x14ac:dyDescent="0.25">
      <c r="A15" s="1547" t="s">
        <v>1854</v>
      </c>
      <c r="B15" s="755" t="s">
        <v>625</v>
      </c>
      <c r="C15" s="53">
        <f ca="1">ROUND(C14*F15,0)</f>
        <v>200</v>
      </c>
      <c r="D15" s="777" t="s">
        <v>1721</v>
      </c>
      <c r="E15" s="777" t="s">
        <v>1722</v>
      </c>
      <c r="F15" s="778">
        <f>'数据-取费表'!B33</f>
        <v>0.03</v>
      </c>
      <c r="G15" s="3221"/>
      <c r="H15" s="2369" t="s">
        <v>1858</v>
      </c>
      <c r="I15" s="2364" t="s">
        <v>1719</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x14ac:dyDescent="0.2">
      <c r="A16" s="1547" t="s">
        <v>1855</v>
      </c>
      <c r="B16" s="755" t="s">
        <v>628</v>
      </c>
      <c r="C16" s="53">
        <f ca="1">ROUND(INDIRECT("'数据-取费表'!m"&amp;$G$1)*F16,0)</f>
        <v>0</v>
      </c>
      <c r="D16" s="755" t="s">
        <v>1721</v>
      </c>
      <c r="E16" s="755" t="s">
        <v>1722</v>
      </c>
      <c r="F16" s="780">
        <f ca="1">IF(INDIRECT("'数据-取费表'!c"&amp;$G$1)="住宅",'数据-取费表'!B34,0)</f>
        <v>0</v>
      </c>
      <c r="G16" s="1914"/>
      <c r="H16" s="1714" t="s">
        <v>1723</v>
      </c>
      <c r="I16" s="1712" t="s">
        <v>1724</v>
      </c>
      <c r="J16" s="763">
        <f ca="1">ROUND(J17+J22+J23+J24,0)</f>
        <v>193</v>
      </c>
      <c r="K16" s="1706" t="s">
        <v>1725</v>
      </c>
      <c r="L16" s="2305"/>
      <c r="M16" s="2310"/>
    </row>
    <row r="17" spans="1:33" s="1916" customFormat="1" ht="18" customHeight="1" x14ac:dyDescent="0.2">
      <c r="A17" s="1547" t="s">
        <v>1856</v>
      </c>
      <c r="B17" s="755" t="s">
        <v>631</v>
      </c>
      <c r="C17" s="53">
        <f ca="1">ROUND(F17*(F43+INDIRECT("'数据-取费表'!S"&amp;$G$1))/10000,0)</f>
        <v>249</v>
      </c>
      <c r="D17" s="755" t="s">
        <v>1726</v>
      </c>
      <c r="E17" s="755" t="s">
        <v>1727</v>
      </c>
      <c r="F17" s="56">
        <f>'数据-取费表'!B35</f>
        <v>200</v>
      </c>
      <c r="G17" s="3221"/>
      <c r="H17" s="1548" t="s">
        <v>1805</v>
      </c>
      <c r="I17" s="755" t="s">
        <v>634</v>
      </c>
      <c r="J17" s="2980">
        <f ca="1">ROUND(IF(AND(项目基本情况!B11="自然人",项目基本情况!B10="北京市"),J6*M17/(1+'数据-取费表'!C42),J18+J19+J20),0)</f>
        <v>93</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x14ac:dyDescent="0.2">
      <c r="A18" s="1547" t="s">
        <v>1857</v>
      </c>
      <c r="B18" s="755" t="s">
        <v>637</v>
      </c>
      <c r="C18" s="53">
        <f ca="1">ROUND(C14*F18,0)</f>
        <v>100</v>
      </c>
      <c r="D18" s="755" t="s">
        <v>1721</v>
      </c>
      <c r="E18" s="755" t="s">
        <v>1722</v>
      </c>
      <c r="F18" s="780">
        <f>'数据-取费表'!B36</f>
        <v>1.4999999999999999E-2</v>
      </c>
      <c r="G18" s="3221"/>
      <c r="H18" s="1547" t="s">
        <v>1853</v>
      </c>
      <c r="I18" s="755" t="s">
        <v>1730</v>
      </c>
      <c r="J18" s="53">
        <f ca="1">ROUND(J6*M18/(1+'数据-取费表'!C42),1)</f>
        <v>0</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x14ac:dyDescent="0.2">
      <c r="A19" s="1548" t="s">
        <v>1805</v>
      </c>
      <c r="B19" s="755" t="s">
        <v>640</v>
      </c>
      <c r="C19" s="53">
        <f ca="1">SUM(C14:C18)</f>
        <v>7231</v>
      </c>
      <c r="D19" s="258" t="s">
        <v>1732</v>
      </c>
      <c r="E19" s="1865"/>
      <c r="F19" s="56"/>
      <c r="G19" s="1914"/>
      <c r="H19" s="1547" t="s">
        <v>1854</v>
      </c>
      <c r="I19" s="755" t="s">
        <v>1733</v>
      </c>
      <c r="J19" s="53">
        <f ca="1">IF(K19="按租金收入计税",ROUND(J6*M19/(1+'数据-取费表'!C42),1),ROUND(C29*F33*0.7,1))</f>
        <v>83.9</v>
      </c>
      <c r="K19" s="781" t="s">
        <v>643</v>
      </c>
      <c r="L19" s="755" t="s">
        <v>1722</v>
      </c>
      <c r="M19" s="780">
        <f>IF(K19="按租金收入计税",'数据-取费表'!B51,'数据-取费表'!B50)</f>
        <v>1.2E-2</v>
      </c>
    </row>
    <row r="20" spans="1:33" s="1916" customFormat="1" ht="18" customHeight="1" x14ac:dyDescent="0.2">
      <c r="A20" s="1548" t="s">
        <v>1858</v>
      </c>
      <c r="B20" s="755" t="s">
        <v>644</v>
      </c>
      <c r="C20" s="53">
        <f ca="1">ROUND(C19*F20,0)</f>
        <v>145</v>
      </c>
      <c r="D20" s="782" t="s">
        <v>1734</v>
      </c>
      <c r="E20" s="755" t="s">
        <v>1722</v>
      </c>
      <c r="F20" s="780">
        <f>'数据-取费表'!B37</f>
        <v>0.02</v>
      </c>
      <c r="G20" s="3221"/>
      <c r="H20" s="1550" t="s">
        <v>1849</v>
      </c>
      <c r="I20" s="338" t="s">
        <v>1735</v>
      </c>
      <c r="J20" s="54">
        <f ca="1">ROUND(M20*M21/10000,0)</f>
        <v>9</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x14ac:dyDescent="0.2">
      <c r="A21" s="1548" t="s">
        <v>1859</v>
      </c>
      <c r="B21" s="755" t="s">
        <v>1738</v>
      </c>
      <c r="C21" s="53" t="s">
        <v>1739</v>
      </c>
      <c r="D21" s="782" t="s">
        <v>2263</v>
      </c>
      <c r="E21" s="755" t="s">
        <v>1740</v>
      </c>
      <c r="F21" s="780">
        <f>'数据-取费表'!B38</f>
        <v>0.02</v>
      </c>
      <c r="G21" s="3221"/>
      <c r="H21" s="2325"/>
      <c r="I21" s="764"/>
      <c r="J21" s="69"/>
      <c r="K21" s="786"/>
      <c r="L21" s="755" t="s">
        <v>1741</v>
      </c>
      <c r="M21" s="756">
        <f ca="1">INDIRECT("'数据-取费表'!r"&amp;$G$1)</f>
        <v>5033.45</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x14ac:dyDescent="0.2">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f ca="1">ROUND(J14*M22,0)</f>
        <v>100</v>
      </c>
      <c r="K22" s="2303" t="s">
        <v>1744</v>
      </c>
      <c r="L22" s="755" t="s">
        <v>1722</v>
      </c>
      <c r="M22" s="787">
        <f ca="1">INDIRECT("'数据-取费表'!Ak"&amp;$G$1)</f>
        <v>0.01</v>
      </c>
    </row>
    <row r="23" spans="1:33" s="1916" customFormat="1" ht="18" customHeight="1" x14ac:dyDescent="0.2">
      <c r="A23" s="1547" t="s">
        <v>1806</v>
      </c>
      <c r="B23" s="755" t="s">
        <v>2489</v>
      </c>
      <c r="C23" s="53">
        <f ca="1">ROUND(IF('数据-取费表'!B22&lt;=1,(C19+C20)*F24*F23/2,(C19+C20)*(POWER((1+F24),F23/2)-1)),0)</f>
        <v>350</v>
      </c>
      <c r="D23" s="2387" t="str">
        <f>IF(F23&lt;=1,"(建造成本+管理费用)×利率×(建设周期÷2)","(建造成本+管理费用)×((1+利率)^(建设周期÷2)-1)")</f>
        <v>(建造成本+管理费用)×((1+利率)^(建设周期÷2)-1)</v>
      </c>
      <c r="E23" s="755" t="s">
        <v>1745</v>
      </c>
      <c r="F23" s="3532">
        <f>'数据-取费表'!B20</f>
        <v>2</v>
      </c>
      <c r="G23" s="3221"/>
      <c r="H23" s="1548" t="s">
        <v>1859</v>
      </c>
      <c r="I23" s="755" t="s">
        <v>657</v>
      </c>
      <c r="J23" s="53">
        <f ca="1">ROUND(J13*M23,0)</f>
        <v>0</v>
      </c>
      <c r="K23" s="2303" t="s">
        <v>1746</v>
      </c>
      <c r="L23" s="755" t="s">
        <v>1722</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x14ac:dyDescent="0.25">
      <c r="A24" s="1547" t="s">
        <v>1807</v>
      </c>
      <c r="B24" s="755" t="s">
        <v>1747</v>
      </c>
      <c r="C24" s="53">
        <f ca="1">ROUND(IF('数据-取费表'!B22&lt;=1,F21*F24*F23/2,F21*(POWER((1+F24),F23/2)-1)),4)</f>
        <v>1E-3</v>
      </c>
      <c r="D24" s="2387" t="str">
        <f>IF(F23&lt;=1,"销售费用×利率×(建设周期÷2)","销售费用×((1+利率)^(建设周期÷2)-1)")</f>
        <v>销售费用×((1+利率)^(建设周期÷2)-1)</v>
      </c>
      <c r="E24" s="755" t="s">
        <v>1748</v>
      </c>
      <c r="F24" s="3533">
        <f ca="1">'数据-取费表'!B40</f>
        <v>4.7500000000000001E-2</v>
      </c>
      <c r="G24" s="3221"/>
      <c r="H24" s="2369" t="s">
        <v>1860</v>
      </c>
      <c r="I24" s="2364" t="s">
        <v>644</v>
      </c>
      <c r="J24" s="2362">
        <f ca="1">ROUND(J5*M24,0)</f>
        <v>0</v>
      </c>
      <c r="K24" s="2363" t="s">
        <v>1749</v>
      </c>
      <c r="L24" s="2364" t="s">
        <v>1722</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x14ac:dyDescent="0.2">
      <c r="A25" s="1549" t="s">
        <v>1815</v>
      </c>
      <c r="B25" s="755" t="s">
        <v>662</v>
      </c>
      <c r="C25" s="53"/>
      <c r="D25" s="258" t="s">
        <v>1750</v>
      </c>
      <c r="E25" s="1865"/>
      <c r="F25" s="56"/>
      <c r="G25" s="1914"/>
      <c r="H25" s="1714" t="s">
        <v>1751</v>
      </c>
      <c r="I25" s="2687" t="s">
        <v>2774</v>
      </c>
      <c r="J25" s="763">
        <f ca="1">J5-J16</f>
        <v>-193</v>
      </c>
      <c r="K25" s="2366" t="s">
        <v>1752</v>
      </c>
      <c r="L25" s="2367"/>
      <c r="M25" s="2368"/>
    </row>
    <row r="26" spans="1:33" ht="18" customHeight="1" x14ac:dyDescent="0.2">
      <c r="A26" s="1547" t="s">
        <v>1806</v>
      </c>
      <c r="B26" s="755" t="s">
        <v>2394</v>
      </c>
      <c r="C26" s="53">
        <f ca="1">ROUND((C19+C20)*F26,0)</f>
        <v>1475</v>
      </c>
      <c r="D26" s="782" t="s">
        <v>1753</v>
      </c>
      <c r="E26" s="766" t="s">
        <v>1754</v>
      </c>
      <c r="F26" s="765">
        <f ca="1">INDIRECT("'数据-取费表'!q"&amp;$G$1)</f>
        <v>0.2</v>
      </c>
      <c r="G26" s="1914"/>
      <c r="H26" s="2321" t="s">
        <v>1755</v>
      </c>
      <c r="I26" s="2080" t="s">
        <v>2779</v>
      </c>
      <c r="J26" s="754">
        <f ca="1">IF(J5&lt;&gt;0,ROUND(J25*(1-((1+M28)/(1+M26))^M27)/(M26-M28),0),0)</f>
        <v>0</v>
      </c>
      <c r="K26" s="784" t="s">
        <v>1756</v>
      </c>
      <c r="L26" s="755" t="s">
        <v>2381</v>
      </c>
      <c r="M26" s="765">
        <f ca="1">INDIRECT("'数据-取费表'!I"&amp;$G$1)</f>
        <v>0.06</v>
      </c>
    </row>
    <row r="27" spans="1:33" ht="18" customHeight="1" x14ac:dyDescent="0.2">
      <c r="A27" s="1547" t="s">
        <v>1807</v>
      </c>
      <c r="B27" s="755" t="s">
        <v>664</v>
      </c>
      <c r="C27" s="53">
        <f ca="1">ROUND(F21*F26,4)</f>
        <v>4.0000000000000001E-3</v>
      </c>
      <c r="D27" s="782" t="s">
        <v>1757</v>
      </c>
      <c r="E27" s="777"/>
      <c r="F27" s="778"/>
      <c r="G27" s="1914"/>
      <c r="H27" s="2322"/>
      <c r="I27" s="758"/>
      <c r="J27" s="759"/>
      <c r="K27" s="791" t="s">
        <v>1758</v>
      </c>
      <c r="L27" s="755" t="s">
        <v>1759</v>
      </c>
      <c r="M27" s="792">
        <f ca="1">INDIRECT("'数据-取费表'!ag"&amp;$G$1)</f>
        <v>0</v>
      </c>
    </row>
    <row r="28" spans="1:33" s="1916" customFormat="1" ht="18" customHeight="1" x14ac:dyDescent="0.2">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x14ac:dyDescent="0.25">
      <c r="A29" s="2361" t="s">
        <v>1861</v>
      </c>
      <c r="B29" s="2359" t="s">
        <v>2265</v>
      </c>
      <c r="C29" s="2362">
        <f ca="1">ROUND((C19+C20+C23+C26)/(1-F21-C24-C27-C28),0)</f>
        <v>9983</v>
      </c>
      <c r="D29" s="2363"/>
      <c r="E29" s="2364"/>
      <c r="F29" s="2365"/>
      <c r="G29" s="3221"/>
      <c r="H29" s="793" t="s">
        <v>1762</v>
      </c>
      <c r="I29" s="794" t="s">
        <v>1763</v>
      </c>
      <c r="J29" s="795">
        <f ca="1">ROUND(J26/(1+F40)^F41,0)</f>
        <v>0</v>
      </c>
      <c r="K29" s="796" t="s">
        <v>1764</v>
      </c>
      <c r="L29" s="797"/>
      <c r="M29" s="798">
        <f ca="1">INDIRECT("'数据-取费表'!k"&amp;$G$1)</f>
        <v>10721.3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x14ac:dyDescent="0.2">
      <c r="A30" s="1714" t="s">
        <v>1862</v>
      </c>
      <c r="B30" s="1712" t="s">
        <v>1765</v>
      </c>
      <c r="C30" s="763">
        <f ca="1">ROUND(C31+C36+C37+C38,0)</f>
        <v>459</v>
      </c>
      <c r="D30" s="1706" t="s">
        <v>1766</v>
      </c>
      <c r="E30" s="2305"/>
      <c r="F30" s="2310"/>
      <c r="G30" s="1914"/>
      <c r="H30" s="1917"/>
      <c r="I30" s="1918"/>
      <c r="J30" s="1919"/>
      <c r="K30" s="1920"/>
      <c r="L30" s="1921"/>
      <c r="M30" s="1922"/>
    </row>
    <row r="31" spans="1:33" ht="18" customHeight="1" x14ac:dyDescent="0.2">
      <c r="A31" s="1548" t="s">
        <v>1805</v>
      </c>
      <c r="B31" s="755" t="s">
        <v>634</v>
      </c>
      <c r="C31" s="2980">
        <f ca="1">ROUND(IF(AND(项目基本情况!B11="自然人",项目基本情况!B10="北京市"),C6*F31/(1+'数据-取费表'!C42),C32+C33+C34),0)</f>
        <v>312</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x14ac:dyDescent="0.2">
      <c r="A32" s="1547" t="s">
        <v>1806</v>
      </c>
      <c r="B32" s="755" t="s">
        <v>1769</v>
      </c>
      <c r="C32" s="53">
        <f ca="1">ROUND(C6*F32/(1+'数据-取费表'!C42),1)</f>
        <v>198.3</v>
      </c>
      <c r="D32" s="1860" t="s">
        <v>1770</v>
      </c>
      <c r="E32" s="755" t="s">
        <v>1771</v>
      </c>
      <c r="F32" s="780">
        <f>'数据-取费表'!B41</f>
        <v>5.6000000000000001E-2</v>
      </c>
      <c r="G32" s="1914"/>
      <c r="H32" s="1923"/>
      <c r="I32" s="1924"/>
      <c r="J32" s="1925"/>
      <c r="K32" s="1926"/>
      <c r="L32" s="1927"/>
      <c r="M32" s="1928"/>
    </row>
    <row r="33" spans="1:18" ht="18" customHeight="1" x14ac:dyDescent="0.15">
      <c r="A33" s="1547" t="s">
        <v>1807</v>
      </c>
      <c r="B33" s="755" t="s">
        <v>1772</v>
      </c>
      <c r="C33" s="53">
        <f ca="1">IF(D33="按租金收入计税",ROUND(C6*F33/(1+'数据-取费表'!C42),1),IF(D33="按房产原值计税",ROUND(C29*F33*0.7,1),INDIRECT("'数据-取费表'!Aj"&amp;$G$1)))</f>
        <v>83.9</v>
      </c>
      <c r="D33" s="781" t="s">
        <v>1655</v>
      </c>
      <c r="E33" s="755" t="s">
        <v>1771</v>
      </c>
      <c r="F33" s="780">
        <f>IF(D33="按租金收入计税",'数据-取费表'!B51,'数据-取费表'!B50)</f>
        <v>1.2E-2</v>
      </c>
      <c r="G33" s="1914"/>
      <c r="H33" s="1929"/>
      <c r="I33" s="1929"/>
      <c r="J33" s="1929"/>
      <c r="K33" s="1930"/>
      <c r="L33" s="1929"/>
      <c r="M33" s="1929"/>
    </row>
    <row r="34" spans="1:18" ht="18" customHeight="1" x14ac:dyDescent="0.15">
      <c r="A34" s="1550" t="s">
        <v>1808</v>
      </c>
      <c r="B34" s="338" t="s">
        <v>1773</v>
      </c>
      <c r="C34" s="54">
        <f>ROUND(F34*F35/10000,1)</f>
        <v>29.6</v>
      </c>
      <c r="D34" s="784" t="s">
        <v>1774</v>
      </c>
      <c r="E34" s="755" t="s">
        <v>1775</v>
      </c>
      <c r="F34" s="613">
        <f>'数据-取费表'!B52</f>
        <v>18</v>
      </c>
      <c r="G34" s="1914"/>
      <c r="H34" s="1917"/>
      <c r="I34" s="805" t="s">
        <v>1788</v>
      </c>
      <c r="J34" s="806"/>
      <c r="K34" s="1932"/>
      <c r="L34" s="1931"/>
      <c r="M34" s="1931"/>
    </row>
    <row r="35" spans="1:18" ht="18" customHeight="1" x14ac:dyDescent="0.15">
      <c r="A35" s="785"/>
      <c r="B35" s="764"/>
      <c r="C35" s="69"/>
      <c r="D35" s="786"/>
      <c r="E35" s="755" t="s">
        <v>1776</v>
      </c>
      <c r="F35" s="3597">
        <f>面积表!C2</f>
        <v>16443.3</v>
      </c>
      <c r="G35" s="1914"/>
      <c r="H35" s="1917"/>
      <c r="I35" s="807" t="s">
        <v>1789</v>
      </c>
      <c r="J35" s="808">
        <f ca="1">ROUND(C13*J36,0)</f>
        <v>649</v>
      </c>
      <c r="K35" s="1930"/>
      <c r="L35" s="1929"/>
      <c r="M35" s="1929"/>
    </row>
    <row r="36" spans="1:18" ht="18" customHeight="1" x14ac:dyDescent="0.15">
      <c r="A36" s="1548" t="s">
        <v>1858</v>
      </c>
      <c r="B36" s="755" t="s">
        <v>1777</v>
      </c>
      <c r="C36" s="53">
        <f ca="1">ROUND(C29*F36,1)</f>
        <v>99.8</v>
      </c>
      <c r="D36" s="1860" t="s">
        <v>1778</v>
      </c>
      <c r="E36" s="755" t="s">
        <v>1771</v>
      </c>
      <c r="F36" s="787">
        <f ca="1">INDIRECT("'数据-取费表'!Ak"&amp;$G$1)</f>
        <v>0.01</v>
      </c>
      <c r="G36" s="1914"/>
      <c r="H36" s="1929"/>
      <c r="I36" s="809" t="s">
        <v>1790</v>
      </c>
      <c r="J36" s="810">
        <f ca="1">INDIRECT("'数据-取费表'!j"&amp;$G$1)</f>
        <v>6.5000000000000002E-2</v>
      </c>
      <c r="K36" s="1933"/>
      <c r="L36" s="1929"/>
      <c r="M36" s="1929"/>
    </row>
    <row r="37" spans="1:18" ht="18" customHeight="1" x14ac:dyDescent="0.15">
      <c r="A37" s="1548" t="s">
        <v>1859</v>
      </c>
      <c r="B37" s="755" t="s">
        <v>657</v>
      </c>
      <c r="C37" s="53">
        <f ca="1">ROUND(C13*F37,1)</f>
        <v>10</v>
      </c>
      <c r="D37" s="1860" t="s">
        <v>1779</v>
      </c>
      <c r="E37" s="755" t="s">
        <v>1771</v>
      </c>
      <c r="F37" s="788">
        <f ca="1">INDIRECT("'数据-取费表'!Al"&amp;$G$1)</f>
        <v>1E-3</v>
      </c>
      <c r="G37" s="1914"/>
      <c r="H37" s="1929"/>
      <c r="I37" s="811" t="s">
        <v>1791</v>
      </c>
      <c r="J37" s="812"/>
      <c r="K37" s="1933"/>
      <c r="L37" s="1929"/>
      <c r="M37" s="1929"/>
    </row>
    <row r="38" spans="1:18" ht="18" customHeight="1" thickBot="1" x14ac:dyDescent="0.2">
      <c r="A38" s="2369" t="s">
        <v>1860</v>
      </c>
      <c r="B38" s="2364" t="s">
        <v>644</v>
      </c>
      <c r="C38" s="2362">
        <f ca="1">ROUND(C5*F38,1)</f>
        <v>37.200000000000003</v>
      </c>
      <c r="D38" s="2363" t="s">
        <v>1780</v>
      </c>
      <c r="E38" s="2364" t="s">
        <v>1771</v>
      </c>
      <c r="F38" s="2360">
        <f ca="1">INDIRECT("'数据-取费表'!Am"&amp;$G$1)</f>
        <v>0.01</v>
      </c>
      <c r="G38" s="1914"/>
      <c r="H38" s="1929"/>
      <c r="I38" s="813" t="s">
        <v>1792</v>
      </c>
      <c r="J38" s="814"/>
      <c r="K38" s="1934"/>
      <c r="L38" s="1929"/>
      <c r="M38" s="1929"/>
    </row>
    <row r="39" spans="1:18" ht="24.5" customHeight="1" thickTop="1" x14ac:dyDescent="0.15">
      <c r="A39" s="1714" t="s">
        <v>1863</v>
      </c>
      <c r="B39" s="2687" t="s">
        <v>2774</v>
      </c>
      <c r="C39" s="763">
        <f ca="1">C5-C30</f>
        <v>3264</v>
      </c>
      <c r="D39" s="2366" t="s">
        <v>1781</v>
      </c>
      <c r="E39" s="2367"/>
      <c r="F39" s="2368"/>
      <c r="G39" s="1914"/>
      <c r="H39" s="1929"/>
      <c r="I39" s="807" t="s">
        <v>1793</v>
      </c>
      <c r="J39" s="815">
        <f ca="1">ROUND(J35/C39,3)</f>
        <v>0.19900000000000001</v>
      </c>
      <c r="K39" s="1934"/>
      <c r="L39" s="1929"/>
      <c r="M39" s="1929"/>
    </row>
    <row r="40" spans="1:18" ht="18" customHeight="1" x14ac:dyDescent="0.15">
      <c r="A40" s="752" t="s">
        <v>1864</v>
      </c>
      <c r="B40" s="2080" t="s">
        <v>2266</v>
      </c>
      <c r="C40" s="754">
        <f ca="1">ROUND(C39*(1-((1+F42)/(1+F40))^F41)/(F40-F42),0)</f>
        <v>42039</v>
      </c>
      <c r="D40" s="784" t="s">
        <v>1782</v>
      </c>
      <c r="E40" s="755" t="s">
        <v>2381</v>
      </c>
      <c r="F40" s="765">
        <f ca="1">INDIRECT("'数据-取费表'!I"&amp;$G$1)</f>
        <v>0.06</v>
      </c>
      <c r="G40" s="1914"/>
      <c r="H40" s="1914"/>
      <c r="I40" s="807" t="s">
        <v>1794</v>
      </c>
      <c r="J40" s="815">
        <f ca="1">1-J39</f>
        <v>0.80099999999999993</v>
      </c>
      <c r="K40" s="1934"/>
      <c r="L40" s="1914"/>
      <c r="M40" s="1914"/>
    </row>
    <row r="41" spans="1:18" ht="18" customHeight="1" x14ac:dyDescent="0.15">
      <c r="A41" s="757"/>
      <c r="B41" s="758"/>
      <c r="C41" s="759"/>
      <c r="D41" s="791" t="s">
        <v>1783</v>
      </c>
      <c r="E41" s="755" t="s">
        <v>2899</v>
      </c>
      <c r="F41" s="792">
        <f ca="1">IF(INDIRECT("'数据-取费表'!af"&amp;$G$1)=0,INDIRECT("'数据-取费表'!ae"&amp;$G$1),INDIRECT("'数据-取费表'!af"&amp;$G$1))</f>
        <v>25.43</v>
      </c>
      <c r="G41" s="1914"/>
      <c r="H41" s="1869"/>
      <c r="I41" s="813" t="s">
        <v>1795</v>
      </c>
      <c r="J41" s="816"/>
      <c r="K41" s="1933"/>
      <c r="L41" s="1869"/>
      <c r="M41" s="1869"/>
    </row>
    <row r="42" spans="1:18" ht="18" customHeight="1" x14ac:dyDescent="0.15">
      <c r="A42" s="761"/>
      <c r="B42" s="762"/>
      <c r="C42" s="763"/>
      <c r="D42" s="786"/>
      <c r="E42" s="755" t="s">
        <v>1784</v>
      </c>
      <c r="F42" s="765">
        <f ca="1">INDIRECT("'数据-取费表'!v"&amp;$G$1)</f>
        <v>0</v>
      </c>
      <c r="G42" s="1914"/>
      <c r="H42" s="1869"/>
      <c r="I42" s="817" t="s">
        <v>1796</v>
      </c>
      <c r="J42" s="815">
        <f ca="1">ROUND(C13/C40,3)</f>
        <v>0.23699999999999999</v>
      </c>
      <c r="K42" s="1933"/>
      <c r="L42" s="1869"/>
      <c r="M42" s="1869"/>
    </row>
    <row r="43" spans="1:18" ht="18" customHeight="1" thickBot="1" x14ac:dyDescent="0.2">
      <c r="A43" s="793" t="s">
        <v>1762</v>
      </c>
      <c r="B43" s="794" t="s">
        <v>1785</v>
      </c>
      <c r="C43" s="795">
        <f ca="1">ROUND(C40*10000/F43,0)</f>
        <v>39211</v>
      </c>
      <c r="D43" s="796" t="s">
        <v>1786</v>
      </c>
      <c r="E43" s="797" t="s">
        <v>1787</v>
      </c>
      <c r="F43" s="798">
        <f ca="1">INDIRECT("'数据-取费表'!k"&amp;$G$1)</f>
        <v>10721.3</v>
      </c>
      <c r="G43" s="1914"/>
      <c r="H43" s="1869"/>
      <c r="I43" s="817" t="s">
        <v>1797</v>
      </c>
      <c r="J43" s="818">
        <f ca="1">1-J42</f>
        <v>0.76300000000000001</v>
      </c>
      <c r="K43" s="1933"/>
      <c r="L43" s="1869"/>
      <c r="M43" s="1869"/>
    </row>
    <row r="44" spans="1:18" s="1911" customFormat="1" ht="18" customHeight="1" x14ac:dyDescent="0.15">
      <c r="A44" s="1936"/>
      <c r="B44" s="1936"/>
      <c r="C44" s="1953"/>
      <c r="D44" s="1936"/>
      <c r="E44" s="1936"/>
      <c r="F44" s="1936"/>
      <c r="K44" s="1937"/>
      <c r="Q44" s="1948"/>
    </row>
    <row r="45" spans="1:18" s="1911" customFormat="1" ht="18" customHeight="1" thickBot="1" x14ac:dyDescent="0.2">
      <c r="A45" s="1936"/>
      <c r="B45" s="1936"/>
      <c r="C45" s="1953"/>
      <c r="D45" s="1936"/>
      <c r="E45" s="1936"/>
      <c r="F45" s="1936"/>
      <c r="K45" s="1937"/>
      <c r="Q45" s="1948"/>
    </row>
    <row r="46" spans="1:18" s="1911" customFormat="1" ht="18" customHeight="1" thickBot="1" x14ac:dyDescent="0.2">
      <c r="A46" s="2078" t="s">
        <v>2260</v>
      </c>
      <c r="B46" s="1936"/>
      <c r="C46" s="2390">
        <f ca="1">C67-C40</f>
        <v>-44924</v>
      </c>
      <c r="D46" s="3222"/>
      <c r="E46" s="3222"/>
      <c r="F46" s="3222"/>
      <c r="I46" s="2201" t="s">
        <v>2305</v>
      </c>
      <c r="J46" s="2202"/>
      <c r="K46" s="2203"/>
      <c r="L46" s="2772">
        <f ca="1">IF(OR(M47="住宅",D1="土地（套用方法）"),0,IF(L48&gt;J51,L60,J60))</f>
        <v>1029</v>
      </c>
      <c r="M46" s="3223"/>
      <c r="O46" s="2217" t="s">
        <v>2372</v>
      </c>
      <c r="P46" s="1498"/>
      <c r="Q46" s="1506"/>
      <c r="R46" s="1498"/>
    </row>
    <row r="47" spans="1:18" s="1911" customFormat="1" ht="18" customHeight="1" thickBot="1" x14ac:dyDescent="0.2">
      <c r="A47" s="2195">
        <v>1</v>
      </c>
      <c r="B47" s="2196" t="s">
        <v>613</v>
      </c>
      <c r="C47" s="2390">
        <f ca="1">C48+C52+C54</f>
        <v>0</v>
      </c>
      <c r="D47" s="3222"/>
      <c r="E47" s="3222"/>
      <c r="F47" s="3222"/>
      <c r="I47" s="2763" t="s">
        <v>2306</v>
      </c>
      <c r="J47" s="2204" t="s">
        <v>3338</v>
      </c>
      <c r="K47" s="2769" t="s">
        <v>2311</v>
      </c>
      <c r="L47" s="2773">
        <f ca="1">INDIRECT("'数据-取费表'!d"&amp;$G$1)</f>
        <v>40</v>
      </c>
      <c r="M47" s="1506" t="str">
        <f>IF(ISNUMBER(FIND("住宅",C1)),"住宅","非住宅")</f>
        <v>非住宅</v>
      </c>
      <c r="O47" s="2218" t="s">
        <v>2337</v>
      </c>
      <c r="P47" s="2219" t="s">
        <v>2338</v>
      </c>
      <c r="Q47" s="2220" t="s">
        <v>2339</v>
      </c>
      <c r="R47" s="2219" t="s">
        <v>2340</v>
      </c>
    </row>
    <row r="48" spans="1:18" s="1911" customFormat="1" ht="18" customHeight="1" thickBot="1" x14ac:dyDescent="0.2">
      <c r="A48" s="2448" t="s">
        <v>2491</v>
      </c>
      <c r="B48" s="2449" t="s">
        <v>2492</v>
      </c>
      <c r="C48" s="2197">
        <f ca="1">ROUND(F48*F50*F49*(1-F51)/10000,0)</f>
        <v>0</v>
      </c>
      <c r="D48" s="2198" t="s">
        <v>614</v>
      </c>
      <c r="E48" s="2199" t="s">
        <v>2261</v>
      </c>
      <c r="F48" s="2200"/>
      <c r="G48" s="1941"/>
      <c r="I48" s="2760" t="s">
        <v>2307</v>
      </c>
      <c r="J48" s="2205" t="s">
        <v>2312</v>
      </c>
      <c r="K48" s="2770" t="s">
        <v>2313</v>
      </c>
      <c r="L48" s="1792">
        <f ca="1">INDIRECT("'数据-取费表'!f"&amp;$G$1)</f>
        <v>25.43</v>
      </c>
      <c r="M48" s="3223"/>
      <c r="O48" s="2221" t="s">
        <v>2341</v>
      </c>
      <c r="P48" s="2222" t="s">
        <v>2367</v>
      </c>
      <c r="Q48" s="2223">
        <f ca="1">C40+J29</f>
        <v>42039</v>
      </c>
      <c r="R48" s="2222" t="s">
        <v>2342</v>
      </c>
    </row>
    <row r="49" spans="1:18" s="1911" customFormat="1" ht="18" customHeight="1" thickBot="1" x14ac:dyDescent="0.2">
      <c r="A49" s="757"/>
      <c r="B49" s="758"/>
      <c r="C49" s="759"/>
      <c r="D49" s="760"/>
      <c r="E49" s="755" t="s">
        <v>1714</v>
      </c>
      <c r="F49" s="756">
        <f ca="1">F7</f>
        <v>10721.3</v>
      </c>
      <c r="G49" s="1941"/>
      <c r="H49" s="1944"/>
      <c r="I49" s="2760" t="s">
        <v>2308</v>
      </c>
      <c r="J49" s="2206">
        <v>2022</v>
      </c>
      <c r="K49" s="2771" t="s">
        <v>2314</v>
      </c>
      <c r="L49" s="2207"/>
      <c r="M49" s="3223"/>
      <c r="O49" s="2221" t="s">
        <v>2343</v>
      </c>
      <c r="P49" s="2222" t="s">
        <v>2368</v>
      </c>
      <c r="Q49" s="2223">
        <f ca="1">J60</f>
        <v>1029</v>
      </c>
      <c r="R49" s="2222" t="s">
        <v>2344</v>
      </c>
    </row>
    <row r="50" spans="1:18" s="1911" customFormat="1" ht="18" customHeight="1" thickBot="1" x14ac:dyDescent="0.25">
      <c r="A50" s="757"/>
      <c r="B50" s="758"/>
      <c r="C50" s="759"/>
      <c r="D50" s="760"/>
      <c r="E50" s="755" t="s">
        <v>1715</v>
      </c>
      <c r="F50" s="756">
        <f ca="1">F8</f>
        <v>365</v>
      </c>
      <c r="G50" s="1946"/>
      <c r="H50" s="1944"/>
      <c r="I50" s="2760" t="s">
        <v>2309</v>
      </c>
      <c r="J50" s="2767">
        <f>SUMPRODUCT((I63:I65=J47)*(J62:L62=J48)*(J63:L65))</f>
        <v>60</v>
      </c>
      <c r="K50" s="2771" t="s">
        <v>2315</v>
      </c>
      <c r="L50" s="2207"/>
      <c r="M50" s="3223"/>
      <c r="O50" s="2224" t="s">
        <v>2345</v>
      </c>
      <c r="P50" s="2222" t="s">
        <v>2369</v>
      </c>
      <c r="Q50" s="2223">
        <f ca="1">C29</f>
        <v>9983</v>
      </c>
      <c r="R50" s="2222" t="s">
        <v>2342</v>
      </c>
    </row>
    <row r="51" spans="1:18" s="1911" customFormat="1" ht="18" customHeight="1" thickBot="1" x14ac:dyDescent="0.25">
      <c r="A51" s="757"/>
      <c r="B51" s="758"/>
      <c r="C51" s="759"/>
      <c r="D51" s="760"/>
      <c r="E51" s="755" t="s">
        <v>618</v>
      </c>
      <c r="F51" s="2194"/>
      <c r="H51" s="1944"/>
      <c r="I51" s="2764" t="s">
        <v>2310</v>
      </c>
      <c r="J51" s="2768">
        <f>IF(J49="",J50,J49+J50-YEAR('数据-取费表'!B2))</f>
        <v>60</v>
      </c>
      <c r="K51" s="2760" t="s">
        <v>2316</v>
      </c>
      <c r="L51" s="2774">
        <f ca="1">ROUND(-PV(INDIRECT("'数据-取费表'!h"&amp;$G$1),J51,(C39-C13*J36),0),0)</f>
        <v>59163</v>
      </c>
      <c r="M51" s="3223"/>
      <c r="O51" s="2224" t="s">
        <v>2346</v>
      </c>
      <c r="P51" s="2222" t="s">
        <v>2347</v>
      </c>
      <c r="Q51" s="2225">
        <f ca="1">J58</f>
        <v>0.57599999999999996</v>
      </c>
      <c r="R51" s="2226"/>
    </row>
    <row r="52" spans="1:18" s="1911" customFormat="1" ht="18" customHeight="1" thickBot="1" x14ac:dyDescent="0.25">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x14ac:dyDescent="0.25">
      <c r="A53" s="757"/>
      <c r="B53" s="2314" t="s">
        <v>2527</v>
      </c>
      <c r="C53" s="2318"/>
      <c r="D53" s="2320"/>
      <c r="E53" s="2317"/>
      <c r="F53" s="771"/>
      <c r="I53" s="2766" t="s">
        <v>2911</v>
      </c>
      <c r="J53" s="2819">
        <f ca="1">IF(M47="住宅",IF(D1="——",MAX(J51,L48),MAX(J51,L48-'数据-取费表'!B20)),IF(D1="——",MIN(J51,L48),MIN(J51,L48-'数据-取费表'!B20)))</f>
        <v>25.43</v>
      </c>
      <c r="K53" s="3869" t="s">
        <v>2901</v>
      </c>
      <c r="L53" s="3870"/>
      <c r="M53" s="3223"/>
      <c r="O53" s="2224" t="s">
        <v>2350</v>
      </c>
      <c r="P53" s="2222" t="s">
        <v>2351</v>
      </c>
      <c r="Q53" s="2223">
        <f ca="1">J53</f>
        <v>25.43</v>
      </c>
      <c r="R53" s="2222" t="s">
        <v>2352</v>
      </c>
    </row>
    <row r="54" spans="1:18" s="1911" customFormat="1" ht="18" customHeight="1" thickBot="1" x14ac:dyDescent="0.25">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43068</v>
      </c>
      <c r="R54" s="2226" t="s">
        <v>2354</v>
      </c>
    </row>
    <row r="55" spans="1:18" s="1911" customFormat="1" ht="18" customHeight="1" thickTop="1" thickBot="1" x14ac:dyDescent="0.25">
      <c r="A55" s="768">
        <v>2</v>
      </c>
      <c r="B55" s="769" t="s">
        <v>622</v>
      </c>
      <c r="C55" s="770">
        <f ca="1">C13</f>
        <v>9983</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x14ac:dyDescent="0.25">
      <c r="A56" s="1549"/>
      <c r="B56" s="2079" t="s">
        <v>2267</v>
      </c>
      <c r="C56" s="53">
        <f ca="1">C29</f>
        <v>9983</v>
      </c>
      <c r="D56" s="2445"/>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x14ac:dyDescent="0.25">
      <c r="A57" s="768" t="s">
        <v>1723</v>
      </c>
      <c r="B57" s="769" t="s">
        <v>629</v>
      </c>
      <c r="C57" s="770">
        <f ca="1">ROUND(C58+C63+C64+C65,0)</f>
        <v>224</v>
      </c>
      <c r="D57" s="26" t="s">
        <v>1725</v>
      </c>
      <c r="E57" s="2446"/>
      <c r="F57" s="56"/>
      <c r="I57" s="2780" t="s">
        <v>2320</v>
      </c>
      <c r="J57" s="2781">
        <f ca="1">IF(OR(M47="住宅",J51&lt;L48,J56="是"),"——",J51-L48)</f>
        <v>34.57</v>
      </c>
      <c r="K57" s="2760" t="s">
        <v>2325</v>
      </c>
      <c r="L57" s="1792" t="str">
        <f ca="1">IF(L48&lt;J51,"——",IF(L55="比较法",L49,IF(L55="基准地价",L50,L51)))</f>
        <v>——</v>
      </c>
      <c r="M57" s="3223"/>
      <c r="O57" s="2221" t="s">
        <v>2341</v>
      </c>
      <c r="P57" s="2222" t="s">
        <v>2371</v>
      </c>
      <c r="Q57" s="2223">
        <f ca="1">C40+J29</f>
        <v>42039</v>
      </c>
      <c r="R57" s="2222" t="s">
        <v>2342</v>
      </c>
    </row>
    <row r="58" spans="1:18" s="1911" customFormat="1" ht="28.5" customHeight="1" thickBot="1" x14ac:dyDescent="0.25">
      <c r="A58" s="1548" t="s">
        <v>1799</v>
      </c>
      <c r="B58" s="755" t="s">
        <v>634</v>
      </c>
      <c r="C58" s="2980">
        <f ca="1">ROUND(IF(AND(项目基本情况!B11="自然人",项目基本情况!B10="北京市"),C48*F58/(1+'数据-取费表'!C42),C59+C60+C61),0)</f>
        <v>114</v>
      </c>
      <c r="D58" s="2444" t="s">
        <v>635</v>
      </c>
      <c r="E58" s="2445"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x14ac:dyDescent="0.25">
      <c r="A59" s="1547" t="s">
        <v>1806</v>
      </c>
      <c r="B59" s="755" t="s">
        <v>638</v>
      </c>
      <c r="C59" s="53">
        <f ca="1">ROUND(C47*F59/1.05,1)</f>
        <v>0</v>
      </c>
      <c r="D59" s="2445" t="s">
        <v>1731</v>
      </c>
      <c r="E59" s="755" t="s">
        <v>1722</v>
      </c>
      <c r="F59" s="780">
        <f t="shared" ref="F59:F65" si="0">F32</f>
        <v>5.6000000000000001E-2</v>
      </c>
      <c r="I59" s="2780" t="s">
        <v>2322</v>
      </c>
      <c r="J59" s="2781">
        <f ca="1">IF(OR(M47="住宅",J51&lt;L48,J56="是"),"——",ROUND(C29*J58,0))</f>
        <v>5750</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x14ac:dyDescent="0.25">
      <c r="A60" s="1547" t="s">
        <v>1807</v>
      </c>
      <c r="B60" s="755" t="s">
        <v>1733</v>
      </c>
      <c r="C60" s="53">
        <f ca="1">IF(D60="按租金收入计税",ROUND(C48*F60/(1+'数据-取费表'!C42),1),IF(D60="按房产原值计税",ROUND(C56*F60*0.7,1),INDIRECT("'数据-取费表'!Aj"&amp;$G$1)))</f>
        <v>83.9</v>
      </c>
      <c r="D60" s="2445" t="str">
        <f>D33</f>
        <v>按房产原值计税</v>
      </c>
      <c r="E60" s="755" t="s">
        <v>1722</v>
      </c>
      <c r="F60" s="780">
        <f t="shared" si="0"/>
        <v>1.2E-2</v>
      </c>
      <c r="I60" s="2782" t="s">
        <v>2323</v>
      </c>
      <c r="J60" s="2783">
        <f ca="1">IF(OR(M47="住宅",J51&lt;L48,J56="是"),"0",ROUND(J59/(1+J52)^J53,0))</f>
        <v>1029</v>
      </c>
      <c r="K60" s="2784" t="s">
        <v>2328</v>
      </c>
      <c r="L60" s="2783">
        <f ca="1">IF(OR(M47="住宅",L48&lt;J51),0,ROUND(L57*(L58/L59-1),0))</f>
        <v>0</v>
      </c>
      <c r="M60" s="3223"/>
      <c r="O60" s="2224" t="s">
        <v>2346</v>
      </c>
      <c r="P60" s="2222" t="s">
        <v>2355</v>
      </c>
      <c r="Q60" s="2225">
        <f>L52</f>
        <v>0</v>
      </c>
      <c r="R60" s="2226"/>
    </row>
    <row r="61" spans="1:18" s="1911" customFormat="1" ht="18" customHeight="1" thickBot="1" x14ac:dyDescent="0.25">
      <c r="A61" s="1550" t="s">
        <v>1808</v>
      </c>
      <c r="B61" s="338" t="s">
        <v>646</v>
      </c>
      <c r="C61" s="54">
        <f>ROUND(F61*F62/10000,1)</f>
        <v>29.6</v>
      </c>
      <c r="D61" s="784" t="s">
        <v>647</v>
      </c>
      <c r="E61" s="755" t="s">
        <v>648</v>
      </c>
      <c r="F61" s="613">
        <f t="shared" si="0"/>
        <v>18</v>
      </c>
      <c r="K61" s="1937"/>
      <c r="O61" s="2224" t="s">
        <v>2348</v>
      </c>
      <c r="P61" s="2222" t="s">
        <v>2356</v>
      </c>
      <c r="Q61" s="2223" t="e">
        <f ca="1">L58</f>
        <v>#DIV/0!</v>
      </c>
      <c r="R61" s="2226" t="s">
        <v>2357</v>
      </c>
    </row>
    <row r="62" spans="1:18" s="1911" customFormat="1" ht="17" thickBot="1" x14ac:dyDescent="0.2">
      <c r="A62" s="785"/>
      <c r="B62" s="764"/>
      <c r="C62" s="69"/>
      <c r="D62" s="786"/>
      <c r="E62" s="755" t="s">
        <v>652</v>
      </c>
      <c r="F62" s="756">
        <f t="shared" si="0"/>
        <v>16443.3</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7" thickBot="1" x14ac:dyDescent="0.2">
      <c r="A63" s="1548" t="s">
        <v>1858</v>
      </c>
      <c r="B63" s="755" t="s">
        <v>654</v>
      </c>
      <c r="C63" s="53">
        <f ca="1">ROUND(C56*F63,1)</f>
        <v>99.8</v>
      </c>
      <c r="D63" s="2445" t="s">
        <v>1778</v>
      </c>
      <c r="E63" s="755" t="s">
        <v>1722</v>
      </c>
      <c r="F63" s="787">
        <f t="shared" ca="1" si="0"/>
        <v>0.01</v>
      </c>
      <c r="I63" s="2785" t="s">
        <v>2332</v>
      </c>
      <c r="J63" s="2786">
        <v>70</v>
      </c>
      <c r="K63" s="2786">
        <v>50</v>
      </c>
      <c r="L63" s="2786">
        <v>80</v>
      </c>
      <c r="M63" s="2788">
        <v>0.02</v>
      </c>
      <c r="O63" s="2221" t="s">
        <v>2353</v>
      </c>
      <c r="P63" s="2222" t="s">
        <v>2370</v>
      </c>
      <c r="Q63" s="2223">
        <f ca="1">Q57+Q58</f>
        <v>42039</v>
      </c>
      <c r="R63" s="2226" t="s">
        <v>2354</v>
      </c>
    </row>
    <row r="64" spans="1:18" s="1911" customFormat="1" ht="17" thickBot="1" x14ac:dyDescent="0.2">
      <c r="A64" s="1548" t="s">
        <v>1859</v>
      </c>
      <c r="B64" s="755" t="s">
        <v>657</v>
      </c>
      <c r="C64" s="53">
        <f ca="1">ROUND(C55*F64,1)</f>
        <v>10</v>
      </c>
      <c r="D64" s="2445" t="s">
        <v>658</v>
      </c>
      <c r="E64" s="755" t="s">
        <v>1722</v>
      </c>
      <c r="F64" s="788">
        <f t="shared" ca="1" si="0"/>
        <v>1E-3</v>
      </c>
      <c r="I64" s="2785" t="s">
        <v>2333</v>
      </c>
      <c r="J64" s="2786">
        <v>50</v>
      </c>
      <c r="K64" s="2786">
        <v>35</v>
      </c>
      <c r="L64" s="2786">
        <v>60</v>
      </c>
      <c r="M64" s="816">
        <v>0</v>
      </c>
      <c r="O64" s="2227" t="s">
        <v>2377</v>
      </c>
      <c r="P64" s="1498"/>
      <c r="Q64" s="1506"/>
      <c r="R64" s="1498"/>
    </row>
    <row r="65" spans="1:18" s="1911" customFormat="1" ht="17" thickBot="1" x14ac:dyDescent="0.2">
      <c r="A65" s="1548" t="s">
        <v>1860</v>
      </c>
      <c r="B65" s="755" t="s">
        <v>644</v>
      </c>
      <c r="C65" s="53">
        <f ca="1">ROUND(C47*F65,1)</f>
        <v>0</v>
      </c>
      <c r="D65" s="2445" t="s">
        <v>661</v>
      </c>
      <c r="E65" s="755" t="s">
        <v>1722</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17" thickBot="1" x14ac:dyDescent="0.25">
      <c r="A66" s="768" t="s">
        <v>1751</v>
      </c>
      <c r="B66" s="2688" t="s">
        <v>2774</v>
      </c>
      <c r="C66" s="770">
        <f ca="1">C47-C57</f>
        <v>-224</v>
      </c>
      <c r="D66" s="2444" t="s">
        <v>678</v>
      </c>
      <c r="E66" s="2443"/>
      <c r="F66" s="790"/>
      <c r="K66" s="1937"/>
      <c r="O66" s="2221" t="s">
        <v>2341</v>
      </c>
      <c r="P66" s="2222" t="s">
        <v>2371</v>
      </c>
      <c r="Q66" s="2223">
        <f ca="1">C40+J29</f>
        <v>42039</v>
      </c>
      <c r="R66" s="2222" t="s">
        <v>2342</v>
      </c>
    </row>
    <row r="67" spans="1:18" s="1911" customFormat="1" ht="19" thickBot="1" x14ac:dyDescent="0.25">
      <c r="A67" s="752" t="s">
        <v>1755</v>
      </c>
      <c r="B67" s="2080" t="s">
        <v>2266</v>
      </c>
      <c r="C67" s="754">
        <f ca="1">ROUND(C66*(1-((1+F69)/(1+F67))^F68)/(F67-F69),0)</f>
        <v>-2885</v>
      </c>
      <c r="D67" s="784" t="s">
        <v>682</v>
      </c>
      <c r="E67" s="755" t="s">
        <v>683</v>
      </c>
      <c r="F67" s="765">
        <f ca="1">F40</f>
        <v>0.06</v>
      </c>
      <c r="K67" s="1937"/>
      <c r="O67" s="2221" t="s">
        <v>2343</v>
      </c>
      <c r="P67" s="2222" t="s">
        <v>2374</v>
      </c>
      <c r="Q67" s="2223">
        <f ca="1">L60</f>
        <v>0</v>
      </c>
      <c r="R67" s="2226" t="s">
        <v>2376</v>
      </c>
    </row>
    <row r="68" spans="1:18" ht="21" thickBot="1" x14ac:dyDescent="0.25">
      <c r="A68" s="757"/>
      <c r="B68" s="758"/>
      <c r="C68" s="759"/>
      <c r="D68" s="791" t="s">
        <v>1783</v>
      </c>
      <c r="E68" s="755" t="s">
        <v>1759</v>
      </c>
      <c r="F68" s="792">
        <f ca="1">F41</f>
        <v>25.43</v>
      </c>
      <c r="O68" s="2224" t="s">
        <v>2345</v>
      </c>
      <c r="P68" s="2222" t="s">
        <v>2375</v>
      </c>
      <c r="Q68" s="2228">
        <f ca="1">L51</f>
        <v>59163</v>
      </c>
      <c r="R68" s="2229" t="s">
        <v>2378</v>
      </c>
    </row>
    <row r="69" spans="1:18" ht="19" thickBot="1" x14ac:dyDescent="0.25">
      <c r="A69" s="761"/>
      <c r="B69" s="762"/>
      <c r="C69" s="763"/>
      <c r="D69" s="786"/>
      <c r="E69" s="755" t="s">
        <v>688</v>
      </c>
      <c r="F69" s="2194"/>
      <c r="O69" s="2224" t="s">
        <v>2346</v>
      </c>
      <c r="P69" s="2230" t="s">
        <v>2360</v>
      </c>
      <c r="Q69" s="2223">
        <f ca="1">ROUND(Q70-Q71*Q72,0)</f>
        <v>2615</v>
      </c>
      <c r="R69" s="2226"/>
    </row>
    <row r="70" spans="1:18" ht="17" thickBot="1" x14ac:dyDescent="0.25">
      <c r="A70" s="793" t="s">
        <v>1762</v>
      </c>
      <c r="B70" s="794" t="s">
        <v>1785</v>
      </c>
      <c r="C70" s="795">
        <f ca="1">ROUND(C67*10000/F70,0)</f>
        <v>-2691</v>
      </c>
      <c r="D70" s="796" t="s">
        <v>1786</v>
      </c>
      <c r="E70" s="797" t="s">
        <v>1787</v>
      </c>
      <c r="F70" s="798">
        <f ca="1">F43</f>
        <v>10721.3</v>
      </c>
      <c r="O70" s="2224" t="s">
        <v>2361</v>
      </c>
      <c r="P70" s="2230" t="s">
        <v>2362</v>
      </c>
      <c r="Q70" s="2223">
        <f ca="1">C39</f>
        <v>3264</v>
      </c>
      <c r="R70" s="2222" t="s">
        <v>2342</v>
      </c>
    </row>
    <row r="71" spans="1:18" ht="17" thickBot="1" x14ac:dyDescent="0.25">
      <c r="O71" s="2224" t="s">
        <v>2363</v>
      </c>
      <c r="P71" s="2230" t="s">
        <v>2364</v>
      </c>
      <c r="Q71" s="2223">
        <f ca="1">C13</f>
        <v>9983</v>
      </c>
      <c r="R71" s="2222" t="s">
        <v>2342</v>
      </c>
    </row>
    <row r="72" spans="1:18" ht="17" thickBot="1" x14ac:dyDescent="0.25">
      <c r="O72" s="2224" t="s">
        <v>2365</v>
      </c>
      <c r="P72" s="2230" t="s">
        <v>2366</v>
      </c>
      <c r="Q72" s="2225">
        <f ca="1">J36</f>
        <v>6.5000000000000002E-2</v>
      </c>
      <c r="R72" s="2226"/>
    </row>
    <row r="73" spans="1:18" ht="17" thickBot="1" x14ac:dyDescent="0.25">
      <c r="O73" s="2224" t="s">
        <v>2348</v>
      </c>
      <c r="P73" s="2222" t="s">
        <v>2355</v>
      </c>
      <c r="Q73" s="2225">
        <f>L52</f>
        <v>0</v>
      </c>
      <c r="R73" s="2226"/>
    </row>
    <row r="74" spans="1:18" ht="19" thickBot="1" x14ac:dyDescent="0.25">
      <c r="O74" s="2224" t="s">
        <v>2350</v>
      </c>
      <c r="P74" s="2222" t="s">
        <v>2356</v>
      </c>
      <c r="Q74" s="2223" t="e">
        <f ca="1">L58</f>
        <v>#DIV/0!</v>
      </c>
      <c r="R74" s="2226" t="s">
        <v>2357</v>
      </c>
    </row>
    <row r="75" spans="1:18" ht="17" thickBot="1" x14ac:dyDescent="0.25">
      <c r="O75" s="2224" t="s">
        <v>2379</v>
      </c>
      <c r="P75" s="2222" t="str">
        <f>K59</f>
        <v>建筑物剩余耐用年限下的土地年期修正系数Kn</v>
      </c>
      <c r="Q75" s="2223" t="e">
        <f ca="1">L59</f>
        <v>#DIV/0!</v>
      </c>
      <c r="R75" s="2226" t="s">
        <v>2359</v>
      </c>
    </row>
    <row r="76" spans="1:18" ht="17" thickBot="1" x14ac:dyDescent="0.25">
      <c r="O76" s="2221" t="s">
        <v>2353</v>
      </c>
      <c r="P76" s="2222" t="s">
        <v>2370</v>
      </c>
      <c r="Q76" s="2223">
        <f ca="1">Q66+Q67</f>
        <v>42039</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
  <sheetViews>
    <sheetView workbookViewId="0">
      <selection activeCell="A27" sqref="A27"/>
    </sheetView>
  </sheetViews>
  <sheetFormatPr baseColWidth="10" defaultColWidth="8.83203125" defaultRowHeight="15" x14ac:dyDescent="0.2"/>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AE490"/>
  <sheetViews>
    <sheetView view="pageBreakPreview" zoomScale="80" zoomScaleNormal="80" zoomScaleSheetLayoutView="80" workbookViewId="0">
      <selection activeCell="J26" sqref="J26"/>
    </sheetView>
  </sheetViews>
  <sheetFormatPr baseColWidth="10" defaultColWidth="6.6640625" defaultRowHeight="13" x14ac:dyDescent="0.15"/>
  <cols>
    <col min="1" max="1" width="9.6640625" style="1975" customWidth="1"/>
    <col min="2" max="2" width="25.6640625" style="1965" customWidth="1"/>
    <col min="3" max="3" width="10.33203125" style="1976" customWidth="1"/>
    <col min="4" max="4" width="12" style="1965" customWidth="1"/>
    <col min="5" max="5" width="9.5" style="1975" customWidth="1"/>
    <col min="6" max="6" width="10.1640625" style="1965" customWidth="1"/>
    <col min="7" max="7" width="11.6640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640625" style="1965"/>
  </cols>
  <sheetData>
    <row r="1" spans="1:31" s="1893" customFormat="1" ht="20" x14ac:dyDescent="0.2">
      <c r="A1" s="1954" t="s">
        <v>460</v>
      </c>
      <c r="B1" s="2490" t="s">
        <v>3164</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x14ac:dyDescent="0.2">
      <c r="A2" s="1952" t="s">
        <v>461</v>
      </c>
      <c r="B2" s="1956">
        <f ca="1">C36</f>
        <v>22606</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x14ac:dyDescent="0.2">
      <c r="A3" s="1957" t="s">
        <v>1659</v>
      </c>
      <c r="B3" s="1958">
        <f ca="1">ROUND(B2*10000/IF(B1="",'数据-汇总表'!E3,INDIRECT("'数据-取费表'!K"&amp;$K$1)),0)</f>
        <v>15071</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x14ac:dyDescent="0.2">
      <c r="A4" s="419" t="s">
        <v>462</v>
      </c>
      <c r="B4" s="420">
        <f ca="1">ROUND(B2*10000/IF(B1="",'数据-汇总表'!D3,INDIRECT("'数据-取费表'!R"&amp;$K$1)),0)</f>
        <v>32102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x14ac:dyDescent="0.25">
      <c r="A5" s="422"/>
      <c r="B5" s="423">
        <f ca="1">ROUND(B2/(IF(B1="",'数据-汇总表'!D3,INDIRECT("'数据-取费表'!R"&amp;$K$1))/666.67),0)</f>
        <v>2140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x14ac:dyDescent="0.2">
      <c r="A6" s="2509" t="s">
        <v>1817</v>
      </c>
      <c r="B6" s="2510"/>
      <c r="C6" s="2511">
        <f ca="1">SUM(C10:K10)</f>
        <v>45517</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4" x14ac:dyDescent="0.15">
      <c r="A7" s="2513" t="s">
        <v>464</v>
      </c>
      <c r="B7" s="2514" t="s">
        <v>465</v>
      </c>
      <c r="C7" s="429" t="s">
        <v>3164</v>
      </c>
      <c r="D7" s="429"/>
      <c r="E7" s="429"/>
      <c r="F7" s="429"/>
      <c r="G7" s="429"/>
      <c r="H7" s="429"/>
      <c r="I7" s="429"/>
      <c r="J7" s="429"/>
      <c r="K7" s="430"/>
      <c r="AA7" s="1963"/>
      <c r="AB7" s="1963"/>
      <c r="AC7" s="1963"/>
      <c r="AD7" s="1963"/>
      <c r="AE7" s="1963"/>
    </row>
    <row r="8" spans="1:31" s="1966" customFormat="1" ht="13.5" customHeight="1" x14ac:dyDescent="0.15">
      <c r="A8" s="774" t="s">
        <v>1820</v>
      </c>
      <c r="B8" s="258" t="s">
        <v>466</v>
      </c>
      <c r="C8" s="2515"/>
      <c r="D8" s="2515"/>
      <c r="E8" s="2515"/>
      <c r="F8" s="2515"/>
      <c r="G8" s="2515"/>
      <c r="H8" s="2515"/>
      <c r="I8" s="2515"/>
      <c r="J8" s="2515"/>
      <c r="K8" s="2516"/>
      <c r="AA8" s="1965"/>
      <c r="AB8" s="1965"/>
      <c r="AC8" s="1965"/>
      <c r="AD8" s="1965"/>
      <c r="AE8" s="1965"/>
    </row>
    <row r="9" spans="1:31" s="1966" customFormat="1" ht="13.5" customHeight="1" x14ac:dyDescent="0.15">
      <c r="A9" s="774" t="s">
        <v>1821</v>
      </c>
      <c r="B9" s="258" t="s">
        <v>467</v>
      </c>
      <c r="C9" s="434">
        <f>SUMIF('数据-汇总表'!$C19:$C33,'剩余法-办公'!C7,'数据-汇总表'!$E19:$E33)</f>
        <v>14999.25</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x14ac:dyDescent="0.2">
      <c r="A10" s="2517" t="s">
        <v>1822</v>
      </c>
      <c r="B10" s="2503" t="s">
        <v>468</v>
      </c>
      <c r="C10" s="2705">
        <f ca="1">'不动产收益法-办公'!C40</f>
        <v>45517</v>
      </c>
      <c r="D10" s="2705"/>
      <c r="E10" s="2705"/>
      <c r="F10" s="2518"/>
      <c r="G10" s="2518"/>
      <c r="H10" s="2518"/>
      <c r="I10" s="2518"/>
      <c r="J10" s="2518"/>
      <c r="K10" s="2519"/>
      <c r="AA10" s="1965"/>
      <c r="AB10" s="1965"/>
      <c r="AC10" s="1965"/>
      <c r="AD10" s="1965"/>
      <c r="AE10" s="1965"/>
    </row>
    <row r="11" spans="1:31" s="1962" customFormat="1" ht="16.5" customHeight="1" x14ac:dyDescent="0.2">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x14ac:dyDescent="0.15">
      <c r="A12" s="2521" t="s">
        <v>464</v>
      </c>
      <c r="B12" s="2493" t="s">
        <v>465</v>
      </c>
      <c r="C12" s="2522" t="s">
        <v>469</v>
      </c>
      <c r="D12" s="3438" t="s">
        <v>470</v>
      </c>
      <c r="E12" s="3438" t="s">
        <v>471</v>
      </c>
      <c r="F12" s="3438"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x14ac:dyDescent="0.2">
      <c r="A13" s="2523" t="s">
        <v>1823</v>
      </c>
      <c r="B13" s="2524" t="s">
        <v>473</v>
      </c>
      <c r="C13" s="3599">
        <f>'数据-取费表'!M7</f>
        <v>8250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x14ac:dyDescent="0.2">
      <c r="A14" s="2523" t="s">
        <v>1824</v>
      </c>
      <c r="B14" s="2524" t="s">
        <v>474</v>
      </c>
      <c r="C14" s="53">
        <f>ROUND(C13*F14,0)</f>
        <v>248</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x14ac:dyDescent="0.2">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x14ac:dyDescent="0.2">
      <c r="A16" s="2523" t="s">
        <v>1826</v>
      </c>
      <c r="B16" s="2524" t="s">
        <v>478</v>
      </c>
      <c r="C16" s="53">
        <f>ROUND(D16*E16/10000,0)</f>
        <v>300</v>
      </c>
      <c r="D16" s="3600">
        <f>C9</f>
        <v>14999.25</v>
      </c>
      <c r="E16" s="53">
        <f>'数据-取费表'!B35</f>
        <v>200</v>
      </c>
      <c r="F16" s="2528"/>
      <c r="G16" s="2493"/>
      <c r="H16" s="2494"/>
      <c r="I16" s="2494"/>
      <c r="J16" s="2494"/>
      <c r="K16" s="2495"/>
      <c r="AA16" s="1967"/>
      <c r="AB16" s="1967"/>
      <c r="AC16" s="1967"/>
      <c r="AD16" s="1967"/>
      <c r="AE16" s="1967"/>
    </row>
    <row r="17" spans="1:26" s="1967" customFormat="1" ht="13.5" customHeight="1" x14ac:dyDescent="0.2">
      <c r="A17" s="2523" t="s">
        <v>1827</v>
      </c>
      <c r="B17" s="2524" t="s">
        <v>479</v>
      </c>
      <c r="C17" s="2529">
        <f>ROUND(C13*F17,0)</f>
        <v>124</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x14ac:dyDescent="0.2">
      <c r="A18" s="2531" t="s">
        <v>1828</v>
      </c>
      <c r="B18" s="2532" t="s">
        <v>481</v>
      </c>
      <c r="C18" s="2533">
        <f ca="1">SUM(C13:C17)</f>
        <v>8922</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x14ac:dyDescent="0.2">
      <c r="A19" s="2531" t="s">
        <v>1829</v>
      </c>
      <c r="B19" s="2532" t="s">
        <v>482</v>
      </c>
      <c r="C19" s="3438">
        <f>ROUND(D19*E19/10000,0)</f>
        <v>0</v>
      </c>
      <c r="D19" s="2535">
        <f>D16</f>
        <v>14999.25</v>
      </c>
      <c r="E19" s="3438">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x14ac:dyDescent="0.2">
      <c r="A20" s="2531" t="s">
        <v>1830</v>
      </c>
      <c r="B20" s="2532" t="s">
        <v>484</v>
      </c>
      <c r="C20" s="3438">
        <f ca="1">C21+C22-IF(B1="",'数据-取费表'!B29,IF(G20="已全部缴纳",C21+C22,H20))</f>
        <v>300</v>
      </c>
      <c r="D20" s="2535"/>
      <c r="E20" s="3438"/>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x14ac:dyDescent="0.2">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x14ac:dyDescent="0.2">
      <c r="A22" s="2523" t="s">
        <v>1832</v>
      </c>
      <c r="B22" s="2524" t="s">
        <v>486</v>
      </c>
      <c r="C22" s="53">
        <f>ROUND(D22*E22/10000,0)</f>
        <v>300</v>
      </c>
      <c r="D22" s="2525">
        <f>C9</f>
        <v>14999.25</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x14ac:dyDescent="0.15">
      <c r="A23" s="2531" t="s">
        <v>1833</v>
      </c>
      <c r="B23" s="2709" t="s">
        <v>2783</v>
      </c>
      <c r="C23" s="2533">
        <f ca="1">ROUND((C18+C19+C20)*F23,0)</f>
        <v>184</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x14ac:dyDescent="0.15">
      <c r="A24" s="2531" t="s">
        <v>1834</v>
      </c>
      <c r="B24" s="2709" t="s">
        <v>2786</v>
      </c>
      <c r="C24" s="2533">
        <f ca="1">ROUND(C6*F24,0)</f>
        <v>910</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x14ac:dyDescent="0.2">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x14ac:dyDescent="0.15">
      <c r="A26" s="2531" t="s">
        <v>1836</v>
      </c>
      <c r="B26" s="2710" t="s">
        <v>2785</v>
      </c>
      <c r="C26" s="2538">
        <f ca="1">C28</f>
        <v>490</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x14ac:dyDescent="0.15">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x14ac:dyDescent="0.15">
      <c r="A28" s="774" t="s">
        <v>1832</v>
      </c>
      <c r="B28" s="2539" t="s">
        <v>2787</v>
      </c>
      <c r="C28" s="2541">
        <f ca="1">ROUND(IF('数据-取费表'!B22&lt;=1,(C18+C19+C20+C23+C24)*F26*'数据-取费表'!B24/2,(C18+C19+C20+C23+C24)*(POWER((1+F26),'数据-取费表'!B24/2)-1)),0)</f>
        <v>490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x14ac:dyDescent="0.15">
      <c r="A29" s="2542" t="s">
        <v>1837</v>
      </c>
      <c r="B29" s="2532" t="s">
        <v>489</v>
      </c>
      <c r="C29" s="2533">
        <f ca="1">ROUND(C6*F29/(1+'数据-取费表'!C42),0)</f>
        <v>2428</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x14ac:dyDescent="0.15">
      <c r="A30" s="1535" t="s">
        <v>1838</v>
      </c>
      <c r="B30" s="2543" t="s">
        <v>492</v>
      </c>
      <c r="C30" s="2538">
        <f ca="1">C31</f>
        <v>13234</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x14ac:dyDescent="0.15">
      <c r="A31" s="774" t="s">
        <v>1831</v>
      </c>
      <c r="B31" s="2539"/>
      <c r="C31" s="442">
        <f ca="1">C18+C19+C20+C23+C24+C26+C29</f>
        <v>13234</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x14ac:dyDescent="0.15">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x14ac:dyDescent="0.2">
      <c r="A33" s="2708" t="s">
        <v>2782</v>
      </c>
      <c r="B33" s="2706" t="s">
        <v>2781</v>
      </c>
      <c r="C33" s="470">
        <f ca="1">C35</f>
        <v>2063</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x14ac:dyDescent="0.2">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x14ac:dyDescent="0.25">
      <c r="A35" s="1536" t="s">
        <v>1832</v>
      </c>
      <c r="B35" s="2707" t="s">
        <v>2788</v>
      </c>
      <c r="C35" s="1528">
        <f ca="1">ROUND((C18+C19+C20+C23+C24)*F33,0)</f>
        <v>2063</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x14ac:dyDescent="0.2">
      <c r="A36" s="281" t="s">
        <v>1819</v>
      </c>
      <c r="B36" s="2507"/>
      <c r="C36" s="2546">
        <f ca="1">ROUND((C6-C30-C33)/(1+D30+D33),0)</f>
        <v>22606</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x14ac:dyDescent="0.15">
      <c r="A37" s="3166"/>
      <c r="C37" s="3167"/>
      <c r="E37" s="3166"/>
    </row>
    <row r="38" spans="1:26" s="1966" customFormat="1" ht="12.75" customHeight="1" x14ac:dyDescent="0.15">
      <c r="A38" s="3166"/>
      <c r="C38" s="3167"/>
      <c r="E38" s="3166"/>
    </row>
    <row r="39" spans="1:26" s="1966" customFormat="1" x14ac:dyDescent="0.15">
      <c r="A39" s="3166"/>
      <c r="C39" s="3167"/>
      <c r="E39" s="3166"/>
    </row>
    <row r="40" spans="1:26" s="1966" customFormat="1" x14ac:dyDescent="0.15">
      <c r="A40" s="3166"/>
      <c r="C40" s="3167"/>
      <c r="E40" s="3166"/>
    </row>
    <row r="41" spans="1:26" s="1966" customFormat="1" x14ac:dyDescent="0.15">
      <c r="A41" s="3166"/>
      <c r="C41" s="3167"/>
      <c r="E41" s="3166"/>
    </row>
    <row r="42" spans="1:26" s="1966" customFormat="1" x14ac:dyDescent="0.15">
      <c r="A42" s="3166"/>
      <c r="C42" s="3167"/>
      <c r="E42" s="3166"/>
    </row>
    <row r="43" spans="1:26" s="1966" customFormat="1" x14ac:dyDescent="0.15">
      <c r="A43" s="3166"/>
      <c r="C43" s="3167"/>
      <c r="E43" s="3166"/>
    </row>
    <row r="44" spans="1:26" s="1966" customFormat="1" x14ac:dyDescent="0.15">
      <c r="A44" s="3166"/>
      <c r="C44" s="3167"/>
      <c r="E44" s="3166"/>
    </row>
    <row r="45" spans="1:26" s="1966" customFormat="1" x14ac:dyDescent="0.15">
      <c r="A45" s="3166"/>
      <c r="C45" s="3167"/>
      <c r="E45" s="3166"/>
    </row>
    <row r="46" spans="1:26" s="1966" customFormat="1" x14ac:dyDescent="0.15">
      <c r="A46" s="3166"/>
      <c r="C46" s="3167"/>
      <c r="E46" s="3166"/>
    </row>
    <row r="47" spans="1:26" s="1966" customFormat="1" x14ac:dyDescent="0.15">
      <c r="A47" s="3166"/>
      <c r="C47" s="3167"/>
      <c r="E47" s="3166"/>
    </row>
    <row r="48" spans="1:26" s="1966" customFormat="1" x14ac:dyDescent="0.15">
      <c r="A48" s="3166"/>
      <c r="C48" s="3167"/>
      <c r="E48" s="3166"/>
    </row>
    <row r="49" spans="1:5" s="1966" customFormat="1" x14ac:dyDescent="0.15">
      <c r="A49" s="3166"/>
      <c r="C49" s="3167"/>
      <c r="E49" s="3166"/>
    </row>
    <row r="50" spans="1:5" s="1966" customFormat="1" x14ac:dyDescent="0.15">
      <c r="A50" s="3166"/>
      <c r="C50" s="3167"/>
      <c r="E50" s="3166"/>
    </row>
    <row r="51" spans="1:5" s="1966" customFormat="1" x14ac:dyDescent="0.15">
      <c r="A51" s="3166"/>
      <c r="C51" s="3167"/>
      <c r="E51" s="3166"/>
    </row>
    <row r="52" spans="1:5" s="1966" customFormat="1" x14ac:dyDescent="0.15">
      <c r="A52" s="3166"/>
      <c r="C52" s="3167"/>
      <c r="E52" s="3166"/>
    </row>
    <row r="53" spans="1:5" s="1966" customFormat="1" x14ac:dyDescent="0.15">
      <c r="A53" s="3166"/>
      <c r="C53" s="3167"/>
      <c r="E53" s="3166"/>
    </row>
    <row r="54" spans="1:5" s="1966" customFormat="1" x14ac:dyDescent="0.15">
      <c r="A54" s="3166"/>
      <c r="C54" s="3167"/>
      <c r="E54" s="3166"/>
    </row>
    <row r="55" spans="1:5" s="1966" customFormat="1" x14ac:dyDescent="0.15">
      <c r="A55" s="3166"/>
      <c r="C55" s="3167"/>
      <c r="E55" s="3166"/>
    </row>
    <row r="56" spans="1:5" s="1966" customFormat="1" x14ac:dyDescent="0.15">
      <c r="A56" s="3166"/>
      <c r="C56" s="3167"/>
      <c r="E56" s="3166"/>
    </row>
    <row r="57" spans="1:5" s="1966" customFormat="1" x14ac:dyDescent="0.15">
      <c r="A57" s="3166"/>
      <c r="C57" s="3167"/>
      <c r="E57" s="3166"/>
    </row>
    <row r="58" spans="1:5" s="1966" customFormat="1" x14ac:dyDescent="0.15">
      <c r="A58" s="3166"/>
      <c r="C58" s="3167"/>
      <c r="E58" s="3166"/>
    </row>
    <row r="59" spans="1:5" s="1966" customFormat="1" x14ac:dyDescent="0.15">
      <c r="A59" s="3166"/>
      <c r="C59" s="3167"/>
      <c r="E59" s="3166"/>
    </row>
    <row r="60" spans="1:5" s="1966" customFormat="1" x14ac:dyDescent="0.15">
      <c r="A60" s="3166"/>
      <c r="C60" s="3167"/>
      <c r="E60" s="3166"/>
    </row>
    <row r="61" spans="1:5" s="1966" customFormat="1" x14ac:dyDescent="0.15">
      <c r="A61" s="3166"/>
      <c r="C61" s="3167"/>
      <c r="E61" s="3166"/>
    </row>
    <row r="62" spans="1:5" s="1966" customFormat="1" x14ac:dyDescent="0.15">
      <c r="A62" s="3166"/>
      <c r="C62" s="3167"/>
      <c r="E62" s="3166"/>
    </row>
    <row r="63" spans="1:5" s="1966" customFormat="1" x14ac:dyDescent="0.15">
      <c r="A63" s="3166"/>
      <c r="C63" s="3167"/>
      <c r="E63" s="3166"/>
    </row>
    <row r="64" spans="1:5" s="1966" customFormat="1" x14ac:dyDescent="0.15">
      <c r="A64" s="3166"/>
      <c r="C64" s="3167"/>
      <c r="E64" s="3166"/>
    </row>
    <row r="65" spans="1:5" s="1966" customFormat="1" x14ac:dyDescent="0.15">
      <c r="A65" s="3166"/>
      <c r="C65" s="3167"/>
      <c r="E65" s="3166"/>
    </row>
    <row r="66" spans="1:5" s="1966" customFormat="1" x14ac:dyDescent="0.15">
      <c r="A66" s="3166"/>
      <c r="C66" s="3167"/>
      <c r="E66" s="3166"/>
    </row>
    <row r="67" spans="1:5" s="1966" customFormat="1" x14ac:dyDescent="0.15">
      <c r="A67" s="3166"/>
      <c r="C67" s="3167"/>
      <c r="E67" s="3166"/>
    </row>
    <row r="68" spans="1:5" s="1966" customFormat="1" x14ac:dyDescent="0.15">
      <c r="A68" s="3166"/>
      <c r="C68" s="3167"/>
      <c r="E68" s="3166"/>
    </row>
    <row r="69" spans="1:5" s="1966" customFormat="1" x14ac:dyDescent="0.15">
      <c r="A69" s="3166"/>
      <c r="C69" s="3167"/>
      <c r="E69" s="3166"/>
    </row>
    <row r="70" spans="1:5" s="1966" customFormat="1" x14ac:dyDescent="0.15">
      <c r="A70" s="3166"/>
      <c r="C70" s="3167"/>
      <c r="E70" s="3166"/>
    </row>
    <row r="71" spans="1:5" s="1966" customFormat="1" x14ac:dyDescent="0.15">
      <c r="A71" s="3166"/>
      <c r="C71" s="3167"/>
      <c r="E71" s="3166"/>
    </row>
    <row r="72" spans="1:5" s="1966" customFormat="1" x14ac:dyDescent="0.15">
      <c r="A72" s="3166"/>
      <c r="C72" s="3167"/>
      <c r="E72" s="3166"/>
    </row>
    <row r="73" spans="1:5" s="1966" customFormat="1" x14ac:dyDescent="0.15">
      <c r="A73" s="3166"/>
      <c r="C73" s="3167"/>
      <c r="E73" s="3166"/>
    </row>
    <row r="74" spans="1:5" s="1966" customFormat="1" x14ac:dyDescent="0.15">
      <c r="A74" s="3166"/>
      <c r="C74" s="3167"/>
      <c r="E74" s="3166"/>
    </row>
    <row r="75" spans="1:5" s="1966" customFormat="1" x14ac:dyDescent="0.15">
      <c r="A75" s="3166"/>
      <c r="C75" s="3167"/>
      <c r="E75" s="3166"/>
    </row>
    <row r="76" spans="1:5" s="1966" customFormat="1" x14ac:dyDescent="0.15">
      <c r="A76" s="3166"/>
      <c r="C76" s="3167"/>
      <c r="E76" s="3166"/>
    </row>
    <row r="77" spans="1:5" s="1966" customFormat="1" x14ac:dyDescent="0.15">
      <c r="A77" s="3166"/>
      <c r="C77" s="3167"/>
      <c r="E77" s="3166"/>
    </row>
    <row r="78" spans="1:5" s="1966" customFormat="1" x14ac:dyDescent="0.15">
      <c r="A78" s="3166"/>
      <c r="C78" s="3167"/>
      <c r="E78" s="3166"/>
    </row>
    <row r="79" spans="1:5" s="1966" customFormat="1" x14ac:dyDescent="0.15">
      <c r="A79" s="3166"/>
      <c r="C79" s="3167"/>
      <c r="E79" s="3166"/>
    </row>
    <row r="80" spans="1:5" s="1966" customFormat="1" x14ac:dyDescent="0.15">
      <c r="A80" s="3166"/>
      <c r="C80" s="3167"/>
      <c r="E80" s="3166"/>
    </row>
    <row r="81" spans="1:5" s="1966" customFormat="1" x14ac:dyDescent="0.15">
      <c r="A81" s="3166"/>
      <c r="C81" s="3167"/>
      <c r="E81" s="3166"/>
    </row>
    <row r="82" spans="1:5" s="1966" customFormat="1" x14ac:dyDescent="0.15">
      <c r="A82" s="3166"/>
      <c r="C82" s="3167"/>
      <c r="E82" s="3166"/>
    </row>
    <row r="83" spans="1:5" s="1966" customFormat="1" x14ac:dyDescent="0.15">
      <c r="A83" s="3166"/>
      <c r="C83" s="3167"/>
      <c r="E83" s="3166"/>
    </row>
    <row r="84" spans="1:5" s="1966" customFormat="1" x14ac:dyDescent="0.15">
      <c r="A84" s="3166"/>
      <c r="C84" s="3167"/>
      <c r="E84" s="3166"/>
    </row>
    <row r="85" spans="1:5" s="1966" customFormat="1" x14ac:dyDescent="0.15">
      <c r="A85" s="3166"/>
      <c r="C85" s="3167"/>
      <c r="E85" s="3166"/>
    </row>
    <row r="86" spans="1:5" s="1966" customFormat="1" x14ac:dyDescent="0.15">
      <c r="A86" s="3166"/>
      <c r="C86" s="3167"/>
      <c r="E86" s="3166"/>
    </row>
    <row r="87" spans="1:5" s="1966" customFormat="1" x14ac:dyDescent="0.15">
      <c r="A87" s="3166"/>
      <c r="C87" s="3167"/>
      <c r="E87" s="3166"/>
    </row>
    <row r="88" spans="1:5" s="1966" customFormat="1" x14ac:dyDescent="0.15">
      <c r="A88" s="3166"/>
      <c r="C88" s="3167"/>
      <c r="E88" s="3166"/>
    </row>
    <row r="89" spans="1:5" s="1966" customFormat="1" x14ac:dyDescent="0.15">
      <c r="A89" s="3166"/>
      <c r="C89" s="3167"/>
      <c r="E89" s="3166"/>
    </row>
    <row r="90" spans="1:5" s="1966" customFormat="1" x14ac:dyDescent="0.15">
      <c r="A90" s="3166"/>
      <c r="C90" s="3167"/>
      <c r="E90" s="3166"/>
    </row>
    <row r="91" spans="1:5" s="1966" customFormat="1" x14ac:dyDescent="0.15">
      <c r="A91" s="3166"/>
      <c r="C91" s="3167"/>
      <c r="E91" s="3166"/>
    </row>
    <row r="92" spans="1:5" s="1966" customFormat="1" x14ac:dyDescent="0.15">
      <c r="A92" s="3166"/>
      <c r="C92" s="3167"/>
      <c r="E92" s="3166"/>
    </row>
    <row r="93" spans="1:5" s="1966" customFormat="1" x14ac:dyDescent="0.15">
      <c r="A93" s="3166"/>
      <c r="C93" s="3167"/>
      <c r="E93" s="3166"/>
    </row>
    <row r="94" spans="1:5" s="1966" customFormat="1" x14ac:dyDescent="0.15">
      <c r="A94" s="3166"/>
      <c r="C94" s="3167"/>
      <c r="E94" s="3166"/>
    </row>
    <row r="95" spans="1:5" s="1966" customFormat="1" x14ac:dyDescent="0.15">
      <c r="A95" s="3166"/>
      <c r="C95" s="3167"/>
      <c r="E95" s="3166"/>
    </row>
    <row r="96" spans="1:5" s="1966" customFormat="1" x14ac:dyDescent="0.15">
      <c r="A96" s="3166"/>
      <c r="C96" s="3167"/>
      <c r="E96" s="3166"/>
    </row>
    <row r="97" spans="1:5" s="1966" customFormat="1" x14ac:dyDescent="0.15">
      <c r="A97" s="3166"/>
      <c r="C97" s="3167"/>
      <c r="E97" s="3166"/>
    </row>
    <row r="98" spans="1:5" s="1966" customFormat="1" x14ac:dyDescent="0.15">
      <c r="A98" s="3166"/>
      <c r="C98" s="3167"/>
      <c r="E98" s="3166"/>
    </row>
    <row r="99" spans="1:5" s="1966" customFormat="1" x14ac:dyDescent="0.15">
      <c r="A99" s="3166"/>
      <c r="C99" s="3167"/>
      <c r="E99" s="3166"/>
    </row>
    <row r="100" spans="1:5" s="1966" customFormat="1" x14ac:dyDescent="0.15">
      <c r="A100" s="3166"/>
      <c r="C100" s="3167"/>
      <c r="E100" s="3166"/>
    </row>
    <row r="101" spans="1:5" s="1966" customFormat="1" x14ac:dyDescent="0.15">
      <c r="A101" s="3166"/>
      <c r="C101" s="3167"/>
      <c r="E101" s="3166"/>
    </row>
    <row r="102" spans="1:5" s="1966" customFormat="1" x14ac:dyDescent="0.15">
      <c r="A102" s="3166"/>
      <c r="C102" s="3167"/>
      <c r="E102" s="3166"/>
    </row>
    <row r="103" spans="1:5" s="1966" customFormat="1" x14ac:dyDescent="0.15">
      <c r="A103" s="3166"/>
      <c r="C103" s="3167"/>
      <c r="E103" s="3166"/>
    </row>
    <row r="104" spans="1:5" s="1966" customFormat="1" x14ac:dyDescent="0.15">
      <c r="A104" s="3166"/>
      <c r="C104" s="3167"/>
      <c r="E104" s="3166"/>
    </row>
    <row r="105" spans="1:5" s="1966" customFormat="1" x14ac:dyDescent="0.15">
      <c r="A105" s="3166"/>
      <c r="C105" s="3167"/>
      <c r="E105" s="3166"/>
    </row>
    <row r="106" spans="1:5" s="1966" customFormat="1" x14ac:dyDescent="0.15">
      <c r="A106" s="3166"/>
      <c r="C106" s="3167"/>
      <c r="E106" s="3166"/>
    </row>
    <row r="107" spans="1:5" s="1966" customFormat="1" x14ac:dyDescent="0.15">
      <c r="A107" s="3166"/>
      <c r="C107" s="3167"/>
      <c r="E107" s="3166"/>
    </row>
    <row r="108" spans="1:5" s="1966" customFormat="1" x14ac:dyDescent="0.15">
      <c r="A108" s="3166"/>
      <c r="C108" s="3167"/>
      <c r="E108" s="3166"/>
    </row>
    <row r="109" spans="1:5" s="1966" customFormat="1" x14ac:dyDescent="0.15">
      <c r="A109" s="3166"/>
      <c r="C109" s="3167"/>
      <c r="E109" s="3166"/>
    </row>
    <row r="110" spans="1:5" s="1966" customFormat="1" x14ac:dyDescent="0.15">
      <c r="A110" s="3166"/>
      <c r="C110" s="3167"/>
      <c r="E110" s="3166"/>
    </row>
    <row r="111" spans="1:5" s="1966" customFormat="1" x14ac:dyDescent="0.15">
      <c r="A111" s="3166"/>
      <c r="C111" s="3167"/>
      <c r="E111" s="3166"/>
    </row>
    <row r="112" spans="1:5" s="1966" customFormat="1" x14ac:dyDescent="0.15">
      <c r="A112" s="3166"/>
      <c r="C112" s="3167"/>
      <c r="E112" s="3166"/>
    </row>
    <row r="113" spans="1:5" s="1966" customFormat="1" x14ac:dyDescent="0.15">
      <c r="A113" s="3166"/>
      <c r="C113" s="3167"/>
      <c r="E113" s="3166"/>
    </row>
    <row r="114" spans="1:5" s="1966" customFormat="1" x14ac:dyDescent="0.15">
      <c r="A114" s="3166"/>
      <c r="C114" s="3167"/>
      <c r="E114" s="3166"/>
    </row>
    <row r="115" spans="1:5" s="1966" customFormat="1" x14ac:dyDescent="0.15">
      <c r="A115" s="3166"/>
      <c r="C115" s="3167"/>
      <c r="E115" s="3166"/>
    </row>
    <row r="116" spans="1:5" s="1966" customFormat="1" x14ac:dyDescent="0.15">
      <c r="A116" s="3166"/>
      <c r="C116" s="3167"/>
      <c r="E116" s="3166"/>
    </row>
    <row r="117" spans="1:5" s="1966" customFormat="1" x14ac:dyDescent="0.15">
      <c r="A117" s="3166"/>
      <c r="C117" s="3167"/>
      <c r="E117" s="3166"/>
    </row>
    <row r="118" spans="1:5" s="1966" customFormat="1" x14ac:dyDescent="0.15">
      <c r="A118" s="3166"/>
      <c r="C118" s="3167"/>
      <c r="E118" s="3166"/>
    </row>
    <row r="119" spans="1:5" s="1966" customFormat="1" x14ac:dyDescent="0.15">
      <c r="A119" s="3166"/>
      <c r="C119" s="3167"/>
      <c r="E119" s="3166"/>
    </row>
    <row r="120" spans="1:5" s="1966" customFormat="1" x14ac:dyDescent="0.15">
      <c r="A120" s="3166"/>
      <c r="C120" s="3167"/>
      <c r="E120" s="3166"/>
    </row>
    <row r="121" spans="1:5" s="1966" customFormat="1" x14ac:dyDescent="0.15">
      <c r="A121" s="3166"/>
      <c r="C121" s="3167"/>
      <c r="E121" s="3166"/>
    </row>
    <row r="122" spans="1:5" s="1966" customFormat="1" x14ac:dyDescent="0.15">
      <c r="A122" s="3166"/>
      <c r="C122" s="3167"/>
      <c r="E122" s="3166"/>
    </row>
    <row r="123" spans="1:5" s="1966" customFormat="1" x14ac:dyDescent="0.15">
      <c r="A123" s="3166"/>
      <c r="C123" s="3167"/>
      <c r="E123" s="3166"/>
    </row>
    <row r="124" spans="1:5" s="1966" customFormat="1" x14ac:dyDescent="0.15">
      <c r="A124" s="3166"/>
      <c r="C124" s="3167"/>
      <c r="E124" s="3166"/>
    </row>
    <row r="125" spans="1:5" s="1966" customFormat="1" x14ac:dyDescent="0.15">
      <c r="A125" s="3166"/>
      <c r="C125" s="3167"/>
      <c r="E125" s="3166"/>
    </row>
    <row r="126" spans="1:5" s="1966" customFormat="1" x14ac:dyDescent="0.15">
      <c r="A126" s="3166"/>
      <c r="C126" s="3167"/>
      <c r="E126" s="3166"/>
    </row>
    <row r="127" spans="1:5" s="1966" customFormat="1" x14ac:dyDescent="0.15">
      <c r="A127" s="3166"/>
      <c r="C127" s="3167"/>
      <c r="E127" s="3166"/>
    </row>
    <row r="128" spans="1:5" s="1966" customFormat="1" x14ac:dyDescent="0.15">
      <c r="A128" s="3166"/>
      <c r="C128" s="3167"/>
      <c r="E128" s="3166"/>
    </row>
    <row r="129" spans="1:5" s="1966" customFormat="1" x14ac:dyDescent="0.15">
      <c r="A129" s="3166"/>
      <c r="C129" s="3167"/>
      <c r="E129" s="3166"/>
    </row>
    <row r="130" spans="1:5" s="1966" customFormat="1" x14ac:dyDescent="0.15">
      <c r="A130" s="3166"/>
      <c r="C130" s="3167"/>
      <c r="E130" s="3166"/>
    </row>
    <row r="131" spans="1:5" s="1966" customFormat="1" x14ac:dyDescent="0.15">
      <c r="A131" s="3166"/>
      <c r="C131" s="3167"/>
      <c r="E131" s="3166"/>
    </row>
    <row r="132" spans="1:5" s="1966" customFormat="1" x14ac:dyDescent="0.15">
      <c r="A132" s="3166"/>
      <c r="C132" s="3167"/>
      <c r="E132" s="3166"/>
    </row>
    <row r="133" spans="1:5" s="1966" customFormat="1" x14ac:dyDescent="0.15">
      <c r="A133" s="3166"/>
      <c r="C133" s="3167"/>
      <c r="E133" s="3166"/>
    </row>
    <row r="134" spans="1:5" s="1966" customFormat="1" x14ac:dyDescent="0.15">
      <c r="A134" s="3166"/>
      <c r="C134" s="3167"/>
      <c r="E134" s="3166"/>
    </row>
    <row r="135" spans="1:5" s="1966" customFormat="1" x14ac:dyDescent="0.15">
      <c r="A135" s="3166"/>
      <c r="C135" s="3167"/>
      <c r="E135" s="3166"/>
    </row>
    <row r="136" spans="1:5" s="1966" customFormat="1" x14ac:dyDescent="0.15">
      <c r="A136" s="3166"/>
      <c r="C136" s="3167"/>
      <c r="E136" s="3166"/>
    </row>
    <row r="137" spans="1:5" s="1966" customFormat="1" x14ac:dyDescent="0.15">
      <c r="A137" s="3166"/>
      <c r="C137" s="3167"/>
      <c r="E137" s="3166"/>
    </row>
    <row r="138" spans="1:5" s="1966" customFormat="1" x14ac:dyDescent="0.15">
      <c r="A138" s="3166"/>
      <c r="C138" s="3167"/>
      <c r="E138" s="3166"/>
    </row>
    <row r="139" spans="1:5" s="1966" customFormat="1" x14ac:dyDescent="0.15">
      <c r="A139" s="3166"/>
      <c r="C139" s="3167"/>
      <c r="E139" s="3166"/>
    </row>
    <row r="140" spans="1:5" s="1966" customFormat="1" x14ac:dyDescent="0.15">
      <c r="A140" s="3166"/>
      <c r="C140" s="3167"/>
      <c r="E140" s="3166"/>
    </row>
    <row r="141" spans="1:5" s="1966" customFormat="1" x14ac:dyDescent="0.15">
      <c r="A141" s="3166"/>
      <c r="C141" s="3167"/>
      <c r="E141" s="3166"/>
    </row>
    <row r="142" spans="1:5" s="1966" customFormat="1" x14ac:dyDescent="0.15">
      <c r="A142" s="3166"/>
      <c r="C142" s="3167"/>
      <c r="E142" s="3166"/>
    </row>
    <row r="143" spans="1:5" s="1966" customFormat="1" x14ac:dyDescent="0.15">
      <c r="A143" s="3166"/>
      <c r="C143" s="3167"/>
      <c r="E143" s="3166"/>
    </row>
    <row r="144" spans="1:5" s="1966" customFormat="1" x14ac:dyDescent="0.15">
      <c r="A144" s="3166"/>
      <c r="C144" s="3167"/>
      <c r="E144" s="3166"/>
    </row>
    <row r="145" spans="1:5" s="1966" customFormat="1" x14ac:dyDescent="0.15">
      <c r="A145" s="3166"/>
      <c r="C145" s="3167"/>
      <c r="E145" s="3166"/>
    </row>
    <row r="146" spans="1:5" s="1966" customFormat="1" x14ac:dyDescent="0.15">
      <c r="A146" s="3166"/>
      <c r="C146" s="3167"/>
      <c r="E146" s="3166"/>
    </row>
    <row r="147" spans="1:5" s="1966" customFormat="1" x14ac:dyDescent="0.15">
      <c r="A147" s="3166"/>
      <c r="C147" s="3167"/>
      <c r="E147" s="3166"/>
    </row>
    <row r="148" spans="1:5" s="1966" customFormat="1" x14ac:dyDescent="0.15">
      <c r="A148" s="3166"/>
      <c r="C148" s="3167"/>
      <c r="E148" s="3166"/>
    </row>
    <row r="149" spans="1:5" s="1966" customFormat="1" x14ac:dyDescent="0.15">
      <c r="A149" s="3166"/>
      <c r="C149" s="3167"/>
      <c r="E149" s="3166"/>
    </row>
    <row r="150" spans="1:5" s="1966" customFormat="1" x14ac:dyDescent="0.15">
      <c r="A150" s="3166"/>
      <c r="C150" s="3167"/>
      <c r="E150" s="3166"/>
    </row>
    <row r="151" spans="1:5" s="1966" customFormat="1" x14ac:dyDescent="0.15">
      <c r="A151" s="3166"/>
      <c r="C151" s="3167"/>
      <c r="E151" s="3166"/>
    </row>
    <row r="152" spans="1:5" s="1966" customFormat="1" x14ac:dyDescent="0.15">
      <c r="A152" s="3166"/>
      <c r="C152" s="3167"/>
      <c r="E152" s="3166"/>
    </row>
    <row r="153" spans="1:5" s="1966" customFormat="1" x14ac:dyDescent="0.15">
      <c r="A153" s="3166"/>
      <c r="C153" s="3167"/>
      <c r="E153" s="3166"/>
    </row>
    <row r="154" spans="1:5" s="1966" customFormat="1" x14ac:dyDescent="0.15">
      <c r="A154" s="3166"/>
      <c r="C154" s="3167"/>
      <c r="E154" s="3166"/>
    </row>
    <row r="155" spans="1:5" s="1966" customFormat="1" x14ac:dyDescent="0.15">
      <c r="A155" s="3166"/>
      <c r="C155" s="3167"/>
      <c r="E155" s="3166"/>
    </row>
    <row r="156" spans="1:5" s="1966" customFormat="1" x14ac:dyDescent="0.15">
      <c r="A156" s="3166"/>
      <c r="C156" s="3167"/>
      <c r="E156" s="3166"/>
    </row>
    <row r="157" spans="1:5" s="1966" customFormat="1" x14ac:dyDescent="0.15">
      <c r="A157" s="3166"/>
      <c r="C157" s="3167"/>
      <c r="E157" s="3166"/>
    </row>
    <row r="158" spans="1:5" s="1966" customFormat="1" x14ac:dyDescent="0.15">
      <c r="A158" s="3166"/>
      <c r="C158" s="3167"/>
      <c r="E158" s="3166"/>
    </row>
    <row r="159" spans="1:5" s="1966" customFormat="1" x14ac:dyDescent="0.15">
      <c r="A159" s="3166"/>
      <c r="C159" s="3167"/>
      <c r="E159" s="3166"/>
    </row>
    <row r="160" spans="1:5" s="1966" customFormat="1" x14ac:dyDescent="0.15">
      <c r="A160" s="3166"/>
      <c r="C160" s="3167"/>
      <c r="E160" s="3166"/>
    </row>
    <row r="161" spans="1:5" s="1966" customFormat="1" x14ac:dyDescent="0.15">
      <c r="A161" s="3166"/>
      <c r="C161" s="3167"/>
      <c r="E161" s="3166"/>
    </row>
    <row r="162" spans="1:5" s="1966" customFormat="1" x14ac:dyDescent="0.15">
      <c r="A162" s="3166"/>
      <c r="C162" s="3167"/>
      <c r="E162" s="3166"/>
    </row>
    <row r="163" spans="1:5" s="1966" customFormat="1" x14ac:dyDescent="0.15">
      <c r="A163" s="3166"/>
      <c r="C163" s="3167"/>
      <c r="E163" s="3166"/>
    </row>
    <row r="164" spans="1:5" s="1966" customFormat="1" x14ac:dyDescent="0.15">
      <c r="A164" s="3166"/>
      <c r="C164" s="3167"/>
      <c r="E164" s="3166"/>
    </row>
    <row r="165" spans="1:5" s="1966" customFormat="1" x14ac:dyDescent="0.15">
      <c r="A165" s="3166"/>
      <c r="C165" s="3167"/>
      <c r="E165" s="3166"/>
    </row>
    <row r="166" spans="1:5" s="1966" customFormat="1" x14ac:dyDescent="0.15">
      <c r="A166" s="3166"/>
      <c r="C166" s="3167"/>
      <c r="E166" s="3166"/>
    </row>
    <row r="167" spans="1:5" s="1966" customFormat="1" x14ac:dyDescent="0.15">
      <c r="A167" s="3166"/>
      <c r="C167" s="3167"/>
      <c r="E167" s="3166"/>
    </row>
    <row r="168" spans="1:5" s="1966" customFormat="1" x14ac:dyDescent="0.15">
      <c r="A168" s="3166"/>
      <c r="C168" s="3167"/>
      <c r="E168" s="3166"/>
    </row>
    <row r="169" spans="1:5" s="1966" customFormat="1" x14ac:dyDescent="0.15">
      <c r="A169" s="3166"/>
      <c r="C169" s="3167"/>
      <c r="E169" s="3166"/>
    </row>
    <row r="170" spans="1:5" s="1966" customFormat="1" x14ac:dyDescent="0.15">
      <c r="A170" s="3166"/>
      <c r="C170" s="3167"/>
      <c r="E170" s="3166"/>
    </row>
    <row r="171" spans="1:5" s="1966" customFormat="1" x14ac:dyDescent="0.15">
      <c r="A171" s="3166"/>
      <c r="C171" s="3167"/>
      <c r="E171" s="3166"/>
    </row>
    <row r="172" spans="1:5" s="1966" customFormat="1" x14ac:dyDescent="0.15">
      <c r="A172" s="3166"/>
      <c r="C172" s="3167"/>
      <c r="E172" s="3166"/>
    </row>
    <row r="173" spans="1:5" s="1966" customFormat="1" x14ac:dyDescent="0.15">
      <c r="A173" s="3166"/>
      <c r="C173" s="3167"/>
      <c r="E173" s="3166"/>
    </row>
    <row r="174" spans="1:5" s="1966" customFormat="1" x14ac:dyDescent="0.15">
      <c r="A174" s="3166"/>
      <c r="C174" s="3167"/>
      <c r="E174" s="3166"/>
    </row>
    <row r="175" spans="1:5" s="1966" customFormat="1" x14ac:dyDescent="0.15">
      <c r="A175" s="3166"/>
      <c r="C175" s="3167"/>
      <c r="E175" s="3166"/>
    </row>
    <row r="176" spans="1:5" s="1966" customFormat="1" x14ac:dyDescent="0.15">
      <c r="A176" s="3166"/>
      <c r="C176" s="3167"/>
      <c r="E176" s="3166"/>
    </row>
    <row r="177" spans="1:5" s="1966" customFormat="1" x14ac:dyDescent="0.15">
      <c r="A177" s="3166"/>
      <c r="C177" s="3167"/>
      <c r="E177" s="3166"/>
    </row>
    <row r="178" spans="1:5" s="1966" customFormat="1" x14ac:dyDescent="0.15">
      <c r="A178" s="3166"/>
      <c r="C178" s="3167"/>
      <c r="E178" s="3166"/>
    </row>
    <row r="179" spans="1:5" s="1966" customFormat="1" x14ac:dyDescent="0.15">
      <c r="A179" s="3166"/>
      <c r="C179" s="3167"/>
      <c r="E179" s="3166"/>
    </row>
    <row r="180" spans="1:5" s="1966" customFormat="1" x14ac:dyDescent="0.15">
      <c r="A180" s="3166"/>
      <c r="C180" s="3167"/>
      <c r="E180" s="3166"/>
    </row>
    <row r="181" spans="1:5" s="1966" customFormat="1" x14ac:dyDescent="0.15">
      <c r="A181" s="3166"/>
      <c r="C181" s="3167"/>
      <c r="E181" s="3166"/>
    </row>
    <row r="182" spans="1:5" s="1966" customFormat="1" x14ac:dyDescent="0.15">
      <c r="A182" s="3166"/>
      <c r="C182" s="3167"/>
      <c r="E182" s="3166"/>
    </row>
    <row r="183" spans="1:5" s="1966" customFormat="1" x14ac:dyDescent="0.15">
      <c r="A183" s="3166"/>
      <c r="C183" s="3167"/>
      <c r="E183" s="3166"/>
    </row>
    <row r="184" spans="1:5" s="1966" customFormat="1" x14ac:dyDescent="0.15">
      <c r="A184" s="3166"/>
      <c r="C184" s="3167"/>
      <c r="E184" s="3166"/>
    </row>
    <row r="185" spans="1:5" s="1966" customFormat="1" x14ac:dyDescent="0.15">
      <c r="A185" s="3166"/>
      <c r="C185" s="3167"/>
      <c r="E185" s="3166"/>
    </row>
    <row r="186" spans="1:5" s="1966" customFormat="1" x14ac:dyDescent="0.15">
      <c r="A186" s="3166"/>
      <c r="C186" s="3167"/>
      <c r="E186" s="3166"/>
    </row>
    <row r="187" spans="1:5" s="1966" customFormat="1" x14ac:dyDescent="0.15">
      <c r="A187" s="3166"/>
      <c r="C187" s="3167"/>
      <c r="E187" s="3166"/>
    </row>
    <row r="188" spans="1:5" s="1966" customFormat="1" x14ac:dyDescent="0.15">
      <c r="A188" s="3166"/>
      <c r="C188" s="3167"/>
      <c r="E188" s="3166"/>
    </row>
    <row r="189" spans="1:5" s="1966" customFormat="1" x14ac:dyDescent="0.15">
      <c r="A189" s="3166"/>
      <c r="C189" s="3167"/>
      <c r="E189" s="3166"/>
    </row>
    <row r="190" spans="1:5" s="1966" customFormat="1" x14ac:dyDescent="0.15">
      <c r="A190" s="3166"/>
      <c r="C190" s="3167"/>
      <c r="E190" s="3166"/>
    </row>
    <row r="191" spans="1:5" s="1966" customFormat="1" x14ac:dyDescent="0.15">
      <c r="A191" s="3166"/>
      <c r="C191" s="3167"/>
      <c r="E191" s="3166"/>
    </row>
    <row r="192" spans="1:5" s="1966" customFormat="1" x14ac:dyDescent="0.15">
      <c r="A192" s="3166"/>
      <c r="C192" s="3167"/>
      <c r="E192" s="3166"/>
    </row>
    <row r="193" spans="1:5" s="1966" customFormat="1" x14ac:dyDescent="0.15">
      <c r="A193" s="3166"/>
      <c r="C193" s="3167"/>
      <c r="E193" s="3166"/>
    </row>
    <row r="194" spans="1:5" s="1966" customFormat="1" x14ac:dyDescent="0.15">
      <c r="A194" s="3166"/>
      <c r="C194" s="3167"/>
      <c r="E194" s="3166"/>
    </row>
    <row r="195" spans="1:5" s="1966" customFormat="1" x14ac:dyDescent="0.15">
      <c r="A195" s="3166"/>
      <c r="C195" s="3167"/>
      <c r="E195" s="3166"/>
    </row>
    <row r="196" spans="1:5" s="1966" customFormat="1" x14ac:dyDescent="0.15">
      <c r="A196" s="3166"/>
      <c r="C196" s="3167"/>
      <c r="E196" s="3166"/>
    </row>
    <row r="197" spans="1:5" s="1966" customFormat="1" x14ac:dyDescent="0.15">
      <c r="A197" s="3166"/>
      <c r="C197" s="3167"/>
      <c r="E197" s="3166"/>
    </row>
    <row r="198" spans="1:5" s="1966" customFormat="1" x14ac:dyDescent="0.15">
      <c r="A198" s="3166"/>
      <c r="C198" s="3167"/>
      <c r="E198" s="3166"/>
    </row>
    <row r="199" spans="1:5" s="1966" customFormat="1" x14ac:dyDescent="0.15">
      <c r="A199" s="3166"/>
      <c r="C199" s="3167"/>
      <c r="E199" s="3166"/>
    </row>
    <row r="200" spans="1:5" s="1966" customFormat="1" x14ac:dyDescent="0.15">
      <c r="A200" s="3166"/>
      <c r="C200" s="3167"/>
      <c r="E200" s="3166"/>
    </row>
    <row r="201" spans="1:5" s="1966" customFormat="1" x14ac:dyDescent="0.15">
      <c r="A201" s="3166"/>
      <c r="C201" s="3167"/>
      <c r="E201" s="3166"/>
    </row>
    <row r="202" spans="1:5" s="1966" customFormat="1" x14ac:dyDescent="0.15">
      <c r="A202" s="3166"/>
      <c r="C202" s="3167"/>
      <c r="E202" s="3166"/>
    </row>
    <row r="203" spans="1:5" s="1966" customFormat="1" x14ac:dyDescent="0.15">
      <c r="A203" s="3166"/>
      <c r="C203" s="3167"/>
      <c r="E203" s="3166"/>
    </row>
    <row r="204" spans="1:5" s="1966" customFormat="1" x14ac:dyDescent="0.15">
      <c r="A204" s="3166"/>
      <c r="C204" s="3167"/>
      <c r="E204" s="3166"/>
    </row>
    <row r="205" spans="1:5" s="1966" customFormat="1" x14ac:dyDescent="0.15">
      <c r="A205" s="3166"/>
      <c r="C205" s="3167"/>
      <c r="E205" s="3166"/>
    </row>
    <row r="206" spans="1:5" s="1966" customFormat="1" x14ac:dyDescent="0.15">
      <c r="A206" s="3166"/>
      <c r="C206" s="3167"/>
      <c r="E206" s="3166"/>
    </row>
    <row r="207" spans="1:5" s="1966" customFormat="1" x14ac:dyDescent="0.15">
      <c r="A207" s="3166"/>
      <c r="C207" s="3167"/>
      <c r="E207" s="3166"/>
    </row>
    <row r="208" spans="1:5" s="1966" customFormat="1" x14ac:dyDescent="0.15">
      <c r="A208" s="3166"/>
      <c r="C208" s="3167"/>
      <c r="E208" s="3166"/>
    </row>
    <row r="209" spans="1:5" s="1966" customFormat="1" x14ac:dyDescent="0.15">
      <c r="A209" s="3166"/>
      <c r="C209" s="3167"/>
      <c r="E209" s="3166"/>
    </row>
    <row r="210" spans="1:5" s="1966" customFormat="1" x14ac:dyDescent="0.15">
      <c r="A210" s="3166"/>
      <c r="C210" s="3167"/>
      <c r="E210" s="3166"/>
    </row>
    <row r="211" spans="1:5" s="1966" customFormat="1" x14ac:dyDescent="0.15">
      <c r="A211" s="3166"/>
      <c r="C211" s="3167"/>
      <c r="E211" s="3166"/>
    </row>
    <row r="212" spans="1:5" s="1966" customFormat="1" x14ac:dyDescent="0.15">
      <c r="A212" s="3166"/>
      <c r="C212" s="3167"/>
      <c r="E212" s="3166"/>
    </row>
    <row r="213" spans="1:5" s="1966" customFormat="1" x14ac:dyDescent="0.15">
      <c r="A213" s="3166"/>
      <c r="C213" s="3167"/>
      <c r="E213" s="3166"/>
    </row>
    <row r="214" spans="1:5" s="1966" customFormat="1" x14ac:dyDescent="0.15">
      <c r="A214" s="3166"/>
      <c r="C214" s="3167"/>
      <c r="E214" s="3166"/>
    </row>
    <row r="215" spans="1:5" s="1966" customFormat="1" x14ac:dyDescent="0.15">
      <c r="A215" s="3166"/>
      <c r="C215" s="3167"/>
      <c r="E215" s="3166"/>
    </row>
    <row r="216" spans="1:5" s="1966" customFormat="1" x14ac:dyDescent="0.15">
      <c r="A216" s="3166"/>
      <c r="C216" s="3167"/>
      <c r="E216" s="3166"/>
    </row>
    <row r="217" spans="1:5" s="1966" customFormat="1" x14ac:dyDescent="0.15">
      <c r="A217" s="3166"/>
      <c r="C217" s="3167"/>
      <c r="E217" s="3166"/>
    </row>
    <row r="218" spans="1:5" s="1966" customFormat="1" x14ac:dyDescent="0.15">
      <c r="A218" s="3166"/>
      <c r="C218" s="3167"/>
      <c r="E218" s="3166"/>
    </row>
    <row r="219" spans="1:5" s="1966" customFormat="1" x14ac:dyDescent="0.15">
      <c r="A219" s="3166"/>
      <c r="C219" s="3167"/>
      <c r="E219" s="3166"/>
    </row>
    <row r="220" spans="1:5" s="1966" customFormat="1" x14ac:dyDescent="0.15">
      <c r="A220" s="3166"/>
      <c r="C220" s="3167"/>
      <c r="E220" s="3166"/>
    </row>
    <row r="221" spans="1:5" s="1966" customFormat="1" x14ac:dyDescent="0.15">
      <c r="A221" s="3166"/>
      <c r="C221" s="3167"/>
      <c r="E221" s="3166"/>
    </row>
    <row r="222" spans="1:5" s="1966" customFormat="1" x14ac:dyDescent="0.15">
      <c r="A222" s="3166"/>
      <c r="C222" s="3167"/>
      <c r="E222" s="3166"/>
    </row>
    <row r="223" spans="1:5" s="1966" customFormat="1" x14ac:dyDescent="0.15">
      <c r="A223" s="3166"/>
      <c r="C223" s="3167"/>
      <c r="E223" s="3166"/>
    </row>
    <row r="224" spans="1:5" s="1966" customFormat="1" x14ac:dyDescent="0.15">
      <c r="A224" s="3166"/>
      <c r="C224" s="3167"/>
      <c r="E224" s="3166"/>
    </row>
    <row r="225" spans="1:5" s="1966" customFormat="1" x14ac:dyDescent="0.15">
      <c r="A225" s="3166"/>
      <c r="C225" s="3167"/>
      <c r="E225" s="3166"/>
    </row>
    <row r="226" spans="1:5" s="1966" customFormat="1" x14ac:dyDescent="0.15">
      <c r="A226" s="3166"/>
      <c r="C226" s="3167"/>
      <c r="E226" s="3166"/>
    </row>
    <row r="227" spans="1:5" s="1966" customFormat="1" x14ac:dyDescent="0.15">
      <c r="A227" s="3166"/>
      <c r="C227" s="3167"/>
      <c r="E227" s="3166"/>
    </row>
    <row r="228" spans="1:5" s="1966" customFormat="1" x14ac:dyDescent="0.15">
      <c r="A228" s="3166"/>
      <c r="C228" s="3167"/>
      <c r="E228" s="3166"/>
    </row>
    <row r="229" spans="1:5" s="1966" customFormat="1" x14ac:dyDescent="0.15">
      <c r="A229" s="3166"/>
      <c r="C229" s="3167"/>
      <c r="E229" s="3166"/>
    </row>
    <row r="230" spans="1:5" s="1966" customFormat="1" x14ac:dyDescent="0.15">
      <c r="A230" s="3166"/>
      <c r="C230" s="3167"/>
      <c r="E230" s="3166"/>
    </row>
    <row r="231" spans="1:5" s="1966" customFormat="1" x14ac:dyDescent="0.15">
      <c r="A231" s="3166"/>
      <c r="C231" s="3167"/>
      <c r="E231" s="3166"/>
    </row>
    <row r="232" spans="1:5" s="1966" customFormat="1" x14ac:dyDescent="0.15">
      <c r="A232" s="3166"/>
      <c r="C232" s="3167"/>
      <c r="E232" s="3166"/>
    </row>
    <row r="233" spans="1:5" s="1966" customFormat="1" x14ac:dyDescent="0.15">
      <c r="A233" s="3166"/>
      <c r="C233" s="3167"/>
      <c r="E233" s="3166"/>
    </row>
    <row r="234" spans="1:5" s="1966" customFormat="1" x14ac:dyDescent="0.15">
      <c r="A234" s="3166"/>
      <c r="C234" s="3167"/>
      <c r="E234" s="3166"/>
    </row>
    <row r="235" spans="1:5" s="1966" customFormat="1" x14ac:dyDescent="0.15">
      <c r="A235" s="3166"/>
      <c r="C235" s="3167"/>
      <c r="E235" s="3166"/>
    </row>
    <row r="236" spans="1:5" s="1966" customFormat="1" x14ac:dyDescent="0.15">
      <c r="A236" s="3166"/>
      <c r="C236" s="3167"/>
      <c r="E236" s="3166"/>
    </row>
    <row r="237" spans="1:5" s="1966" customFormat="1" x14ac:dyDescent="0.15">
      <c r="A237" s="3166"/>
      <c r="C237" s="3167"/>
      <c r="E237" s="3166"/>
    </row>
    <row r="238" spans="1:5" s="1966" customFormat="1" x14ac:dyDescent="0.15">
      <c r="A238" s="3166"/>
      <c r="C238" s="3167"/>
      <c r="E238" s="3166"/>
    </row>
    <row r="239" spans="1:5" s="1966" customFormat="1" x14ac:dyDescent="0.15">
      <c r="A239" s="3166"/>
      <c r="C239" s="3167"/>
      <c r="E239" s="3166"/>
    </row>
    <row r="240" spans="1:5" s="1966" customFormat="1" x14ac:dyDescent="0.15">
      <c r="A240" s="3166"/>
      <c r="C240" s="3167"/>
      <c r="E240" s="3166"/>
    </row>
    <row r="241" spans="1:5" s="1966" customFormat="1" x14ac:dyDescent="0.15">
      <c r="A241" s="3166"/>
      <c r="C241" s="3167"/>
      <c r="E241" s="3166"/>
    </row>
    <row r="242" spans="1:5" s="1966" customFormat="1" x14ac:dyDescent="0.15">
      <c r="A242" s="3166"/>
      <c r="C242" s="3167"/>
      <c r="E242" s="3166"/>
    </row>
    <row r="243" spans="1:5" s="1966" customFormat="1" x14ac:dyDescent="0.15">
      <c r="A243" s="3166"/>
      <c r="C243" s="3167"/>
      <c r="E243" s="3166"/>
    </row>
    <row r="244" spans="1:5" s="1966" customFormat="1" x14ac:dyDescent="0.15">
      <c r="A244" s="3166"/>
      <c r="C244" s="3167"/>
      <c r="E244" s="3166"/>
    </row>
    <row r="245" spans="1:5" s="1966" customFormat="1" x14ac:dyDescent="0.15">
      <c r="A245" s="3166"/>
      <c r="C245" s="3167"/>
      <c r="E245" s="3166"/>
    </row>
    <row r="246" spans="1:5" s="1966" customFormat="1" x14ac:dyDescent="0.15">
      <c r="A246" s="3166"/>
      <c r="C246" s="3167"/>
      <c r="E246" s="3166"/>
    </row>
    <row r="247" spans="1:5" s="1966" customFormat="1" x14ac:dyDescent="0.15">
      <c r="A247" s="3166"/>
      <c r="C247" s="3167"/>
      <c r="E247" s="3166"/>
    </row>
    <row r="248" spans="1:5" s="1966" customFormat="1" x14ac:dyDescent="0.15">
      <c r="A248" s="3166"/>
      <c r="C248" s="3167"/>
      <c r="E248" s="3166"/>
    </row>
    <row r="249" spans="1:5" s="1966" customFormat="1" x14ac:dyDescent="0.15">
      <c r="A249" s="3166"/>
      <c r="C249" s="3167"/>
      <c r="E249" s="3166"/>
    </row>
    <row r="250" spans="1:5" s="1966" customFormat="1" x14ac:dyDescent="0.15">
      <c r="A250" s="3166"/>
      <c r="C250" s="3167"/>
      <c r="E250" s="3166"/>
    </row>
    <row r="251" spans="1:5" s="1966" customFormat="1" x14ac:dyDescent="0.15">
      <c r="A251" s="3166"/>
      <c r="C251" s="3167"/>
      <c r="E251" s="3166"/>
    </row>
    <row r="252" spans="1:5" s="1966" customFormat="1" x14ac:dyDescent="0.15">
      <c r="A252" s="3166"/>
      <c r="C252" s="3167"/>
      <c r="E252" s="3166"/>
    </row>
    <row r="253" spans="1:5" s="1966" customFormat="1" x14ac:dyDescent="0.15">
      <c r="A253" s="3166"/>
      <c r="C253" s="3167"/>
      <c r="E253" s="3166"/>
    </row>
    <row r="254" spans="1:5" s="1966" customFormat="1" x14ac:dyDescent="0.15">
      <c r="A254" s="3166"/>
      <c r="C254" s="3167"/>
      <c r="E254" s="3166"/>
    </row>
    <row r="255" spans="1:5" s="1966" customFormat="1" x14ac:dyDescent="0.15">
      <c r="A255" s="3166"/>
      <c r="C255" s="3167"/>
      <c r="E255" s="3166"/>
    </row>
    <row r="256" spans="1:5" s="1966" customFormat="1" x14ac:dyDescent="0.15">
      <c r="A256" s="3166"/>
      <c r="C256" s="3167"/>
      <c r="E256" s="3166"/>
    </row>
    <row r="257" spans="1:5" s="1966" customFormat="1" x14ac:dyDescent="0.15">
      <c r="A257" s="3166"/>
      <c r="C257" s="3167"/>
      <c r="E257" s="3166"/>
    </row>
    <row r="258" spans="1:5" s="1966" customFormat="1" x14ac:dyDescent="0.15">
      <c r="A258" s="3166"/>
      <c r="C258" s="3167"/>
      <c r="E258" s="3166"/>
    </row>
    <row r="259" spans="1:5" s="1966" customFormat="1" x14ac:dyDescent="0.15">
      <c r="A259" s="3166"/>
      <c r="C259" s="3167"/>
      <c r="E259" s="3166"/>
    </row>
    <row r="260" spans="1:5" s="1966" customFormat="1" x14ac:dyDescent="0.15">
      <c r="A260" s="3166"/>
      <c r="C260" s="3167"/>
      <c r="E260" s="3166"/>
    </row>
    <row r="261" spans="1:5" s="1966" customFormat="1" x14ac:dyDescent="0.15">
      <c r="A261" s="3166"/>
      <c r="C261" s="3167"/>
      <c r="E261" s="3166"/>
    </row>
    <row r="262" spans="1:5" s="1966" customFormat="1" x14ac:dyDescent="0.15">
      <c r="A262" s="3166"/>
      <c r="C262" s="3167"/>
      <c r="E262" s="3166"/>
    </row>
    <row r="263" spans="1:5" s="1966" customFormat="1" x14ac:dyDescent="0.15">
      <c r="A263" s="3166"/>
      <c r="C263" s="3167"/>
      <c r="E263" s="3166"/>
    </row>
    <row r="264" spans="1:5" s="1966" customFormat="1" x14ac:dyDescent="0.15">
      <c r="A264" s="3166"/>
      <c r="C264" s="3167"/>
      <c r="E264" s="3166"/>
    </row>
    <row r="265" spans="1:5" s="1966" customFormat="1" x14ac:dyDescent="0.15">
      <c r="A265" s="3166"/>
      <c r="C265" s="3167"/>
      <c r="E265" s="3166"/>
    </row>
    <row r="266" spans="1:5" s="1966" customFormat="1" x14ac:dyDescent="0.15">
      <c r="A266" s="3166"/>
      <c r="C266" s="3167"/>
      <c r="E266" s="3166"/>
    </row>
    <row r="267" spans="1:5" s="1966" customFormat="1" x14ac:dyDescent="0.15">
      <c r="A267" s="3166"/>
      <c r="C267" s="3167"/>
      <c r="E267" s="3166"/>
    </row>
    <row r="268" spans="1:5" s="1966" customFormat="1" x14ac:dyDescent="0.15">
      <c r="A268" s="3166"/>
      <c r="C268" s="3167"/>
      <c r="E268" s="3166"/>
    </row>
    <row r="269" spans="1:5" s="1966" customFormat="1" x14ac:dyDescent="0.15">
      <c r="A269" s="3166"/>
      <c r="C269" s="3167"/>
      <c r="E269" s="3166"/>
    </row>
    <row r="270" spans="1:5" s="1966" customFormat="1" x14ac:dyDescent="0.15">
      <c r="A270" s="3166"/>
      <c r="C270" s="3167"/>
      <c r="E270" s="3166"/>
    </row>
    <row r="271" spans="1:5" s="1966" customFormat="1" x14ac:dyDescent="0.15">
      <c r="A271" s="3166"/>
      <c r="C271" s="3167"/>
      <c r="E271" s="3166"/>
    </row>
    <row r="272" spans="1:5" s="1966" customFormat="1" x14ac:dyDescent="0.15">
      <c r="A272" s="3166"/>
      <c r="C272" s="3167"/>
      <c r="E272" s="3166"/>
    </row>
    <row r="273" spans="1:5" s="1966" customFormat="1" x14ac:dyDescent="0.15">
      <c r="A273" s="3166"/>
      <c r="C273" s="3167"/>
      <c r="E273" s="3166"/>
    </row>
    <row r="274" spans="1:5" s="1966" customFormat="1" x14ac:dyDescent="0.15">
      <c r="A274" s="3166"/>
      <c r="C274" s="3167"/>
      <c r="E274" s="3166"/>
    </row>
    <row r="275" spans="1:5" s="1966" customFormat="1" x14ac:dyDescent="0.15">
      <c r="A275" s="3166"/>
      <c r="C275" s="3167"/>
      <c r="E275" s="3166"/>
    </row>
    <row r="276" spans="1:5" s="1966" customFormat="1" x14ac:dyDescent="0.15">
      <c r="A276" s="3166"/>
      <c r="C276" s="3167"/>
      <c r="E276" s="3166"/>
    </row>
    <row r="277" spans="1:5" s="1966" customFormat="1" x14ac:dyDescent="0.15">
      <c r="A277" s="3166"/>
      <c r="C277" s="3167"/>
      <c r="E277" s="3166"/>
    </row>
    <row r="278" spans="1:5" s="1966" customFormat="1" x14ac:dyDescent="0.15">
      <c r="A278" s="3166"/>
      <c r="C278" s="3167"/>
      <c r="E278" s="3166"/>
    </row>
    <row r="279" spans="1:5" s="1966" customFormat="1" x14ac:dyDescent="0.15">
      <c r="A279" s="3166"/>
      <c r="C279" s="3167"/>
      <c r="E279" s="3166"/>
    </row>
    <row r="280" spans="1:5" s="1966" customFormat="1" x14ac:dyDescent="0.15">
      <c r="A280" s="3166"/>
      <c r="C280" s="3167"/>
      <c r="E280" s="3166"/>
    </row>
    <row r="281" spans="1:5" s="1966" customFormat="1" x14ac:dyDescent="0.15">
      <c r="A281" s="3166"/>
      <c r="C281" s="3167"/>
      <c r="E281" s="3166"/>
    </row>
    <row r="282" spans="1:5" s="1966" customFormat="1" x14ac:dyDescent="0.15">
      <c r="A282" s="3166"/>
      <c r="C282" s="3167"/>
      <c r="E282" s="3166"/>
    </row>
    <row r="283" spans="1:5" s="1966" customFormat="1" x14ac:dyDescent="0.15">
      <c r="A283" s="3166"/>
      <c r="C283" s="3167"/>
      <c r="E283" s="3166"/>
    </row>
    <row r="284" spans="1:5" s="1966" customFormat="1" x14ac:dyDescent="0.15">
      <c r="A284" s="3166"/>
      <c r="C284" s="3167"/>
      <c r="E284" s="3166"/>
    </row>
    <row r="285" spans="1:5" s="1966" customFormat="1" x14ac:dyDescent="0.15">
      <c r="A285" s="3166"/>
      <c r="C285" s="3167"/>
      <c r="E285" s="3166"/>
    </row>
    <row r="286" spans="1:5" s="1966" customFormat="1" x14ac:dyDescent="0.15">
      <c r="A286" s="3166"/>
      <c r="C286" s="3167"/>
      <c r="E286" s="3166"/>
    </row>
    <row r="287" spans="1:5" s="1966" customFormat="1" x14ac:dyDescent="0.15">
      <c r="A287" s="3166"/>
      <c r="C287" s="3167"/>
      <c r="E287" s="3166"/>
    </row>
    <row r="288" spans="1:5" s="1966" customFormat="1" x14ac:dyDescent="0.15">
      <c r="A288" s="3166"/>
      <c r="C288" s="3167"/>
      <c r="E288" s="3166"/>
    </row>
    <row r="289" spans="1:5" s="1966" customFormat="1" x14ac:dyDescent="0.15">
      <c r="A289" s="3166"/>
      <c r="C289" s="3167"/>
      <c r="E289" s="3166"/>
    </row>
    <row r="290" spans="1:5" s="1966" customFormat="1" x14ac:dyDescent="0.15">
      <c r="A290" s="3166"/>
      <c r="C290" s="3167"/>
      <c r="E290" s="3166"/>
    </row>
    <row r="291" spans="1:5" s="1966" customFormat="1" x14ac:dyDescent="0.15">
      <c r="A291" s="3166"/>
      <c r="C291" s="3167"/>
      <c r="E291" s="3166"/>
    </row>
    <row r="292" spans="1:5" s="1966" customFormat="1" x14ac:dyDescent="0.15">
      <c r="A292" s="3166"/>
      <c r="C292" s="3167"/>
      <c r="E292" s="3166"/>
    </row>
    <row r="293" spans="1:5" s="1966" customFormat="1" x14ac:dyDescent="0.15">
      <c r="A293" s="3166"/>
      <c r="C293" s="3167"/>
      <c r="E293" s="3166"/>
    </row>
    <row r="294" spans="1:5" s="1966" customFormat="1" x14ac:dyDescent="0.15">
      <c r="A294" s="3166"/>
      <c r="C294" s="3167"/>
      <c r="E294" s="3166"/>
    </row>
    <row r="295" spans="1:5" s="1966" customFormat="1" x14ac:dyDescent="0.15">
      <c r="A295" s="3166"/>
      <c r="C295" s="3167"/>
      <c r="E295" s="3166"/>
    </row>
    <row r="296" spans="1:5" s="1966" customFormat="1" x14ac:dyDescent="0.15">
      <c r="A296" s="3166"/>
      <c r="C296" s="3167"/>
      <c r="E296" s="3166"/>
    </row>
    <row r="297" spans="1:5" s="1966" customFormat="1" x14ac:dyDescent="0.15">
      <c r="A297" s="3166"/>
      <c r="C297" s="3167"/>
      <c r="E297" s="3166"/>
    </row>
    <row r="298" spans="1:5" s="1966" customFormat="1" x14ac:dyDescent="0.15">
      <c r="A298" s="3166"/>
      <c r="C298" s="3167"/>
      <c r="E298" s="3166"/>
    </row>
    <row r="299" spans="1:5" s="1966" customFormat="1" x14ac:dyDescent="0.15">
      <c r="A299" s="3166"/>
      <c r="C299" s="3167"/>
      <c r="E299" s="3166"/>
    </row>
    <row r="300" spans="1:5" s="1966" customFormat="1" x14ac:dyDescent="0.15">
      <c r="A300" s="3166"/>
      <c r="C300" s="3167"/>
      <c r="E300" s="3166"/>
    </row>
    <row r="301" spans="1:5" s="1966" customFormat="1" x14ac:dyDescent="0.15">
      <c r="A301" s="3166"/>
      <c r="C301" s="3167"/>
      <c r="E301" s="3166"/>
    </row>
    <row r="302" spans="1:5" s="1966" customFormat="1" x14ac:dyDescent="0.15">
      <c r="A302" s="3166"/>
      <c r="C302" s="3167"/>
      <c r="E302" s="3166"/>
    </row>
    <row r="303" spans="1:5" s="1966" customFormat="1" x14ac:dyDescent="0.15">
      <c r="A303" s="3166"/>
      <c r="C303" s="3167"/>
      <c r="E303" s="3166"/>
    </row>
    <row r="304" spans="1:5" s="1966" customFormat="1" x14ac:dyDescent="0.15">
      <c r="A304" s="3166"/>
      <c r="C304" s="3167"/>
      <c r="E304" s="3166"/>
    </row>
    <row r="305" spans="1:5" s="1966" customFormat="1" x14ac:dyDescent="0.15">
      <c r="A305" s="3166"/>
      <c r="C305" s="3167"/>
      <c r="E305" s="3166"/>
    </row>
    <row r="306" spans="1:5" s="1966" customFormat="1" x14ac:dyDescent="0.15">
      <c r="A306" s="3166"/>
      <c r="C306" s="3167"/>
      <c r="E306" s="3166"/>
    </row>
    <row r="307" spans="1:5" s="1966" customFormat="1" x14ac:dyDescent="0.15">
      <c r="A307" s="3166"/>
      <c r="C307" s="3167"/>
      <c r="E307" s="3166"/>
    </row>
    <row r="308" spans="1:5" s="1966" customFormat="1" x14ac:dyDescent="0.15">
      <c r="A308" s="3166"/>
      <c r="C308" s="3167"/>
      <c r="E308" s="3166"/>
    </row>
    <row r="309" spans="1:5" s="1966" customFormat="1" x14ac:dyDescent="0.15">
      <c r="A309" s="3166"/>
      <c r="C309" s="3167"/>
      <c r="E309" s="3166"/>
    </row>
    <row r="310" spans="1:5" s="1966" customFormat="1" x14ac:dyDescent="0.15">
      <c r="A310" s="3166"/>
      <c r="C310" s="3167"/>
      <c r="E310" s="3166"/>
    </row>
    <row r="311" spans="1:5" s="1966" customFormat="1" x14ac:dyDescent="0.15">
      <c r="A311" s="3166"/>
      <c r="C311" s="3167"/>
      <c r="E311" s="3166"/>
    </row>
    <row r="312" spans="1:5" s="1966" customFormat="1" x14ac:dyDescent="0.15">
      <c r="A312" s="3166"/>
      <c r="C312" s="3167"/>
      <c r="E312" s="3166"/>
    </row>
    <row r="313" spans="1:5" s="1966" customFormat="1" x14ac:dyDescent="0.15">
      <c r="A313" s="3166"/>
      <c r="C313" s="3167"/>
      <c r="E313" s="3166"/>
    </row>
    <row r="314" spans="1:5" s="1966" customFormat="1" x14ac:dyDescent="0.15">
      <c r="A314" s="3166"/>
      <c r="C314" s="3167"/>
      <c r="E314" s="3166"/>
    </row>
    <row r="315" spans="1:5" s="1966" customFormat="1" x14ac:dyDescent="0.15">
      <c r="A315" s="3166"/>
      <c r="C315" s="3167"/>
      <c r="E315" s="3166"/>
    </row>
    <row r="316" spans="1:5" s="1966" customFormat="1" x14ac:dyDescent="0.15">
      <c r="A316" s="3166"/>
      <c r="C316" s="3167"/>
      <c r="E316" s="3166"/>
    </row>
    <row r="317" spans="1:5" s="1966" customFormat="1" x14ac:dyDescent="0.15">
      <c r="A317" s="3166"/>
      <c r="C317" s="3167"/>
      <c r="E317" s="3166"/>
    </row>
    <row r="318" spans="1:5" s="1966" customFormat="1" x14ac:dyDescent="0.15">
      <c r="A318" s="3166"/>
      <c r="C318" s="3167"/>
      <c r="E318" s="3166"/>
    </row>
    <row r="319" spans="1:5" s="1966" customFormat="1" x14ac:dyDescent="0.15">
      <c r="A319" s="3166"/>
      <c r="C319" s="3167"/>
      <c r="E319" s="3166"/>
    </row>
    <row r="320" spans="1:5" s="1966" customFormat="1" x14ac:dyDescent="0.15">
      <c r="A320" s="3166"/>
      <c r="C320" s="3167"/>
      <c r="E320" s="3166"/>
    </row>
    <row r="321" spans="1:5" s="1966" customFormat="1" x14ac:dyDescent="0.15">
      <c r="A321" s="3166"/>
      <c r="C321" s="3167"/>
      <c r="E321" s="3166"/>
    </row>
    <row r="322" spans="1:5" s="1966" customFormat="1" x14ac:dyDescent="0.15">
      <c r="A322" s="3166"/>
      <c r="C322" s="3167"/>
      <c r="E322" s="3166"/>
    </row>
    <row r="323" spans="1:5" s="1966" customFormat="1" x14ac:dyDescent="0.15">
      <c r="A323" s="3166"/>
      <c r="C323" s="3167"/>
      <c r="E323" s="3166"/>
    </row>
    <row r="324" spans="1:5" s="1966" customFormat="1" x14ac:dyDescent="0.15">
      <c r="A324" s="3166"/>
      <c r="C324" s="3167"/>
      <c r="E324" s="3166"/>
    </row>
    <row r="325" spans="1:5" s="1966" customFormat="1" x14ac:dyDescent="0.15">
      <c r="A325" s="3166"/>
      <c r="C325" s="3167"/>
      <c r="E325" s="3166"/>
    </row>
    <row r="326" spans="1:5" s="1966" customFormat="1" x14ac:dyDescent="0.15">
      <c r="A326" s="3166"/>
      <c r="C326" s="3167"/>
      <c r="E326" s="3166"/>
    </row>
    <row r="327" spans="1:5" s="1966" customFormat="1" x14ac:dyDescent="0.15">
      <c r="A327" s="3166"/>
      <c r="C327" s="3167"/>
      <c r="E327" s="3166"/>
    </row>
    <row r="328" spans="1:5" s="1966" customFormat="1" x14ac:dyDescent="0.15">
      <c r="A328" s="3166"/>
      <c r="C328" s="3167"/>
      <c r="E328" s="3166"/>
    </row>
    <row r="329" spans="1:5" s="1966" customFormat="1" x14ac:dyDescent="0.15">
      <c r="A329" s="3166"/>
      <c r="C329" s="3167"/>
      <c r="E329" s="3166"/>
    </row>
    <row r="330" spans="1:5" s="1966" customFormat="1" x14ac:dyDescent="0.15">
      <c r="A330" s="3166"/>
      <c r="C330" s="3167"/>
      <c r="E330" s="3166"/>
    </row>
    <row r="331" spans="1:5" s="1966" customFormat="1" x14ac:dyDescent="0.15">
      <c r="A331" s="3166"/>
      <c r="C331" s="3167"/>
      <c r="E331" s="3166"/>
    </row>
    <row r="332" spans="1:5" s="1966" customFormat="1" x14ac:dyDescent="0.15">
      <c r="A332" s="3166"/>
      <c r="C332" s="3167"/>
      <c r="E332" s="3166"/>
    </row>
    <row r="333" spans="1:5" s="1966" customFormat="1" x14ac:dyDescent="0.15">
      <c r="A333" s="3166"/>
      <c r="C333" s="3167"/>
      <c r="E333" s="3166"/>
    </row>
    <row r="334" spans="1:5" s="1966" customFormat="1" x14ac:dyDescent="0.15">
      <c r="A334" s="3166"/>
      <c r="C334" s="3167"/>
      <c r="E334" s="3166"/>
    </row>
    <row r="335" spans="1:5" s="1966" customFormat="1" x14ac:dyDescent="0.15">
      <c r="A335" s="3166"/>
      <c r="C335" s="3167"/>
      <c r="E335" s="3166"/>
    </row>
    <row r="336" spans="1:5" s="1966" customFormat="1" x14ac:dyDescent="0.15">
      <c r="A336" s="3166"/>
      <c r="C336" s="3167"/>
      <c r="E336" s="3166"/>
    </row>
    <row r="337" spans="1:5" s="1966" customFormat="1" x14ac:dyDescent="0.15">
      <c r="A337" s="3166"/>
      <c r="C337" s="3167"/>
      <c r="E337" s="3166"/>
    </row>
    <row r="338" spans="1:5" s="1966" customFormat="1" x14ac:dyDescent="0.15">
      <c r="A338" s="3166"/>
      <c r="C338" s="3167"/>
      <c r="E338" s="3166"/>
    </row>
    <row r="339" spans="1:5" s="1966" customFormat="1" x14ac:dyDescent="0.15">
      <c r="A339" s="3166"/>
      <c r="C339" s="3167"/>
      <c r="E339" s="3166"/>
    </row>
    <row r="340" spans="1:5" s="1966" customFormat="1" x14ac:dyDescent="0.15">
      <c r="A340" s="3166"/>
      <c r="C340" s="3167"/>
      <c r="E340" s="3166"/>
    </row>
    <row r="341" spans="1:5" s="1966" customFormat="1" x14ac:dyDescent="0.15">
      <c r="A341" s="3166"/>
      <c r="C341" s="3167"/>
      <c r="E341" s="3166"/>
    </row>
    <row r="342" spans="1:5" s="1966" customFormat="1" x14ac:dyDescent="0.15">
      <c r="A342" s="3166"/>
      <c r="C342" s="3167"/>
      <c r="E342" s="3166"/>
    </row>
    <row r="343" spans="1:5" s="1966" customFormat="1" x14ac:dyDescent="0.15">
      <c r="A343" s="3166"/>
      <c r="C343" s="3167"/>
      <c r="E343" s="3166"/>
    </row>
    <row r="344" spans="1:5" s="1966" customFormat="1" x14ac:dyDescent="0.15">
      <c r="A344" s="3166"/>
      <c r="C344" s="3167"/>
      <c r="E344" s="3166"/>
    </row>
    <row r="345" spans="1:5" s="1966" customFormat="1" x14ac:dyDescent="0.15">
      <c r="A345" s="3166"/>
      <c r="C345" s="3167"/>
      <c r="E345" s="3166"/>
    </row>
    <row r="346" spans="1:5" s="1966" customFormat="1" x14ac:dyDescent="0.15">
      <c r="A346" s="3166"/>
      <c r="C346" s="3167"/>
      <c r="E346" s="3166"/>
    </row>
    <row r="347" spans="1:5" s="1966" customFormat="1" x14ac:dyDescent="0.15">
      <c r="A347" s="3166"/>
      <c r="C347" s="3167"/>
      <c r="E347" s="3166"/>
    </row>
    <row r="348" spans="1:5" s="1966" customFormat="1" x14ac:dyDescent="0.15">
      <c r="A348" s="3166"/>
      <c r="C348" s="3167"/>
      <c r="E348" s="3166"/>
    </row>
    <row r="349" spans="1:5" s="1966" customFormat="1" x14ac:dyDescent="0.15">
      <c r="A349" s="3166"/>
      <c r="C349" s="3167"/>
      <c r="E349" s="3166"/>
    </row>
    <row r="350" spans="1:5" s="1966" customFormat="1" x14ac:dyDescent="0.15">
      <c r="A350" s="3166"/>
      <c r="C350" s="3167"/>
      <c r="E350" s="3166"/>
    </row>
    <row r="351" spans="1:5" s="1966" customFormat="1" x14ac:dyDescent="0.15">
      <c r="A351" s="3166"/>
      <c r="C351" s="3167"/>
      <c r="E351" s="3166"/>
    </row>
    <row r="352" spans="1:5" s="1966" customFormat="1" x14ac:dyDescent="0.15">
      <c r="A352" s="3166"/>
      <c r="C352" s="3167"/>
      <c r="E352" s="3166"/>
    </row>
    <row r="353" spans="1:5" s="1966" customFormat="1" x14ac:dyDescent="0.15">
      <c r="A353" s="3166"/>
      <c r="C353" s="3167"/>
      <c r="E353" s="3166"/>
    </row>
    <row r="354" spans="1:5" s="1966" customFormat="1" x14ac:dyDescent="0.15">
      <c r="A354" s="3166"/>
      <c r="C354" s="3167"/>
      <c r="E354" s="3166"/>
    </row>
    <row r="355" spans="1:5" s="1966" customFormat="1" x14ac:dyDescent="0.15">
      <c r="A355" s="3166"/>
      <c r="C355" s="3167"/>
      <c r="E355" s="3166"/>
    </row>
    <row r="356" spans="1:5" s="1966" customFormat="1" x14ac:dyDescent="0.15">
      <c r="A356" s="3166"/>
      <c r="C356" s="3167"/>
      <c r="E356" s="3166"/>
    </row>
    <row r="357" spans="1:5" s="1966" customFormat="1" x14ac:dyDescent="0.15">
      <c r="A357" s="3166"/>
      <c r="C357" s="3167"/>
      <c r="E357" s="3166"/>
    </row>
    <row r="358" spans="1:5" s="1966" customFormat="1" x14ac:dyDescent="0.15">
      <c r="A358" s="3166"/>
      <c r="C358" s="3167"/>
      <c r="E358" s="3166"/>
    </row>
    <row r="359" spans="1:5" s="1966" customFormat="1" x14ac:dyDescent="0.15">
      <c r="A359" s="3166"/>
      <c r="C359" s="3167"/>
      <c r="E359" s="3166"/>
    </row>
    <row r="360" spans="1:5" s="1966" customFormat="1" x14ac:dyDescent="0.15">
      <c r="A360" s="3166"/>
      <c r="C360" s="3167"/>
      <c r="E360" s="3166"/>
    </row>
    <row r="361" spans="1:5" s="1966" customFormat="1" x14ac:dyDescent="0.15">
      <c r="A361" s="3166"/>
      <c r="C361" s="3167"/>
      <c r="E361" s="3166"/>
    </row>
    <row r="362" spans="1:5" s="1966" customFormat="1" x14ac:dyDescent="0.15">
      <c r="A362" s="3166"/>
      <c r="C362" s="3167"/>
      <c r="E362" s="3166"/>
    </row>
    <row r="363" spans="1:5" s="1966" customFormat="1" x14ac:dyDescent="0.15">
      <c r="A363" s="3166"/>
      <c r="C363" s="3167"/>
      <c r="E363" s="3166"/>
    </row>
    <row r="364" spans="1:5" s="1966" customFormat="1" x14ac:dyDescent="0.15">
      <c r="A364" s="3166"/>
      <c r="C364" s="3167"/>
      <c r="E364" s="3166"/>
    </row>
    <row r="365" spans="1:5" s="1966" customFormat="1" x14ac:dyDescent="0.15">
      <c r="A365" s="3166"/>
      <c r="C365" s="3167"/>
      <c r="E365" s="3166"/>
    </row>
    <row r="366" spans="1:5" s="1966" customFormat="1" x14ac:dyDescent="0.15">
      <c r="A366" s="3166"/>
      <c r="C366" s="3167"/>
      <c r="E366" s="3166"/>
    </row>
    <row r="367" spans="1:5" s="1966" customFormat="1" x14ac:dyDescent="0.15">
      <c r="A367" s="3166"/>
      <c r="C367" s="3167"/>
      <c r="E367" s="3166"/>
    </row>
    <row r="368" spans="1:5" s="1966" customFormat="1" x14ac:dyDescent="0.15">
      <c r="A368" s="3166"/>
      <c r="C368" s="3167"/>
      <c r="E368" s="3166"/>
    </row>
    <row r="369" spans="1:5" s="1966" customFormat="1" x14ac:dyDescent="0.15">
      <c r="A369" s="3166"/>
      <c r="C369" s="3167"/>
      <c r="E369" s="3166"/>
    </row>
    <row r="370" spans="1:5" s="1966" customFormat="1" x14ac:dyDescent="0.15">
      <c r="A370" s="3166"/>
      <c r="C370" s="3167"/>
      <c r="E370" s="3166"/>
    </row>
    <row r="371" spans="1:5" s="1966" customFormat="1" x14ac:dyDescent="0.15">
      <c r="A371" s="3166"/>
      <c r="C371" s="3167"/>
      <c r="E371" s="3166"/>
    </row>
    <row r="372" spans="1:5" s="1966" customFormat="1" x14ac:dyDescent="0.15">
      <c r="A372" s="3166"/>
      <c r="C372" s="3167"/>
      <c r="E372" s="3166"/>
    </row>
    <row r="373" spans="1:5" s="1966" customFormat="1" x14ac:dyDescent="0.15">
      <c r="A373" s="3166"/>
      <c r="C373" s="3167"/>
      <c r="E373" s="3166"/>
    </row>
    <row r="374" spans="1:5" s="1966" customFormat="1" x14ac:dyDescent="0.15">
      <c r="A374" s="3166"/>
      <c r="C374" s="3167"/>
      <c r="E374" s="3166"/>
    </row>
    <row r="375" spans="1:5" s="1966" customFormat="1" x14ac:dyDescent="0.15">
      <c r="A375" s="3166"/>
      <c r="C375" s="3167"/>
      <c r="E375" s="3166"/>
    </row>
    <row r="376" spans="1:5" s="1966" customFormat="1" x14ac:dyDescent="0.15">
      <c r="A376" s="3166"/>
      <c r="C376" s="3167"/>
      <c r="E376" s="3166"/>
    </row>
    <row r="377" spans="1:5" s="1966" customFormat="1" x14ac:dyDescent="0.15">
      <c r="A377" s="3166"/>
      <c r="C377" s="3167"/>
      <c r="E377" s="3166"/>
    </row>
    <row r="378" spans="1:5" s="1966" customFormat="1" x14ac:dyDescent="0.15">
      <c r="A378" s="3166"/>
      <c r="C378" s="3167"/>
      <c r="E378" s="3166"/>
    </row>
    <row r="379" spans="1:5" s="1966" customFormat="1" x14ac:dyDescent="0.15">
      <c r="A379" s="3166"/>
      <c r="C379" s="3167"/>
      <c r="E379" s="3166"/>
    </row>
    <row r="380" spans="1:5" s="1966" customFormat="1" x14ac:dyDescent="0.15">
      <c r="A380" s="3166"/>
      <c r="C380" s="3167"/>
      <c r="E380" s="3166"/>
    </row>
    <row r="381" spans="1:5" s="1966" customFormat="1" x14ac:dyDescent="0.15">
      <c r="A381" s="3166"/>
      <c r="C381" s="3167"/>
      <c r="E381" s="3166"/>
    </row>
    <row r="382" spans="1:5" s="1966" customFormat="1" x14ac:dyDescent="0.15">
      <c r="A382" s="3166"/>
      <c r="C382" s="3167"/>
      <c r="E382" s="3166"/>
    </row>
    <row r="383" spans="1:5" s="1966" customFormat="1" x14ac:dyDescent="0.15">
      <c r="A383" s="3166"/>
      <c r="C383" s="3167"/>
      <c r="E383" s="3166"/>
    </row>
    <row r="384" spans="1:5" s="1966" customFormat="1" x14ac:dyDescent="0.15">
      <c r="A384" s="3166"/>
      <c r="C384" s="3167"/>
      <c r="E384" s="3166"/>
    </row>
    <row r="385" spans="1:5" s="1966" customFormat="1" x14ac:dyDescent="0.15">
      <c r="A385" s="3166"/>
      <c r="C385" s="3167"/>
      <c r="E385" s="3166"/>
    </row>
    <row r="386" spans="1:5" s="1966" customFormat="1" x14ac:dyDescent="0.15">
      <c r="A386" s="3166"/>
      <c r="C386" s="3167"/>
      <c r="E386" s="3166"/>
    </row>
    <row r="387" spans="1:5" s="1966" customFormat="1" x14ac:dyDescent="0.15">
      <c r="A387" s="3166"/>
      <c r="C387" s="3167"/>
      <c r="E387" s="3166"/>
    </row>
    <row r="388" spans="1:5" s="1966" customFormat="1" x14ac:dyDescent="0.15">
      <c r="A388" s="3166"/>
      <c r="C388" s="3167"/>
      <c r="E388" s="3166"/>
    </row>
    <row r="389" spans="1:5" s="1966" customFormat="1" x14ac:dyDescent="0.15">
      <c r="A389" s="3166"/>
      <c r="C389" s="3167"/>
      <c r="E389" s="3166"/>
    </row>
    <row r="390" spans="1:5" s="1966" customFormat="1" x14ac:dyDescent="0.15">
      <c r="A390" s="3166"/>
      <c r="C390" s="3167"/>
      <c r="E390" s="3166"/>
    </row>
    <row r="391" spans="1:5" s="1966" customFormat="1" x14ac:dyDescent="0.15">
      <c r="A391" s="3166"/>
      <c r="C391" s="3167"/>
      <c r="E391" s="3166"/>
    </row>
    <row r="392" spans="1:5" s="1966" customFormat="1" x14ac:dyDescent="0.15">
      <c r="A392" s="3166"/>
      <c r="C392" s="3167"/>
      <c r="E392" s="3166"/>
    </row>
    <row r="393" spans="1:5" s="1966" customFormat="1" x14ac:dyDescent="0.15">
      <c r="A393" s="3166"/>
      <c r="C393" s="3167"/>
      <c r="E393" s="3166"/>
    </row>
    <row r="394" spans="1:5" s="1966" customFormat="1" x14ac:dyDescent="0.15">
      <c r="A394" s="3166"/>
      <c r="C394" s="3167"/>
      <c r="E394" s="3166"/>
    </row>
    <row r="395" spans="1:5" s="1966" customFormat="1" x14ac:dyDescent="0.15">
      <c r="A395" s="3166"/>
      <c r="C395" s="3167"/>
      <c r="E395" s="3166"/>
    </row>
    <row r="396" spans="1:5" s="1966" customFormat="1" x14ac:dyDescent="0.15">
      <c r="A396" s="3166"/>
      <c r="C396" s="3167"/>
      <c r="E396" s="3166"/>
    </row>
    <row r="397" spans="1:5" s="1966" customFormat="1" x14ac:dyDescent="0.15">
      <c r="A397" s="3166"/>
      <c r="C397" s="3167"/>
      <c r="E397" s="3166"/>
    </row>
    <row r="398" spans="1:5" s="1966" customFormat="1" x14ac:dyDescent="0.15">
      <c r="A398" s="3166"/>
      <c r="C398" s="3167"/>
      <c r="E398" s="3166"/>
    </row>
    <row r="399" spans="1:5" s="1966" customFormat="1" x14ac:dyDescent="0.15">
      <c r="A399" s="3166"/>
      <c r="C399" s="3167"/>
      <c r="E399" s="3166"/>
    </row>
    <row r="400" spans="1:5" s="1966" customFormat="1" x14ac:dyDescent="0.15">
      <c r="A400" s="3166"/>
      <c r="C400" s="3167"/>
      <c r="E400" s="3166"/>
    </row>
    <row r="401" spans="1:5" s="1966" customFormat="1" x14ac:dyDescent="0.15">
      <c r="A401" s="3166"/>
      <c r="C401" s="3167"/>
      <c r="E401" s="3166"/>
    </row>
    <row r="402" spans="1:5" s="1966" customFormat="1" x14ac:dyDescent="0.15">
      <c r="A402" s="3166"/>
      <c r="C402" s="3167"/>
      <c r="E402" s="3166"/>
    </row>
    <row r="403" spans="1:5" s="1966" customFormat="1" x14ac:dyDescent="0.15">
      <c r="A403" s="3166"/>
      <c r="C403" s="3167"/>
      <c r="E403" s="3166"/>
    </row>
    <row r="404" spans="1:5" s="1966" customFormat="1" x14ac:dyDescent="0.15">
      <c r="A404" s="3166"/>
      <c r="C404" s="3167"/>
      <c r="E404" s="3166"/>
    </row>
    <row r="405" spans="1:5" s="1966" customFormat="1" x14ac:dyDescent="0.15">
      <c r="A405" s="3166"/>
      <c r="C405" s="3167"/>
      <c r="E405" s="3166"/>
    </row>
    <row r="406" spans="1:5" s="1966" customFormat="1" x14ac:dyDescent="0.15">
      <c r="A406" s="3166"/>
      <c r="C406" s="3167"/>
      <c r="E406" s="3166"/>
    </row>
    <row r="407" spans="1:5" s="1966" customFormat="1" x14ac:dyDescent="0.15">
      <c r="A407" s="3166"/>
      <c r="C407" s="3167"/>
      <c r="E407" s="3166"/>
    </row>
    <row r="408" spans="1:5" s="1966" customFormat="1" x14ac:dyDescent="0.15">
      <c r="A408" s="3166"/>
      <c r="C408" s="3167"/>
      <c r="E408" s="3166"/>
    </row>
    <row r="409" spans="1:5" s="1966" customFormat="1" x14ac:dyDescent="0.15">
      <c r="A409" s="3166"/>
      <c r="C409" s="3167"/>
      <c r="E409" s="3166"/>
    </row>
    <row r="410" spans="1:5" s="1966" customFormat="1" x14ac:dyDescent="0.15">
      <c r="A410" s="3166"/>
      <c r="C410" s="3167"/>
      <c r="E410" s="3166"/>
    </row>
    <row r="411" spans="1:5" s="1966" customFormat="1" x14ac:dyDescent="0.15">
      <c r="A411" s="3166"/>
      <c r="C411" s="3167"/>
      <c r="E411" s="3166"/>
    </row>
    <row r="412" spans="1:5" s="1966" customFormat="1" x14ac:dyDescent="0.15">
      <c r="A412" s="3166"/>
      <c r="C412" s="3167"/>
      <c r="E412" s="3166"/>
    </row>
    <row r="413" spans="1:5" s="1966" customFormat="1" x14ac:dyDescent="0.15">
      <c r="A413" s="3166"/>
      <c r="C413" s="3167"/>
      <c r="E413" s="3166"/>
    </row>
    <row r="414" spans="1:5" s="1966" customFormat="1" x14ac:dyDescent="0.15">
      <c r="A414" s="3166"/>
      <c r="C414" s="3167"/>
      <c r="E414" s="3166"/>
    </row>
    <row r="415" spans="1:5" s="1966" customFormat="1" x14ac:dyDescent="0.15">
      <c r="A415" s="3166"/>
      <c r="C415" s="3167"/>
      <c r="E415" s="3166"/>
    </row>
    <row r="416" spans="1:5" s="1966" customFormat="1" x14ac:dyDescent="0.15">
      <c r="A416" s="3166"/>
      <c r="C416" s="3167"/>
      <c r="E416" s="3166"/>
    </row>
    <row r="417" spans="1:5" s="1966" customFormat="1" x14ac:dyDescent="0.15">
      <c r="A417" s="3166"/>
      <c r="C417" s="3167"/>
      <c r="E417" s="3166"/>
    </row>
    <row r="418" spans="1:5" s="1966" customFormat="1" x14ac:dyDescent="0.15">
      <c r="A418" s="3166"/>
      <c r="C418" s="3167"/>
      <c r="E418" s="3166"/>
    </row>
    <row r="419" spans="1:5" s="1966" customFormat="1" x14ac:dyDescent="0.15">
      <c r="A419" s="3166"/>
      <c r="C419" s="3167"/>
      <c r="E419" s="3166"/>
    </row>
    <row r="420" spans="1:5" s="1966" customFormat="1" x14ac:dyDescent="0.15">
      <c r="A420" s="3166"/>
      <c r="C420" s="3167"/>
      <c r="E420" s="3166"/>
    </row>
    <row r="421" spans="1:5" s="1966" customFormat="1" x14ac:dyDescent="0.15">
      <c r="A421" s="3166"/>
      <c r="C421" s="3167"/>
      <c r="E421" s="3166"/>
    </row>
    <row r="422" spans="1:5" s="1966" customFormat="1" x14ac:dyDescent="0.15">
      <c r="A422" s="3166"/>
      <c r="C422" s="3167"/>
      <c r="E422" s="3166"/>
    </row>
    <row r="423" spans="1:5" s="1966" customFormat="1" x14ac:dyDescent="0.15">
      <c r="A423" s="3166"/>
      <c r="C423" s="3167"/>
      <c r="E423" s="3166"/>
    </row>
    <row r="424" spans="1:5" s="1966" customFormat="1" x14ac:dyDescent="0.15">
      <c r="A424" s="3166"/>
      <c r="C424" s="3167"/>
      <c r="E424" s="3166"/>
    </row>
    <row r="425" spans="1:5" s="1966" customFormat="1" x14ac:dyDescent="0.15">
      <c r="A425" s="3166"/>
      <c r="C425" s="3167"/>
      <c r="E425" s="3166"/>
    </row>
    <row r="426" spans="1:5" s="1966" customFormat="1" x14ac:dyDescent="0.15">
      <c r="A426" s="3166"/>
      <c r="C426" s="3167"/>
      <c r="E426" s="3166"/>
    </row>
    <row r="427" spans="1:5" s="1966" customFormat="1" x14ac:dyDescent="0.15">
      <c r="A427" s="3166"/>
      <c r="C427" s="3167"/>
      <c r="E427" s="3166"/>
    </row>
    <row r="428" spans="1:5" s="1966" customFormat="1" x14ac:dyDescent="0.15">
      <c r="A428" s="3166"/>
      <c r="C428" s="3167"/>
      <c r="E428" s="3166"/>
    </row>
    <row r="429" spans="1:5" s="1966" customFormat="1" x14ac:dyDescent="0.15">
      <c r="A429" s="3166"/>
      <c r="C429" s="3167"/>
      <c r="E429" s="3166"/>
    </row>
    <row r="430" spans="1:5" s="1966" customFormat="1" x14ac:dyDescent="0.15">
      <c r="A430" s="3166"/>
      <c r="C430" s="3167"/>
      <c r="E430" s="3166"/>
    </row>
    <row r="431" spans="1:5" s="1966" customFormat="1" x14ac:dyDescent="0.15">
      <c r="A431" s="3166"/>
      <c r="C431" s="3167"/>
      <c r="E431" s="3166"/>
    </row>
    <row r="432" spans="1:5" s="1966" customFormat="1" x14ac:dyDescent="0.15">
      <c r="A432" s="3166"/>
      <c r="C432" s="3167"/>
      <c r="E432" s="3166"/>
    </row>
    <row r="433" spans="1:5" s="1966" customFormat="1" x14ac:dyDescent="0.15">
      <c r="A433" s="3166"/>
      <c r="C433" s="3167"/>
      <c r="E433" s="3166"/>
    </row>
    <row r="434" spans="1:5" s="1966" customFormat="1" x14ac:dyDescent="0.15">
      <c r="A434" s="3166"/>
      <c r="C434" s="3167"/>
      <c r="E434" s="3166"/>
    </row>
    <row r="435" spans="1:5" s="1966" customFormat="1" x14ac:dyDescent="0.15">
      <c r="A435" s="3166"/>
      <c r="C435" s="3167"/>
      <c r="E435" s="3166"/>
    </row>
    <row r="436" spans="1:5" s="1966" customFormat="1" x14ac:dyDescent="0.15">
      <c r="A436" s="3166"/>
      <c r="C436" s="3167"/>
      <c r="E436" s="3166"/>
    </row>
    <row r="437" spans="1:5" s="1966" customFormat="1" x14ac:dyDescent="0.15">
      <c r="A437" s="3166"/>
      <c r="C437" s="3167"/>
      <c r="E437" s="3166"/>
    </row>
    <row r="438" spans="1:5" s="1966" customFormat="1" x14ac:dyDescent="0.15">
      <c r="A438" s="3166"/>
      <c r="C438" s="3167"/>
      <c r="E438" s="3166"/>
    </row>
    <row r="439" spans="1:5" s="1966" customFormat="1" x14ac:dyDescent="0.15">
      <c r="A439" s="3166"/>
      <c r="C439" s="3167"/>
      <c r="E439" s="3166"/>
    </row>
    <row r="440" spans="1:5" s="1966" customFormat="1" x14ac:dyDescent="0.15">
      <c r="A440" s="3166"/>
      <c r="C440" s="3167"/>
      <c r="E440" s="3166"/>
    </row>
    <row r="441" spans="1:5" s="1966" customFormat="1" x14ac:dyDescent="0.15">
      <c r="A441" s="3166"/>
      <c r="C441" s="3167"/>
      <c r="E441" s="3166"/>
    </row>
    <row r="442" spans="1:5" s="1966" customFormat="1" x14ac:dyDescent="0.15">
      <c r="A442" s="3166"/>
      <c r="C442" s="3167"/>
      <c r="E442" s="3166"/>
    </row>
    <row r="443" spans="1:5" s="1966" customFormat="1" x14ac:dyDescent="0.15">
      <c r="A443" s="3166"/>
      <c r="C443" s="3167"/>
      <c r="E443" s="3166"/>
    </row>
    <row r="444" spans="1:5" s="1966" customFormat="1" x14ac:dyDescent="0.15">
      <c r="A444" s="3166"/>
      <c r="C444" s="3167"/>
      <c r="E444" s="3166"/>
    </row>
    <row r="445" spans="1:5" s="1966" customFormat="1" x14ac:dyDescent="0.15">
      <c r="A445" s="3166"/>
      <c r="C445" s="3167"/>
      <c r="E445" s="3166"/>
    </row>
    <row r="446" spans="1:5" s="1966" customFormat="1" x14ac:dyDescent="0.15">
      <c r="A446" s="3166"/>
      <c r="C446" s="3167"/>
      <c r="E446" s="3166"/>
    </row>
    <row r="447" spans="1:5" s="1966" customFormat="1" x14ac:dyDescent="0.15">
      <c r="A447" s="3166"/>
      <c r="C447" s="3167"/>
      <c r="E447" s="3166"/>
    </row>
    <row r="448" spans="1:5" s="1966" customFormat="1" x14ac:dyDescent="0.15">
      <c r="A448" s="3166"/>
      <c r="C448" s="3167"/>
      <c r="E448" s="3166"/>
    </row>
    <row r="449" spans="1:5" s="1966" customFormat="1" x14ac:dyDescent="0.15">
      <c r="A449" s="3166"/>
      <c r="C449" s="3167"/>
      <c r="E449" s="3166"/>
    </row>
    <row r="450" spans="1:5" s="1966" customFormat="1" x14ac:dyDescent="0.15">
      <c r="A450" s="3166"/>
      <c r="C450" s="3167"/>
      <c r="E450" s="3166"/>
    </row>
    <row r="451" spans="1:5" s="1966" customFormat="1" x14ac:dyDescent="0.15">
      <c r="A451" s="3166"/>
      <c r="C451" s="3167"/>
      <c r="E451" s="3166"/>
    </row>
    <row r="452" spans="1:5" s="1966" customFormat="1" x14ac:dyDescent="0.15">
      <c r="A452" s="3166"/>
      <c r="C452" s="3167"/>
      <c r="E452" s="3166"/>
    </row>
    <row r="453" spans="1:5" s="1966" customFormat="1" x14ac:dyDescent="0.15">
      <c r="A453" s="3166"/>
      <c r="C453" s="3167"/>
      <c r="E453" s="3166"/>
    </row>
    <row r="454" spans="1:5" s="1966" customFormat="1" x14ac:dyDescent="0.15">
      <c r="A454" s="3166"/>
      <c r="C454" s="3167"/>
      <c r="E454" s="3166"/>
    </row>
    <row r="455" spans="1:5" s="1966" customFormat="1" x14ac:dyDescent="0.15">
      <c r="A455" s="3166"/>
      <c r="C455" s="3167"/>
      <c r="E455" s="3166"/>
    </row>
    <row r="456" spans="1:5" s="1966" customFormat="1" x14ac:dyDescent="0.15">
      <c r="A456" s="3166"/>
      <c r="C456" s="3167"/>
      <c r="E456" s="3166"/>
    </row>
    <row r="457" spans="1:5" s="1966" customFormat="1" x14ac:dyDescent="0.15">
      <c r="A457" s="3166"/>
      <c r="C457" s="3167"/>
      <c r="E457" s="3166"/>
    </row>
    <row r="458" spans="1:5" s="1966" customFormat="1" x14ac:dyDescent="0.15">
      <c r="A458" s="3166"/>
      <c r="C458" s="3167"/>
      <c r="E458" s="3166"/>
    </row>
    <row r="459" spans="1:5" s="1966" customFormat="1" x14ac:dyDescent="0.15">
      <c r="A459" s="3166"/>
      <c r="C459" s="3167"/>
      <c r="E459" s="3166"/>
    </row>
    <row r="460" spans="1:5" s="1966" customFormat="1" x14ac:dyDescent="0.15">
      <c r="A460" s="3166"/>
      <c r="C460" s="3167"/>
      <c r="E460" s="3166"/>
    </row>
    <row r="461" spans="1:5" s="1966" customFormat="1" x14ac:dyDescent="0.15">
      <c r="A461" s="3166"/>
      <c r="C461" s="3167"/>
      <c r="E461" s="3166"/>
    </row>
    <row r="462" spans="1:5" s="1966" customFormat="1" x14ac:dyDescent="0.15">
      <c r="A462" s="3166"/>
      <c r="C462" s="3167"/>
      <c r="E462" s="3166"/>
    </row>
    <row r="463" spans="1:5" s="1966" customFormat="1" x14ac:dyDescent="0.15">
      <c r="A463" s="3166"/>
      <c r="C463" s="3167"/>
      <c r="E463" s="3166"/>
    </row>
    <row r="464" spans="1:5" s="1966" customFormat="1" x14ac:dyDescent="0.15">
      <c r="A464" s="3166"/>
      <c r="C464" s="3167"/>
      <c r="E464" s="3166"/>
    </row>
    <row r="465" spans="1:5" s="1966" customFormat="1" x14ac:dyDescent="0.15">
      <c r="A465" s="3166"/>
      <c r="C465" s="3167"/>
      <c r="E465" s="3166"/>
    </row>
    <row r="466" spans="1:5" s="1966" customFormat="1" x14ac:dyDescent="0.15">
      <c r="A466" s="3166"/>
      <c r="C466" s="3167"/>
      <c r="E466" s="3166"/>
    </row>
    <row r="467" spans="1:5" s="1966" customFormat="1" x14ac:dyDescent="0.15">
      <c r="A467" s="3166"/>
      <c r="C467" s="3167"/>
      <c r="E467" s="3166"/>
    </row>
    <row r="468" spans="1:5" s="1966" customFormat="1" x14ac:dyDescent="0.15">
      <c r="A468" s="3166"/>
      <c r="C468" s="3167"/>
      <c r="E468" s="3166"/>
    </row>
    <row r="469" spans="1:5" s="1966" customFormat="1" x14ac:dyDescent="0.15">
      <c r="A469" s="3166"/>
      <c r="C469" s="3167"/>
      <c r="E469" s="3166"/>
    </row>
    <row r="470" spans="1:5" s="1966" customFormat="1" x14ac:dyDescent="0.15">
      <c r="A470" s="3166"/>
      <c r="C470" s="3167"/>
      <c r="E470" s="3166"/>
    </row>
    <row r="471" spans="1:5" s="1966" customFormat="1" x14ac:dyDescent="0.15">
      <c r="A471" s="3166"/>
      <c r="C471" s="3167"/>
      <c r="E471" s="3166"/>
    </row>
    <row r="472" spans="1:5" s="1966" customFormat="1" x14ac:dyDescent="0.15">
      <c r="A472" s="3166"/>
      <c r="C472" s="3167"/>
      <c r="E472" s="3166"/>
    </row>
    <row r="473" spans="1:5" s="1966" customFormat="1" x14ac:dyDescent="0.15">
      <c r="A473" s="3166"/>
      <c r="C473" s="3167"/>
      <c r="E473" s="3166"/>
    </row>
    <row r="474" spans="1:5" s="1966" customFormat="1" x14ac:dyDescent="0.15">
      <c r="A474" s="3166"/>
      <c r="C474" s="3167"/>
      <c r="E474" s="3166"/>
    </row>
    <row r="475" spans="1:5" s="1966" customFormat="1" x14ac:dyDescent="0.15">
      <c r="A475" s="3166"/>
      <c r="C475" s="3167"/>
      <c r="E475" s="3166"/>
    </row>
    <row r="476" spans="1:5" s="1966" customFormat="1" x14ac:dyDescent="0.15">
      <c r="A476" s="3166"/>
      <c r="C476" s="3167"/>
      <c r="E476" s="3166"/>
    </row>
    <row r="477" spans="1:5" s="1966" customFormat="1" x14ac:dyDescent="0.15">
      <c r="A477" s="3166"/>
      <c r="C477" s="3167"/>
      <c r="E477" s="3166"/>
    </row>
    <row r="478" spans="1:5" s="1966" customFormat="1" x14ac:dyDescent="0.15">
      <c r="A478" s="3166"/>
      <c r="C478" s="3167"/>
      <c r="E478" s="3166"/>
    </row>
    <row r="479" spans="1:5" s="1966" customFormat="1" x14ac:dyDescent="0.15">
      <c r="A479" s="3166"/>
      <c r="C479" s="3167"/>
      <c r="E479" s="3166"/>
    </row>
    <row r="480" spans="1:5" s="1966" customFormat="1" x14ac:dyDescent="0.15">
      <c r="A480" s="3166"/>
      <c r="C480" s="3167"/>
      <c r="E480" s="3166"/>
    </row>
    <row r="481" spans="1:5" s="1966" customFormat="1" x14ac:dyDescent="0.15">
      <c r="A481" s="3166"/>
      <c r="C481" s="3167"/>
      <c r="E481" s="3166"/>
    </row>
    <row r="482" spans="1:5" s="1966" customFormat="1" x14ac:dyDescent="0.15">
      <c r="A482" s="3166"/>
      <c r="C482" s="3167"/>
      <c r="E482" s="3166"/>
    </row>
    <row r="483" spans="1:5" s="1966" customFormat="1" x14ac:dyDescent="0.15">
      <c r="A483" s="3166"/>
      <c r="C483" s="3167"/>
      <c r="E483" s="3166"/>
    </row>
    <row r="484" spans="1:5" s="1966" customFormat="1" x14ac:dyDescent="0.15">
      <c r="A484" s="3166"/>
      <c r="C484" s="3167"/>
      <c r="E484" s="3166"/>
    </row>
    <row r="485" spans="1:5" s="1966" customFormat="1" x14ac:dyDescent="0.15">
      <c r="A485" s="3166"/>
      <c r="C485" s="3167"/>
      <c r="E485" s="3166"/>
    </row>
    <row r="486" spans="1:5" s="1966" customFormat="1" x14ac:dyDescent="0.15">
      <c r="A486" s="3166"/>
      <c r="C486" s="3167"/>
      <c r="E486" s="3166"/>
    </row>
    <row r="487" spans="1:5" s="1966" customFormat="1" x14ac:dyDescent="0.15">
      <c r="A487" s="3166"/>
      <c r="C487" s="3167"/>
      <c r="E487" s="3166"/>
    </row>
    <row r="488" spans="1:5" s="1966" customFormat="1" x14ac:dyDescent="0.15">
      <c r="A488" s="3166"/>
      <c r="C488" s="3167"/>
      <c r="E488" s="3166"/>
    </row>
    <row r="489" spans="1:5" s="1966" customFormat="1" x14ac:dyDescent="0.15">
      <c r="A489" s="3166"/>
      <c r="C489" s="3167"/>
      <c r="E489" s="3166"/>
    </row>
    <row r="490" spans="1:5" s="1966" customFormat="1" x14ac:dyDescent="0.15">
      <c r="A490" s="3166"/>
      <c r="C490" s="3167"/>
      <c r="E490" s="3166"/>
    </row>
  </sheetData>
  <sheetProtection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212"/>
  <sheetViews>
    <sheetView view="pageBreakPreview" zoomScale="90" zoomScaleNormal="80" zoomScaleSheetLayoutView="90" workbookViewId="0">
      <selection activeCell="D31" sqref="D31"/>
    </sheetView>
  </sheetViews>
  <sheetFormatPr baseColWidth="10" defaultColWidth="6.6640625" defaultRowHeight="13" x14ac:dyDescent="0.15"/>
  <cols>
    <col min="1" max="1" width="10.1640625" style="1975" customWidth="1"/>
    <col min="2" max="2" width="25.6640625" style="1965" customWidth="1"/>
    <col min="3" max="3" width="10.33203125" style="1976" customWidth="1"/>
    <col min="4" max="4" width="12" style="1965" customWidth="1"/>
    <col min="5" max="5" width="9.5" style="1975" customWidth="1"/>
    <col min="6" max="6" width="10.16406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640625" style="1965"/>
  </cols>
  <sheetData>
    <row r="1" spans="1:41" s="1893" customFormat="1" ht="20" x14ac:dyDescent="0.2">
      <c r="A1" s="414" t="s">
        <v>460</v>
      </c>
      <c r="B1" s="2490"/>
      <c r="C1" s="1955"/>
      <c r="D1" s="1955"/>
      <c r="E1" s="1955"/>
      <c r="F1" s="1955"/>
      <c r="G1" s="1955"/>
      <c r="H1" s="1955"/>
      <c r="I1" s="1955"/>
      <c r="J1" s="1955"/>
      <c r="K1" s="415">
        <f>MATCH(B1,'数据-取费表'!A6:A16,0)+5</f>
        <v>11</v>
      </c>
      <c r="L1" s="289"/>
      <c r="M1" s="289"/>
      <c r="N1" s="289"/>
      <c r="O1" s="289"/>
      <c r="P1" s="289"/>
      <c r="Q1" s="289"/>
      <c r="R1" s="289"/>
      <c r="S1" s="289"/>
      <c r="T1" s="289"/>
      <c r="U1" s="289"/>
      <c r="V1" s="289"/>
      <c r="W1" s="289"/>
      <c r="X1" s="289"/>
      <c r="Y1" s="289"/>
      <c r="Z1" s="289"/>
    </row>
    <row r="2" spans="1:41" s="1893" customFormat="1" ht="18" customHeight="1" x14ac:dyDescent="0.2">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x14ac:dyDescent="0.2">
      <c r="A3" s="1303" t="s">
        <v>1659</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x14ac:dyDescent="0.2">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x14ac:dyDescent="0.25">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x14ac:dyDescent="0.2">
      <c r="A6" s="425" t="s">
        <v>2605</v>
      </c>
      <c r="B6" s="426"/>
      <c r="C6" s="1523">
        <f>SUM(C10:K10)</f>
        <v>0</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4" x14ac:dyDescent="0.15">
      <c r="A7" s="427" t="s">
        <v>464</v>
      </c>
      <c r="B7" s="428" t="s">
        <v>465</v>
      </c>
      <c r="C7" s="429"/>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x14ac:dyDescent="0.15">
      <c r="A8" s="1531" t="s">
        <v>1820</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x14ac:dyDescent="0.15">
      <c r="A9" s="1531"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x14ac:dyDescent="0.2">
      <c r="A10" s="1532" t="s">
        <v>1822</v>
      </c>
      <c r="B10" s="1524" t="s">
        <v>468</v>
      </c>
      <c r="C10" s="1525"/>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x14ac:dyDescent="0.2">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x14ac:dyDescent="0.15">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x14ac:dyDescent="0.15">
      <c r="A13" s="1533" t="s">
        <v>2978</v>
      </c>
      <c r="B13" s="441" t="s">
        <v>2979</v>
      </c>
      <c r="C13" s="442">
        <f ca="1">IF(B1="",'数据-取费表'!M16,INDIRECT("'数据-取费表'!M"&amp;$K$1)+INDIRECT("'数据-取费表'!t"&amp;$K$1))</f>
        <v>16710</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x14ac:dyDescent="0.15">
      <c r="A14" s="1533" t="s">
        <v>1824</v>
      </c>
      <c r="B14" s="441" t="s">
        <v>2980</v>
      </c>
      <c r="C14" s="53">
        <f ca="1">ROUND(C13*F14,0)</f>
        <v>501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x14ac:dyDescent="0.15">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x14ac:dyDescent="0.15">
      <c r="A16" s="1533" t="s">
        <v>1826</v>
      </c>
      <c r="B16" s="441" t="s">
        <v>2983</v>
      </c>
      <c r="C16" s="53">
        <f ca="1">ROUND(D16*E16/10000,0)</f>
        <v>814</v>
      </c>
      <c r="D16" s="443">
        <f ca="1">IF(B1="",'数据-汇总表'!E3,INDIRECT("'数据-取费表'!K"&amp;$K$1)+INDIRECT("'数据-取费表'!S"&amp;$K$1))</f>
        <v>40720</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x14ac:dyDescent="0.15">
      <c r="A17" s="1533" t="s">
        <v>1827</v>
      </c>
      <c r="B17" s="441" t="s">
        <v>2984</v>
      </c>
      <c r="C17" s="446">
        <f ca="1">ROUND(C13*F17,0)</f>
        <v>0</v>
      </c>
      <c r="D17" s="447"/>
      <c r="E17" s="446"/>
      <c r="F17" s="448">
        <f>'[4]数据-取费表'!B36</f>
        <v>0</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x14ac:dyDescent="0.15">
      <c r="A18" s="1534" t="s">
        <v>2985</v>
      </c>
      <c r="B18" s="451" t="s">
        <v>2986</v>
      </c>
      <c r="C18" s="452">
        <f ca="1">SUM(C13:C17)</f>
        <v>18025</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x14ac:dyDescent="0.15">
      <c r="A19" s="1534" t="s">
        <v>1829</v>
      </c>
      <c r="B19" s="451" t="s">
        <v>2988</v>
      </c>
      <c r="C19" s="452">
        <f ca="1">ROUND(C18*F19,0)</f>
        <v>361</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x14ac:dyDescent="0.15">
      <c r="A20" s="1534" t="s">
        <v>1830</v>
      </c>
      <c r="B20" s="453" t="s">
        <v>2990</v>
      </c>
      <c r="C20" s="462">
        <f ca="1">ROUND(IF('数据-取费表'!B22&lt;=1,(C18+C19)*F20*'数据-取费表'!B20/2,(C18+C19)*(POWER((1+F20),'数据-取费表'!B20/2)-1)),0)</f>
        <v>873</v>
      </c>
      <c r="D20" s="454">
        <f ca="1">ROUND(((1+F20)^'[4]数据-取费表'!B20)-1,4)</f>
        <v>0</v>
      </c>
      <c r="E20" s="454"/>
      <c r="F20" s="463">
        <f ca="1">'数据-取费表'!B40</f>
        <v>4.7500000000000001E-2</v>
      </c>
      <c r="G20" s="1261" t="str">
        <f>IF('[4]数据-取费表'!B22&lt;=1,"单利计息。","复利计息。")&amp;"建造成本、管理费用产生的利息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x14ac:dyDescent="0.15">
      <c r="A21" s="1534" t="s">
        <v>2991</v>
      </c>
      <c r="B21" s="2706" t="s">
        <v>2992</v>
      </c>
      <c r="C21" s="470">
        <f ca="1">ROUND((C18+C19)*F21,0)</f>
        <v>3309</v>
      </c>
      <c r="D21" s="3240"/>
      <c r="E21" s="454"/>
      <c r="F21" s="471">
        <f ca="1">IF(B1="",'数据-取费表'!Q16,INDIRECT("'数据-取费表'!q"&amp;$K$1))</f>
        <v>0.18</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x14ac:dyDescent="0.15">
      <c r="A22" s="1534" t="s">
        <v>1834</v>
      </c>
      <c r="B22" s="468" t="s">
        <v>2993</v>
      </c>
      <c r="C22" s="475"/>
      <c r="D22" s="475"/>
      <c r="E22" s="454"/>
      <c r="F22" s="3241">
        <f ca="1">IF(B1="",'数据-取费表'!N16,INDIRECT("'数据-取费表'!N"&amp;$K$1))</f>
        <v>0</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x14ac:dyDescent="0.2">
      <c r="A23" s="3242" t="s">
        <v>1835</v>
      </c>
      <c r="B23" s="3243" t="s">
        <v>2994</v>
      </c>
      <c r="C23" s="3244">
        <f ca="1">ROUND((C18+C19+C20+C21)*F22,0)</f>
        <v>0</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x14ac:dyDescent="0.2">
      <c r="A24" s="3875" t="s">
        <v>2995</v>
      </c>
      <c r="B24" s="3876"/>
      <c r="C24" s="3248">
        <f>ROUND(C6*F24/(1+'数据-取费表'!B42),0)</f>
        <v>0</v>
      </c>
      <c r="D24" s="3249"/>
      <c r="E24" s="454"/>
      <c r="F24" s="3250">
        <f>'数据-取费表'!B41</f>
        <v>5.6000000000000001E-2</v>
      </c>
      <c r="G24" s="3251"/>
      <c r="H24" s="3251"/>
      <c r="I24" s="3251"/>
      <c r="J24" s="3251"/>
      <c r="K24" s="3252"/>
      <c r="L24" s="3162"/>
      <c r="M24" s="3162"/>
      <c r="N24" s="3162"/>
      <c r="O24" s="3162"/>
      <c r="P24" s="3162"/>
      <c r="Q24" s="3162"/>
      <c r="R24" s="3162"/>
      <c r="S24" s="3162"/>
      <c r="T24" s="3162"/>
      <c r="U24" s="3162"/>
      <c r="V24" s="3162"/>
      <c r="W24" s="3162"/>
      <c r="X24" s="3162"/>
      <c r="Y24" s="3162"/>
      <c r="Z24" s="3162"/>
    </row>
    <row r="25" spans="1:26" s="1971" customFormat="1" ht="13.5" customHeight="1" thickBot="1" x14ac:dyDescent="0.2">
      <c r="A25" s="3875" t="s">
        <v>2996</v>
      </c>
      <c r="B25" s="3876"/>
      <c r="C25" s="3248">
        <f>ROUND(C6*F25,0)</f>
        <v>0</v>
      </c>
      <c r="D25" s="3249"/>
      <c r="E25" s="454"/>
      <c r="F25" s="3253">
        <f>'数据-取费表'!B38</f>
        <v>0.02</v>
      </c>
      <c r="G25" s="3254"/>
      <c r="H25" s="3251"/>
      <c r="I25" s="3251"/>
      <c r="J25" s="3251"/>
      <c r="K25" s="3252"/>
      <c r="L25" s="3162"/>
      <c r="M25" s="3162"/>
      <c r="N25" s="3162"/>
      <c r="O25" s="3162"/>
      <c r="P25" s="3162"/>
      <c r="Q25" s="3162"/>
      <c r="R25" s="3162"/>
      <c r="S25" s="3162"/>
      <c r="T25" s="3162"/>
      <c r="U25" s="3162"/>
      <c r="V25" s="3162"/>
      <c r="W25" s="3162"/>
      <c r="X25" s="3162"/>
      <c r="Y25" s="3162"/>
      <c r="Z25" s="3162"/>
    </row>
    <row r="26" spans="1:26" s="1971" customFormat="1" ht="13.5" customHeight="1" thickBot="1" x14ac:dyDescent="0.2">
      <c r="A26" s="3875" t="s">
        <v>2997</v>
      </c>
      <c r="B26" s="3876"/>
      <c r="C26" s="3255"/>
      <c r="D26" s="3256"/>
      <c r="E26" s="3256"/>
      <c r="F26" s="3257">
        <f>'数据-取费表'!B48+'数据-取费表'!B49</f>
        <v>3.0499999999999999E-2</v>
      </c>
      <c r="G26" s="3258"/>
      <c r="H26" s="3258"/>
      <c r="I26" s="3258"/>
      <c r="J26" s="3259"/>
      <c r="K26" s="3260"/>
      <c r="L26" s="3162"/>
      <c r="M26" s="3162"/>
      <c r="N26" s="3162"/>
      <c r="O26" s="3162"/>
      <c r="P26" s="3162"/>
      <c r="Q26" s="3162"/>
      <c r="R26" s="3162"/>
      <c r="S26" s="3162"/>
      <c r="T26" s="3162"/>
      <c r="U26" s="3162"/>
      <c r="V26" s="3162"/>
      <c r="W26" s="3162"/>
      <c r="X26" s="3162"/>
      <c r="Y26" s="3162"/>
      <c r="Z26" s="3162"/>
    </row>
    <row r="27" spans="1:26" s="1971" customFormat="1" ht="13.5" customHeight="1" thickBot="1" x14ac:dyDescent="0.2">
      <c r="A27" s="3877" t="s">
        <v>2998</v>
      </c>
      <c r="B27" s="3878"/>
      <c r="C27" s="3261">
        <f ca="1">(C6-C23-C24-C25)/((1+F26)*(1+D20+F21))</f>
        <v>0</v>
      </c>
      <c r="D27" s="3262"/>
      <c r="E27" s="3262"/>
      <c r="F27" s="3262"/>
      <c r="G27" s="3263" t="s">
        <v>2999</v>
      </c>
      <c r="H27" s="3262"/>
      <c r="I27" s="3262"/>
      <c r="J27" s="3262"/>
      <c r="K27" s="3264"/>
      <c r="L27" s="3162"/>
      <c r="M27" s="3162"/>
      <c r="N27" s="3162"/>
      <c r="O27" s="3162"/>
      <c r="P27" s="3162"/>
      <c r="Q27" s="3162"/>
      <c r="R27" s="3162"/>
      <c r="S27" s="3162"/>
      <c r="T27" s="3162"/>
      <c r="U27" s="3162"/>
      <c r="V27" s="3162"/>
      <c r="W27" s="3162"/>
      <c r="X27" s="3162"/>
      <c r="Y27" s="3162"/>
      <c r="Z27" s="3162"/>
    </row>
    <row r="28" spans="1:26" s="1966" customFormat="1" x14ac:dyDescent="0.15">
      <c r="A28" s="3166"/>
      <c r="C28" s="3167"/>
      <c r="E28" s="3166"/>
    </row>
    <row r="29" spans="1:26" s="1966" customFormat="1" x14ac:dyDescent="0.15">
      <c r="A29" s="3166"/>
      <c r="C29" s="3167"/>
      <c r="E29" s="3166"/>
    </row>
    <row r="30" spans="1:26" s="1966" customFormat="1" x14ac:dyDescent="0.15">
      <c r="A30" s="3166"/>
      <c r="C30" s="3167"/>
      <c r="E30" s="3166"/>
    </row>
    <row r="31" spans="1:26" s="1966" customFormat="1" x14ac:dyDescent="0.15">
      <c r="A31" s="3166"/>
      <c r="C31" s="3167"/>
      <c r="E31" s="3166"/>
    </row>
    <row r="32" spans="1:26" s="1966" customFormat="1" x14ac:dyDescent="0.15">
      <c r="A32" s="3166"/>
      <c r="C32" s="3167"/>
      <c r="E32" s="3166"/>
    </row>
    <row r="33" spans="1:5" s="1966" customFormat="1" x14ac:dyDescent="0.15">
      <c r="A33" s="3166"/>
      <c r="C33" s="3167"/>
      <c r="E33" s="3166"/>
    </row>
    <row r="34" spans="1:5" s="1966" customFormat="1" x14ac:dyDescent="0.15">
      <c r="A34" s="3166"/>
      <c r="C34" s="3167"/>
      <c r="E34" s="3166"/>
    </row>
    <row r="35" spans="1:5" s="1966" customFormat="1" x14ac:dyDescent="0.15">
      <c r="A35" s="3166"/>
      <c r="C35" s="3167"/>
      <c r="E35" s="3166"/>
    </row>
    <row r="36" spans="1:5" s="1966" customFormat="1" x14ac:dyDescent="0.15">
      <c r="A36" s="3166"/>
      <c r="C36" s="3167"/>
      <c r="E36" s="3166"/>
    </row>
    <row r="37" spans="1:5" s="1966" customFormat="1" x14ac:dyDescent="0.15">
      <c r="A37" s="3166"/>
      <c r="C37" s="3167"/>
      <c r="E37" s="3166"/>
    </row>
    <row r="38" spans="1:5" s="1966" customFormat="1" x14ac:dyDescent="0.15">
      <c r="A38" s="3166"/>
      <c r="C38" s="3167"/>
      <c r="E38" s="3166"/>
    </row>
    <row r="39" spans="1:5" s="1966" customFormat="1" x14ac:dyDescent="0.15">
      <c r="A39" s="3166"/>
      <c r="C39" s="3167"/>
      <c r="E39" s="3166"/>
    </row>
    <row r="40" spans="1:5" s="1966" customFormat="1" x14ac:dyDescent="0.15">
      <c r="A40" s="3166"/>
      <c r="C40" s="3167"/>
      <c r="E40" s="3166"/>
    </row>
    <row r="41" spans="1:5" s="1966" customFormat="1" x14ac:dyDescent="0.15">
      <c r="A41" s="3166"/>
      <c r="C41" s="3167"/>
      <c r="E41" s="3166"/>
    </row>
    <row r="42" spans="1:5" s="1966" customFormat="1" x14ac:dyDescent="0.15">
      <c r="A42" s="3166"/>
      <c r="C42" s="3167"/>
      <c r="E42" s="3166"/>
    </row>
    <row r="43" spans="1:5" s="1966" customFormat="1" x14ac:dyDescent="0.15">
      <c r="A43" s="3166"/>
      <c r="C43" s="3167"/>
      <c r="E43" s="3166"/>
    </row>
    <row r="44" spans="1:5" s="1966" customFormat="1" x14ac:dyDescent="0.15">
      <c r="A44" s="3166"/>
      <c r="C44" s="3167"/>
      <c r="E44" s="3166"/>
    </row>
    <row r="45" spans="1:5" s="1966" customFormat="1" x14ac:dyDescent="0.15">
      <c r="A45" s="3166"/>
      <c r="C45" s="3167"/>
      <c r="E45" s="3166"/>
    </row>
    <row r="46" spans="1:5" s="1966" customFormat="1" x14ac:dyDescent="0.15">
      <c r="A46" s="3166"/>
      <c r="C46" s="3167"/>
      <c r="E46" s="3166"/>
    </row>
    <row r="47" spans="1:5" s="1966" customFormat="1" x14ac:dyDescent="0.15">
      <c r="A47" s="3166"/>
      <c r="C47" s="3167"/>
      <c r="E47" s="3166"/>
    </row>
    <row r="48" spans="1:5" s="1966" customFormat="1" x14ac:dyDescent="0.15">
      <c r="A48" s="3166"/>
      <c r="C48" s="3167"/>
      <c r="E48" s="3166"/>
    </row>
    <row r="49" spans="1:5" s="1966" customFormat="1" x14ac:dyDescent="0.15">
      <c r="A49" s="3166"/>
      <c r="C49" s="3167"/>
      <c r="E49" s="3166"/>
    </row>
    <row r="50" spans="1:5" s="1966" customFormat="1" x14ac:dyDescent="0.15">
      <c r="A50" s="3166"/>
      <c r="C50" s="3167"/>
      <c r="E50" s="3166"/>
    </row>
    <row r="51" spans="1:5" s="1966" customFormat="1" x14ac:dyDescent="0.15">
      <c r="A51" s="3166"/>
      <c r="C51" s="3167"/>
      <c r="E51" s="3166"/>
    </row>
    <row r="52" spans="1:5" s="1966" customFormat="1" x14ac:dyDescent="0.15">
      <c r="A52" s="3166"/>
      <c r="C52" s="3167"/>
      <c r="E52" s="3166"/>
    </row>
    <row r="53" spans="1:5" s="1966" customFormat="1" x14ac:dyDescent="0.15">
      <c r="A53" s="3166"/>
      <c r="C53" s="3167"/>
      <c r="E53" s="3166"/>
    </row>
    <row r="54" spans="1:5" s="1966" customFormat="1" x14ac:dyDescent="0.15">
      <c r="A54" s="3166"/>
      <c r="C54" s="3167"/>
      <c r="E54" s="3166"/>
    </row>
    <row r="55" spans="1:5" s="1966" customFormat="1" x14ac:dyDescent="0.15">
      <c r="A55" s="3166"/>
      <c r="C55" s="3167"/>
      <c r="E55" s="3166"/>
    </row>
    <row r="56" spans="1:5" s="1966" customFormat="1" x14ac:dyDescent="0.15">
      <c r="A56" s="3166"/>
      <c r="C56" s="3167"/>
      <c r="E56" s="3166"/>
    </row>
    <row r="57" spans="1:5" s="1966" customFormat="1" x14ac:dyDescent="0.15">
      <c r="A57" s="3166"/>
      <c r="C57" s="3167"/>
      <c r="E57" s="3166"/>
    </row>
    <row r="58" spans="1:5" s="1966" customFormat="1" x14ac:dyDescent="0.15">
      <c r="A58" s="3166"/>
      <c r="C58" s="3167"/>
      <c r="E58" s="3166"/>
    </row>
    <row r="59" spans="1:5" s="1966" customFormat="1" x14ac:dyDescent="0.15">
      <c r="A59" s="3166"/>
      <c r="C59" s="3167"/>
      <c r="E59" s="3166"/>
    </row>
    <row r="60" spans="1:5" s="1966" customFormat="1" x14ac:dyDescent="0.15">
      <c r="A60" s="3166"/>
      <c r="C60" s="3167"/>
      <c r="E60" s="3166"/>
    </row>
    <row r="61" spans="1:5" s="1966" customFormat="1" x14ac:dyDescent="0.15">
      <c r="A61" s="3166"/>
      <c r="C61" s="3167"/>
      <c r="E61" s="3166"/>
    </row>
    <row r="62" spans="1:5" s="1966" customFormat="1" x14ac:dyDescent="0.15">
      <c r="A62" s="3166"/>
      <c r="C62" s="3167"/>
      <c r="E62" s="3166"/>
    </row>
    <row r="63" spans="1:5" s="1966" customFormat="1" x14ac:dyDescent="0.15">
      <c r="A63" s="3166"/>
      <c r="C63" s="3167"/>
      <c r="E63" s="3166"/>
    </row>
    <row r="64" spans="1:5" s="1966" customFormat="1" x14ac:dyDescent="0.15">
      <c r="A64" s="3166"/>
      <c r="C64" s="3167"/>
      <c r="E64" s="3166"/>
    </row>
    <row r="65" spans="1:5" s="1966" customFormat="1" x14ac:dyDescent="0.15">
      <c r="A65" s="3166"/>
      <c r="C65" s="3167"/>
      <c r="E65" s="3166"/>
    </row>
    <row r="66" spans="1:5" s="1966" customFormat="1" x14ac:dyDescent="0.15">
      <c r="A66" s="3166"/>
      <c r="C66" s="3167"/>
      <c r="E66" s="3166"/>
    </row>
    <row r="67" spans="1:5" s="1966" customFormat="1" x14ac:dyDescent="0.15">
      <c r="A67" s="3166"/>
      <c r="C67" s="3167"/>
      <c r="E67" s="3166"/>
    </row>
    <row r="68" spans="1:5" s="1966" customFormat="1" x14ac:dyDescent="0.15">
      <c r="A68" s="3166"/>
      <c r="C68" s="3167"/>
      <c r="E68" s="3166"/>
    </row>
    <row r="69" spans="1:5" s="1966" customFormat="1" x14ac:dyDescent="0.15">
      <c r="A69" s="3166"/>
      <c r="C69" s="3167"/>
      <c r="E69" s="3166"/>
    </row>
    <row r="70" spans="1:5" s="1966" customFormat="1" x14ac:dyDescent="0.15">
      <c r="A70" s="3166"/>
      <c r="C70" s="3167"/>
      <c r="E70" s="3166"/>
    </row>
    <row r="71" spans="1:5" s="1966" customFormat="1" x14ac:dyDescent="0.15">
      <c r="A71" s="3166"/>
      <c r="C71" s="3167"/>
      <c r="E71" s="3166"/>
    </row>
    <row r="72" spans="1:5" s="1966" customFormat="1" x14ac:dyDescent="0.15">
      <c r="A72" s="3166"/>
      <c r="C72" s="3167"/>
      <c r="E72" s="3166"/>
    </row>
    <row r="73" spans="1:5" s="1966" customFormat="1" x14ac:dyDescent="0.15">
      <c r="A73" s="3166"/>
      <c r="C73" s="3167"/>
      <c r="E73" s="3166"/>
    </row>
    <row r="74" spans="1:5" s="1966" customFormat="1" x14ac:dyDescent="0.15">
      <c r="A74" s="3166"/>
      <c r="C74" s="3167"/>
      <c r="E74" s="3166"/>
    </row>
    <row r="75" spans="1:5" s="1966" customFormat="1" x14ac:dyDescent="0.15">
      <c r="A75" s="3166"/>
      <c r="C75" s="3167"/>
      <c r="E75" s="3166"/>
    </row>
    <row r="76" spans="1:5" s="1966" customFormat="1" x14ac:dyDescent="0.15">
      <c r="A76" s="3166"/>
      <c r="C76" s="3167"/>
      <c r="E76" s="3166"/>
    </row>
    <row r="77" spans="1:5" s="1966" customFormat="1" x14ac:dyDescent="0.15">
      <c r="A77" s="3166"/>
      <c r="C77" s="3167"/>
      <c r="E77" s="3166"/>
    </row>
    <row r="78" spans="1:5" s="1966" customFormat="1" x14ac:dyDescent="0.15">
      <c r="A78" s="3166"/>
      <c r="C78" s="3167"/>
      <c r="E78" s="3166"/>
    </row>
    <row r="79" spans="1:5" s="1966" customFormat="1" x14ac:dyDescent="0.15">
      <c r="A79" s="3166"/>
      <c r="C79" s="3167"/>
      <c r="E79" s="3166"/>
    </row>
    <row r="80" spans="1:5" s="1966" customFormat="1" x14ac:dyDescent="0.15">
      <c r="A80" s="3166"/>
      <c r="C80" s="3167"/>
      <c r="E80" s="3166"/>
    </row>
    <row r="81" spans="1:5" s="1966" customFormat="1" x14ac:dyDescent="0.15">
      <c r="A81" s="3166"/>
      <c r="C81" s="3167"/>
      <c r="E81" s="3166"/>
    </row>
    <row r="82" spans="1:5" s="1966" customFormat="1" x14ac:dyDescent="0.15">
      <c r="A82" s="3166"/>
      <c r="C82" s="3167"/>
      <c r="E82" s="3166"/>
    </row>
    <row r="83" spans="1:5" s="1966" customFormat="1" x14ac:dyDescent="0.15">
      <c r="A83" s="3166"/>
      <c r="C83" s="3167"/>
      <c r="E83" s="3166"/>
    </row>
    <row r="84" spans="1:5" s="1966" customFormat="1" x14ac:dyDescent="0.15">
      <c r="A84" s="3166"/>
      <c r="C84" s="3167"/>
      <c r="E84" s="3166"/>
    </row>
    <row r="85" spans="1:5" s="1966" customFormat="1" x14ac:dyDescent="0.15">
      <c r="A85" s="3166"/>
      <c r="C85" s="3167"/>
      <c r="E85" s="3166"/>
    </row>
    <row r="86" spans="1:5" s="1966" customFormat="1" x14ac:dyDescent="0.15">
      <c r="A86" s="3166"/>
      <c r="C86" s="3167"/>
      <c r="E86" s="3166"/>
    </row>
    <row r="87" spans="1:5" s="1966" customFormat="1" x14ac:dyDescent="0.15">
      <c r="A87" s="3166"/>
      <c r="C87" s="3167"/>
      <c r="E87" s="3166"/>
    </row>
    <row r="88" spans="1:5" s="1966" customFormat="1" x14ac:dyDescent="0.15">
      <c r="A88" s="3166"/>
      <c r="C88" s="3167"/>
      <c r="E88" s="3166"/>
    </row>
    <row r="89" spans="1:5" s="1966" customFormat="1" x14ac:dyDescent="0.15">
      <c r="A89" s="3166"/>
      <c r="C89" s="3167"/>
      <c r="E89" s="3166"/>
    </row>
    <row r="90" spans="1:5" s="1966" customFormat="1" x14ac:dyDescent="0.15">
      <c r="A90" s="3166"/>
      <c r="C90" s="3167"/>
      <c r="E90" s="3166"/>
    </row>
    <row r="91" spans="1:5" s="1966" customFormat="1" x14ac:dyDescent="0.15">
      <c r="A91" s="3166"/>
      <c r="C91" s="3167"/>
      <c r="E91" s="3166"/>
    </row>
    <row r="92" spans="1:5" s="1966" customFormat="1" x14ac:dyDescent="0.15">
      <c r="A92" s="3166"/>
      <c r="C92" s="3167"/>
      <c r="E92" s="3166"/>
    </row>
    <row r="93" spans="1:5" s="1966" customFormat="1" x14ac:dyDescent="0.15">
      <c r="A93" s="3166"/>
      <c r="C93" s="3167"/>
      <c r="E93" s="3166"/>
    </row>
    <row r="94" spans="1:5" s="1966" customFormat="1" x14ac:dyDescent="0.15">
      <c r="A94" s="3166"/>
      <c r="C94" s="3167"/>
      <c r="E94" s="3166"/>
    </row>
    <row r="95" spans="1:5" s="1966" customFormat="1" x14ac:dyDescent="0.15">
      <c r="A95" s="3166"/>
      <c r="C95" s="3167"/>
      <c r="E95" s="3166"/>
    </row>
    <row r="96" spans="1:5" s="1966" customFormat="1" x14ac:dyDescent="0.15">
      <c r="A96" s="3166"/>
      <c r="C96" s="3167"/>
      <c r="E96" s="3166"/>
    </row>
    <row r="97" spans="1:5" s="1966" customFormat="1" x14ac:dyDescent="0.15">
      <c r="A97" s="3166"/>
      <c r="C97" s="3167"/>
      <c r="E97" s="3166"/>
    </row>
    <row r="98" spans="1:5" s="1966" customFormat="1" x14ac:dyDescent="0.15">
      <c r="A98" s="3166"/>
      <c r="C98" s="3167"/>
      <c r="E98" s="3166"/>
    </row>
    <row r="99" spans="1:5" s="1966" customFormat="1" x14ac:dyDescent="0.15">
      <c r="A99" s="3166"/>
      <c r="C99" s="3167"/>
      <c r="E99" s="3166"/>
    </row>
    <row r="100" spans="1:5" s="1966" customFormat="1" x14ac:dyDescent="0.15">
      <c r="A100" s="3166"/>
      <c r="C100" s="3167"/>
      <c r="E100" s="3166"/>
    </row>
    <row r="101" spans="1:5" s="1966" customFormat="1" x14ac:dyDescent="0.15">
      <c r="A101" s="3166"/>
      <c r="C101" s="3167"/>
      <c r="E101" s="3166"/>
    </row>
    <row r="102" spans="1:5" s="1966" customFormat="1" x14ac:dyDescent="0.15">
      <c r="A102" s="3166"/>
      <c r="C102" s="3167"/>
      <c r="E102" s="3166"/>
    </row>
    <row r="103" spans="1:5" s="1966" customFormat="1" x14ac:dyDescent="0.15">
      <c r="A103" s="3166"/>
      <c r="C103" s="3167"/>
      <c r="E103" s="3166"/>
    </row>
    <row r="104" spans="1:5" s="1966" customFormat="1" x14ac:dyDescent="0.15">
      <c r="A104" s="3166"/>
      <c r="C104" s="3167"/>
      <c r="E104" s="3166"/>
    </row>
    <row r="105" spans="1:5" s="1966" customFormat="1" x14ac:dyDescent="0.15">
      <c r="A105" s="3166"/>
      <c r="C105" s="3167"/>
      <c r="E105" s="3166"/>
    </row>
    <row r="106" spans="1:5" s="1966" customFormat="1" x14ac:dyDescent="0.15">
      <c r="A106" s="3166"/>
      <c r="C106" s="3167"/>
      <c r="E106" s="3166"/>
    </row>
    <row r="107" spans="1:5" s="1966" customFormat="1" x14ac:dyDescent="0.15">
      <c r="A107" s="3166"/>
      <c r="C107" s="3167"/>
      <c r="E107" s="3166"/>
    </row>
    <row r="108" spans="1:5" s="1966" customFormat="1" x14ac:dyDescent="0.15">
      <c r="A108" s="3166"/>
      <c r="C108" s="3167"/>
      <c r="E108" s="3166"/>
    </row>
    <row r="109" spans="1:5" s="1966" customFormat="1" x14ac:dyDescent="0.15">
      <c r="A109" s="3166"/>
      <c r="C109" s="3167"/>
      <c r="E109" s="3166"/>
    </row>
    <row r="110" spans="1:5" s="1966" customFormat="1" x14ac:dyDescent="0.15">
      <c r="A110" s="3166"/>
      <c r="C110" s="3167"/>
      <c r="E110" s="3166"/>
    </row>
    <row r="111" spans="1:5" s="1966" customFormat="1" x14ac:dyDescent="0.15">
      <c r="A111" s="3166"/>
      <c r="C111" s="3167"/>
      <c r="E111" s="3166"/>
    </row>
    <row r="112" spans="1:5" s="1966" customFormat="1" x14ac:dyDescent="0.15">
      <c r="A112" s="3166"/>
      <c r="C112" s="3167"/>
      <c r="E112" s="3166"/>
    </row>
    <row r="113" spans="1:5" s="1966" customFormat="1" x14ac:dyDescent="0.15">
      <c r="A113" s="3166"/>
      <c r="C113" s="3167"/>
      <c r="E113" s="3166"/>
    </row>
    <row r="114" spans="1:5" s="1966" customFormat="1" x14ac:dyDescent="0.15">
      <c r="A114" s="3166"/>
      <c r="C114" s="3167"/>
      <c r="E114" s="3166"/>
    </row>
    <row r="115" spans="1:5" s="1966" customFormat="1" x14ac:dyDescent="0.15">
      <c r="A115" s="3166"/>
      <c r="C115" s="3167"/>
      <c r="E115" s="3166"/>
    </row>
    <row r="116" spans="1:5" s="1966" customFormat="1" x14ac:dyDescent="0.15">
      <c r="A116" s="3166"/>
      <c r="C116" s="3167"/>
      <c r="E116" s="3166"/>
    </row>
    <row r="117" spans="1:5" s="1966" customFormat="1" x14ac:dyDescent="0.15">
      <c r="A117" s="3166"/>
      <c r="C117" s="3167"/>
      <c r="E117" s="3166"/>
    </row>
    <row r="118" spans="1:5" s="1966" customFormat="1" x14ac:dyDescent="0.15">
      <c r="A118" s="3166"/>
      <c r="C118" s="3167"/>
      <c r="E118" s="3166"/>
    </row>
    <row r="119" spans="1:5" s="1966" customFormat="1" x14ac:dyDescent="0.15">
      <c r="A119" s="3166"/>
      <c r="C119" s="3167"/>
      <c r="E119" s="3166"/>
    </row>
    <row r="120" spans="1:5" s="1966" customFormat="1" x14ac:dyDescent="0.15">
      <c r="A120" s="3166"/>
      <c r="C120" s="3167"/>
      <c r="E120" s="3166"/>
    </row>
    <row r="121" spans="1:5" s="1966" customFormat="1" x14ac:dyDescent="0.15">
      <c r="A121" s="3166"/>
      <c r="C121" s="3167"/>
      <c r="E121" s="3166"/>
    </row>
    <row r="122" spans="1:5" s="1966" customFormat="1" x14ac:dyDescent="0.15">
      <c r="A122" s="3166"/>
      <c r="C122" s="3167"/>
      <c r="E122" s="3166"/>
    </row>
    <row r="123" spans="1:5" s="1966" customFormat="1" x14ac:dyDescent="0.15">
      <c r="A123" s="3166"/>
      <c r="C123" s="3167"/>
      <c r="E123" s="3166"/>
    </row>
    <row r="124" spans="1:5" s="1966" customFormat="1" x14ac:dyDescent="0.15">
      <c r="A124" s="3166"/>
      <c r="C124" s="3167"/>
      <c r="E124" s="3166"/>
    </row>
    <row r="125" spans="1:5" s="1966" customFormat="1" x14ac:dyDescent="0.15">
      <c r="A125" s="3166"/>
      <c r="C125" s="3167"/>
      <c r="E125" s="3166"/>
    </row>
    <row r="126" spans="1:5" s="1966" customFormat="1" x14ac:dyDescent="0.15">
      <c r="A126" s="3166"/>
      <c r="C126" s="3167"/>
      <c r="E126" s="3166"/>
    </row>
    <row r="127" spans="1:5" s="1966" customFormat="1" x14ac:dyDescent="0.15">
      <c r="A127" s="3166"/>
      <c r="C127" s="3167"/>
      <c r="E127" s="3166"/>
    </row>
    <row r="128" spans="1:5" s="1966" customFormat="1" x14ac:dyDescent="0.15">
      <c r="A128" s="3166"/>
      <c r="C128" s="3167"/>
      <c r="E128" s="3166"/>
    </row>
    <row r="129" spans="1:5" s="1966" customFormat="1" x14ac:dyDescent="0.15">
      <c r="A129" s="3166"/>
      <c r="C129" s="3167"/>
      <c r="E129" s="3166"/>
    </row>
    <row r="130" spans="1:5" s="1966" customFormat="1" x14ac:dyDescent="0.15">
      <c r="A130" s="3166"/>
      <c r="C130" s="3167"/>
      <c r="E130" s="3166"/>
    </row>
    <row r="131" spans="1:5" s="1966" customFormat="1" x14ac:dyDescent="0.15">
      <c r="A131" s="3166"/>
      <c r="C131" s="3167"/>
      <c r="E131" s="3166"/>
    </row>
    <row r="132" spans="1:5" s="1966" customFormat="1" x14ac:dyDescent="0.15">
      <c r="A132" s="3166"/>
      <c r="C132" s="3167"/>
      <c r="E132" s="3166"/>
    </row>
    <row r="133" spans="1:5" s="1966" customFormat="1" x14ac:dyDescent="0.15">
      <c r="A133" s="3166"/>
      <c r="C133" s="3167"/>
      <c r="E133" s="3166"/>
    </row>
    <row r="134" spans="1:5" s="1966" customFormat="1" x14ac:dyDescent="0.15">
      <c r="A134" s="3166"/>
      <c r="C134" s="3167"/>
      <c r="E134" s="3166"/>
    </row>
    <row r="135" spans="1:5" s="1966" customFormat="1" x14ac:dyDescent="0.15">
      <c r="A135" s="3166"/>
      <c r="C135" s="3167"/>
      <c r="E135" s="3166"/>
    </row>
    <row r="136" spans="1:5" s="1966" customFormat="1" x14ac:dyDescent="0.15">
      <c r="A136" s="3166"/>
      <c r="C136" s="3167"/>
      <c r="E136" s="3166"/>
    </row>
    <row r="137" spans="1:5" s="1966" customFormat="1" x14ac:dyDescent="0.15">
      <c r="A137" s="3166"/>
      <c r="C137" s="3167"/>
      <c r="E137" s="3166"/>
    </row>
    <row r="138" spans="1:5" s="1966" customFormat="1" x14ac:dyDescent="0.15">
      <c r="A138" s="3166"/>
      <c r="C138" s="3167"/>
      <c r="E138" s="3166"/>
    </row>
    <row r="139" spans="1:5" s="1966" customFormat="1" x14ac:dyDescent="0.15">
      <c r="A139" s="3166"/>
      <c r="C139" s="3167"/>
      <c r="E139" s="3166"/>
    </row>
    <row r="140" spans="1:5" s="1966" customFormat="1" x14ac:dyDescent="0.15">
      <c r="A140" s="3166"/>
      <c r="C140" s="3167"/>
      <c r="E140" s="3166"/>
    </row>
    <row r="141" spans="1:5" s="1966" customFormat="1" x14ac:dyDescent="0.15">
      <c r="A141" s="3166"/>
      <c r="C141" s="3167"/>
      <c r="E141" s="3166"/>
    </row>
    <row r="142" spans="1:5" s="1966" customFormat="1" x14ac:dyDescent="0.15">
      <c r="A142" s="3166"/>
      <c r="C142" s="3167"/>
      <c r="E142" s="3166"/>
    </row>
    <row r="143" spans="1:5" s="1966" customFormat="1" x14ac:dyDescent="0.15">
      <c r="A143" s="3166"/>
      <c r="C143" s="3167"/>
      <c r="E143" s="3166"/>
    </row>
    <row r="144" spans="1:5" s="1966" customFormat="1" x14ac:dyDescent="0.15">
      <c r="A144" s="3166"/>
      <c r="C144" s="3167"/>
      <c r="E144" s="3166"/>
    </row>
    <row r="145" spans="1:5" s="1966" customFormat="1" x14ac:dyDescent="0.15">
      <c r="A145" s="3166"/>
      <c r="C145" s="3167"/>
      <c r="E145" s="3166"/>
    </row>
    <row r="146" spans="1:5" s="1966" customFormat="1" x14ac:dyDescent="0.15">
      <c r="A146" s="3166"/>
      <c r="C146" s="3167"/>
      <c r="E146" s="3166"/>
    </row>
    <row r="147" spans="1:5" s="1966" customFormat="1" x14ac:dyDescent="0.15">
      <c r="A147" s="3166"/>
      <c r="C147" s="3167"/>
      <c r="E147" s="3166"/>
    </row>
    <row r="148" spans="1:5" s="1966" customFormat="1" x14ac:dyDescent="0.15">
      <c r="A148" s="3166"/>
      <c r="C148" s="3167"/>
      <c r="E148" s="3166"/>
    </row>
    <row r="149" spans="1:5" s="1966" customFormat="1" x14ac:dyDescent="0.15">
      <c r="A149" s="3166"/>
      <c r="C149" s="3167"/>
      <c r="E149" s="3166"/>
    </row>
    <row r="150" spans="1:5" s="1966" customFormat="1" x14ac:dyDescent="0.15">
      <c r="A150" s="3166"/>
      <c r="C150" s="3167"/>
      <c r="E150" s="3166"/>
    </row>
    <row r="151" spans="1:5" s="1966" customFormat="1" x14ac:dyDescent="0.15">
      <c r="A151" s="3166"/>
      <c r="C151" s="3167"/>
      <c r="E151" s="3166"/>
    </row>
    <row r="152" spans="1:5" s="1966" customFormat="1" x14ac:dyDescent="0.15">
      <c r="A152" s="3166"/>
      <c r="C152" s="3167"/>
      <c r="E152" s="3166"/>
    </row>
    <row r="153" spans="1:5" s="1966" customFormat="1" x14ac:dyDescent="0.15">
      <c r="A153" s="3166"/>
      <c r="C153" s="3167"/>
      <c r="E153" s="3166"/>
    </row>
    <row r="154" spans="1:5" s="1966" customFormat="1" x14ac:dyDescent="0.15">
      <c r="A154" s="3166"/>
      <c r="C154" s="3167"/>
      <c r="E154" s="3166"/>
    </row>
    <row r="155" spans="1:5" s="1966" customFormat="1" x14ac:dyDescent="0.15">
      <c r="A155" s="3166"/>
      <c r="C155" s="3167"/>
      <c r="E155" s="3166"/>
    </row>
    <row r="156" spans="1:5" s="1966" customFormat="1" x14ac:dyDescent="0.15">
      <c r="A156" s="3166"/>
      <c r="C156" s="3167"/>
      <c r="E156" s="3166"/>
    </row>
    <row r="157" spans="1:5" s="1966" customFormat="1" x14ac:dyDescent="0.15">
      <c r="A157" s="3166"/>
      <c r="C157" s="3167"/>
      <c r="E157" s="3166"/>
    </row>
    <row r="158" spans="1:5" s="1966" customFormat="1" x14ac:dyDescent="0.15">
      <c r="A158" s="3166"/>
      <c r="C158" s="3167"/>
      <c r="E158" s="3166"/>
    </row>
    <row r="159" spans="1:5" s="1966" customFormat="1" x14ac:dyDescent="0.15">
      <c r="A159" s="3166"/>
      <c r="C159" s="3167"/>
      <c r="E159" s="3166"/>
    </row>
    <row r="160" spans="1:5" s="1966" customFormat="1" x14ac:dyDescent="0.15">
      <c r="A160" s="3166"/>
      <c r="C160" s="3167"/>
      <c r="E160" s="3166"/>
    </row>
    <row r="161" spans="1:5" s="1966" customFormat="1" x14ac:dyDescent="0.15">
      <c r="A161" s="3166"/>
      <c r="C161" s="3167"/>
      <c r="E161" s="3166"/>
    </row>
    <row r="162" spans="1:5" s="1966" customFormat="1" x14ac:dyDescent="0.15">
      <c r="A162" s="3166"/>
      <c r="C162" s="3167"/>
      <c r="E162" s="3166"/>
    </row>
    <row r="163" spans="1:5" s="1966" customFormat="1" x14ac:dyDescent="0.15">
      <c r="A163" s="3166"/>
      <c r="C163" s="3167"/>
      <c r="E163" s="3166"/>
    </row>
    <row r="164" spans="1:5" s="1966" customFormat="1" x14ac:dyDescent="0.15">
      <c r="A164" s="3166"/>
      <c r="C164" s="3167"/>
      <c r="E164" s="3166"/>
    </row>
    <row r="165" spans="1:5" s="1966" customFormat="1" x14ac:dyDescent="0.15">
      <c r="A165" s="3166"/>
      <c r="C165" s="3167"/>
      <c r="E165" s="3166"/>
    </row>
    <row r="166" spans="1:5" s="1966" customFormat="1" x14ac:dyDescent="0.15">
      <c r="A166" s="3166"/>
      <c r="C166" s="3167"/>
      <c r="E166" s="3166"/>
    </row>
    <row r="167" spans="1:5" s="1966" customFormat="1" x14ac:dyDescent="0.15">
      <c r="A167" s="3166"/>
      <c r="C167" s="3167"/>
      <c r="E167" s="3166"/>
    </row>
    <row r="168" spans="1:5" s="1966" customFormat="1" x14ac:dyDescent="0.15">
      <c r="A168" s="3166"/>
      <c r="C168" s="3167"/>
      <c r="E168" s="3166"/>
    </row>
    <row r="169" spans="1:5" s="1966" customFormat="1" x14ac:dyDescent="0.15">
      <c r="A169" s="3166"/>
      <c r="C169" s="3167"/>
      <c r="E169" s="3166"/>
    </row>
    <row r="170" spans="1:5" s="1966" customFormat="1" x14ac:dyDescent="0.15">
      <c r="A170" s="3166"/>
      <c r="C170" s="3167"/>
      <c r="E170" s="3166"/>
    </row>
    <row r="171" spans="1:5" s="1966" customFormat="1" x14ac:dyDescent="0.15">
      <c r="A171" s="3166"/>
      <c r="C171" s="3167"/>
      <c r="E171" s="3166"/>
    </row>
    <row r="172" spans="1:5" s="1966" customFormat="1" x14ac:dyDescent="0.15">
      <c r="A172" s="3166"/>
      <c r="C172" s="3167"/>
      <c r="E172" s="3166"/>
    </row>
    <row r="173" spans="1:5" s="1966" customFormat="1" x14ac:dyDescent="0.15">
      <c r="A173" s="3166"/>
      <c r="C173" s="3167"/>
      <c r="E173" s="3166"/>
    </row>
    <row r="174" spans="1:5" s="1966" customFormat="1" x14ac:dyDescent="0.15">
      <c r="A174" s="3166"/>
      <c r="C174" s="3167"/>
      <c r="E174" s="3166"/>
    </row>
    <row r="175" spans="1:5" s="1966" customFormat="1" x14ac:dyDescent="0.15">
      <c r="A175" s="3166"/>
      <c r="C175" s="3167"/>
      <c r="E175" s="3166"/>
    </row>
    <row r="176" spans="1:5" s="1966" customFormat="1" x14ac:dyDescent="0.15">
      <c r="A176" s="3166"/>
      <c r="C176" s="3167"/>
      <c r="E176" s="3166"/>
    </row>
    <row r="177" spans="1:5" s="1966" customFormat="1" x14ac:dyDescent="0.15">
      <c r="A177" s="3166"/>
      <c r="C177" s="3167"/>
      <c r="E177" s="3166"/>
    </row>
    <row r="178" spans="1:5" s="1966" customFormat="1" x14ac:dyDescent="0.15">
      <c r="A178" s="3166"/>
      <c r="C178" s="3167"/>
      <c r="E178" s="3166"/>
    </row>
    <row r="179" spans="1:5" s="1966" customFormat="1" x14ac:dyDescent="0.15">
      <c r="A179" s="3166"/>
      <c r="C179" s="3167"/>
      <c r="E179" s="3166"/>
    </row>
    <row r="180" spans="1:5" s="1966" customFormat="1" x14ac:dyDescent="0.15">
      <c r="A180" s="3166"/>
      <c r="C180" s="3167"/>
      <c r="E180" s="3166"/>
    </row>
    <row r="181" spans="1:5" s="1966" customFormat="1" x14ac:dyDescent="0.15">
      <c r="A181" s="3166"/>
      <c r="C181" s="3167"/>
      <c r="E181" s="3166"/>
    </row>
    <row r="182" spans="1:5" s="1966" customFormat="1" x14ac:dyDescent="0.15">
      <c r="A182" s="3166"/>
      <c r="C182" s="3167"/>
      <c r="E182" s="3166"/>
    </row>
    <row r="183" spans="1:5" s="1966" customFormat="1" x14ac:dyDescent="0.15">
      <c r="A183" s="3166"/>
      <c r="C183" s="3167"/>
      <c r="E183" s="3166"/>
    </row>
    <row r="184" spans="1:5" s="1966" customFormat="1" x14ac:dyDescent="0.15">
      <c r="A184" s="3166"/>
      <c r="C184" s="3167"/>
      <c r="E184" s="3166"/>
    </row>
    <row r="185" spans="1:5" s="1966" customFormat="1" x14ac:dyDescent="0.15">
      <c r="A185" s="3166"/>
      <c r="C185" s="3167"/>
      <c r="E185" s="3166"/>
    </row>
    <row r="186" spans="1:5" s="1966" customFormat="1" x14ac:dyDescent="0.15">
      <c r="A186" s="3166"/>
      <c r="C186" s="3167"/>
      <c r="E186" s="3166"/>
    </row>
    <row r="187" spans="1:5" s="1966" customFormat="1" x14ac:dyDescent="0.15">
      <c r="A187" s="3166"/>
      <c r="C187" s="3167"/>
      <c r="E187" s="3166"/>
    </row>
    <row r="188" spans="1:5" s="1966" customFormat="1" x14ac:dyDescent="0.15">
      <c r="A188" s="3166"/>
      <c r="C188" s="3167"/>
      <c r="E188" s="3166"/>
    </row>
    <row r="189" spans="1:5" s="1966" customFormat="1" x14ac:dyDescent="0.15">
      <c r="A189" s="3166"/>
      <c r="C189" s="3167"/>
      <c r="E189" s="3166"/>
    </row>
    <row r="190" spans="1:5" s="1966" customFormat="1" x14ac:dyDescent="0.15">
      <c r="A190" s="3166"/>
      <c r="C190" s="3167"/>
      <c r="E190" s="3166"/>
    </row>
    <row r="191" spans="1:5" s="1966" customFormat="1" x14ac:dyDescent="0.15">
      <c r="A191" s="3166"/>
      <c r="C191" s="3167"/>
      <c r="E191" s="3166"/>
    </row>
    <row r="192" spans="1:5" s="1966" customFormat="1" x14ac:dyDescent="0.15">
      <c r="A192" s="3166"/>
      <c r="C192" s="3167"/>
      <c r="E192" s="3166"/>
    </row>
    <row r="193" spans="1:5" s="1966" customFormat="1" x14ac:dyDescent="0.15">
      <c r="A193" s="3166"/>
      <c r="C193" s="3167"/>
      <c r="E193" s="3166"/>
    </row>
    <row r="194" spans="1:5" s="1966" customFormat="1" x14ac:dyDescent="0.15">
      <c r="A194" s="3166"/>
      <c r="C194" s="3167"/>
      <c r="E194" s="3166"/>
    </row>
    <row r="195" spans="1:5" s="1966" customFormat="1" x14ac:dyDescent="0.15">
      <c r="A195" s="3166"/>
      <c r="C195" s="3167"/>
      <c r="E195" s="3166"/>
    </row>
    <row r="196" spans="1:5" s="1966" customFormat="1" x14ac:dyDescent="0.15">
      <c r="A196" s="3166"/>
      <c r="C196" s="3167"/>
      <c r="E196" s="3166"/>
    </row>
    <row r="197" spans="1:5" s="1966" customFormat="1" x14ac:dyDescent="0.15">
      <c r="A197" s="3166"/>
      <c r="C197" s="3167"/>
      <c r="E197" s="3166"/>
    </row>
    <row r="198" spans="1:5" s="1966" customFormat="1" x14ac:dyDescent="0.15">
      <c r="A198" s="3166"/>
      <c r="C198" s="3167"/>
      <c r="E198" s="3166"/>
    </row>
    <row r="199" spans="1:5" s="1966" customFormat="1" x14ac:dyDescent="0.15">
      <c r="A199" s="3166"/>
      <c r="C199" s="3167"/>
      <c r="E199" s="3166"/>
    </row>
    <row r="200" spans="1:5" s="1966" customFormat="1" x14ac:dyDescent="0.15">
      <c r="A200" s="3166"/>
      <c r="C200" s="3167"/>
      <c r="E200" s="3166"/>
    </row>
    <row r="201" spans="1:5" s="1966" customFormat="1" x14ac:dyDescent="0.15">
      <c r="A201" s="3166"/>
      <c r="C201" s="3167"/>
      <c r="E201" s="3166"/>
    </row>
    <row r="202" spans="1:5" s="1966" customFormat="1" x14ac:dyDescent="0.15">
      <c r="A202" s="3166"/>
      <c r="C202" s="3167"/>
      <c r="E202" s="3166"/>
    </row>
    <row r="203" spans="1:5" s="1966" customFormat="1" x14ac:dyDescent="0.15">
      <c r="A203" s="3166"/>
      <c r="C203" s="3167"/>
      <c r="E203" s="3166"/>
    </row>
    <row r="204" spans="1:5" s="1966" customFormat="1" x14ac:dyDescent="0.15">
      <c r="A204" s="3166"/>
      <c r="C204" s="3167"/>
      <c r="E204" s="3166"/>
    </row>
    <row r="205" spans="1:5" s="1966" customFormat="1" x14ac:dyDescent="0.15">
      <c r="A205" s="3166"/>
      <c r="C205" s="3167"/>
      <c r="E205" s="3166"/>
    </row>
    <row r="206" spans="1:5" s="1966" customFormat="1" x14ac:dyDescent="0.15">
      <c r="A206" s="3166"/>
      <c r="C206" s="3167"/>
      <c r="E206" s="3166"/>
    </row>
    <row r="207" spans="1:5" s="1966" customFormat="1" x14ac:dyDescent="0.15">
      <c r="A207" s="3166"/>
      <c r="C207" s="3167"/>
      <c r="E207" s="3166"/>
    </row>
    <row r="208" spans="1:5" s="1966" customFormat="1" x14ac:dyDescent="0.15">
      <c r="A208" s="3166"/>
      <c r="C208" s="3167"/>
      <c r="E208" s="3166"/>
    </row>
    <row r="209" spans="1:5" s="1966" customFormat="1" x14ac:dyDescent="0.15">
      <c r="A209" s="3166"/>
      <c r="C209" s="3167"/>
      <c r="E209" s="3166"/>
    </row>
    <row r="210" spans="1:5" s="1966" customFormat="1" x14ac:dyDescent="0.15">
      <c r="A210" s="3166"/>
      <c r="C210" s="3167"/>
      <c r="E210" s="3166"/>
    </row>
    <row r="211" spans="1:5" s="1966" customFormat="1" x14ac:dyDescent="0.15">
      <c r="A211" s="3166"/>
      <c r="C211" s="3167"/>
      <c r="E211" s="3166"/>
    </row>
    <row r="212" spans="1:5" s="1966" customFormat="1" x14ac:dyDescent="0.15">
      <c r="A212" s="3166"/>
      <c r="C212" s="3167"/>
      <c r="E212" s="316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65"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view="pageBreakPreview" topLeftCell="A14" zoomScale="60" zoomScaleNormal="50" workbookViewId="0">
      <selection activeCell="F9" sqref="F9:F42"/>
    </sheetView>
  </sheetViews>
  <sheetFormatPr baseColWidth="10" defaultColWidth="9" defaultRowHeight="14" x14ac:dyDescent="0.2"/>
  <cols>
    <col min="1" max="1" width="13.3320312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x14ac:dyDescent="0.2">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x14ac:dyDescent="0.2">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x14ac:dyDescent="0.2">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x14ac:dyDescent="0.25">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x14ac:dyDescent="0.2">
      <c r="A6" s="487" t="s">
        <v>499</v>
      </c>
      <c r="B6" s="488"/>
      <c r="C6" s="3899" t="s">
        <v>500</v>
      </c>
      <c r="D6" s="3900"/>
      <c r="E6" s="3901" t="s">
        <v>501</v>
      </c>
      <c r="F6" s="3902"/>
      <c r="G6" s="3899" t="s">
        <v>502</v>
      </c>
      <c r="H6" s="3900"/>
      <c r="I6" s="3899" t="s">
        <v>503</v>
      </c>
      <c r="J6" s="3900"/>
      <c r="K6" s="489" t="s">
        <v>504</v>
      </c>
      <c r="L6" s="1983"/>
      <c r="M6" s="1984"/>
      <c r="N6" s="1984"/>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29" x14ac:dyDescent="0.2">
      <c r="A7" s="490"/>
      <c r="B7" s="491"/>
      <c r="C7" s="3917" t="s">
        <v>2867</v>
      </c>
      <c r="D7" s="3918"/>
      <c r="E7" s="3915" t="s">
        <v>2868</v>
      </c>
      <c r="F7" s="3916"/>
      <c r="G7" s="3917" t="s">
        <v>2869</v>
      </c>
      <c r="H7" s="3918"/>
      <c r="I7" s="3917" t="s">
        <v>2870</v>
      </c>
      <c r="J7" s="3918"/>
      <c r="K7" s="489"/>
      <c r="L7" s="1983"/>
      <c r="M7" s="1984"/>
      <c r="N7" s="1984"/>
      <c r="O7" s="1984"/>
      <c r="P7" s="3905"/>
      <c r="Q7" s="3906"/>
      <c r="R7" s="3911"/>
      <c r="S7" s="3912"/>
      <c r="T7" s="3911"/>
      <c r="U7" s="3912"/>
      <c r="V7" s="3889"/>
      <c r="W7" s="3889"/>
      <c r="X7" s="1473"/>
      <c r="Y7" s="3911"/>
      <c r="Z7" s="3912"/>
      <c r="AA7" s="3897"/>
      <c r="AB7" s="3897"/>
      <c r="AC7" s="3897"/>
    </row>
    <row r="8" spans="1:29" ht="15" thickBot="1" x14ac:dyDescent="0.25">
      <c r="A8" s="492"/>
      <c r="B8" s="493"/>
      <c r="C8" s="3919" t="s">
        <v>2871</v>
      </c>
      <c r="D8" s="3920"/>
      <c r="E8" s="3922" t="s">
        <v>2871</v>
      </c>
      <c r="F8" s="3923"/>
      <c r="G8" s="3919" t="s">
        <v>2871</v>
      </c>
      <c r="H8" s="3920"/>
      <c r="I8" s="3919" t="s">
        <v>2871</v>
      </c>
      <c r="J8" s="3920"/>
      <c r="K8" s="489" t="s">
        <v>506</v>
      </c>
      <c r="L8" s="1983"/>
      <c r="M8" s="1984"/>
      <c r="N8" s="1984"/>
      <c r="O8" s="1984"/>
      <c r="P8" s="3907"/>
      <c r="Q8" s="3908"/>
      <c r="R8" s="3911"/>
      <c r="S8" s="3912"/>
      <c r="T8" s="3913"/>
      <c r="U8" s="3914"/>
      <c r="V8" s="3889"/>
      <c r="W8" s="3889"/>
      <c r="X8" s="1473"/>
      <c r="Y8" s="3913"/>
      <c r="Z8" s="3914"/>
      <c r="AA8" s="3898"/>
      <c r="AB8" s="3898"/>
      <c r="AC8" s="3898"/>
    </row>
    <row r="9" spans="1:29" s="1184" customFormat="1" ht="15" thickBot="1" x14ac:dyDescent="0.25">
      <c r="A9" s="2593"/>
      <c r="B9" s="2600" t="s">
        <v>507</v>
      </c>
      <c r="C9" s="494">
        <f>'数据-取费表'!B2</f>
        <v>44571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29" s="1184" customFormat="1" ht="15" thickBot="1" x14ac:dyDescent="0.25">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2" si="3">D10/F10</f>
        <v>#DIV/0!</v>
      </c>
      <c r="AB10" s="1477" t="e">
        <f t="shared" ref="AB10:AB42" si="4">D10/H10</f>
        <v>#DIV/0!</v>
      </c>
      <c r="AC10" s="1477" t="e">
        <f t="shared" ref="AC10:AC42" si="5">D10/J10</f>
        <v>#DIV/0!</v>
      </c>
    </row>
    <row r="11" spans="1:29" s="1184" customFormat="1" x14ac:dyDescent="0.2">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76" t="s">
        <v>514</v>
      </c>
      <c r="Z11" s="1114" t="str">
        <f t="shared" ref="Z11:Z17" si="7">Q11</f>
        <v>用途</v>
      </c>
      <c r="AA11" s="1477">
        <f t="shared" si="3"/>
        <v>1</v>
      </c>
      <c r="AB11" s="1477">
        <f t="shared" si="4"/>
        <v>1</v>
      </c>
      <c r="AC11" s="1477">
        <f t="shared" si="5"/>
        <v>1</v>
      </c>
    </row>
    <row r="12" spans="1:29" s="1265" customFormat="1" ht="28" x14ac:dyDescent="0.2">
      <c r="A12" s="2596"/>
      <c r="B12" s="2601" t="s">
        <v>2710</v>
      </c>
      <c r="C12" s="503"/>
      <c r="D12" s="252">
        <v>100</v>
      </c>
      <c r="E12" s="503"/>
      <c r="F12" s="252">
        <f>ROUND(100/'数据-取费表'!G16,0)</f>
        <v>132</v>
      </c>
      <c r="G12" s="503"/>
      <c r="H12" s="252">
        <f>ROUND(100/'数据-取费表'!G16,0)</f>
        <v>132</v>
      </c>
      <c r="I12" s="503"/>
      <c r="J12" s="252">
        <f>ROUND(100/'数据-取费表'!G16,0)</f>
        <v>132</v>
      </c>
      <c r="K12" s="506"/>
      <c r="L12" s="1988"/>
      <c r="M12" s="2027"/>
      <c r="N12" s="2027"/>
      <c r="O12" s="1989"/>
      <c r="P12" s="3887"/>
      <c r="Q12" s="1115" t="str">
        <f t="shared" si="6"/>
        <v>土地使用年限（年）</v>
      </c>
      <c r="R12" s="1474" t="s">
        <v>8</v>
      </c>
      <c r="S12" s="1475">
        <f t="shared" si="0"/>
        <v>132</v>
      </c>
      <c r="T12" s="1474" t="s">
        <v>8</v>
      </c>
      <c r="U12" s="1475">
        <f t="shared" si="1"/>
        <v>132</v>
      </c>
      <c r="V12" s="1474" t="s">
        <v>8</v>
      </c>
      <c r="W12" s="1475">
        <f t="shared" si="2"/>
        <v>132</v>
      </c>
      <c r="X12" s="1476"/>
      <c r="Y12" s="3776"/>
      <c r="Z12" s="1114" t="str">
        <f t="shared" si="7"/>
        <v>土地使用年限（年）</v>
      </c>
      <c r="AA12" s="1477">
        <f t="shared" si="3"/>
        <v>0.75757575757575757</v>
      </c>
      <c r="AB12" s="1477">
        <f t="shared" si="4"/>
        <v>0.75757575757575757</v>
      </c>
      <c r="AC12" s="1477">
        <f t="shared" si="5"/>
        <v>0.75757575757575757</v>
      </c>
    </row>
    <row r="13" spans="1:29" ht="16" x14ac:dyDescent="0.2">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887"/>
      <c r="Q13" s="1115" t="str">
        <f t="shared" si="6"/>
        <v>容积率</v>
      </c>
      <c r="R13" s="1474" t="s">
        <v>8</v>
      </c>
      <c r="S13" s="1475" t="e">
        <f t="shared" si="0"/>
        <v>#N/A</v>
      </c>
      <c r="T13" s="1474" t="s">
        <v>8</v>
      </c>
      <c r="U13" s="1475" t="e">
        <f t="shared" si="1"/>
        <v>#N/A</v>
      </c>
      <c r="V13" s="1474" t="s">
        <v>8</v>
      </c>
      <c r="W13" s="1475" t="e">
        <f t="shared" si="2"/>
        <v>#N/A</v>
      </c>
      <c r="X13" s="1476"/>
      <c r="Y13" s="3776"/>
      <c r="Z13" s="1114" t="str">
        <f t="shared" si="7"/>
        <v>容积率</v>
      </c>
      <c r="AA13" s="1477" t="e">
        <f t="shared" si="3"/>
        <v>#N/A</v>
      </c>
      <c r="AB13" s="1477" t="e">
        <f t="shared" si="4"/>
        <v>#N/A</v>
      </c>
      <c r="AC13" s="1477" t="e">
        <f t="shared" si="5"/>
        <v>#N/A</v>
      </c>
    </row>
    <row r="14" spans="1:29" s="1184" customFormat="1" ht="16" x14ac:dyDescent="0.2">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887"/>
      <c r="Q14" s="1115">
        <f t="shared" si="6"/>
        <v>111</v>
      </c>
      <c r="R14" s="1474" t="s">
        <v>8</v>
      </c>
      <c r="S14" s="1475">
        <f t="shared" si="0"/>
        <v>100</v>
      </c>
      <c r="T14" s="1474" t="s">
        <v>8</v>
      </c>
      <c r="U14" s="1475">
        <f t="shared" si="1"/>
        <v>100</v>
      </c>
      <c r="V14" s="1474" t="s">
        <v>8</v>
      </c>
      <c r="W14" s="1475">
        <f t="shared" si="2"/>
        <v>100</v>
      </c>
      <c r="X14" s="1476"/>
      <c r="Y14" s="3776"/>
      <c r="Z14" s="1114">
        <f t="shared" si="7"/>
        <v>111</v>
      </c>
      <c r="AA14" s="1477">
        <f>D14/F14</f>
        <v>1</v>
      </c>
      <c r="AB14" s="1477">
        <f>D14/H14</f>
        <v>1</v>
      </c>
      <c r="AC14" s="1477">
        <f>D14/J14</f>
        <v>1</v>
      </c>
    </row>
    <row r="15" spans="1:29" ht="16" x14ac:dyDescent="0.2">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887"/>
      <c r="Q15" s="1115">
        <f t="shared" si="6"/>
        <v>111</v>
      </c>
      <c r="R15" s="1474" t="s">
        <v>8</v>
      </c>
      <c r="S15" s="1475">
        <f t="shared" si="0"/>
        <v>100</v>
      </c>
      <c r="T15" s="1474" t="s">
        <v>8</v>
      </c>
      <c r="U15" s="1475">
        <f t="shared" si="1"/>
        <v>100</v>
      </c>
      <c r="V15" s="1474" t="s">
        <v>8</v>
      </c>
      <c r="W15" s="1475">
        <f t="shared" si="2"/>
        <v>100</v>
      </c>
      <c r="X15" s="1476"/>
      <c r="Y15" s="3776"/>
      <c r="Z15" s="1114">
        <f t="shared" si="7"/>
        <v>111</v>
      </c>
      <c r="AA15" s="1477">
        <f t="shared" si="3"/>
        <v>1</v>
      </c>
      <c r="AB15" s="1477">
        <f t="shared" si="4"/>
        <v>1</v>
      </c>
      <c r="AC15" s="1477">
        <f t="shared" si="5"/>
        <v>1</v>
      </c>
    </row>
    <row r="16" spans="1:29" ht="17" thickBot="1" x14ac:dyDescent="0.25">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887"/>
      <c r="Q16" s="1115">
        <f t="shared" si="6"/>
        <v>111</v>
      </c>
      <c r="R16" s="1474" t="s">
        <v>8</v>
      </c>
      <c r="S16" s="1475">
        <f t="shared" si="0"/>
        <v>100</v>
      </c>
      <c r="T16" s="1474" t="s">
        <v>8</v>
      </c>
      <c r="U16" s="1475">
        <f t="shared" si="1"/>
        <v>100</v>
      </c>
      <c r="V16" s="1474" t="s">
        <v>8</v>
      </c>
      <c r="W16" s="1475">
        <f t="shared" si="2"/>
        <v>100</v>
      </c>
      <c r="X16" s="1476"/>
      <c r="Y16" s="3776"/>
      <c r="Z16" s="1114">
        <f t="shared" si="7"/>
        <v>111</v>
      </c>
      <c r="AA16" s="1477">
        <f t="shared" si="3"/>
        <v>1</v>
      </c>
      <c r="AB16" s="1477">
        <f t="shared" si="4"/>
        <v>1</v>
      </c>
      <c r="AC16" s="1477">
        <f t="shared" si="5"/>
        <v>1</v>
      </c>
    </row>
    <row r="17" spans="1:29" ht="56" x14ac:dyDescent="0.2">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890" t="s">
        <v>518</v>
      </c>
      <c r="Q17" s="1478" t="str">
        <f t="shared" si="6"/>
        <v>产业集聚程度</v>
      </c>
      <c r="R17" s="1479" t="s">
        <v>8</v>
      </c>
      <c r="S17" s="1480">
        <f t="shared" si="0"/>
        <v>100</v>
      </c>
      <c r="T17" s="1479" t="s">
        <v>8</v>
      </c>
      <c r="U17" s="1480">
        <f t="shared" si="1"/>
        <v>100</v>
      </c>
      <c r="V17" s="1479" t="s">
        <v>8</v>
      </c>
      <c r="W17" s="1480">
        <f t="shared" si="2"/>
        <v>100</v>
      </c>
      <c r="X17" s="1473"/>
      <c r="Y17" s="3890" t="s">
        <v>518</v>
      </c>
      <c r="Z17" s="1481" t="str">
        <f t="shared" si="7"/>
        <v>产业集聚程度</v>
      </c>
      <c r="AA17" s="1482">
        <f t="shared" si="3"/>
        <v>1</v>
      </c>
      <c r="AB17" s="1482">
        <f t="shared" si="4"/>
        <v>1</v>
      </c>
      <c r="AC17" s="1482">
        <f t="shared" si="5"/>
        <v>1</v>
      </c>
    </row>
    <row r="18" spans="1:29" ht="16" x14ac:dyDescent="0.2">
      <c r="A18" s="507"/>
      <c r="B18" s="839"/>
      <c r="C18" s="551"/>
      <c r="D18" s="530"/>
      <c r="E18" s="529"/>
      <c r="F18" s="530"/>
      <c r="G18" s="529"/>
      <c r="H18" s="534"/>
      <c r="I18" s="529"/>
      <c r="J18" s="530"/>
      <c r="K18" s="506"/>
      <c r="L18" s="1992"/>
      <c r="M18" s="1984"/>
      <c r="N18" s="1984"/>
      <c r="O18" s="1991"/>
      <c r="P18" s="3891"/>
      <c r="Q18" s="1478"/>
      <c r="R18" s="1479"/>
      <c r="S18" s="1480"/>
      <c r="T18" s="1479"/>
      <c r="U18" s="1480"/>
      <c r="V18" s="1479"/>
      <c r="W18" s="1480"/>
      <c r="X18" s="1473"/>
      <c r="Y18" s="3891"/>
      <c r="Z18" s="1481"/>
      <c r="AA18" s="1482">
        <v>1</v>
      </c>
      <c r="AB18" s="1482">
        <v>1</v>
      </c>
      <c r="AC18" s="1482">
        <v>1</v>
      </c>
    </row>
    <row r="19" spans="1:29" ht="84" x14ac:dyDescent="0.2">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891"/>
      <c r="Q19" s="1478" t="str">
        <f>B19</f>
        <v>交通便捷度</v>
      </c>
      <c r="R19" s="1479" t="s">
        <v>8</v>
      </c>
      <c r="S19" s="1480">
        <f>F19</f>
        <v>100</v>
      </c>
      <c r="T19" s="1479" t="s">
        <v>8</v>
      </c>
      <c r="U19" s="1480">
        <f>H19</f>
        <v>100</v>
      </c>
      <c r="V19" s="1479" t="s">
        <v>8</v>
      </c>
      <c r="W19" s="1480">
        <f>J19</f>
        <v>100</v>
      </c>
      <c r="X19" s="1473"/>
      <c r="Y19" s="3891"/>
      <c r="Z19" s="1481" t="str">
        <f>Q19</f>
        <v>交通便捷度</v>
      </c>
      <c r="AA19" s="1482">
        <f t="shared" si="3"/>
        <v>1</v>
      </c>
      <c r="AB19" s="1482">
        <f t="shared" si="4"/>
        <v>1</v>
      </c>
      <c r="AC19" s="1482">
        <f t="shared" si="5"/>
        <v>1</v>
      </c>
    </row>
    <row r="20" spans="1:29" ht="16" x14ac:dyDescent="0.2">
      <c r="A20" s="507"/>
      <c r="B20" s="892"/>
      <c r="C20" s="551"/>
      <c r="D20" s="530"/>
      <c r="E20" s="531"/>
      <c r="F20" s="530"/>
      <c r="G20" s="531"/>
      <c r="H20" s="530"/>
      <c r="I20" s="533"/>
      <c r="J20" s="530"/>
      <c r="K20" s="506"/>
      <c r="L20" s="1992"/>
      <c r="M20" s="1984"/>
      <c r="N20" s="1984"/>
      <c r="O20" s="1991"/>
      <c r="P20" s="3891"/>
      <c r="Q20" s="1478"/>
      <c r="R20" s="1479"/>
      <c r="S20" s="1480"/>
      <c r="T20" s="1479"/>
      <c r="U20" s="1480"/>
      <c r="V20" s="1479"/>
      <c r="W20" s="1480"/>
      <c r="X20" s="1473"/>
      <c r="Y20" s="3891"/>
      <c r="Z20" s="1481"/>
      <c r="AA20" s="1482">
        <v>1</v>
      </c>
      <c r="AB20" s="1482">
        <v>1</v>
      </c>
      <c r="AC20" s="1482">
        <v>1</v>
      </c>
    </row>
    <row r="21" spans="1:29" ht="16" x14ac:dyDescent="0.2">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891"/>
      <c r="Q21" s="1478" t="str">
        <f t="shared" ref="Q21:Q35" si="8">B21</f>
        <v>区域土地利用方向</v>
      </c>
      <c r="R21" s="1479" t="s">
        <v>8</v>
      </c>
      <c r="S21" s="1480">
        <f>F21</f>
        <v>100</v>
      </c>
      <c r="T21" s="1479" t="s">
        <v>8</v>
      </c>
      <c r="U21" s="1480">
        <f>H21</f>
        <v>100</v>
      </c>
      <c r="V21" s="1479" t="s">
        <v>8</v>
      </c>
      <c r="W21" s="1480">
        <f>J21</f>
        <v>100</v>
      </c>
      <c r="X21" s="1473"/>
      <c r="Y21" s="3891"/>
      <c r="Z21" s="1481" t="str">
        <f>Q21</f>
        <v>区域土地利用方向</v>
      </c>
      <c r="AA21" s="1482">
        <f t="shared" si="3"/>
        <v>1</v>
      </c>
      <c r="AB21" s="1482">
        <f t="shared" si="4"/>
        <v>1</v>
      </c>
      <c r="AC21" s="1482">
        <f t="shared" si="5"/>
        <v>1</v>
      </c>
    </row>
    <row r="22" spans="1:29" ht="16" x14ac:dyDescent="0.2">
      <c r="A22" s="490"/>
      <c r="B22" s="570"/>
      <c r="C22" s="551"/>
      <c r="D22" s="530"/>
      <c r="E22" s="531"/>
      <c r="F22" s="532"/>
      <c r="G22" s="533"/>
      <c r="H22" s="532"/>
      <c r="I22" s="533"/>
      <c r="J22" s="532"/>
      <c r="K22" s="1274"/>
      <c r="L22" s="1992"/>
      <c r="M22" s="1984"/>
      <c r="N22" s="1984"/>
      <c r="O22" s="1991"/>
      <c r="P22" s="3891"/>
      <c r="Q22" s="1478"/>
      <c r="R22" s="1479"/>
      <c r="S22" s="1480"/>
      <c r="T22" s="1479"/>
      <c r="U22" s="1480"/>
      <c r="V22" s="1479"/>
      <c r="W22" s="1480"/>
      <c r="X22" s="1473"/>
      <c r="Y22" s="3891"/>
      <c r="Z22" s="1481"/>
      <c r="AA22" s="1482"/>
      <c r="AB22" s="1482"/>
      <c r="AC22" s="1482"/>
    </row>
    <row r="23" spans="1:29" ht="70" x14ac:dyDescent="0.2">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891"/>
      <c r="Q23" s="1478" t="str">
        <f t="shared" si="8"/>
        <v>环境状况</v>
      </c>
      <c r="R23" s="1479" t="s">
        <v>8</v>
      </c>
      <c r="S23" s="1480">
        <f>F23</f>
        <v>100</v>
      </c>
      <c r="T23" s="1479" t="s">
        <v>8</v>
      </c>
      <c r="U23" s="1480">
        <f>H23</f>
        <v>100</v>
      </c>
      <c r="V23" s="1479" t="s">
        <v>8</v>
      </c>
      <c r="W23" s="1480">
        <f>J23</f>
        <v>100</v>
      </c>
      <c r="X23" s="1473"/>
      <c r="Y23" s="3891"/>
      <c r="Z23" s="1481" t="str">
        <f>Q23</f>
        <v>环境状况</v>
      </c>
      <c r="AA23" s="1482">
        <f t="shared" si="3"/>
        <v>1</v>
      </c>
      <c r="AB23" s="1482">
        <f t="shared" si="4"/>
        <v>1</v>
      </c>
      <c r="AC23" s="1482">
        <f t="shared" si="5"/>
        <v>1</v>
      </c>
    </row>
    <row r="24" spans="1:29" ht="16" x14ac:dyDescent="0.2">
      <c r="A24" s="490"/>
      <c r="B24" s="570"/>
      <c r="C24" s="551"/>
      <c r="D24" s="530"/>
      <c r="E24" s="529"/>
      <c r="F24" s="530"/>
      <c r="G24" s="529"/>
      <c r="H24" s="530"/>
      <c r="I24" s="551"/>
      <c r="J24" s="530"/>
      <c r="K24" s="506"/>
      <c r="L24" s="1992"/>
      <c r="M24" s="1984"/>
      <c r="N24" s="1984"/>
      <c r="O24" s="1991"/>
      <c r="P24" s="3891"/>
      <c r="Q24" s="1478"/>
      <c r="R24" s="1479"/>
      <c r="S24" s="1480"/>
      <c r="T24" s="1479"/>
      <c r="U24" s="1480"/>
      <c r="V24" s="1479"/>
      <c r="W24" s="1480"/>
      <c r="X24" s="1473"/>
      <c r="Y24" s="3891"/>
      <c r="Z24" s="1481"/>
      <c r="AA24" s="1482">
        <v>1</v>
      </c>
      <c r="AB24" s="1482">
        <v>1</v>
      </c>
      <c r="AC24" s="1482">
        <v>1</v>
      </c>
    </row>
    <row r="25" spans="1:29" s="1184" customFormat="1" ht="42" x14ac:dyDescent="0.2">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891"/>
      <c r="Q25" s="1115" t="str">
        <f t="shared" si="8"/>
        <v>公共配套设施</v>
      </c>
      <c r="R25" s="1474" t="s">
        <v>8</v>
      </c>
      <c r="S25" s="1475">
        <f>F25</f>
        <v>100</v>
      </c>
      <c r="T25" s="1474" t="s">
        <v>8</v>
      </c>
      <c r="U25" s="1475">
        <f>H25</f>
        <v>100</v>
      </c>
      <c r="V25" s="1474" t="s">
        <v>8</v>
      </c>
      <c r="W25" s="1475">
        <f>J25</f>
        <v>100</v>
      </c>
      <c r="X25" s="1476"/>
      <c r="Y25" s="3891"/>
      <c r="Z25" s="1114" t="str">
        <f>Q25</f>
        <v>公共配套设施</v>
      </c>
      <c r="AA25" s="1482">
        <f>D25/F25</f>
        <v>1</v>
      </c>
      <c r="AB25" s="1482">
        <f>D25/H25</f>
        <v>1</v>
      </c>
      <c r="AC25" s="1482">
        <f>D25/J25</f>
        <v>1</v>
      </c>
    </row>
    <row r="26" spans="1:29" s="1184" customFormat="1" ht="16" x14ac:dyDescent="0.2">
      <c r="A26" s="552"/>
      <c r="B26" s="570"/>
      <c r="C26" s="2400"/>
      <c r="D26" s="530"/>
      <c r="E26" s="529"/>
      <c r="F26" s="530"/>
      <c r="G26" s="529"/>
      <c r="H26" s="530"/>
      <c r="I26" s="551"/>
      <c r="J26" s="530"/>
      <c r="K26" s="506"/>
      <c r="L26" s="1985"/>
      <c r="M26" s="1986"/>
      <c r="N26" s="1986"/>
      <c r="O26" s="1987"/>
      <c r="P26" s="3891"/>
      <c r="Q26" s="1115"/>
      <c r="R26" s="1474"/>
      <c r="S26" s="1475"/>
      <c r="T26" s="1474"/>
      <c r="U26" s="1475"/>
      <c r="V26" s="1474"/>
      <c r="W26" s="1475"/>
      <c r="X26" s="1476"/>
      <c r="Y26" s="3891"/>
      <c r="Z26" s="1114"/>
      <c r="AA26" s="1477">
        <v>1</v>
      </c>
      <c r="AB26" s="1477">
        <v>1</v>
      </c>
      <c r="AC26" s="1477">
        <v>1</v>
      </c>
    </row>
    <row r="27" spans="1:29" s="1184" customFormat="1" ht="28" x14ac:dyDescent="0.2">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891"/>
      <c r="Q27" s="2392" t="str">
        <f t="shared" ref="Q27" si="9">B27</f>
        <v>基础设施水平</v>
      </c>
      <c r="R27" s="1474" t="s">
        <v>8</v>
      </c>
      <c r="S27" s="1475">
        <f>F27</f>
        <v>100</v>
      </c>
      <c r="T27" s="1474" t="s">
        <v>8</v>
      </c>
      <c r="U27" s="1475">
        <f>H27</f>
        <v>100</v>
      </c>
      <c r="V27" s="1474" t="s">
        <v>8</v>
      </c>
      <c r="W27" s="1475">
        <f>J27</f>
        <v>100</v>
      </c>
      <c r="X27" s="1476"/>
      <c r="Y27" s="3891"/>
      <c r="Z27" s="2391" t="str">
        <f>Q27</f>
        <v>基础设施水平</v>
      </c>
      <c r="AA27" s="1482">
        <f>D27/F27</f>
        <v>1</v>
      </c>
      <c r="AB27" s="1482">
        <f>D27/H27</f>
        <v>1</v>
      </c>
      <c r="AC27" s="1482">
        <f>D27/J27</f>
        <v>1</v>
      </c>
    </row>
    <row r="28" spans="1:29" s="1184" customFormat="1" ht="16" x14ac:dyDescent="0.2">
      <c r="A28" s="552"/>
      <c r="B28" s="570"/>
      <c r="C28" s="2400"/>
      <c r="D28" s="530"/>
      <c r="E28" s="554"/>
      <c r="F28" s="530"/>
      <c r="G28" s="554"/>
      <c r="H28" s="530"/>
      <c r="I28" s="554"/>
      <c r="J28" s="530"/>
      <c r="K28" s="506"/>
      <c r="L28" s="1985"/>
      <c r="M28" s="1986"/>
      <c r="N28" s="1986"/>
      <c r="O28" s="1987"/>
      <c r="P28" s="3891"/>
      <c r="Q28" s="2392"/>
      <c r="R28" s="1474"/>
      <c r="S28" s="1475"/>
      <c r="T28" s="1474"/>
      <c r="U28" s="1475"/>
      <c r="V28" s="1474"/>
      <c r="W28" s="1475"/>
      <c r="X28" s="1476"/>
      <c r="Y28" s="3891"/>
      <c r="Z28" s="2391"/>
      <c r="AA28" s="1477">
        <v>1</v>
      </c>
      <c r="AB28" s="1477">
        <v>1</v>
      </c>
      <c r="AC28" s="1477">
        <v>1</v>
      </c>
    </row>
    <row r="29" spans="1:29" ht="16" x14ac:dyDescent="0.2">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891"/>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891"/>
      <c r="Z29" s="1481" t="str">
        <f t="shared" ref="Z29:Z42" si="13">Q29</f>
        <v>临街状况</v>
      </c>
      <c r="AA29" s="1482">
        <f t="shared" si="3"/>
        <v>1</v>
      </c>
      <c r="AB29" s="1482">
        <f t="shared" si="4"/>
        <v>1</v>
      </c>
      <c r="AC29" s="1482">
        <f t="shared" si="5"/>
        <v>1</v>
      </c>
    </row>
    <row r="30" spans="1:29" ht="28" x14ac:dyDescent="0.2">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891"/>
      <c r="Q30" s="1478" t="str">
        <f t="shared" si="8"/>
        <v>毗邻道路的类型与等级</v>
      </c>
      <c r="R30" s="1479" t="s">
        <v>8</v>
      </c>
      <c r="S30" s="1480">
        <f t="shared" si="10"/>
        <v>100</v>
      </c>
      <c r="T30" s="1479" t="s">
        <v>8</v>
      </c>
      <c r="U30" s="1480">
        <f t="shared" si="11"/>
        <v>100</v>
      </c>
      <c r="V30" s="1479" t="s">
        <v>8</v>
      </c>
      <c r="W30" s="1480">
        <f t="shared" si="12"/>
        <v>100</v>
      </c>
      <c r="X30" s="1473"/>
      <c r="Y30" s="3891"/>
      <c r="Z30" s="1481" t="str">
        <f t="shared" si="13"/>
        <v>毗邻道路的类型与等级</v>
      </c>
      <c r="AA30" s="1482">
        <f t="shared" si="3"/>
        <v>1</v>
      </c>
      <c r="AB30" s="1482">
        <f t="shared" si="4"/>
        <v>1</v>
      </c>
      <c r="AC30" s="1482">
        <f t="shared" si="5"/>
        <v>1</v>
      </c>
    </row>
    <row r="31" spans="1:29" ht="16" x14ac:dyDescent="0.2">
      <c r="A31" s="507"/>
      <c r="B31" s="570"/>
      <c r="C31" s="551"/>
      <c r="D31" s="530"/>
      <c r="E31" s="551"/>
      <c r="F31" s="530"/>
      <c r="G31" s="551"/>
      <c r="H31" s="530"/>
      <c r="I31" s="551"/>
      <c r="J31" s="530"/>
      <c r="K31" s="556"/>
      <c r="L31" s="1992"/>
      <c r="M31" s="1984"/>
      <c r="N31" s="1984"/>
      <c r="O31" s="1991"/>
      <c r="P31" s="3891"/>
      <c r="Q31" s="1478"/>
      <c r="R31" s="1479"/>
      <c r="S31" s="1480"/>
      <c r="T31" s="1479"/>
      <c r="U31" s="1480"/>
      <c r="V31" s="1479"/>
      <c r="W31" s="1480"/>
      <c r="X31" s="1473"/>
      <c r="Y31" s="3891"/>
      <c r="Z31" s="1481"/>
      <c r="AA31" s="1482">
        <v>1</v>
      </c>
      <c r="AB31" s="1482">
        <v>1</v>
      </c>
      <c r="AC31" s="1482">
        <v>1</v>
      </c>
    </row>
    <row r="32" spans="1:29" ht="16" x14ac:dyDescent="0.2">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891"/>
      <c r="Q32" s="1478" t="str">
        <f t="shared" si="8"/>
        <v>土地级别</v>
      </c>
      <c r="R32" s="1479" t="s">
        <v>8</v>
      </c>
      <c r="S32" s="1480">
        <f t="shared" si="10"/>
        <v>100</v>
      </c>
      <c r="T32" s="1479" t="s">
        <v>8</v>
      </c>
      <c r="U32" s="1480">
        <f t="shared" si="11"/>
        <v>100</v>
      </c>
      <c r="V32" s="1479" t="s">
        <v>8</v>
      </c>
      <c r="W32" s="1480">
        <f t="shared" si="12"/>
        <v>100</v>
      </c>
      <c r="X32" s="1473"/>
      <c r="Y32" s="3891"/>
      <c r="Z32" s="1481" t="str">
        <f t="shared" si="13"/>
        <v>土地级别</v>
      </c>
      <c r="AA32" s="1482">
        <f t="shared" si="3"/>
        <v>1</v>
      </c>
      <c r="AB32" s="1482">
        <f t="shared" si="4"/>
        <v>1</v>
      </c>
      <c r="AC32" s="1482">
        <f t="shared" si="5"/>
        <v>1</v>
      </c>
    </row>
    <row r="33" spans="1:29" ht="16" x14ac:dyDescent="0.2">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891"/>
      <c r="Q33" s="1478">
        <f t="shared" si="8"/>
        <v>111</v>
      </c>
      <c r="R33" s="1479" t="s">
        <v>8</v>
      </c>
      <c r="S33" s="1480">
        <f t="shared" si="10"/>
        <v>100</v>
      </c>
      <c r="T33" s="1479" t="s">
        <v>8</v>
      </c>
      <c r="U33" s="1480">
        <f t="shared" si="11"/>
        <v>100</v>
      </c>
      <c r="V33" s="1479" t="s">
        <v>8</v>
      </c>
      <c r="W33" s="1480">
        <f t="shared" si="12"/>
        <v>100</v>
      </c>
      <c r="X33" s="1473"/>
      <c r="Y33" s="3891"/>
      <c r="Z33" s="1481">
        <f t="shared" si="13"/>
        <v>111</v>
      </c>
      <c r="AA33" s="1482">
        <f t="shared" si="3"/>
        <v>1</v>
      </c>
      <c r="AB33" s="1482">
        <f t="shared" si="4"/>
        <v>1</v>
      </c>
      <c r="AC33" s="1482">
        <f t="shared" si="5"/>
        <v>1</v>
      </c>
    </row>
    <row r="34" spans="1:29" ht="16" x14ac:dyDescent="0.2">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892" t="s">
        <v>528</v>
      </c>
      <c r="Q34" s="1478">
        <f t="shared" si="8"/>
        <v>111</v>
      </c>
      <c r="R34" s="1479" t="s">
        <v>8</v>
      </c>
      <c r="S34" s="1480">
        <f t="shared" si="10"/>
        <v>100</v>
      </c>
      <c r="T34" s="1479" t="s">
        <v>8</v>
      </c>
      <c r="U34" s="1480">
        <f t="shared" si="11"/>
        <v>100</v>
      </c>
      <c r="V34" s="1479" t="s">
        <v>8</v>
      </c>
      <c r="W34" s="1480">
        <f t="shared" si="12"/>
        <v>100</v>
      </c>
      <c r="X34" s="1473"/>
      <c r="Y34" s="3893" t="s">
        <v>528</v>
      </c>
      <c r="Z34" s="1481">
        <f t="shared" si="13"/>
        <v>111</v>
      </c>
      <c r="AA34" s="1482">
        <f t="shared" si="3"/>
        <v>1</v>
      </c>
      <c r="AB34" s="1482">
        <f t="shared" si="4"/>
        <v>1</v>
      </c>
      <c r="AC34" s="1482">
        <f t="shared" si="5"/>
        <v>1</v>
      </c>
    </row>
    <row r="35" spans="1:29" s="1266" customFormat="1" ht="17" thickBot="1" x14ac:dyDescent="0.25">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893"/>
      <c r="Q35" s="1478">
        <f t="shared" si="8"/>
        <v>111</v>
      </c>
      <c r="R35" s="1483" t="s">
        <v>8</v>
      </c>
      <c r="S35" s="1484">
        <f t="shared" si="10"/>
        <v>100</v>
      </c>
      <c r="T35" s="1483" t="s">
        <v>8</v>
      </c>
      <c r="U35" s="1484">
        <f t="shared" si="11"/>
        <v>100</v>
      </c>
      <c r="V35" s="1483" t="s">
        <v>8</v>
      </c>
      <c r="W35" s="1484">
        <f t="shared" si="12"/>
        <v>100</v>
      </c>
      <c r="X35" s="1485"/>
      <c r="Y35" s="3893"/>
      <c r="Z35" s="1486">
        <f t="shared" si="13"/>
        <v>111</v>
      </c>
      <c r="AA35" s="1482">
        <f t="shared" si="3"/>
        <v>1</v>
      </c>
      <c r="AB35" s="1482">
        <f t="shared" si="4"/>
        <v>1</v>
      </c>
      <c r="AC35" s="1482">
        <f t="shared" si="5"/>
        <v>1</v>
      </c>
    </row>
    <row r="36" spans="1:29" ht="16" x14ac:dyDescent="0.2">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893"/>
      <c r="Q36" s="1478" t="str">
        <f>B36</f>
        <v>宗地面积</v>
      </c>
      <c r="R36" s="1479" t="s">
        <v>8</v>
      </c>
      <c r="S36" s="1480" t="e">
        <f t="shared" si="10"/>
        <v>#N/A</v>
      </c>
      <c r="T36" s="1479" t="s">
        <v>8</v>
      </c>
      <c r="U36" s="1480" t="e">
        <f t="shared" si="11"/>
        <v>#N/A</v>
      </c>
      <c r="V36" s="1479" t="s">
        <v>8</v>
      </c>
      <c r="W36" s="1480" t="e">
        <f t="shared" si="12"/>
        <v>#N/A</v>
      </c>
      <c r="X36" s="1473"/>
      <c r="Y36" s="3893"/>
      <c r="Z36" s="1481" t="str">
        <f t="shared" si="13"/>
        <v>宗地面积</v>
      </c>
      <c r="AA36" s="1482" t="e">
        <f t="shared" si="3"/>
        <v>#N/A</v>
      </c>
      <c r="AB36" s="1482" t="e">
        <f t="shared" si="4"/>
        <v>#N/A</v>
      </c>
      <c r="AC36" s="1482" t="e">
        <f t="shared" si="5"/>
        <v>#N/A</v>
      </c>
    </row>
    <row r="37" spans="1:29" ht="16" x14ac:dyDescent="0.2">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893"/>
      <c r="Q37" s="1478" t="str">
        <f t="shared" ref="Q37:Q42" si="14">B37</f>
        <v>宗地形状</v>
      </c>
      <c r="R37" s="1479" t="s">
        <v>8</v>
      </c>
      <c r="S37" s="1480">
        <f t="shared" si="10"/>
        <v>100</v>
      </c>
      <c r="T37" s="1479" t="s">
        <v>8</v>
      </c>
      <c r="U37" s="1480">
        <f t="shared" si="11"/>
        <v>100</v>
      </c>
      <c r="V37" s="1479" t="s">
        <v>8</v>
      </c>
      <c r="W37" s="1480">
        <f t="shared" si="12"/>
        <v>100</v>
      </c>
      <c r="X37" s="1473"/>
      <c r="Y37" s="3893"/>
      <c r="Z37" s="1481" t="str">
        <f t="shared" si="13"/>
        <v>宗地形状</v>
      </c>
      <c r="AA37" s="1482">
        <f t="shared" si="3"/>
        <v>1</v>
      </c>
      <c r="AB37" s="1482">
        <f t="shared" si="4"/>
        <v>1</v>
      </c>
      <c r="AC37" s="1482">
        <f t="shared" si="5"/>
        <v>1</v>
      </c>
    </row>
    <row r="38" spans="1:29" s="1184" customFormat="1" ht="16" x14ac:dyDescent="0.2">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893"/>
      <c r="Q38" s="1478" t="str">
        <f t="shared" si="14"/>
        <v>宗地开发程度</v>
      </c>
      <c r="R38" s="1474" t="s">
        <v>8</v>
      </c>
      <c r="S38" s="1475">
        <f t="shared" si="10"/>
        <v>100</v>
      </c>
      <c r="T38" s="1474" t="s">
        <v>8</v>
      </c>
      <c r="U38" s="1475">
        <f t="shared" si="11"/>
        <v>100</v>
      </c>
      <c r="V38" s="1474" t="s">
        <v>8</v>
      </c>
      <c r="W38" s="1475">
        <f t="shared" si="12"/>
        <v>100</v>
      </c>
      <c r="X38" s="1476"/>
      <c r="Y38" s="3893"/>
      <c r="Z38" s="1114" t="str">
        <f t="shared" si="13"/>
        <v>宗地开发程度</v>
      </c>
      <c r="AA38" s="1477">
        <f t="shared" si="3"/>
        <v>1</v>
      </c>
      <c r="AB38" s="1477">
        <f t="shared" si="4"/>
        <v>1</v>
      </c>
      <c r="AC38" s="1477">
        <f t="shared" si="5"/>
        <v>1</v>
      </c>
    </row>
    <row r="39" spans="1:29" ht="16" x14ac:dyDescent="0.2">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t="s">
        <v>579</v>
      </c>
      <c r="Q39" s="1478" t="str">
        <f t="shared" si="14"/>
        <v>工程地质条件</v>
      </c>
      <c r="R39" s="1479" t="s">
        <v>8</v>
      </c>
      <c r="S39" s="1480">
        <f t="shared" si="10"/>
        <v>100</v>
      </c>
      <c r="T39" s="1479" t="s">
        <v>8</v>
      </c>
      <c r="U39" s="1480">
        <f t="shared" si="11"/>
        <v>100</v>
      </c>
      <c r="V39" s="1479" t="s">
        <v>8</v>
      </c>
      <c r="W39" s="1480">
        <f t="shared" si="12"/>
        <v>100</v>
      </c>
      <c r="X39" s="1473"/>
      <c r="Y39" s="3893" t="s">
        <v>579</v>
      </c>
      <c r="Z39" s="1481" t="str">
        <f t="shared" si="13"/>
        <v>工程地质条件</v>
      </c>
      <c r="AA39" s="1482">
        <f t="shared" si="3"/>
        <v>1</v>
      </c>
      <c r="AB39" s="1482">
        <f t="shared" si="4"/>
        <v>1</v>
      </c>
      <c r="AC39" s="1482">
        <f t="shared" si="5"/>
        <v>1</v>
      </c>
    </row>
    <row r="40" spans="1:29" ht="16" x14ac:dyDescent="0.2">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893"/>
      <c r="Q40" s="1478">
        <f t="shared" si="14"/>
        <v>111</v>
      </c>
      <c r="R40" s="1479" t="s">
        <v>8</v>
      </c>
      <c r="S40" s="1480">
        <f t="shared" si="10"/>
        <v>100</v>
      </c>
      <c r="T40" s="1479" t="s">
        <v>8</v>
      </c>
      <c r="U40" s="1480">
        <f t="shared" si="11"/>
        <v>100</v>
      </c>
      <c r="V40" s="1479" t="s">
        <v>8</v>
      </c>
      <c r="W40" s="1480">
        <f t="shared" si="12"/>
        <v>100</v>
      </c>
      <c r="X40" s="1473"/>
      <c r="Y40" s="3893"/>
      <c r="Z40" s="1481">
        <f t="shared" si="13"/>
        <v>111</v>
      </c>
      <c r="AA40" s="1482">
        <f t="shared" si="3"/>
        <v>1</v>
      </c>
      <c r="AB40" s="1482">
        <f t="shared" si="4"/>
        <v>1</v>
      </c>
      <c r="AC40" s="1482">
        <f t="shared" si="5"/>
        <v>1</v>
      </c>
    </row>
    <row r="41" spans="1:29" ht="16" x14ac:dyDescent="0.2">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893"/>
      <c r="Q41" s="1478">
        <f t="shared" si="14"/>
        <v>111</v>
      </c>
      <c r="R41" s="1479" t="s">
        <v>8</v>
      </c>
      <c r="S41" s="1480">
        <f t="shared" si="10"/>
        <v>100</v>
      </c>
      <c r="T41" s="1479" t="s">
        <v>8</v>
      </c>
      <c r="U41" s="1480">
        <f t="shared" si="11"/>
        <v>100</v>
      </c>
      <c r="V41" s="1479" t="s">
        <v>8</v>
      </c>
      <c r="W41" s="1480">
        <f t="shared" si="12"/>
        <v>100</v>
      </c>
      <c r="X41" s="1473"/>
      <c r="Y41" s="3893"/>
      <c r="Z41" s="1481">
        <f t="shared" si="13"/>
        <v>111</v>
      </c>
      <c r="AA41" s="1482">
        <f t="shared" si="3"/>
        <v>1</v>
      </c>
      <c r="AB41" s="1482">
        <f t="shared" si="4"/>
        <v>1</v>
      </c>
      <c r="AC41" s="1482">
        <f t="shared" si="5"/>
        <v>1</v>
      </c>
    </row>
    <row r="42" spans="1:29" s="1266" customFormat="1" ht="17" thickBot="1" x14ac:dyDescent="0.25">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893"/>
      <c r="Q42" s="1478">
        <f t="shared" si="14"/>
        <v>111</v>
      </c>
      <c r="R42" s="1483" t="s">
        <v>8</v>
      </c>
      <c r="S42" s="1484">
        <f t="shared" si="10"/>
        <v>100</v>
      </c>
      <c r="T42" s="1483" t="s">
        <v>8</v>
      </c>
      <c r="U42" s="1484">
        <f t="shared" si="11"/>
        <v>100</v>
      </c>
      <c r="V42" s="1483" t="s">
        <v>8</v>
      </c>
      <c r="W42" s="1484">
        <f t="shared" si="12"/>
        <v>100</v>
      </c>
      <c r="X42" s="1485"/>
      <c r="Y42" s="3893"/>
      <c r="Z42" s="1486">
        <f t="shared" si="13"/>
        <v>111</v>
      </c>
      <c r="AA42" s="1482">
        <f t="shared" si="3"/>
        <v>1</v>
      </c>
      <c r="AB42" s="1482">
        <f t="shared" si="4"/>
        <v>1</v>
      </c>
      <c r="AC42" s="1482">
        <f t="shared" si="5"/>
        <v>1</v>
      </c>
    </row>
    <row r="43" spans="1:29" x14ac:dyDescent="0.2">
      <c r="A43" s="582" t="s">
        <v>534</v>
      </c>
      <c r="B43" s="583" t="s">
        <v>2872</v>
      </c>
      <c r="C43" s="584" t="s">
        <v>1</v>
      </c>
      <c r="D43" s="585"/>
      <c r="E43" s="586"/>
      <c r="F43" s="587"/>
      <c r="G43" s="588"/>
      <c r="H43" s="589"/>
      <c r="I43" s="586"/>
      <c r="J43" s="589"/>
      <c r="K43" s="1267"/>
      <c r="L43" s="1994"/>
      <c r="M43" s="1984"/>
      <c r="N43" s="1984"/>
      <c r="O43" s="1995"/>
      <c r="P43" s="3887" t="str">
        <f>A43</f>
        <v>成交单价</v>
      </c>
      <c r="Q43" s="3887"/>
      <c r="R43" s="3889">
        <f>E43</f>
        <v>0</v>
      </c>
      <c r="S43" s="3889"/>
      <c r="T43" s="3889">
        <f>G43</f>
        <v>0</v>
      </c>
      <c r="U43" s="3889"/>
      <c r="V43" s="3889">
        <f>I43</f>
        <v>0</v>
      </c>
      <c r="W43" s="3889"/>
      <c r="X43" s="1468"/>
      <c r="Y43" s="1487"/>
      <c r="Z43" s="1468"/>
      <c r="AA43" s="1468"/>
      <c r="AB43" s="1468"/>
      <c r="AC43" s="1468"/>
    </row>
    <row r="44" spans="1:29" ht="15" thickBot="1" x14ac:dyDescent="0.25">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887" t="str">
        <f>A44</f>
        <v>比较价格（元/平方米）</v>
      </c>
      <c r="Q44" s="3887"/>
      <c r="R44" s="3888" t="e">
        <f>ROUND(PRODUCT(R43,AA9:AA42),0)</f>
        <v>#DIV/0!</v>
      </c>
      <c r="S44" s="3888"/>
      <c r="T44" s="3888" t="e">
        <f>ROUND(PRODUCT(T43,AB9:AB42),0)</f>
        <v>#DIV/0!</v>
      </c>
      <c r="U44" s="3888"/>
      <c r="V44" s="3888" t="e">
        <f>ROUND(PRODUCT(V43,AC9:AC42),0)</f>
        <v>#DIV/0!</v>
      </c>
      <c r="W44" s="3888"/>
      <c r="X44" s="1468"/>
      <c r="Y44" s="1468"/>
      <c r="Z44" s="1468"/>
      <c r="AA44" s="1468"/>
      <c r="AB44" s="1468"/>
      <c r="AC44" s="1468"/>
    </row>
    <row r="45" spans="1:29" ht="15" thickBot="1" x14ac:dyDescent="0.25">
      <c r="A45" s="594" t="s">
        <v>2873</v>
      </c>
      <c r="B45" s="595"/>
      <c r="C45" s="596" t="e">
        <f>R45</f>
        <v>#DIV/0!</v>
      </c>
      <c r="D45" s="596"/>
      <c r="E45" s="596"/>
      <c r="F45" s="596"/>
      <c r="G45" s="596"/>
      <c r="H45" s="596"/>
      <c r="I45" s="596"/>
      <c r="J45" s="596"/>
      <c r="K45" s="1268"/>
      <c r="L45" s="1994"/>
      <c r="M45" s="1984"/>
      <c r="N45" s="1984"/>
      <c r="O45" s="1995"/>
      <c r="P45" s="3884" t="str">
        <f>A45</f>
        <v>估价对象XX用房的比较价格（楼面单价，元/平方米）</v>
      </c>
      <c r="Q45" s="3885"/>
      <c r="R45" s="3886" t="e">
        <f>ROUND(IF(D44="简单平均",AVERAGE(R44:W44),R44*F44+T44*H44+V44*J44),0)</f>
        <v>#DIV/0!</v>
      </c>
      <c r="S45" s="3886"/>
      <c r="T45" s="3886"/>
      <c r="U45" s="3886"/>
      <c r="V45" s="3886"/>
      <c r="W45" s="3886"/>
      <c r="X45" s="1468"/>
      <c r="Y45" s="1468"/>
      <c r="Z45" s="1468"/>
      <c r="AA45" s="1468"/>
      <c r="AB45" s="1468"/>
      <c r="AC45" s="1468"/>
    </row>
    <row r="46" spans="1:29" x14ac:dyDescent="0.2">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x14ac:dyDescent="0.2">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x14ac:dyDescent="0.2">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x14ac:dyDescent="0.2">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x14ac:dyDescent="0.2">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x14ac:dyDescent="0.25">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8" x14ac:dyDescent="0.2">
      <c r="A52" s="602" t="s">
        <v>538</v>
      </c>
      <c r="B52" s="603" t="s">
        <v>539</v>
      </c>
      <c r="C52" s="1469" t="s">
        <v>1699</v>
      </c>
      <c r="D52" s="2075" t="s">
        <v>2258</v>
      </c>
      <c r="E52" s="604" t="s">
        <v>540</v>
      </c>
      <c r="F52" s="1835" t="s">
        <v>541</v>
      </c>
      <c r="G52" s="3879" t="s">
        <v>2250</v>
      </c>
      <c r="H52" s="3880"/>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x14ac:dyDescent="0.15">
      <c r="A53" s="606" t="s">
        <v>542</v>
      </c>
      <c r="B53" s="607" t="e">
        <f>C45</f>
        <v>#DIV/0!</v>
      </c>
      <c r="C53" s="608">
        <v>1</v>
      </c>
      <c r="D53" s="2076">
        <v>1</v>
      </c>
      <c r="E53" s="608">
        <f>'数据-汇总表'!E8+'数据-汇总表'!E9</f>
        <v>25720.55</v>
      </c>
      <c r="F53" s="1834" t="e">
        <f t="shared" ref="F53:F62" si="15">ROUND(B53*E53/10000,0)</f>
        <v>#DIV/0!</v>
      </c>
      <c r="G53" s="3881"/>
      <c r="H53" s="3882"/>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x14ac:dyDescent="0.15">
      <c r="A54" s="610" t="s">
        <v>543</v>
      </c>
      <c r="B54" s="611" t="e">
        <f>ROUND($C$45*C54*D54,0)</f>
        <v>#DIV/0!</v>
      </c>
      <c r="C54" s="371">
        <f t="shared" ref="C54:C62" si="16">IF($C$52="北京市系数",I54,J54)</f>
        <v>0.7</v>
      </c>
      <c r="D54" s="2077">
        <v>0.25</v>
      </c>
      <c r="E54" s="612"/>
      <c r="F54" s="1834" t="e">
        <f t="shared" si="15"/>
        <v>#DIV/0!</v>
      </c>
      <c r="G54" s="3883" t="s">
        <v>2251</v>
      </c>
      <c r="H54" s="1838" t="str">
        <f>项目基本情况!B43</f>
        <v>三级</v>
      </c>
      <c r="I54" s="1837">
        <f>SUMIF(修正!$A$45:$A$56,H54,修正!B45:B56)</f>
        <v>0.7</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x14ac:dyDescent="0.15">
      <c r="A55" s="610" t="s">
        <v>544</v>
      </c>
      <c r="B55" s="611" t="e">
        <f t="shared" ref="B55:B62" si="17">ROUND($C$45*C55*D55,0)</f>
        <v>#DIV/0!</v>
      </c>
      <c r="C55" s="371">
        <f t="shared" si="16"/>
        <v>0.4</v>
      </c>
      <c r="D55" s="2077">
        <v>0.25</v>
      </c>
      <c r="E55" s="612"/>
      <c r="F55" s="1834" t="e">
        <f t="shared" si="15"/>
        <v>#DIV/0!</v>
      </c>
      <c r="G55" s="3883"/>
      <c r="H55" s="1839" t="str">
        <f>项目基本情况!B43</f>
        <v>三级</v>
      </c>
      <c r="I55" s="1837">
        <f>SUMIF(修正!$A$45:$A$56,H55,修正!C45:C56)</f>
        <v>0.4</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x14ac:dyDescent="0.15">
      <c r="A56" s="610" t="s">
        <v>545</v>
      </c>
      <c r="B56" s="611" t="e">
        <f t="shared" si="17"/>
        <v>#DIV/0!</v>
      </c>
      <c r="C56" s="371">
        <f t="shared" si="16"/>
        <v>0.28000000000000003</v>
      </c>
      <c r="D56" s="2077">
        <v>0.25</v>
      </c>
      <c r="E56" s="612"/>
      <c r="F56" s="1834" t="e">
        <f t="shared" si="15"/>
        <v>#DIV/0!</v>
      </c>
      <c r="G56" s="3883"/>
      <c r="H56" s="1839" t="str">
        <f>项目基本情况!B43</f>
        <v>三级</v>
      </c>
      <c r="I56" s="1837">
        <f>SUMIF(修正!$A$45:$A$56,H56,修正!D45:D56)</f>
        <v>0.28000000000000003</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x14ac:dyDescent="0.15">
      <c r="A57" s="610" t="s">
        <v>546</v>
      </c>
      <c r="B57" s="611" t="e">
        <f t="shared" si="17"/>
        <v>#DIV/0!</v>
      </c>
      <c r="C57" s="371">
        <f t="shared" si="16"/>
        <v>0.25</v>
      </c>
      <c r="D57" s="2077">
        <v>0.25</v>
      </c>
      <c r="E57" s="612"/>
      <c r="F57" s="1834" t="e">
        <f t="shared" si="15"/>
        <v>#DIV/0!</v>
      </c>
      <c r="G57" s="3883"/>
      <c r="H57" s="1839" t="str">
        <f>项目基本情况!B43</f>
        <v>三级</v>
      </c>
      <c r="I57" s="1837">
        <f>SUMIF(修正!$A$45:$A$56,H57,修正!E45:E56)</f>
        <v>0.25</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x14ac:dyDescent="0.15">
      <c r="A58" s="2179" t="s">
        <v>2293</v>
      </c>
      <c r="B58" s="611" t="e">
        <f t="shared" si="17"/>
        <v>#DIV/0!</v>
      </c>
      <c r="C58" s="371">
        <f t="shared" si="16"/>
        <v>0.25</v>
      </c>
      <c r="D58" s="2077">
        <v>0.25</v>
      </c>
      <c r="E58" s="614">
        <f>'数据-汇总表'!E11</f>
        <v>4429.25</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x14ac:dyDescent="0.15">
      <c r="A59" s="610" t="s">
        <v>547</v>
      </c>
      <c r="B59" s="611" t="e">
        <f t="shared" si="17"/>
        <v>#DIV/0!</v>
      </c>
      <c r="C59" s="371">
        <f t="shared" si="16"/>
        <v>0.25</v>
      </c>
      <c r="D59" s="2077">
        <v>0.25</v>
      </c>
      <c r="E59" s="614">
        <f>'数据-汇总表'!E12</f>
        <v>1130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x14ac:dyDescent="0.15">
      <c r="A60" s="610" t="s">
        <v>548</v>
      </c>
      <c r="B60" s="611" t="e">
        <f t="shared" si="17"/>
        <v>#DIV/0!</v>
      </c>
      <c r="C60" s="371">
        <f t="shared" si="16"/>
        <v>0</v>
      </c>
      <c r="D60" s="2077">
        <v>0.25</v>
      </c>
      <c r="E60" s="614">
        <f>'数据-汇总表'!E13</f>
        <v>3744.59</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x14ac:dyDescent="0.15">
      <c r="A61" s="610" t="s">
        <v>549</v>
      </c>
      <c r="B61" s="611" t="e">
        <f t="shared" si="17"/>
        <v>#DIV/0!</v>
      </c>
      <c r="C61" s="371">
        <f t="shared" si="16"/>
        <v>0.2</v>
      </c>
      <c r="D61" s="2077">
        <v>0.25</v>
      </c>
      <c r="E61" s="614">
        <f>'数据-汇总表'!E14</f>
        <v>0</v>
      </c>
      <c r="F61" s="1834" t="e">
        <f t="shared" si="15"/>
        <v>#DIV/0!</v>
      </c>
      <c r="G61" s="1840" t="s">
        <v>2251</v>
      </c>
      <c r="H61" s="1839" t="str">
        <f>项目基本情况!B43</f>
        <v>三级</v>
      </c>
      <c r="I61" s="1837">
        <f>SUMIF(修正!$A$45:$A$56,H61,修正!H45:H56)</f>
        <v>0.2</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5" thickBot="1" x14ac:dyDescent="0.2">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5" thickBot="1" x14ac:dyDescent="0.2">
      <c r="A63" s="615" t="s">
        <v>551</v>
      </c>
      <c r="B63" s="616" t="s">
        <v>17</v>
      </c>
      <c r="C63" s="616" t="s">
        <v>18</v>
      </c>
      <c r="D63" s="616" t="s">
        <v>2259</v>
      </c>
      <c r="E63" s="616">
        <f>IF(B43="楼面地价",SUM(E53:E62),'数据-汇总表'!D3)</f>
        <v>16443.3</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x14ac:dyDescent="0.2">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x14ac:dyDescent="0.2">
      <c r="A65" s="1995"/>
      <c r="B65" s="1997"/>
      <c r="C65" s="2481" t="str">
        <f>YEAR(C9)&amp;"-"&amp;MONTH(C9)&amp;"-1"</f>
        <v>2022-1-1</v>
      </c>
      <c r="D65" s="2480">
        <f>EDATE(C65,-3)</f>
        <v>44470</v>
      </c>
      <c r="E65" s="2480">
        <f t="shared" ref="E65:N65" si="18">EDATE(D65,-3)</f>
        <v>44378</v>
      </c>
      <c r="F65" s="2480">
        <f t="shared" si="18"/>
        <v>44287</v>
      </c>
      <c r="G65" s="2480">
        <f t="shared" si="18"/>
        <v>44197</v>
      </c>
      <c r="H65" s="2480">
        <f t="shared" si="18"/>
        <v>44105</v>
      </c>
      <c r="I65" s="2480">
        <f t="shared" si="18"/>
        <v>44013</v>
      </c>
      <c r="J65" s="2480">
        <f t="shared" si="18"/>
        <v>43922</v>
      </c>
      <c r="K65" s="2480">
        <f t="shared" si="18"/>
        <v>43831</v>
      </c>
      <c r="L65" s="2480">
        <f t="shared" si="18"/>
        <v>43739</v>
      </c>
      <c r="M65" s="2480">
        <f t="shared" si="18"/>
        <v>43647</v>
      </c>
      <c r="N65" s="2480">
        <f t="shared" si="18"/>
        <v>43556</v>
      </c>
      <c r="O65" s="1995"/>
      <c r="P65" s="1995"/>
      <c r="Q65" s="1995"/>
      <c r="R65" s="1995"/>
      <c r="S65" s="1995"/>
      <c r="T65" s="1995"/>
      <c r="U65" s="1995"/>
      <c r="V65" s="1995"/>
      <c r="W65" s="1995"/>
      <c r="X65" s="1995"/>
      <c r="Y65" s="1995"/>
      <c r="Z65" s="1995"/>
      <c r="AA65" s="1995"/>
      <c r="AB65" s="1995"/>
      <c r="AC65" s="1995"/>
    </row>
    <row r="66" spans="1:29" ht="21" thickBot="1" x14ac:dyDescent="0.25">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x14ac:dyDescent="0.2">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x14ac:dyDescent="0.2">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 thickBot="1" x14ac:dyDescent="0.25">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x14ac:dyDescent="0.2">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 thickBot="1" x14ac:dyDescent="0.25">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x14ac:dyDescent="0.2">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 thickBot="1" x14ac:dyDescent="0.25">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9" thickTop="1" x14ac:dyDescent="0.2">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 thickBot="1" x14ac:dyDescent="0.25">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 thickTop="1" x14ac:dyDescent="0.2">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x14ac:dyDescent="0.2">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 thickBot="1" x14ac:dyDescent="0.25">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 thickTop="1" x14ac:dyDescent="0.2">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 thickBot="1" x14ac:dyDescent="0.25">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 thickTop="1" x14ac:dyDescent="0.2">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 thickBot="1" x14ac:dyDescent="0.25">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 thickTop="1" x14ac:dyDescent="0.2">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 thickBot="1" x14ac:dyDescent="0.25">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x14ac:dyDescent="0.2">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 thickBot="1" x14ac:dyDescent="0.25">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 thickTop="1" x14ac:dyDescent="0.2">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 thickBot="1" x14ac:dyDescent="0.25">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15" thickTop="1" x14ac:dyDescent="0.2">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 thickBot="1" x14ac:dyDescent="0.25">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9" thickTop="1" x14ac:dyDescent="0.2">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 thickBot="1" x14ac:dyDescent="0.25">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 thickTop="1" x14ac:dyDescent="0.2">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 thickBot="1" x14ac:dyDescent="0.25">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 thickTop="1" x14ac:dyDescent="0.2">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 thickBot="1" x14ac:dyDescent="0.25">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 thickTop="1" x14ac:dyDescent="0.2">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 thickBot="1" x14ac:dyDescent="0.25">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9" thickTop="1" x14ac:dyDescent="0.2">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 thickBot="1" x14ac:dyDescent="0.25">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 thickTop="1" x14ac:dyDescent="0.2">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 thickBot="1" x14ac:dyDescent="0.25">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 thickTop="1" x14ac:dyDescent="0.2">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 thickBot="1" x14ac:dyDescent="0.25">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x14ac:dyDescent="0.2">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 thickBot="1" x14ac:dyDescent="0.25">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x14ac:dyDescent="0.2">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 thickBot="1" x14ac:dyDescent="0.25">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x14ac:dyDescent="0.2">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x14ac:dyDescent="0.2">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 thickBot="1" x14ac:dyDescent="0.25">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x14ac:dyDescent="0.2">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 thickBot="1" x14ac:dyDescent="0.25">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x14ac:dyDescent="0.2">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 thickBot="1" x14ac:dyDescent="0.25">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x14ac:dyDescent="0.2">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 thickBot="1" x14ac:dyDescent="0.25">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x14ac:dyDescent="0.2">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 thickBot="1" x14ac:dyDescent="0.25">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x14ac:dyDescent="0.2">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 thickBot="1" x14ac:dyDescent="0.25">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x14ac:dyDescent="0.2">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 thickBot="1" x14ac:dyDescent="0.25">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x14ac:dyDescent="0.2">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x14ac:dyDescent="0.2">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x14ac:dyDescent="0.2">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x14ac:dyDescent="0.2">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x14ac:dyDescent="0.2">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x14ac:dyDescent="0.2">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x14ac:dyDescent="0.2">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x14ac:dyDescent="0.2">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x14ac:dyDescent="0.2">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x14ac:dyDescent="0.2">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x14ac:dyDescent="0.2">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x14ac:dyDescent="0.2">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x14ac:dyDescent="0.2">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x14ac:dyDescent="0.2">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x14ac:dyDescent="0.2">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x14ac:dyDescent="0.2">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x14ac:dyDescent="0.2">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x14ac:dyDescent="0.2">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x14ac:dyDescent="0.2">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x14ac:dyDescent="0.2">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x14ac:dyDescent="0.2">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x14ac:dyDescent="0.2">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x14ac:dyDescent="0.2">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x14ac:dyDescent="0.2">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x14ac:dyDescent="0.2">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x14ac:dyDescent="0.2">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x14ac:dyDescent="0.2">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x14ac:dyDescent="0.2">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x14ac:dyDescent="0.2">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x14ac:dyDescent="0.2">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x14ac:dyDescent="0.2">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x14ac:dyDescent="0.2">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x14ac:dyDescent="0.2">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x14ac:dyDescent="0.2">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x14ac:dyDescent="0.2">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baseColWidth="10" defaultColWidth="9" defaultRowHeight="14" x14ac:dyDescent="0.2"/>
  <cols>
    <col min="1" max="1" width="84" style="1663" customWidth="1"/>
    <col min="2" max="2" width="9" style="1663"/>
    <col min="3" max="4" width="9.6640625" style="1663" customWidth="1"/>
    <col min="5" max="16384" width="9" style="1663"/>
  </cols>
  <sheetData>
    <row r="1" spans="1:4" ht="24" x14ac:dyDescent="0.2">
      <c r="A1" s="1662" t="s">
        <v>1873</v>
      </c>
    </row>
    <row r="2" spans="1:4" x14ac:dyDescent="0.2">
      <c r="A2" s="1664"/>
    </row>
    <row r="3" spans="1:4" ht="17" x14ac:dyDescent="0.2">
      <c r="A3" s="1682" t="str">
        <f>项目基本情况!B5&amp;"："</f>
        <v>工行北分：</v>
      </c>
    </row>
    <row r="4" spans="1:4" ht="34" x14ac:dyDescent="0.2">
      <c r="A4" s="1676" t="str">
        <f>"受贵公司委托，我公司对"&amp;项目基本情况!K2&amp;项目基本情况!B9&amp;"进行了预评估。"</f>
        <v>受贵公司委托，我公司对北京市出让国有建设用地使用权市场价格进行了预评估。</v>
      </c>
    </row>
    <row r="5" spans="1:4" ht="17" x14ac:dyDescent="0.2">
      <c r="A5" s="1679" t="s">
        <v>1874</v>
      </c>
    </row>
    <row r="6" spans="1:4" ht="68" x14ac:dyDescent="0.2">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51" x14ac:dyDescent="0.2">
      <c r="A7" s="1680" t="s">
        <v>2700</v>
      </c>
    </row>
    <row r="8" spans="1:4" ht="17" x14ac:dyDescent="0.2">
      <c r="A8" s="1679" t="s">
        <v>1875</v>
      </c>
    </row>
    <row r="9" spans="1:4" ht="34" x14ac:dyDescent="0.2">
      <c r="A9" s="1681" t="str">
        <f>IF(项目基本情况!B8="抵押",IF(项目基本情况!B5=项目基本情况!B6,定义!C51,定义!B51),定义!D51)</f>
        <v>本次评估为委托估价方了解标的物之市场价格提供参考依据而评估出让国有建设用地使用权市场价格。</v>
      </c>
    </row>
    <row r="10" spans="1:4" ht="17" x14ac:dyDescent="0.2">
      <c r="A10" s="1682" t="s">
        <v>1993</v>
      </c>
    </row>
    <row r="11" spans="1:4" ht="17" x14ac:dyDescent="0.2">
      <c r="A11" s="1665" t="str">
        <f>TEXT(项目基本情况!D3,"yyyy年m月d日;;")&amp;IF(项目基本情况!B3=项目基本情况!D3,"（评估专业人员勘察现场之日）","")</f>
        <v>2022年1月10日（评估专业人员勘察现场之日）</v>
      </c>
    </row>
    <row r="12" spans="1:4" ht="17" x14ac:dyDescent="0.2">
      <c r="A12" s="1682" t="s">
        <v>1992</v>
      </c>
    </row>
    <row r="13" spans="1:4" ht="17" x14ac:dyDescent="0.2">
      <c r="A13" s="1676" t="s">
        <v>2879</v>
      </c>
    </row>
    <row r="14" spans="1:4" ht="17" x14ac:dyDescent="0.2">
      <c r="A14" s="1676" t="str">
        <f>"根据"&amp;项目基本情况!F12&amp;"，本次评估估价对象证载（地类）用途为"&amp;项目基本情况!B12&amp;"。"</f>
        <v>根据《国有土地使用证》[]，本次评估估价对象证载（地类）用途为。</v>
      </c>
      <c r="C14" s="1666"/>
      <c r="D14" s="1667"/>
    </row>
    <row r="15" spans="1:4" ht="17" x14ac:dyDescent="0.2">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7" x14ac:dyDescent="0.2">
      <c r="A16" s="1676" t="s">
        <v>2039</v>
      </c>
    </row>
    <row r="17" spans="1:1" ht="51" x14ac:dyDescent="0.2">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 x14ac:dyDescent="0.2">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 x14ac:dyDescent="0.2">
      <c r="A19" s="1676" t="s">
        <v>2040</v>
      </c>
    </row>
    <row r="20" spans="1:1" ht="51" x14ac:dyDescent="0.2">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17" x14ac:dyDescent="0.2">
      <c r="A21" s="1676" t="s">
        <v>2041</v>
      </c>
    </row>
    <row r="22" spans="1:1" ht="85" x14ac:dyDescent="0.2">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23" spans="1:1" ht="17" x14ac:dyDescent="0.2">
      <c r="A23" s="1676" t="str">
        <f>IF(项目基本情况!B16="出让","本次评估设定估价对象剩余土地使用年限为"&amp;项目基本情况!D20&amp;"。","")</f>
        <v>本次评估设定估价对象剩余土地使用年限为。</v>
      </c>
    </row>
    <row r="24" spans="1:1" ht="17" x14ac:dyDescent="0.2">
      <c r="A24" s="1676" t="s">
        <v>2042</v>
      </c>
    </row>
    <row r="25" spans="1:1" ht="68" x14ac:dyDescent="0.2">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17" x14ac:dyDescent="0.2">
      <c r="A26" s="1676" t="str">
        <f>IF(项目基本情况!B9="市场价格","——",IF(项目基本情况!E8="抵押价格",定义!C54,IF(项目基本情况!E8="已注销",定义!C55,定义!C56)))</f>
        <v>——</v>
      </c>
    </row>
    <row r="27" spans="1:1" ht="17" x14ac:dyDescent="0.2">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 x14ac:dyDescent="0.2">
      <c r="A28" s="1676" t="str">
        <f>IF(项目基本情况!B9="市场价格","——",IF(项目基本情况!E9="——","",定义!C57))</f>
        <v>——</v>
      </c>
    </row>
    <row r="29" spans="1:1" ht="17" x14ac:dyDescent="0.2">
      <c r="A29" s="1682" t="s">
        <v>1994</v>
      </c>
    </row>
    <row r="30" spans="1:1" ht="68" x14ac:dyDescent="0.2">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x14ac:dyDescent="0.2">
      <c r="A31" s="1683"/>
    </row>
    <row r="32" spans="1:1" ht="17" x14ac:dyDescent="0.2">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baseColWidth="10" defaultColWidth="8.1640625" defaultRowHeight="19.5" customHeight="1" x14ac:dyDescent="0.2"/>
  <cols>
    <col min="1" max="1" width="13.6640625" style="1030" customWidth="1"/>
    <col min="2" max="9" width="8.1640625" style="1069" customWidth="1"/>
    <col min="10" max="13" width="8.1640625" style="1030"/>
    <col min="14" max="14" width="10" style="1030" customWidth="1"/>
    <col min="15" max="16" width="8.1640625" style="1030"/>
    <col min="17" max="17" width="34.1640625" style="1030" customWidth="1"/>
    <col min="18" max="18" width="8.1640625" style="1030" customWidth="1"/>
    <col min="19" max="19" width="8.1640625" style="1030"/>
    <col min="20" max="20" width="11.6640625" style="1030" customWidth="1"/>
    <col min="21" max="16384" width="8.1640625" style="1030"/>
  </cols>
  <sheetData>
    <row r="1" spans="1:13" ht="19.5" customHeight="1" thickBot="1" x14ac:dyDescent="0.25">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x14ac:dyDescent="0.2">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x14ac:dyDescent="0.2">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x14ac:dyDescent="0.2">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x14ac:dyDescent="0.25">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x14ac:dyDescent="0.2">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x14ac:dyDescent="0.2">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x14ac:dyDescent="0.2">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x14ac:dyDescent="0.2">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x14ac:dyDescent="0.2">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x14ac:dyDescent="0.2">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x14ac:dyDescent="0.2">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x14ac:dyDescent="0.2">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x14ac:dyDescent="0.2">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x14ac:dyDescent="0.2">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x14ac:dyDescent="0.2">
      <c r="A16" s="1090" t="s">
        <v>1417</v>
      </c>
      <c r="B16" s="1090"/>
      <c r="C16" s="1091"/>
      <c r="D16" s="1091"/>
      <c r="E16" s="1090"/>
      <c r="F16" s="1091"/>
      <c r="G16" s="1091"/>
    </row>
    <row r="17" spans="1:9" ht="19.5" customHeight="1" x14ac:dyDescent="0.2">
      <c r="A17" s="1032" t="s">
        <v>1418</v>
      </c>
      <c r="B17" s="1092" t="s">
        <v>1419</v>
      </c>
      <c r="C17" s="1092" t="s">
        <v>1618</v>
      </c>
      <c r="D17" s="1093"/>
      <c r="E17" s="1032" t="s">
        <v>1420</v>
      </c>
      <c r="F17" s="1094"/>
      <c r="G17" s="1094"/>
    </row>
    <row r="18" spans="1:9" s="1501" customFormat="1" ht="19.5" customHeight="1" x14ac:dyDescent="0.2">
      <c r="A18" s="3868" t="s">
        <v>982</v>
      </c>
      <c r="B18" s="1118" t="s">
        <v>1421</v>
      </c>
      <c r="C18" s="1095" t="s">
        <v>1422</v>
      </c>
      <c r="D18" s="1096"/>
      <c r="E18" s="1118">
        <v>1</v>
      </c>
      <c r="F18" s="1097" t="s">
        <v>1423</v>
      </c>
      <c r="G18" s="1098"/>
      <c r="H18" s="1069"/>
      <c r="I18" s="1069"/>
    </row>
    <row r="19" spans="1:9" s="1501" customFormat="1" ht="19.5" customHeight="1" x14ac:dyDescent="0.2">
      <c r="A19" s="3868"/>
      <c r="B19" s="3868" t="s">
        <v>1424</v>
      </c>
      <c r="C19" s="1095" t="s">
        <v>1425</v>
      </c>
      <c r="D19" s="1096"/>
      <c r="E19" s="1118">
        <v>0.9</v>
      </c>
      <c r="F19" s="1097" t="s">
        <v>1426</v>
      </c>
      <c r="G19" s="1098"/>
      <c r="H19" s="1069"/>
      <c r="I19" s="1069"/>
    </row>
    <row r="20" spans="1:9" s="1501" customFormat="1" ht="19.5" customHeight="1" x14ac:dyDescent="0.2">
      <c r="A20" s="3868"/>
      <c r="B20" s="3868"/>
      <c r="C20" s="1095" t="s">
        <v>1427</v>
      </c>
      <c r="D20" s="1096"/>
      <c r="E20" s="1118">
        <v>1.1000000000000001</v>
      </c>
      <c r="F20" s="1097" t="s">
        <v>1428</v>
      </c>
      <c r="G20" s="1098"/>
      <c r="H20" s="1069"/>
      <c r="I20" s="1069"/>
    </row>
    <row r="21" spans="1:9" s="1501" customFormat="1" ht="19.5" customHeight="1" x14ac:dyDescent="0.2">
      <c r="A21" s="3868"/>
      <c r="B21" s="3868"/>
      <c r="C21" s="1095" t="s">
        <v>1429</v>
      </c>
      <c r="D21" s="1096"/>
      <c r="E21" s="1118">
        <v>0.8</v>
      </c>
      <c r="F21" s="1097" t="s">
        <v>1430</v>
      </c>
      <c r="G21" s="1098"/>
      <c r="H21" s="1069"/>
      <c r="I21" s="1069"/>
    </row>
    <row r="22" spans="1:9" s="1501" customFormat="1" ht="19.5" customHeight="1" x14ac:dyDescent="0.2">
      <c r="A22" s="3868"/>
      <c r="B22" s="3868"/>
      <c r="C22" s="1095" t="s">
        <v>1431</v>
      </c>
      <c r="D22" s="1096"/>
      <c r="E22" s="1118">
        <v>0.5</v>
      </c>
      <c r="F22" s="1097"/>
      <c r="G22" s="1098"/>
      <c r="H22" s="1069"/>
      <c r="I22" s="1069"/>
    </row>
    <row r="23" spans="1:9" s="1501" customFormat="1" ht="19.5" customHeight="1" x14ac:dyDescent="0.2">
      <c r="A23" s="3868" t="s">
        <v>1004</v>
      </c>
      <c r="B23" s="1118" t="s">
        <v>1421</v>
      </c>
      <c r="C23" s="1095" t="s">
        <v>1432</v>
      </c>
      <c r="D23" s="1096"/>
      <c r="E23" s="1118">
        <v>1</v>
      </c>
      <c r="F23" s="1097" t="s">
        <v>1433</v>
      </c>
      <c r="G23" s="1098"/>
      <c r="H23" s="1069"/>
      <c r="I23" s="1069"/>
    </row>
    <row r="24" spans="1:9" s="1501" customFormat="1" ht="19.5" customHeight="1" x14ac:dyDescent="0.2">
      <c r="A24" s="3868"/>
      <c r="B24" s="3868" t="s">
        <v>1424</v>
      </c>
      <c r="C24" s="1095" t="s">
        <v>1434</v>
      </c>
      <c r="D24" s="1096"/>
      <c r="E24" s="1118">
        <v>0.5</v>
      </c>
      <c r="F24" s="1097"/>
      <c r="G24" s="1098"/>
      <c r="H24" s="1069"/>
      <c r="I24" s="1069"/>
    </row>
    <row r="25" spans="1:9" s="1501" customFormat="1" ht="19.5" customHeight="1" x14ac:dyDescent="0.2">
      <c r="A25" s="3868"/>
      <c r="B25" s="3868"/>
      <c r="C25" s="1095" t="s">
        <v>1435</v>
      </c>
      <c r="D25" s="1096"/>
      <c r="E25" s="1118">
        <v>1.1000000000000001</v>
      </c>
      <c r="F25" s="1097"/>
      <c r="G25" s="1098"/>
      <c r="H25" s="1069"/>
      <c r="I25" s="1069"/>
    </row>
    <row r="26" spans="1:9" s="1501" customFormat="1" ht="19.5" customHeight="1" x14ac:dyDescent="0.2">
      <c r="A26" s="3868"/>
      <c r="B26" s="3868"/>
      <c r="C26" s="1095" t="s">
        <v>1436</v>
      </c>
      <c r="D26" s="1096"/>
      <c r="E26" s="1118">
        <v>1.1000000000000001</v>
      </c>
      <c r="F26" s="1097"/>
      <c r="G26" s="1098"/>
      <c r="H26" s="1069"/>
      <c r="I26" s="1069"/>
    </row>
    <row r="27" spans="1:9" s="1501" customFormat="1" ht="19.5" customHeight="1" x14ac:dyDescent="0.2">
      <c r="A27" s="3868"/>
      <c r="B27" s="3868"/>
      <c r="C27" s="1095" t="s">
        <v>1437</v>
      </c>
      <c r="D27" s="1096"/>
      <c r="E27" s="1118">
        <v>0.9</v>
      </c>
      <c r="F27" s="1097" t="s">
        <v>1438</v>
      </c>
      <c r="G27" s="1098"/>
      <c r="H27" s="1069"/>
      <c r="I27" s="1069"/>
    </row>
    <row r="28" spans="1:9" s="1501" customFormat="1" ht="19.5" customHeight="1" x14ac:dyDescent="0.2">
      <c r="A28" s="3868"/>
      <c r="B28" s="3868"/>
      <c r="C28" s="1095" t="s">
        <v>1439</v>
      </c>
      <c r="D28" s="1096"/>
      <c r="E28" s="1118">
        <v>0.9</v>
      </c>
      <c r="F28" s="1097" t="s">
        <v>1440</v>
      </c>
      <c r="G28" s="1098"/>
      <c r="H28" s="1069"/>
      <c r="I28" s="1069"/>
    </row>
    <row r="29" spans="1:9" s="1501" customFormat="1" ht="19.5" customHeight="1" x14ac:dyDescent="0.2">
      <c r="A29" s="3868"/>
      <c r="B29" s="3868"/>
      <c r="C29" s="1095" t="s">
        <v>1441</v>
      </c>
      <c r="D29" s="1096"/>
      <c r="E29" s="1118">
        <v>0.9</v>
      </c>
      <c r="F29" s="1097" t="s">
        <v>1442</v>
      </c>
      <c r="G29" s="1098"/>
      <c r="H29" s="1069"/>
      <c r="I29" s="1069"/>
    </row>
    <row r="30" spans="1:9" s="1501" customFormat="1" ht="19.5" customHeight="1" x14ac:dyDescent="0.2">
      <c r="A30" s="3868"/>
      <c r="B30" s="3868"/>
      <c r="C30" s="1095" t="s">
        <v>1443</v>
      </c>
      <c r="D30" s="1096"/>
      <c r="E30" s="1118">
        <v>0.9</v>
      </c>
      <c r="F30" s="1097" t="s">
        <v>1444</v>
      </c>
      <c r="G30" s="1098"/>
      <c r="H30" s="1069"/>
      <c r="I30" s="1069"/>
    </row>
    <row r="31" spans="1:9" s="1501" customFormat="1" ht="19.5" customHeight="1" x14ac:dyDescent="0.2">
      <c r="A31" s="3868"/>
      <c r="B31" s="3868"/>
      <c r="C31" s="1095" t="s">
        <v>1445</v>
      </c>
      <c r="D31" s="1096"/>
      <c r="E31" s="1118">
        <v>0.8</v>
      </c>
      <c r="F31" s="1097" t="s">
        <v>1446</v>
      </c>
      <c r="G31" s="1098"/>
      <c r="H31" s="1069"/>
      <c r="I31" s="1069"/>
    </row>
    <row r="32" spans="1:9" s="1501" customFormat="1" ht="19.5" customHeight="1" x14ac:dyDescent="0.2">
      <c r="A32" s="3868"/>
      <c r="B32" s="3868"/>
      <c r="C32" s="1095" t="s">
        <v>1447</v>
      </c>
      <c r="D32" s="1096"/>
      <c r="E32" s="1118">
        <v>0.8</v>
      </c>
      <c r="F32" s="1097" t="s">
        <v>1448</v>
      </c>
      <c r="G32" s="1098"/>
      <c r="H32" s="1069"/>
      <c r="I32" s="1069"/>
    </row>
    <row r="33" spans="1:9" s="1501" customFormat="1" ht="19.5" customHeight="1" x14ac:dyDescent="0.2">
      <c r="A33" s="3868" t="s">
        <v>1449</v>
      </c>
      <c r="B33" s="1118" t="s">
        <v>1421</v>
      </c>
      <c r="C33" s="1095" t="s">
        <v>1450</v>
      </c>
      <c r="D33" s="1096"/>
      <c r="E33" s="1118">
        <v>1</v>
      </c>
      <c r="F33" s="1097" t="s">
        <v>1451</v>
      </c>
      <c r="G33" s="1098"/>
      <c r="H33" s="1069"/>
      <c r="I33" s="1069"/>
    </row>
    <row r="34" spans="1:9" s="1501" customFormat="1" ht="19.5" customHeight="1" x14ac:dyDescent="0.2">
      <c r="A34" s="3868"/>
      <c r="B34" s="1118" t="s">
        <v>1424</v>
      </c>
      <c r="C34" s="1095" t="s">
        <v>1452</v>
      </c>
      <c r="D34" s="1096"/>
      <c r="E34" s="1118">
        <v>1.5</v>
      </c>
      <c r="F34" s="1097" t="s">
        <v>1453</v>
      </c>
      <c r="G34" s="1098"/>
      <c r="H34" s="1069"/>
      <c r="I34" s="1069"/>
    </row>
    <row r="35" spans="1:9" s="1501" customFormat="1" ht="19.5" customHeight="1" x14ac:dyDescent="0.2">
      <c r="A35" s="3868" t="s">
        <v>1407</v>
      </c>
      <c r="B35" s="1118" t="s">
        <v>1421</v>
      </c>
      <c r="C35" s="1095" t="s">
        <v>1454</v>
      </c>
      <c r="D35" s="1096"/>
      <c r="E35" s="1118">
        <v>1</v>
      </c>
      <c r="F35" s="1097" t="s">
        <v>1455</v>
      </c>
      <c r="G35" s="1098"/>
      <c r="H35" s="1069"/>
      <c r="I35" s="1069"/>
    </row>
    <row r="36" spans="1:9" s="1501" customFormat="1" ht="19.5" customHeight="1" x14ac:dyDescent="0.2">
      <c r="A36" s="3868"/>
      <c r="B36" s="3868" t="s">
        <v>1424</v>
      </c>
      <c r="C36" s="1095" t="s">
        <v>1456</v>
      </c>
      <c r="D36" s="1096"/>
      <c r="E36" s="1118">
        <v>1</v>
      </c>
      <c r="F36" s="1097" t="s">
        <v>1457</v>
      </c>
      <c r="G36" s="1098"/>
      <c r="H36" s="1069"/>
      <c r="I36" s="1069"/>
    </row>
    <row r="37" spans="1:9" s="1501" customFormat="1" ht="19.5" customHeight="1" x14ac:dyDescent="0.2">
      <c r="A37" s="3868"/>
      <c r="B37" s="3868"/>
      <c r="C37" s="1095" t="s">
        <v>1458</v>
      </c>
      <c r="D37" s="1096"/>
      <c r="E37" s="1118">
        <v>1.5</v>
      </c>
      <c r="F37" s="1097" t="s">
        <v>1459</v>
      </c>
      <c r="G37" s="1098"/>
      <c r="H37" s="1069"/>
      <c r="I37" s="1069"/>
    </row>
    <row r="38" spans="1:9" s="1501" customFormat="1" ht="19.5" customHeight="1" x14ac:dyDescent="0.2">
      <c r="A38" s="3868"/>
      <c r="B38" s="3868"/>
      <c r="C38" s="1095" t="s">
        <v>1460</v>
      </c>
      <c r="D38" s="1096"/>
      <c r="E38" s="1118">
        <v>1</v>
      </c>
      <c r="F38" s="1097" t="s">
        <v>1461</v>
      </c>
      <c r="G38" s="1098"/>
      <c r="H38" s="1069"/>
      <c r="I38" s="1069"/>
    </row>
    <row r="39" spans="1:9" s="1501" customFormat="1" ht="19.5" customHeight="1" x14ac:dyDescent="0.2">
      <c r="A39" s="3868"/>
      <c r="B39" s="3868"/>
      <c r="C39" s="1095" t="s">
        <v>1462</v>
      </c>
      <c r="D39" s="1096"/>
      <c r="E39" s="1118">
        <v>1</v>
      </c>
      <c r="F39" s="1097" t="s">
        <v>1463</v>
      </c>
      <c r="G39" s="1098"/>
      <c r="H39" s="1069"/>
      <c r="I39" s="1069"/>
    </row>
    <row r="40" spans="1:9" s="1501" customFormat="1" ht="19.5" customHeight="1" x14ac:dyDescent="0.2">
      <c r="A40" s="1502" t="s">
        <v>1464</v>
      </c>
      <c r="B40" s="1502"/>
      <c r="C40" s="1502"/>
      <c r="D40" s="1502"/>
      <c r="E40" s="1502"/>
      <c r="F40" s="1097"/>
      <c r="G40" s="1097"/>
      <c r="H40" s="1069"/>
      <c r="I40" s="1069"/>
    </row>
    <row r="42" spans="1:9" ht="19.5" customHeight="1" x14ac:dyDescent="0.2">
      <c r="A42" s="1099"/>
      <c r="B42" s="1032" t="s">
        <v>1465</v>
      </c>
      <c r="C42" s="1032" t="s">
        <v>1465</v>
      </c>
      <c r="D42" s="1032" t="s">
        <v>1465</v>
      </c>
      <c r="E42" s="1117" t="s">
        <v>1465</v>
      </c>
      <c r="F42" s="1117" t="s">
        <v>1465</v>
      </c>
      <c r="G42" s="1117" t="s">
        <v>1466</v>
      </c>
      <c r="H42" s="1117" t="s">
        <v>1465</v>
      </c>
    </row>
    <row r="43" spans="1:9" ht="19.5" customHeight="1" x14ac:dyDescent="0.2">
      <c r="A43" s="1100"/>
      <c r="B43" s="1117" t="s">
        <v>982</v>
      </c>
      <c r="C43" s="1117" t="s">
        <v>982</v>
      </c>
      <c r="D43" s="1117" t="s">
        <v>982</v>
      </c>
      <c r="E43" s="1117" t="s">
        <v>982</v>
      </c>
      <c r="F43" s="1032" t="s">
        <v>1004</v>
      </c>
      <c r="G43" s="1032" t="s">
        <v>1407</v>
      </c>
      <c r="H43" s="1032" t="s">
        <v>1467</v>
      </c>
    </row>
    <row r="44" spans="1:9" ht="19.5" customHeight="1" x14ac:dyDescent="0.2">
      <c r="A44" s="1101"/>
      <c r="B44" s="1032">
        <v>1</v>
      </c>
      <c r="C44" s="1032">
        <v>2</v>
      </c>
      <c r="D44" s="1032">
        <v>3</v>
      </c>
      <c r="E44" s="1117">
        <v>4</v>
      </c>
      <c r="F44" s="1093" t="s">
        <v>1468</v>
      </c>
      <c r="G44" s="1093" t="s">
        <v>1468</v>
      </c>
      <c r="H44" s="1093" t="s">
        <v>1468</v>
      </c>
    </row>
    <row r="45" spans="1:9" ht="19.5" customHeight="1" x14ac:dyDescent="0.2">
      <c r="A45" s="1116" t="s">
        <v>882</v>
      </c>
      <c r="B45" s="1032">
        <v>0.8</v>
      </c>
      <c r="C45" s="1032">
        <v>0.5</v>
      </c>
      <c r="D45" s="1032">
        <v>0.36</v>
      </c>
      <c r="E45" s="1032">
        <v>0.3</v>
      </c>
      <c r="F45" s="1093">
        <v>0.3</v>
      </c>
      <c r="G45" s="1032">
        <v>0.3</v>
      </c>
      <c r="H45" s="1032">
        <v>0.25</v>
      </c>
    </row>
    <row r="46" spans="1:9" ht="19.5" customHeight="1" x14ac:dyDescent="0.2">
      <c r="A46" s="1116" t="s">
        <v>883</v>
      </c>
      <c r="B46" s="1032">
        <v>0.8</v>
      </c>
      <c r="C46" s="1032">
        <v>0.5</v>
      </c>
      <c r="D46" s="1032">
        <v>0.36</v>
      </c>
      <c r="E46" s="1032">
        <v>0.3</v>
      </c>
      <c r="F46" s="1032">
        <v>0.3</v>
      </c>
      <c r="G46" s="1032">
        <v>0.3</v>
      </c>
      <c r="H46" s="1032">
        <v>0.25</v>
      </c>
    </row>
    <row r="47" spans="1:9" ht="19.5" customHeight="1" x14ac:dyDescent="0.2">
      <c r="A47" s="1116" t="s">
        <v>884</v>
      </c>
      <c r="B47" s="1032">
        <v>0.7</v>
      </c>
      <c r="C47" s="1032">
        <v>0.4</v>
      </c>
      <c r="D47" s="1032">
        <v>0.28000000000000003</v>
      </c>
      <c r="E47" s="1032">
        <v>0.25</v>
      </c>
      <c r="F47" s="1032">
        <v>0.25</v>
      </c>
      <c r="G47" s="1032">
        <v>0.25</v>
      </c>
      <c r="H47" s="1032">
        <v>0.2</v>
      </c>
    </row>
    <row r="48" spans="1:9" ht="19.5" customHeight="1" x14ac:dyDescent="0.2">
      <c r="A48" s="1116" t="s">
        <v>885</v>
      </c>
      <c r="B48" s="1032">
        <v>0.7</v>
      </c>
      <c r="C48" s="1032">
        <v>0.4</v>
      </c>
      <c r="D48" s="1032">
        <v>0.28000000000000003</v>
      </c>
      <c r="E48" s="1032">
        <v>0.25</v>
      </c>
      <c r="F48" s="1032">
        <v>0.25</v>
      </c>
      <c r="G48" s="1032">
        <v>0.25</v>
      </c>
      <c r="H48" s="1032">
        <v>0.2</v>
      </c>
    </row>
    <row r="49" spans="1:8" s="1069" customFormat="1" ht="19.5" customHeight="1" x14ac:dyDescent="0.2">
      <c r="A49" s="1116" t="s">
        <v>886</v>
      </c>
      <c r="B49" s="1032">
        <v>0.7</v>
      </c>
      <c r="C49" s="1032">
        <v>0.4</v>
      </c>
      <c r="D49" s="1032">
        <v>0.28000000000000003</v>
      </c>
      <c r="E49" s="1032">
        <v>0.25</v>
      </c>
      <c r="F49" s="1032">
        <v>0.25</v>
      </c>
      <c r="G49" s="1032">
        <v>0.25</v>
      </c>
      <c r="H49" s="1032">
        <v>0.2</v>
      </c>
    </row>
    <row r="50" spans="1:8" s="1069" customFormat="1" ht="19.5" customHeight="1" x14ac:dyDescent="0.2">
      <c r="A50" s="1116" t="s">
        <v>887</v>
      </c>
      <c r="B50" s="1032">
        <v>0.7</v>
      </c>
      <c r="C50" s="1032">
        <v>0.4</v>
      </c>
      <c r="D50" s="1032">
        <v>0.28000000000000003</v>
      </c>
      <c r="E50" s="1032">
        <v>0.25</v>
      </c>
      <c r="F50" s="1032">
        <v>0.25</v>
      </c>
      <c r="G50" s="1032">
        <v>0.25</v>
      </c>
      <c r="H50" s="1032">
        <v>0.2</v>
      </c>
    </row>
    <row r="51" spans="1:8" s="1069" customFormat="1" ht="19.5" customHeight="1" x14ac:dyDescent="0.2">
      <c r="A51" s="1116" t="s">
        <v>888</v>
      </c>
      <c r="B51" s="1032">
        <v>0.7</v>
      </c>
      <c r="C51" s="1032">
        <v>0.4</v>
      </c>
      <c r="D51" s="1032">
        <v>0.28000000000000003</v>
      </c>
      <c r="E51" s="1032">
        <v>0.25</v>
      </c>
      <c r="F51" s="1032">
        <v>0.25</v>
      </c>
      <c r="G51" s="1032">
        <v>0.25</v>
      </c>
      <c r="H51" s="1032">
        <v>0.2</v>
      </c>
    </row>
    <row r="52" spans="1:8" s="1069" customFormat="1" ht="19.5" customHeight="1" x14ac:dyDescent="0.2">
      <c r="A52" s="1116" t="s">
        <v>889</v>
      </c>
      <c r="B52" s="1032">
        <v>0.6</v>
      </c>
      <c r="C52" s="1032">
        <v>0.3</v>
      </c>
      <c r="D52" s="1032">
        <v>0.2</v>
      </c>
      <c r="E52" s="1032">
        <v>0.2</v>
      </c>
      <c r="F52" s="1032">
        <v>0.2</v>
      </c>
      <c r="G52" s="1032">
        <v>0.2</v>
      </c>
      <c r="H52" s="1032">
        <v>0.15</v>
      </c>
    </row>
    <row r="53" spans="1:8" s="1069" customFormat="1" ht="19.5" customHeight="1" x14ac:dyDescent="0.2">
      <c r="A53" s="1116" t="s">
        <v>890</v>
      </c>
      <c r="B53" s="1032">
        <v>0.6</v>
      </c>
      <c r="C53" s="1032">
        <v>0.3</v>
      </c>
      <c r="D53" s="1032">
        <v>0.2</v>
      </c>
      <c r="E53" s="1032">
        <v>0.2</v>
      </c>
      <c r="F53" s="1032">
        <v>0.2</v>
      </c>
      <c r="G53" s="1032">
        <v>0.2</v>
      </c>
      <c r="H53" s="1032">
        <v>0.15</v>
      </c>
    </row>
    <row r="54" spans="1:8" s="1069" customFormat="1" ht="19.5" customHeight="1" x14ac:dyDescent="0.2">
      <c r="A54" s="1116" t="s">
        <v>891</v>
      </c>
      <c r="B54" s="1032">
        <v>0.6</v>
      </c>
      <c r="C54" s="1032">
        <v>0.3</v>
      </c>
      <c r="D54" s="1032">
        <v>0.2</v>
      </c>
      <c r="E54" s="1032">
        <v>0.2</v>
      </c>
      <c r="F54" s="1032">
        <v>0.2</v>
      </c>
      <c r="G54" s="1032">
        <v>0.2</v>
      </c>
      <c r="H54" s="1032">
        <v>0.15</v>
      </c>
    </row>
    <row r="55" spans="1:8" s="1069" customFormat="1" ht="19.5" customHeight="1" x14ac:dyDescent="0.2">
      <c r="A55" s="1116" t="s">
        <v>892</v>
      </c>
      <c r="B55" s="1032">
        <v>0.6</v>
      </c>
      <c r="C55" s="1032">
        <v>0.3</v>
      </c>
      <c r="D55" s="1032">
        <v>0.2</v>
      </c>
      <c r="E55" s="1032">
        <v>0.2</v>
      </c>
      <c r="F55" s="1032">
        <v>0.2</v>
      </c>
      <c r="G55" s="1032">
        <v>0.2</v>
      </c>
      <c r="H55" s="1032">
        <v>0.15</v>
      </c>
    </row>
    <row r="56" spans="1:8" s="1069" customFormat="1" ht="19.5" customHeight="1" x14ac:dyDescent="0.2">
      <c r="A56" s="1116" t="s">
        <v>893</v>
      </c>
      <c r="B56" s="1032">
        <v>0.6</v>
      </c>
      <c r="C56" s="1032">
        <v>0.3</v>
      </c>
      <c r="D56" s="1032">
        <v>0.2</v>
      </c>
      <c r="E56" s="1032">
        <v>0.2</v>
      </c>
      <c r="F56" s="1032">
        <v>0.2</v>
      </c>
      <c r="G56" s="1032">
        <v>0.2</v>
      </c>
      <c r="H56" s="1032">
        <v>0.15</v>
      </c>
    </row>
    <row r="58" spans="1:8" s="1069" customFormat="1" ht="19.5" customHeight="1" x14ac:dyDescent="0.2">
      <c r="A58" s="1102"/>
      <c r="B58" s="1090"/>
      <c r="C58" s="1090"/>
      <c r="D58" s="1090" t="s">
        <v>1469</v>
      </c>
      <c r="E58" s="1090"/>
      <c r="F58" s="1090"/>
    </row>
    <row r="59" spans="1:8" s="1069" customFormat="1" ht="19.5" customHeight="1" x14ac:dyDescent="0.2">
      <c r="A59" s="1118" t="s">
        <v>1470</v>
      </c>
      <c r="B59" s="1118" t="s">
        <v>1471</v>
      </c>
      <c r="C59" s="1118" t="s">
        <v>1472</v>
      </c>
      <c r="D59" s="1118" t="s">
        <v>1473</v>
      </c>
      <c r="E59" s="1118" t="s">
        <v>1474</v>
      </c>
      <c r="F59" s="1118" t="s">
        <v>1475</v>
      </c>
    </row>
    <row r="60" spans="1:8" s="1069" customFormat="1" ht="19.5" customHeight="1" x14ac:dyDescent="0.2">
      <c r="A60" s="1118"/>
      <c r="B60" s="1118"/>
      <c r="C60" s="1118" t="s">
        <v>1607</v>
      </c>
      <c r="D60" s="1118"/>
      <c r="E60" s="1103" t="s">
        <v>1416</v>
      </c>
      <c r="F60" s="1118" t="s">
        <v>1416</v>
      </c>
    </row>
    <row r="61" spans="1:8" s="1069" customFormat="1" ht="26" x14ac:dyDescent="0.2">
      <c r="A61" s="1118">
        <v>1</v>
      </c>
      <c r="B61" s="3868" t="s">
        <v>1476</v>
      </c>
      <c r="C61" s="1032" t="s">
        <v>1477</v>
      </c>
      <c r="D61" s="1032" t="s">
        <v>1478</v>
      </c>
      <c r="E61" s="1103">
        <v>0.5</v>
      </c>
      <c r="F61" s="1118">
        <v>80</v>
      </c>
      <c r="H61" s="1069">
        <f>SUMIF(C59:C119,'基准地价-办公'!C8,E59:E119)</f>
        <v>0</v>
      </c>
    </row>
    <row r="62" spans="1:8" s="1069" customFormat="1" ht="26" x14ac:dyDescent="0.2">
      <c r="A62" s="1118">
        <v>2</v>
      </c>
      <c r="B62" s="3868"/>
      <c r="C62" s="1032" t="s">
        <v>1479</v>
      </c>
      <c r="D62" s="1032" t="s">
        <v>1480</v>
      </c>
      <c r="E62" s="1103">
        <v>0.5</v>
      </c>
      <c r="F62" s="1118">
        <v>80</v>
      </c>
    </row>
    <row r="63" spans="1:8" s="1069" customFormat="1" ht="39" x14ac:dyDescent="0.2">
      <c r="A63" s="1118">
        <v>3</v>
      </c>
      <c r="B63" s="3868"/>
      <c r="C63" s="1032" t="s">
        <v>1481</v>
      </c>
      <c r="D63" s="1032" t="s">
        <v>1482</v>
      </c>
      <c r="E63" s="1103">
        <v>0.5</v>
      </c>
      <c r="F63" s="1118">
        <v>80</v>
      </c>
    </row>
    <row r="64" spans="1:8" s="1069" customFormat="1" ht="39" x14ac:dyDescent="0.2">
      <c r="A64" s="1118">
        <v>4</v>
      </c>
      <c r="B64" s="3868"/>
      <c r="C64" s="1032" t="s">
        <v>1483</v>
      </c>
      <c r="D64" s="1032" t="s">
        <v>1484</v>
      </c>
      <c r="E64" s="1103">
        <v>0.4</v>
      </c>
      <c r="F64" s="1118">
        <v>60</v>
      </c>
    </row>
    <row r="65" spans="1:6" s="1069" customFormat="1" ht="39" x14ac:dyDescent="0.2">
      <c r="A65" s="1118">
        <v>5</v>
      </c>
      <c r="B65" s="3868"/>
      <c r="C65" s="1032" t="s">
        <v>1485</v>
      </c>
      <c r="D65" s="1032" t="s">
        <v>1486</v>
      </c>
      <c r="E65" s="1103">
        <v>0.2</v>
      </c>
      <c r="F65" s="1118">
        <v>30</v>
      </c>
    </row>
    <row r="66" spans="1:6" s="1069" customFormat="1" ht="39" x14ac:dyDescent="0.2">
      <c r="A66" s="1118">
        <v>6</v>
      </c>
      <c r="B66" s="3868"/>
      <c r="C66" s="1032" t="s">
        <v>1487</v>
      </c>
      <c r="D66" s="1032" t="s">
        <v>1488</v>
      </c>
      <c r="E66" s="1103">
        <v>0.3</v>
      </c>
      <c r="F66" s="1118">
        <v>50</v>
      </c>
    </row>
    <row r="67" spans="1:6" s="1069" customFormat="1" ht="39" x14ac:dyDescent="0.2">
      <c r="A67" s="1118">
        <v>7</v>
      </c>
      <c r="B67" s="3868"/>
      <c r="C67" s="1032" t="s">
        <v>1489</v>
      </c>
      <c r="D67" s="1032" t="s">
        <v>1490</v>
      </c>
      <c r="E67" s="1103">
        <v>0.2</v>
      </c>
      <c r="F67" s="1118">
        <v>30</v>
      </c>
    </row>
    <row r="68" spans="1:6" s="1069" customFormat="1" ht="39" x14ac:dyDescent="0.2">
      <c r="A68" s="1118">
        <v>8</v>
      </c>
      <c r="B68" s="3868"/>
      <c r="C68" s="1032" t="s">
        <v>1491</v>
      </c>
      <c r="D68" s="1032" t="s">
        <v>1492</v>
      </c>
      <c r="E68" s="1103">
        <v>0.2</v>
      </c>
      <c r="F68" s="1118">
        <v>30</v>
      </c>
    </row>
    <row r="69" spans="1:6" s="1069" customFormat="1" ht="39" x14ac:dyDescent="0.2">
      <c r="A69" s="1118">
        <v>9</v>
      </c>
      <c r="B69" s="3868"/>
      <c r="C69" s="1032" t="s">
        <v>1493</v>
      </c>
      <c r="D69" s="1032" t="s">
        <v>1494</v>
      </c>
      <c r="E69" s="1103">
        <v>0.2</v>
      </c>
      <c r="F69" s="1118">
        <v>30</v>
      </c>
    </row>
    <row r="70" spans="1:6" s="1069" customFormat="1" ht="52" x14ac:dyDescent="0.2">
      <c r="A70" s="1118">
        <v>10</v>
      </c>
      <c r="B70" s="3868"/>
      <c r="C70" s="1032" t="s">
        <v>1495</v>
      </c>
      <c r="D70" s="1032" t="s">
        <v>1496</v>
      </c>
      <c r="E70" s="1103">
        <v>0.2</v>
      </c>
      <c r="F70" s="1118">
        <v>30</v>
      </c>
    </row>
    <row r="71" spans="1:6" s="1069" customFormat="1" ht="52" x14ac:dyDescent="0.2">
      <c r="A71" s="1118">
        <v>11</v>
      </c>
      <c r="B71" s="3868"/>
      <c r="C71" s="1032" t="s">
        <v>1497</v>
      </c>
      <c r="D71" s="1032" t="s">
        <v>1498</v>
      </c>
      <c r="E71" s="1103">
        <v>0.2</v>
      </c>
      <c r="F71" s="1118">
        <v>30</v>
      </c>
    </row>
    <row r="72" spans="1:6" s="1069" customFormat="1" ht="39" x14ac:dyDescent="0.2">
      <c r="A72" s="1118">
        <v>12</v>
      </c>
      <c r="B72" s="3868"/>
      <c r="C72" s="1032" t="s">
        <v>1499</v>
      </c>
      <c r="D72" s="1032" t="s">
        <v>1500</v>
      </c>
      <c r="E72" s="1103">
        <v>0.5</v>
      </c>
      <c r="F72" s="1118">
        <v>80</v>
      </c>
    </row>
    <row r="73" spans="1:6" s="1069" customFormat="1" ht="26" x14ac:dyDescent="0.2">
      <c r="A73" s="1118">
        <v>13</v>
      </c>
      <c r="B73" s="3868"/>
      <c r="C73" s="1032" t="s">
        <v>1501</v>
      </c>
      <c r="D73" s="1032" t="s">
        <v>1502</v>
      </c>
      <c r="E73" s="1103">
        <v>0.4</v>
      </c>
      <c r="F73" s="1118">
        <v>60</v>
      </c>
    </row>
    <row r="74" spans="1:6" s="1069" customFormat="1" ht="26" x14ac:dyDescent="0.2">
      <c r="A74" s="1118">
        <v>14</v>
      </c>
      <c r="B74" s="3868"/>
      <c r="C74" s="1032" t="s">
        <v>1503</v>
      </c>
      <c r="D74" s="1032" t="s">
        <v>1504</v>
      </c>
      <c r="E74" s="1103">
        <v>0.2</v>
      </c>
      <c r="F74" s="1118">
        <v>30</v>
      </c>
    </row>
    <row r="75" spans="1:6" s="1069" customFormat="1" ht="26" x14ac:dyDescent="0.2">
      <c r="A75" s="1118">
        <v>15</v>
      </c>
      <c r="B75" s="3868"/>
      <c r="C75" s="1032" t="s">
        <v>1505</v>
      </c>
      <c r="D75" s="1032" t="s">
        <v>1506</v>
      </c>
      <c r="E75" s="1103">
        <v>0.2</v>
      </c>
      <c r="F75" s="1118">
        <v>30</v>
      </c>
    </row>
    <row r="76" spans="1:6" s="1069" customFormat="1" ht="26" x14ac:dyDescent="0.2">
      <c r="A76" s="1118">
        <v>16</v>
      </c>
      <c r="B76" s="3868" t="s">
        <v>1507</v>
      </c>
      <c r="C76" s="1032" t="s">
        <v>1508</v>
      </c>
      <c r="D76" s="1032" t="s">
        <v>1509</v>
      </c>
      <c r="E76" s="1103">
        <v>0.5</v>
      </c>
      <c r="F76" s="1118">
        <v>80</v>
      </c>
    </row>
    <row r="77" spans="1:6" s="1069" customFormat="1" ht="26" x14ac:dyDescent="0.2">
      <c r="A77" s="1118">
        <v>17</v>
      </c>
      <c r="B77" s="3868"/>
      <c r="C77" s="1032" t="s">
        <v>1510</v>
      </c>
      <c r="D77" s="1032" t="s">
        <v>1511</v>
      </c>
      <c r="E77" s="1103">
        <v>0.5</v>
      </c>
      <c r="F77" s="1118">
        <v>80</v>
      </c>
    </row>
    <row r="78" spans="1:6" s="1069" customFormat="1" ht="26" x14ac:dyDescent="0.2">
      <c r="A78" s="1118">
        <v>18</v>
      </c>
      <c r="B78" s="3868"/>
      <c r="C78" s="1032" t="s">
        <v>1512</v>
      </c>
      <c r="D78" s="1032" t="s">
        <v>1513</v>
      </c>
      <c r="E78" s="1103">
        <v>0.2</v>
      </c>
      <c r="F78" s="1118">
        <v>30</v>
      </c>
    </row>
    <row r="79" spans="1:6" s="1069" customFormat="1" ht="26" x14ac:dyDescent="0.2">
      <c r="A79" s="1118">
        <v>19</v>
      </c>
      <c r="B79" s="3868"/>
      <c r="C79" s="1032" t="s">
        <v>1514</v>
      </c>
      <c r="D79" s="1032" t="s">
        <v>1515</v>
      </c>
      <c r="E79" s="1103">
        <v>0.5</v>
      </c>
      <c r="F79" s="1118">
        <v>80</v>
      </c>
    </row>
    <row r="80" spans="1:6" s="1069" customFormat="1" ht="39" x14ac:dyDescent="0.2">
      <c r="A80" s="1118">
        <v>20</v>
      </c>
      <c r="B80" s="3868"/>
      <c r="C80" s="1032" t="s">
        <v>1516</v>
      </c>
      <c r="D80" s="1032" t="s">
        <v>1517</v>
      </c>
      <c r="E80" s="1103">
        <v>0.2</v>
      </c>
      <c r="F80" s="1118">
        <v>30</v>
      </c>
    </row>
    <row r="81" spans="1:6" s="1069" customFormat="1" ht="39" x14ac:dyDescent="0.2">
      <c r="A81" s="1118">
        <v>21</v>
      </c>
      <c r="B81" s="3868"/>
      <c r="C81" s="1032" t="s">
        <v>1518</v>
      </c>
      <c r="D81" s="1032" t="s">
        <v>1519</v>
      </c>
      <c r="E81" s="1103">
        <v>0.2</v>
      </c>
      <c r="F81" s="1118">
        <v>30</v>
      </c>
    </row>
    <row r="82" spans="1:6" s="1069" customFormat="1" ht="52" x14ac:dyDescent="0.2">
      <c r="A82" s="1118">
        <v>22</v>
      </c>
      <c r="B82" s="3868"/>
      <c r="C82" s="1032" t="s">
        <v>1520</v>
      </c>
      <c r="D82" s="1032" t="s">
        <v>1521</v>
      </c>
      <c r="E82" s="1103">
        <v>0.2</v>
      </c>
      <c r="F82" s="1118">
        <v>30</v>
      </c>
    </row>
    <row r="83" spans="1:6" s="1069" customFormat="1" ht="52" x14ac:dyDescent="0.2">
      <c r="A83" s="1118">
        <v>23</v>
      </c>
      <c r="B83" s="3868"/>
      <c r="C83" s="1032" t="s">
        <v>1522</v>
      </c>
      <c r="D83" s="1032" t="s">
        <v>1523</v>
      </c>
      <c r="E83" s="1103">
        <v>0.2</v>
      </c>
      <c r="F83" s="1118">
        <v>30</v>
      </c>
    </row>
    <row r="84" spans="1:6" s="1069" customFormat="1" ht="39" x14ac:dyDescent="0.2">
      <c r="A84" s="1118">
        <v>24</v>
      </c>
      <c r="B84" s="3868"/>
      <c r="C84" s="1032" t="s">
        <v>1524</v>
      </c>
      <c r="D84" s="1032" t="s">
        <v>1525</v>
      </c>
      <c r="E84" s="1103">
        <v>0.2</v>
      </c>
      <c r="F84" s="1118">
        <v>30</v>
      </c>
    </row>
    <row r="85" spans="1:6" s="1069" customFormat="1" ht="39" x14ac:dyDescent="0.2">
      <c r="A85" s="1118">
        <v>25</v>
      </c>
      <c r="B85" s="3868"/>
      <c r="C85" s="1032" t="s">
        <v>1526</v>
      </c>
      <c r="D85" s="1032" t="s">
        <v>1527</v>
      </c>
      <c r="E85" s="1103">
        <v>0.5</v>
      </c>
      <c r="F85" s="1118">
        <v>80</v>
      </c>
    </row>
    <row r="86" spans="1:6" s="1069" customFormat="1" ht="39" x14ac:dyDescent="0.2">
      <c r="A86" s="1118">
        <v>26</v>
      </c>
      <c r="B86" s="3868"/>
      <c r="C86" s="1032" t="s">
        <v>1528</v>
      </c>
      <c r="D86" s="1032" t="s">
        <v>1529</v>
      </c>
      <c r="E86" s="1103">
        <v>0.2</v>
      </c>
      <c r="F86" s="1118">
        <v>30</v>
      </c>
    </row>
    <row r="87" spans="1:6" s="1069" customFormat="1" ht="39" x14ac:dyDescent="0.2">
      <c r="A87" s="1118">
        <v>27</v>
      </c>
      <c r="B87" s="3868"/>
      <c r="C87" s="1032" t="s">
        <v>1530</v>
      </c>
      <c r="D87" s="1032" t="s">
        <v>1531</v>
      </c>
      <c r="E87" s="1103">
        <v>0.2</v>
      </c>
      <c r="F87" s="1118">
        <v>30</v>
      </c>
    </row>
    <row r="88" spans="1:6" s="1069" customFormat="1" ht="39" x14ac:dyDescent="0.2">
      <c r="A88" s="1118">
        <v>28</v>
      </c>
      <c r="B88" s="3868"/>
      <c r="C88" s="1032" t="s">
        <v>1532</v>
      </c>
      <c r="D88" s="1032" t="s">
        <v>1533</v>
      </c>
      <c r="E88" s="1103">
        <v>0.2</v>
      </c>
      <c r="F88" s="1118">
        <v>30</v>
      </c>
    </row>
    <row r="89" spans="1:6" s="1069" customFormat="1" ht="26" x14ac:dyDescent="0.2">
      <c r="A89" s="1118">
        <v>29</v>
      </c>
      <c r="B89" s="3868"/>
      <c r="C89" s="1032" t="s">
        <v>1534</v>
      </c>
      <c r="D89" s="1032" t="s">
        <v>1535</v>
      </c>
      <c r="E89" s="1103">
        <v>0.2</v>
      </c>
      <c r="F89" s="1118">
        <v>30</v>
      </c>
    </row>
    <row r="90" spans="1:6" s="1069" customFormat="1" ht="26" x14ac:dyDescent="0.2">
      <c r="A90" s="1118">
        <v>30</v>
      </c>
      <c r="B90" s="3868"/>
      <c r="C90" s="1032" t="s">
        <v>1536</v>
      </c>
      <c r="D90" s="1032" t="s">
        <v>1537</v>
      </c>
      <c r="E90" s="1103">
        <v>0.2</v>
      </c>
      <c r="F90" s="1118">
        <v>30</v>
      </c>
    </row>
    <row r="91" spans="1:6" s="1069" customFormat="1" ht="39" x14ac:dyDescent="0.2">
      <c r="A91" s="1118">
        <v>31</v>
      </c>
      <c r="B91" s="3868"/>
      <c r="C91" s="1032" t="s">
        <v>1538</v>
      </c>
      <c r="D91" s="1032" t="s">
        <v>1539</v>
      </c>
      <c r="E91" s="1103">
        <v>0.2</v>
      </c>
      <c r="F91" s="1118">
        <v>30</v>
      </c>
    </row>
    <row r="92" spans="1:6" s="1069" customFormat="1" ht="26" x14ac:dyDescent="0.2">
      <c r="A92" s="1118">
        <v>32</v>
      </c>
      <c r="B92" s="3868" t="s">
        <v>1540</v>
      </c>
      <c r="C92" s="1118" t="s">
        <v>1541</v>
      </c>
      <c r="D92" s="1032" t="s">
        <v>1542</v>
      </c>
      <c r="E92" s="1103">
        <v>0.2</v>
      </c>
      <c r="F92" s="1118">
        <v>30</v>
      </c>
    </row>
    <row r="93" spans="1:6" s="1069" customFormat="1" ht="39" x14ac:dyDescent="0.2">
      <c r="A93" s="1118">
        <v>33</v>
      </c>
      <c r="B93" s="3868"/>
      <c r="C93" s="1118" t="s">
        <v>1543</v>
      </c>
      <c r="D93" s="1032" t="s">
        <v>1544</v>
      </c>
      <c r="E93" s="1103">
        <v>0.2</v>
      </c>
      <c r="F93" s="1118">
        <v>30</v>
      </c>
    </row>
    <row r="94" spans="1:6" s="1069" customFormat="1" ht="52" x14ac:dyDescent="0.2">
      <c r="A94" s="1118">
        <v>34</v>
      </c>
      <c r="B94" s="3868"/>
      <c r="C94" s="1118" t="s">
        <v>1545</v>
      </c>
      <c r="D94" s="1032" t="s">
        <v>1546</v>
      </c>
      <c r="E94" s="1103">
        <v>0.2</v>
      </c>
      <c r="F94" s="1118">
        <v>30</v>
      </c>
    </row>
    <row r="95" spans="1:6" s="1069" customFormat="1" ht="39" x14ac:dyDescent="0.2">
      <c r="A95" s="1118">
        <v>35</v>
      </c>
      <c r="B95" s="3868"/>
      <c r="C95" s="1118" t="s">
        <v>1547</v>
      </c>
      <c r="D95" s="1032" t="s">
        <v>1548</v>
      </c>
      <c r="E95" s="1103">
        <v>0.2</v>
      </c>
      <c r="F95" s="1118">
        <v>30</v>
      </c>
    </row>
    <row r="96" spans="1:6" s="1069" customFormat="1" ht="52" x14ac:dyDescent="0.2">
      <c r="A96" s="1118">
        <v>36</v>
      </c>
      <c r="B96" s="3868"/>
      <c r="C96" s="1032" t="s">
        <v>1549</v>
      </c>
      <c r="D96" s="1032" t="s">
        <v>1550</v>
      </c>
      <c r="E96" s="1103">
        <v>0.2</v>
      </c>
      <c r="F96" s="1118">
        <v>30</v>
      </c>
    </row>
    <row r="97" spans="1:6" s="1069" customFormat="1" ht="39" x14ac:dyDescent="0.2">
      <c r="A97" s="1118">
        <v>37</v>
      </c>
      <c r="B97" s="3868"/>
      <c r="C97" s="1118" t="s">
        <v>1551</v>
      </c>
      <c r="D97" s="1032" t="s">
        <v>1552</v>
      </c>
      <c r="E97" s="1103">
        <v>0.2</v>
      </c>
      <c r="F97" s="1118">
        <v>30</v>
      </c>
    </row>
    <row r="98" spans="1:6" s="1069" customFormat="1" ht="39" x14ac:dyDescent="0.2">
      <c r="A98" s="1118">
        <v>38</v>
      </c>
      <c r="B98" s="3868"/>
      <c r="C98" s="1118" t="s">
        <v>1553</v>
      </c>
      <c r="D98" s="1032" t="s">
        <v>1554</v>
      </c>
      <c r="E98" s="1103">
        <v>0.2</v>
      </c>
      <c r="F98" s="1118">
        <v>30</v>
      </c>
    </row>
    <row r="99" spans="1:6" s="1069" customFormat="1" ht="39" x14ac:dyDescent="0.2">
      <c r="A99" s="1118">
        <v>39</v>
      </c>
      <c r="B99" s="3868" t="s">
        <v>1555</v>
      </c>
      <c r="C99" s="1118" t="s">
        <v>1556</v>
      </c>
      <c r="D99" s="1032" t="s">
        <v>1557</v>
      </c>
      <c r="E99" s="1103">
        <v>0.3</v>
      </c>
      <c r="F99" s="1118">
        <v>50</v>
      </c>
    </row>
    <row r="100" spans="1:6" s="1069" customFormat="1" ht="26" x14ac:dyDescent="0.2">
      <c r="A100" s="1118">
        <v>40</v>
      </c>
      <c r="B100" s="3868"/>
      <c r="C100" s="1118" t="s">
        <v>1558</v>
      </c>
      <c r="D100" s="1032" t="s">
        <v>1559</v>
      </c>
      <c r="E100" s="1103">
        <v>0.2</v>
      </c>
      <c r="F100" s="1118">
        <v>30</v>
      </c>
    </row>
    <row r="101" spans="1:6" s="1069" customFormat="1" ht="39" x14ac:dyDescent="0.2">
      <c r="A101" s="1118">
        <v>41</v>
      </c>
      <c r="B101" s="3868"/>
      <c r="C101" s="1118" t="s">
        <v>1560</v>
      </c>
      <c r="D101" s="1032" t="s">
        <v>1557</v>
      </c>
      <c r="E101" s="1103">
        <v>0.2</v>
      </c>
      <c r="F101" s="1118">
        <v>30</v>
      </c>
    </row>
    <row r="102" spans="1:6" s="1069" customFormat="1" ht="52" x14ac:dyDescent="0.2">
      <c r="A102" s="1118">
        <v>42</v>
      </c>
      <c r="B102" s="1118" t="s">
        <v>1561</v>
      </c>
      <c r="C102" s="1032" t="s">
        <v>1562</v>
      </c>
      <c r="D102" s="1032" t="s">
        <v>1563</v>
      </c>
      <c r="E102" s="1103">
        <v>0.2</v>
      </c>
      <c r="F102" s="1118">
        <v>30</v>
      </c>
    </row>
    <row r="103" spans="1:6" s="1069" customFormat="1" ht="26" x14ac:dyDescent="0.2">
      <c r="A103" s="1118">
        <v>43</v>
      </c>
      <c r="B103" s="1118" t="s">
        <v>1564</v>
      </c>
      <c r="C103" s="1118" t="s">
        <v>1565</v>
      </c>
      <c r="D103" s="1032" t="s">
        <v>1566</v>
      </c>
      <c r="E103" s="1103">
        <v>0.2</v>
      </c>
      <c r="F103" s="1118">
        <v>30</v>
      </c>
    </row>
    <row r="104" spans="1:6" s="1069" customFormat="1" ht="39" x14ac:dyDescent="0.2">
      <c r="A104" s="1118">
        <v>44</v>
      </c>
      <c r="B104" s="1118" t="s">
        <v>1567</v>
      </c>
      <c r="C104" s="1118" t="s">
        <v>1568</v>
      </c>
      <c r="D104" s="1032" t="s">
        <v>1569</v>
      </c>
      <c r="E104" s="1103">
        <v>0.2</v>
      </c>
      <c r="F104" s="1118">
        <v>30</v>
      </c>
    </row>
    <row r="105" spans="1:6" s="1069" customFormat="1" ht="39" x14ac:dyDescent="0.2">
      <c r="A105" s="1118">
        <v>45</v>
      </c>
      <c r="B105" s="3868" t="s">
        <v>1570</v>
      </c>
      <c r="C105" s="1118" t="s">
        <v>1571</v>
      </c>
      <c r="D105" s="1032" t="s">
        <v>1572</v>
      </c>
      <c r="E105" s="1103">
        <v>0.2</v>
      </c>
      <c r="F105" s="1118">
        <v>30</v>
      </c>
    </row>
    <row r="106" spans="1:6" s="1069" customFormat="1" ht="39" x14ac:dyDescent="0.2">
      <c r="A106" s="1118">
        <v>46</v>
      </c>
      <c r="B106" s="3868"/>
      <c r="C106" s="1118" t="s">
        <v>1573</v>
      </c>
      <c r="D106" s="1032" t="s">
        <v>1574</v>
      </c>
      <c r="E106" s="1103">
        <v>0.2</v>
      </c>
      <c r="F106" s="1118">
        <v>30</v>
      </c>
    </row>
    <row r="107" spans="1:6" s="1069" customFormat="1" ht="39" x14ac:dyDescent="0.2">
      <c r="A107" s="1118">
        <v>47</v>
      </c>
      <c r="B107" s="3868" t="s">
        <v>1575</v>
      </c>
      <c r="C107" s="1118" t="s">
        <v>1576</v>
      </c>
      <c r="D107" s="1032" t="s">
        <v>1577</v>
      </c>
      <c r="E107" s="1103">
        <v>0.3</v>
      </c>
      <c r="F107" s="1118">
        <v>50</v>
      </c>
    </row>
    <row r="108" spans="1:6" s="1069" customFormat="1" ht="39" x14ac:dyDescent="0.2">
      <c r="A108" s="1118">
        <v>48</v>
      </c>
      <c r="B108" s="3868"/>
      <c r="C108" s="1118" t="s">
        <v>1578</v>
      </c>
      <c r="D108" s="1032" t="s">
        <v>1579</v>
      </c>
      <c r="E108" s="1103">
        <v>0.2</v>
      </c>
      <c r="F108" s="1118">
        <v>30</v>
      </c>
    </row>
    <row r="109" spans="1:6" s="1069" customFormat="1" ht="39" x14ac:dyDescent="0.2">
      <c r="A109" s="1118">
        <v>49</v>
      </c>
      <c r="B109" s="1118" t="s">
        <v>1580</v>
      </c>
      <c r="C109" s="1118" t="s">
        <v>1581</v>
      </c>
      <c r="D109" s="1032" t="s">
        <v>1582</v>
      </c>
      <c r="E109" s="1103">
        <v>0.2</v>
      </c>
      <c r="F109" s="1118">
        <v>30</v>
      </c>
    </row>
    <row r="110" spans="1:6" s="1069" customFormat="1" ht="39" x14ac:dyDescent="0.2">
      <c r="A110" s="1118">
        <v>50</v>
      </c>
      <c r="B110" s="1118" t="s">
        <v>1583</v>
      </c>
      <c r="C110" s="1118" t="s">
        <v>1584</v>
      </c>
      <c r="D110" s="1032" t="s">
        <v>1585</v>
      </c>
      <c r="E110" s="1103">
        <v>0.2</v>
      </c>
      <c r="F110" s="1118">
        <v>30</v>
      </c>
    </row>
    <row r="111" spans="1:6" s="1069" customFormat="1" ht="39" x14ac:dyDescent="0.2">
      <c r="A111" s="1118">
        <v>51</v>
      </c>
      <c r="B111" s="3868" t="s">
        <v>1586</v>
      </c>
      <c r="C111" s="1118" t="s">
        <v>1587</v>
      </c>
      <c r="D111" s="1032" t="s">
        <v>1588</v>
      </c>
      <c r="E111" s="1103">
        <v>0.2</v>
      </c>
      <c r="F111" s="1118">
        <v>30</v>
      </c>
    </row>
    <row r="112" spans="1:6" s="1069" customFormat="1" ht="26" x14ac:dyDescent="0.2">
      <c r="A112" s="1118">
        <v>52</v>
      </c>
      <c r="B112" s="3868"/>
      <c r="C112" s="1118" t="s">
        <v>1589</v>
      </c>
      <c r="D112" s="1032" t="s">
        <v>1590</v>
      </c>
      <c r="E112" s="1103">
        <v>0.2</v>
      </c>
      <c r="F112" s="1118">
        <v>30</v>
      </c>
    </row>
    <row r="113" spans="1:14" s="1069" customFormat="1" ht="26" x14ac:dyDescent="0.2">
      <c r="A113" s="1118">
        <v>53</v>
      </c>
      <c r="B113" s="3868"/>
      <c r="C113" s="1118" t="s">
        <v>1591</v>
      </c>
      <c r="D113" s="1032" t="s">
        <v>1592</v>
      </c>
      <c r="E113" s="1103">
        <v>0.2</v>
      </c>
      <c r="F113" s="1118">
        <v>30</v>
      </c>
    </row>
    <row r="114" spans="1:14" ht="39" x14ac:dyDescent="0.2">
      <c r="A114" s="1118">
        <v>54</v>
      </c>
      <c r="B114" s="1118" t="s">
        <v>1593</v>
      </c>
      <c r="C114" s="1118" t="s">
        <v>1594</v>
      </c>
      <c r="D114" s="1032" t="s">
        <v>1595</v>
      </c>
      <c r="E114" s="1103">
        <v>0.2</v>
      </c>
      <c r="F114" s="1118">
        <v>30</v>
      </c>
    </row>
    <row r="115" spans="1:14" ht="26" x14ac:dyDescent="0.2">
      <c r="A115" s="1118">
        <v>55</v>
      </c>
      <c r="B115" s="1118" t="s">
        <v>1596</v>
      </c>
      <c r="C115" s="1118" t="s">
        <v>1597</v>
      </c>
      <c r="D115" s="1032" t="s">
        <v>1598</v>
      </c>
      <c r="E115" s="1103">
        <v>0.2</v>
      </c>
      <c r="F115" s="1118">
        <v>30</v>
      </c>
    </row>
    <row r="116" spans="1:14" ht="26" x14ac:dyDescent="0.2">
      <c r="A116" s="1118">
        <v>56</v>
      </c>
      <c r="B116" s="3868" t="s">
        <v>1599</v>
      </c>
      <c r="C116" s="1118" t="s">
        <v>1600</v>
      </c>
      <c r="D116" s="1032" t="s">
        <v>1601</v>
      </c>
      <c r="E116" s="1103">
        <v>0.2</v>
      </c>
      <c r="F116" s="1118">
        <v>30</v>
      </c>
    </row>
    <row r="117" spans="1:14" ht="39" x14ac:dyDescent="0.2">
      <c r="A117" s="1118">
        <v>57</v>
      </c>
      <c r="B117" s="3868"/>
      <c r="C117" s="1118" t="s">
        <v>1602</v>
      </c>
      <c r="D117" s="1032" t="s">
        <v>1603</v>
      </c>
      <c r="E117" s="1103">
        <v>0.2</v>
      </c>
      <c r="F117" s="1118">
        <v>30</v>
      </c>
    </row>
    <row r="118" spans="1:14" ht="39" x14ac:dyDescent="0.2">
      <c r="A118" s="1118">
        <v>58</v>
      </c>
      <c r="B118" s="1118" t="s">
        <v>1604</v>
      </c>
      <c r="C118" s="1118" t="s">
        <v>1605</v>
      </c>
      <c r="D118" s="1032" t="s">
        <v>1606</v>
      </c>
      <c r="E118" s="1103">
        <v>0.2</v>
      </c>
      <c r="F118" s="1118">
        <v>30</v>
      </c>
    </row>
    <row r="119" spans="1:14" ht="15" x14ac:dyDescent="0.2">
      <c r="A119" s="1118"/>
      <c r="B119" s="1118"/>
      <c r="C119" s="1118"/>
      <c r="D119" s="1118"/>
      <c r="E119" s="1103"/>
      <c r="F119" s="1118"/>
    </row>
    <row r="121" spans="1:14" ht="19.5" customHeight="1" x14ac:dyDescent="0.2">
      <c r="A121" s="3867" t="s">
        <v>1608</v>
      </c>
      <c r="B121" s="3867"/>
      <c r="C121" s="3867"/>
      <c r="D121" s="3867"/>
      <c r="E121" s="3867"/>
      <c r="F121" s="3867"/>
      <c r="G121" s="3867"/>
      <c r="H121" s="3867"/>
      <c r="I121" s="3867"/>
      <c r="J121" s="3867"/>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baseColWidth="10" defaultColWidth="9" defaultRowHeight="15" x14ac:dyDescent="0.2"/>
  <cols>
    <col min="1" max="1" width="12.6640625" style="1069" customWidth="1"/>
    <col min="2" max="5" width="10.1640625" style="1030" customWidth="1"/>
    <col min="6" max="6" width="9" style="1030"/>
    <col min="7" max="7" width="9" style="1033"/>
    <col min="8" max="8" width="9" style="1030"/>
    <col min="9" max="9" width="9" style="1033"/>
    <col min="10" max="16384" width="9" style="1030"/>
  </cols>
  <sheetData>
    <row r="1" spans="1:20" x14ac:dyDescent="0.2">
      <c r="A1" s="3924" t="s">
        <v>1014</v>
      </c>
      <c r="B1" s="3924"/>
      <c r="C1" s="3924"/>
      <c r="D1" s="3924"/>
      <c r="E1" s="3924"/>
      <c r="F1" s="3924"/>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6" thickBot="1" x14ac:dyDescent="0.25">
      <c r="A2" s="3925" t="s">
        <v>1027</v>
      </c>
      <c r="B2" s="3925"/>
      <c r="C2" s="3925"/>
      <c r="D2" s="3925"/>
      <c r="E2" s="3925"/>
      <c r="F2" s="3925"/>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x14ac:dyDescent="0.2">
      <c r="A3" s="3926"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x14ac:dyDescent="0.25">
      <c r="A4" s="3927"/>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x14ac:dyDescent="0.25">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x14ac:dyDescent="0.25">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x14ac:dyDescent="0.25">
      <c r="A7" s="1045" t="s">
        <v>1071</v>
      </c>
      <c r="B7" s="1053" t="s">
        <v>1059</v>
      </c>
      <c r="C7" s="1039">
        <v>29350</v>
      </c>
      <c r="D7" s="1039">
        <v>28410</v>
      </c>
      <c r="E7" s="1039">
        <v>27990</v>
      </c>
      <c r="F7" s="1050">
        <v>12300</v>
      </c>
      <c r="G7" s="1051" t="s">
        <v>884</v>
      </c>
      <c r="H7" s="1052">
        <f>SUMPRODUCT((B29:B48='基准地价-办公'!I2)*(C3:F3='基准地价-办公'!E2)*(C29:F48))</f>
        <v>20070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x14ac:dyDescent="0.25">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x14ac:dyDescent="0.25">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x14ac:dyDescent="0.25">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x14ac:dyDescent="0.25">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x14ac:dyDescent="0.25">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x14ac:dyDescent="0.25">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x14ac:dyDescent="0.25">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x14ac:dyDescent="0.25">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x14ac:dyDescent="0.25">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x14ac:dyDescent="0.25">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x14ac:dyDescent="0.25">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x14ac:dyDescent="0.25">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x14ac:dyDescent="0.25">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x14ac:dyDescent="0.25">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x14ac:dyDescent="0.25">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x14ac:dyDescent="0.25">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x14ac:dyDescent="0.25">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x14ac:dyDescent="0.25">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x14ac:dyDescent="0.25">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x14ac:dyDescent="0.25">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x14ac:dyDescent="0.25">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x14ac:dyDescent="0.25">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x14ac:dyDescent="0.25">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x14ac:dyDescent="0.25">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x14ac:dyDescent="0.25">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x14ac:dyDescent="0.25">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x14ac:dyDescent="0.25">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x14ac:dyDescent="0.25">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x14ac:dyDescent="0.25">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x14ac:dyDescent="0.25">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x14ac:dyDescent="0.25">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x14ac:dyDescent="0.25">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x14ac:dyDescent="0.25">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x14ac:dyDescent="0.25">
      <c r="A41" s="1045" t="s">
        <v>1301</v>
      </c>
      <c r="B41" s="1053" t="s">
        <v>1173</v>
      </c>
      <c r="C41" s="1039">
        <v>20560</v>
      </c>
      <c r="D41" s="1039">
        <v>21040</v>
      </c>
      <c r="E41" s="1039">
        <v>20740</v>
      </c>
      <c r="F41" s="1057"/>
      <c r="H41" s="1064"/>
      <c r="N41" s="1053" t="s">
        <v>1357</v>
      </c>
      <c r="O41" s="1053" t="s">
        <v>1358</v>
      </c>
      <c r="Q41" s="1053" t="s">
        <v>1359</v>
      </c>
    </row>
    <row r="42" spans="1:17" ht="14.25" customHeight="1" thickBot="1" x14ac:dyDescent="0.25">
      <c r="A42" s="1045" t="s">
        <v>1301</v>
      </c>
      <c r="B42" s="1053" t="s">
        <v>1183</v>
      </c>
      <c r="C42" s="1039">
        <v>19280</v>
      </c>
      <c r="D42" s="1039">
        <v>22940</v>
      </c>
      <c r="E42" s="1039">
        <v>22500</v>
      </c>
      <c r="F42" s="1057"/>
      <c r="H42" s="1064"/>
      <c r="N42" s="1039" t="s">
        <v>1360</v>
      </c>
      <c r="O42" s="1039" t="s">
        <v>1361</v>
      </c>
      <c r="Q42" s="1039" t="s">
        <v>1362</v>
      </c>
    </row>
    <row r="43" spans="1:17" ht="14.25" customHeight="1" thickBot="1" x14ac:dyDescent="0.25">
      <c r="A43" s="1045" t="s">
        <v>1301</v>
      </c>
      <c r="B43" s="1053" t="s">
        <v>1193</v>
      </c>
      <c r="C43" s="1039">
        <v>21520</v>
      </c>
      <c r="D43" s="1039">
        <v>19230</v>
      </c>
      <c r="E43" s="1039">
        <v>18540</v>
      </c>
      <c r="F43" s="1057"/>
      <c r="H43" s="1064"/>
      <c r="N43" s="1039" t="s">
        <v>1363</v>
      </c>
      <c r="O43" s="1039" t="s">
        <v>1364</v>
      </c>
      <c r="Q43" s="1039" t="s">
        <v>1365</v>
      </c>
    </row>
    <row r="44" spans="1:17" ht="14.25" customHeight="1" thickBot="1" x14ac:dyDescent="0.25">
      <c r="A44" s="1045" t="s">
        <v>1301</v>
      </c>
      <c r="B44" s="1053" t="s">
        <v>1203</v>
      </c>
      <c r="C44" s="1039">
        <v>23260</v>
      </c>
      <c r="D44" s="1039">
        <v>21180</v>
      </c>
      <c r="E44" s="1039">
        <v>20730</v>
      </c>
      <c r="F44" s="1057"/>
      <c r="H44" s="1064"/>
      <c r="N44" s="1039" t="s">
        <v>1366</v>
      </c>
      <c r="O44" s="1039" t="s">
        <v>1367</v>
      </c>
      <c r="Q44" s="1039" t="s">
        <v>1368</v>
      </c>
    </row>
    <row r="45" spans="1:17" ht="14.25" customHeight="1" thickBot="1" x14ac:dyDescent="0.25">
      <c r="A45" s="1045" t="s">
        <v>1301</v>
      </c>
      <c r="B45" s="1053" t="s">
        <v>1213</v>
      </c>
      <c r="C45" s="1039">
        <v>19610</v>
      </c>
      <c r="D45" s="1039">
        <v>18090</v>
      </c>
      <c r="E45" s="1039">
        <v>17970</v>
      </c>
      <c r="F45" s="1057"/>
      <c r="H45" s="1061"/>
      <c r="N45" s="1039" t="s">
        <v>1369</v>
      </c>
      <c r="O45" s="1039" t="s">
        <v>1370</v>
      </c>
      <c r="Q45" s="1039" t="s">
        <v>1371</v>
      </c>
    </row>
    <row r="46" spans="1:17" ht="14.25" customHeight="1" thickBot="1" x14ac:dyDescent="0.25">
      <c r="A46" s="1045" t="s">
        <v>1301</v>
      </c>
      <c r="B46" s="1053" t="s">
        <v>1223</v>
      </c>
      <c r="C46" s="1039">
        <v>21660</v>
      </c>
      <c r="D46" s="1039">
        <v>19190</v>
      </c>
      <c r="E46" s="1039">
        <v>19790</v>
      </c>
      <c r="F46" s="1057"/>
      <c r="H46" s="1064"/>
      <c r="N46" s="1039" t="s">
        <v>1372</v>
      </c>
      <c r="O46" s="1039" t="s">
        <v>1373</v>
      </c>
      <c r="Q46" s="1039" t="s">
        <v>1374</v>
      </c>
    </row>
    <row r="47" spans="1:17" ht="14.25" customHeight="1" thickBot="1" x14ac:dyDescent="0.25">
      <c r="A47" s="1045" t="s">
        <v>1301</v>
      </c>
      <c r="B47" s="1053" t="s">
        <v>1233</v>
      </c>
      <c r="C47" s="1039">
        <v>18220</v>
      </c>
      <c r="D47" s="1039"/>
      <c r="E47" s="1039">
        <v>17220</v>
      </c>
      <c r="F47" s="1057"/>
      <c r="H47" s="1064"/>
      <c r="N47" s="1039" t="s">
        <v>1375</v>
      </c>
      <c r="O47" s="1039" t="s">
        <v>1376</v>
      </c>
    </row>
    <row r="48" spans="1:17" ht="14.25" customHeight="1" thickBot="1" x14ac:dyDescent="0.25">
      <c r="A48" s="1045" t="s">
        <v>1301</v>
      </c>
      <c r="B48" s="1054" t="s">
        <v>1242</v>
      </c>
      <c r="C48" s="1055">
        <v>19430</v>
      </c>
      <c r="D48" s="1055"/>
      <c r="E48" s="1055">
        <v>17830</v>
      </c>
      <c r="F48" s="1065"/>
      <c r="H48" s="1061"/>
      <c r="N48" s="1039" t="s">
        <v>1377</v>
      </c>
      <c r="O48" s="1039" t="s">
        <v>1378</v>
      </c>
    </row>
    <row r="49" spans="1:15" ht="14.25" customHeight="1" thickBot="1" x14ac:dyDescent="0.25">
      <c r="A49" s="1045" t="s">
        <v>900</v>
      </c>
      <c r="B49" s="1046" t="s">
        <v>1379</v>
      </c>
      <c r="C49" s="1046">
        <v>17090</v>
      </c>
      <c r="D49" s="1046">
        <v>16950</v>
      </c>
      <c r="E49" s="1046">
        <v>16310</v>
      </c>
      <c r="F49" s="1047">
        <v>4540</v>
      </c>
      <c r="H49" s="1064"/>
      <c r="N49" s="1039" t="s">
        <v>1380</v>
      </c>
      <c r="O49" s="1039" t="s">
        <v>1381</v>
      </c>
    </row>
    <row r="50" spans="1:15" ht="14.25" customHeight="1" thickBot="1" x14ac:dyDescent="0.25">
      <c r="A50" s="1045" t="s">
        <v>900</v>
      </c>
      <c r="B50" s="1039" t="s">
        <v>1048</v>
      </c>
      <c r="C50" s="1039">
        <v>19040</v>
      </c>
      <c r="D50" s="1039">
        <v>16960</v>
      </c>
      <c r="E50" s="1039">
        <v>14800</v>
      </c>
      <c r="F50" s="1057">
        <v>3940</v>
      </c>
      <c r="H50" s="1064"/>
    </row>
    <row r="51" spans="1:15" ht="14.25" customHeight="1" thickBot="1" x14ac:dyDescent="0.25">
      <c r="A51" s="1045" t="s">
        <v>900</v>
      </c>
      <c r="B51" s="1039" t="s">
        <v>1062</v>
      </c>
      <c r="C51" s="1039">
        <v>17040</v>
      </c>
      <c r="D51" s="1039">
        <v>16930</v>
      </c>
      <c r="E51" s="1039">
        <v>15030</v>
      </c>
      <c r="F51" s="1057">
        <v>4120</v>
      </c>
      <c r="H51" s="1064"/>
    </row>
    <row r="52" spans="1:15" ht="14.25" customHeight="1" thickBot="1" x14ac:dyDescent="0.25">
      <c r="A52" s="1045" t="s">
        <v>900</v>
      </c>
      <c r="B52" s="1039" t="s">
        <v>1075</v>
      </c>
      <c r="C52" s="1039">
        <v>17110</v>
      </c>
      <c r="D52" s="1039">
        <v>17750</v>
      </c>
      <c r="E52" s="1039">
        <v>17310</v>
      </c>
      <c r="F52" s="1057">
        <v>3220</v>
      </c>
      <c r="H52" s="1064"/>
    </row>
    <row r="53" spans="1:15" ht="14.25" customHeight="1" thickBot="1" x14ac:dyDescent="0.25">
      <c r="A53" s="1045" t="s">
        <v>900</v>
      </c>
      <c r="B53" s="1039" t="s">
        <v>1089</v>
      </c>
      <c r="C53" s="1039">
        <v>17810</v>
      </c>
      <c r="D53" s="1039">
        <v>17260</v>
      </c>
      <c r="E53" s="1039">
        <v>17090</v>
      </c>
      <c r="F53" s="1057">
        <v>3520</v>
      </c>
      <c r="H53" s="1064"/>
    </row>
    <row r="54" spans="1:15" ht="14.25" customHeight="1" thickBot="1" x14ac:dyDescent="0.25">
      <c r="A54" s="1045" t="s">
        <v>900</v>
      </c>
      <c r="B54" s="1039" t="s">
        <v>1100</v>
      </c>
      <c r="C54" s="1039">
        <v>17410</v>
      </c>
      <c r="D54" s="1039">
        <v>16780</v>
      </c>
      <c r="E54" s="1039">
        <v>16370</v>
      </c>
      <c r="F54" s="1057">
        <v>3410</v>
      </c>
      <c r="H54" s="1064"/>
    </row>
    <row r="55" spans="1:15" ht="14.25" customHeight="1" thickBot="1" x14ac:dyDescent="0.25">
      <c r="A55" s="1045" t="s">
        <v>900</v>
      </c>
      <c r="B55" s="1039" t="s">
        <v>1111</v>
      </c>
      <c r="C55" s="1039">
        <v>16930</v>
      </c>
      <c r="D55" s="1039">
        <v>14720</v>
      </c>
      <c r="E55" s="1039">
        <v>15000</v>
      </c>
      <c r="F55" s="1057">
        <v>3710</v>
      </c>
      <c r="H55" s="1064"/>
    </row>
    <row r="56" spans="1:15" ht="14.25" customHeight="1" thickBot="1" x14ac:dyDescent="0.25">
      <c r="A56" s="1045" t="s">
        <v>900</v>
      </c>
      <c r="B56" s="1039" t="s">
        <v>1122</v>
      </c>
      <c r="C56" s="1039">
        <v>14930</v>
      </c>
      <c r="D56" s="1039">
        <v>15850</v>
      </c>
      <c r="E56" s="1039">
        <v>14320</v>
      </c>
      <c r="F56" s="1057">
        <v>3960</v>
      </c>
      <c r="H56" s="1064"/>
    </row>
    <row r="57" spans="1:15" ht="14.25" customHeight="1" thickBot="1" x14ac:dyDescent="0.25">
      <c r="A57" s="1045" t="s">
        <v>900</v>
      </c>
      <c r="B57" s="1039" t="s">
        <v>1134</v>
      </c>
      <c r="C57" s="1039">
        <v>16160</v>
      </c>
      <c r="D57" s="1039">
        <v>16190</v>
      </c>
      <c r="E57" s="1039">
        <v>15650</v>
      </c>
      <c r="F57" s="1057">
        <v>4200</v>
      </c>
      <c r="H57" s="1064"/>
    </row>
    <row r="58" spans="1:15" ht="14.25" customHeight="1" thickBot="1" x14ac:dyDescent="0.25">
      <c r="A58" s="1045" t="s">
        <v>900</v>
      </c>
      <c r="B58" s="1039" t="s">
        <v>1144</v>
      </c>
      <c r="C58" s="1039">
        <v>16360</v>
      </c>
      <c r="D58" s="1039">
        <v>14050</v>
      </c>
      <c r="E58" s="1039">
        <v>16070</v>
      </c>
      <c r="F58" s="1057">
        <v>3990</v>
      </c>
      <c r="H58" s="1064"/>
    </row>
    <row r="59" spans="1:15" ht="14.25" customHeight="1" thickBot="1" x14ac:dyDescent="0.25">
      <c r="A59" s="1045" t="s">
        <v>900</v>
      </c>
      <c r="B59" s="1039" t="s">
        <v>1154</v>
      </c>
      <c r="C59" s="1039">
        <v>14160</v>
      </c>
      <c r="D59" s="1039">
        <v>16620</v>
      </c>
      <c r="E59" s="1039">
        <v>13940</v>
      </c>
      <c r="F59" s="1057">
        <v>4260</v>
      </c>
      <c r="H59" s="1064"/>
    </row>
    <row r="60" spans="1:15" ht="14.25" customHeight="1" thickBot="1" x14ac:dyDescent="0.25">
      <c r="A60" s="1045" t="s">
        <v>900</v>
      </c>
      <c r="B60" s="1039" t="s">
        <v>1164</v>
      </c>
      <c r="C60" s="1039">
        <v>16750</v>
      </c>
      <c r="D60" s="1039">
        <v>13910</v>
      </c>
      <c r="E60" s="1039">
        <v>16550</v>
      </c>
      <c r="F60" s="1057">
        <v>4550</v>
      </c>
      <c r="H60" s="1064"/>
    </row>
    <row r="61" spans="1:15" ht="14.25" customHeight="1" thickBot="1" x14ac:dyDescent="0.25">
      <c r="A61" s="1045" t="s">
        <v>900</v>
      </c>
      <c r="B61" s="1039" t="s">
        <v>1174</v>
      </c>
      <c r="C61" s="1039">
        <v>14000</v>
      </c>
      <c r="D61" s="1039">
        <v>14550</v>
      </c>
      <c r="E61" s="1039">
        <v>13860</v>
      </c>
      <c r="F61" s="1066"/>
      <c r="H61" s="1064"/>
    </row>
    <row r="62" spans="1:15" ht="14.25" customHeight="1" thickBot="1" x14ac:dyDescent="0.25">
      <c r="A62" s="1045" t="s">
        <v>900</v>
      </c>
      <c r="B62" s="1039" t="s">
        <v>1184</v>
      </c>
      <c r="C62" s="1039">
        <v>14660</v>
      </c>
      <c r="D62" s="1039">
        <v>17450</v>
      </c>
      <c r="E62" s="1039">
        <v>14470</v>
      </c>
      <c r="F62" s="1066"/>
      <c r="H62" s="1064"/>
    </row>
    <row r="63" spans="1:15" ht="14.25" customHeight="1" thickBot="1" x14ac:dyDescent="0.25">
      <c r="A63" s="1045" t="s">
        <v>900</v>
      </c>
      <c r="B63" s="1039" t="s">
        <v>1194</v>
      </c>
      <c r="C63" s="1039">
        <v>17610</v>
      </c>
      <c r="D63" s="1039">
        <v>16500</v>
      </c>
      <c r="E63" s="1039">
        <v>17330</v>
      </c>
      <c r="F63" s="1066"/>
      <c r="H63" s="1064"/>
    </row>
    <row r="64" spans="1:15" ht="14.25" customHeight="1" thickBot="1" x14ac:dyDescent="0.25">
      <c r="A64" s="1045" t="s">
        <v>900</v>
      </c>
      <c r="B64" s="1039" t="s">
        <v>1204</v>
      </c>
      <c r="C64" s="1039">
        <v>16590</v>
      </c>
      <c r="D64" s="1039">
        <v>15130</v>
      </c>
      <c r="E64" s="1039">
        <v>16420</v>
      </c>
      <c r="F64" s="1066"/>
      <c r="H64" s="1064"/>
    </row>
    <row r="65" spans="1:8" s="1033" customFormat="1" ht="14.25" customHeight="1" thickBot="1" x14ac:dyDescent="0.25">
      <c r="A65" s="1045" t="s">
        <v>900</v>
      </c>
      <c r="B65" s="1039" t="s">
        <v>1214</v>
      </c>
      <c r="C65" s="1039">
        <v>15220</v>
      </c>
      <c r="D65" s="1039">
        <v>14660</v>
      </c>
      <c r="E65" s="1039">
        <v>15060</v>
      </c>
      <c r="F65" s="1057"/>
      <c r="H65" s="1064"/>
    </row>
    <row r="66" spans="1:8" s="1033" customFormat="1" ht="14.25" customHeight="1" thickBot="1" x14ac:dyDescent="0.25">
      <c r="A66" s="1045" t="s">
        <v>900</v>
      </c>
      <c r="B66" s="1039" t="s">
        <v>1224</v>
      </c>
      <c r="C66" s="1039">
        <v>14720</v>
      </c>
      <c r="D66" s="1039">
        <v>15970</v>
      </c>
      <c r="E66" s="1039">
        <v>14610</v>
      </c>
      <c r="F66" s="1057"/>
      <c r="H66" s="1064"/>
    </row>
    <row r="67" spans="1:8" s="1033" customFormat="1" ht="14.25" customHeight="1" thickBot="1" x14ac:dyDescent="0.25">
      <c r="A67" s="1045" t="s">
        <v>900</v>
      </c>
      <c r="B67" s="1039" t="s">
        <v>1234</v>
      </c>
      <c r="C67" s="1039">
        <v>16080</v>
      </c>
      <c r="D67" s="1039">
        <v>14840</v>
      </c>
      <c r="E67" s="1039">
        <v>15630</v>
      </c>
      <c r="F67" s="1057"/>
      <c r="H67" s="1064"/>
    </row>
    <row r="68" spans="1:8" s="1033" customFormat="1" ht="14.25" customHeight="1" thickBot="1" x14ac:dyDescent="0.25">
      <c r="A68" s="1045" t="s">
        <v>900</v>
      </c>
      <c r="B68" s="1039" t="s">
        <v>1243</v>
      </c>
      <c r="C68" s="1039">
        <v>14940</v>
      </c>
      <c r="D68" s="1039">
        <v>18000</v>
      </c>
      <c r="E68" s="1039">
        <v>14040</v>
      </c>
      <c r="F68" s="1057"/>
      <c r="H68" s="1064"/>
    </row>
    <row r="69" spans="1:8" s="1033" customFormat="1" ht="14.25" customHeight="1" thickBot="1" x14ac:dyDescent="0.25">
      <c r="A69" s="1045" t="s">
        <v>900</v>
      </c>
      <c r="B69" s="1039" t="s">
        <v>1252</v>
      </c>
      <c r="C69" s="1039">
        <v>18810</v>
      </c>
      <c r="D69" s="1039">
        <v>15100</v>
      </c>
      <c r="E69" s="1039">
        <v>14710</v>
      </c>
      <c r="F69" s="1057"/>
      <c r="H69" s="1064"/>
    </row>
    <row r="70" spans="1:8" s="1033" customFormat="1" ht="14.25" customHeight="1" thickBot="1" x14ac:dyDescent="0.25">
      <c r="A70" s="1045" t="s">
        <v>900</v>
      </c>
      <c r="B70" s="1039" t="s">
        <v>1260</v>
      </c>
      <c r="C70" s="1039">
        <v>18270</v>
      </c>
      <c r="D70" s="1039"/>
      <c r="E70" s="1039"/>
      <c r="F70" s="1057"/>
      <c r="H70" s="1064"/>
    </row>
    <row r="71" spans="1:8" s="1033" customFormat="1" ht="14.25" customHeight="1" thickBot="1" x14ac:dyDescent="0.25">
      <c r="A71" s="1045" t="s">
        <v>900</v>
      </c>
      <c r="B71" s="1039" t="s">
        <v>1267</v>
      </c>
      <c r="C71" s="1039">
        <v>15230</v>
      </c>
      <c r="D71" s="1039"/>
      <c r="E71" s="1039"/>
      <c r="F71" s="1057"/>
      <c r="H71" s="1064"/>
    </row>
    <row r="72" spans="1:8" s="1033" customFormat="1" ht="14.25" customHeight="1" thickBot="1" x14ac:dyDescent="0.25">
      <c r="A72" s="1045" t="s">
        <v>900</v>
      </c>
      <c r="B72" s="1039" t="s">
        <v>1274</v>
      </c>
      <c r="C72" s="1039"/>
      <c r="D72" s="1039"/>
      <c r="E72" s="1039"/>
      <c r="F72" s="1057">
        <v>4120</v>
      </c>
      <c r="H72" s="1064"/>
    </row>
    <row r="73" spans="1:8" s="1033" customFormat="1" ht="14.25" customHeight="1" thickBot="1" x14ac:dyDescent="0.25">
      <c r="A73" s="1045" t="s">
        <v>900</v>
      </c>
      <c r="B73" s="1039" t="s">
        <v>1281</v>
      </c>
      <c r="C73" s="1039"/>
      <c r="D73" s="1039"/>
      <c r="E73" s="1039"/>
      <c r="F73" s="1057">
        <v>3930</v>
      </c>
      <c r="H73" s="1064"/>
    </row>
    <row r="74" spans="1:8" s="1033" customFormat="1" ht="14.25" customHeight="1" thickBot="1" x14ac:dyDescent="0.25">
      <c r="A74" s="1045" t="s">
        <v>900</v>
      </c>
      <c r="B74" s="1039" t="s">
        <v>1288</v>
      </c>
      <c r="C74" s="1039"/>
      <c r="D74" s="1039"/>
      <c r="E74" s="1039"/>
      <c r="F74" s="1057">
        <v>4060</v>
      </c>
      <c r="H74" s="1064"/>
    </row>
    <row r="75" spans="1:8" s="1033" customFormat="1" ht="14.25" customHeight="1" thickBot="1" x14ac:dyDescent="0.25">
      <c r="A75" s="1045" t="s">
        <v>900</v>
      </c>
      <c r="B75" s="1055" t="s">
        <v>1295</v>
      </c>
      <c r="C75" s="1055"/>
      <c r="D75" s="1055"/>
      <c r="E75" s="1055"/>
      <c r="F75" s="1065">
        <v>3750</v>
      </c>
      <c r="H75" s="1064"/>
    </row>
    <row r="76" spans="1:8" s="1033" customFormat="1" ht="14.25" customHeight="1" thickBot="1" x14ac:dyDescent="0.25">
      <c r="A76" s="1045" t="s">
        <v>1382</v>
      </c>
      <c r="B76" s="1046" t="s">
        <v>1383</v>
      </c>
      <c r="C76" s="1046">
        <v>14690</v>
      </c>
      <c r="D76" s="1046">
        <v>14640</v>
      </c>
      <c r="E76" s="1046">
        <v>14590</v>
      </c>
      <c r="F76" s="1047">
        <v>3060</v>
      </c>
      <c r="H76" s="1064"/>
    </row>
    <row r="77" spans="1:8" s="1033" customFormat="1" ht="14.25" customHeight="1" thickBot="1" x14ac:dyDescent="0.25">
      <c r="A77" s="1045" t="s">
        <v>1382</v>
      </c>
      <c r="B77" s="1039" t="s">
        <v>1049</v>
      </c>
      <c r="C77" s="1039">
        <v>12550</v>
      </c>
      <c r="D77" s="1039">
        <v>12480</v>
      </c>
      <c r="E77" s="1039">
        <v>12450</v>
      </c>
      <c r="F77" s="1057">
        <v>2590</v>
      </c>
      <c r="H77" s="1064"/>
    </row>
    <row r="78" spans="1:8" s="1033" customFormat="1" ht="14.25" customHeight="1" thickBot="1" x14ac:dyDescent="0.25">
      <c r="A78" s="1045" t="s">
        <v>1382</v>
      </c>
      <c r="B78" s="1039" t="s">
        <v>1063</v>
      </c>
      <c r="C78" s="1039">
        <v>14360</v>
      </c>
      <c r="D78" s="1039">
        <v>14320</v>
      </c>
      <c r="E78" s="1039">
        <v>12510</v>
      </c>
      <c r="F78" s="1057">
        <v>2700</v>
      </c>
      <c r="H78" s="1064"/>
    </row>
    <row r="79" spans="1:8" s="1033" customFormat="1" ht="14.25" customHeight="1" thickBot="1" x14ac:dyDescent="0.25">
      <c r="A79" s="1045" t="s">
        <v>1382</v>
      </c>
      <c r="B79" s="1039" t="s">
        <v>1076</v>
      </c>
      <c r="C79" s="1039">
        <v>12590</v>
      </c>
      <c r="D79" s="1039">
        <v>12540</v>
      </c>
      <c r="E79" s="1039">
        <v>12350</v>
      </c>
      <c r="F79" s="1057">
        <v>2740</v>
      </c>
      <c r="H79" s="1064"/>
    </row>
    <row r="80" spans="1:8" s="1033" customFormat="1" ht="14.25" customHeight="1" thickBot="1" x14ac:dyDescent="0.25">
      <c r="A80" s="1045" t="s">
        <v>1382</v>
      </c>
      <c r="B80" s="1039" t="s">
        <v>1090</v>
      </c>
      <c r="C80" s="1039">
        <v>12450</v>
      </c>
      <c r="D80" s="1039">
        <v>12370</v>
      </c>
      <c r="E80" s="1039">
        <v>10790</v>
      </c>
      <c r="F80" s="1057">
        <v>2290</v>
      </c>
      <c r="H80" s="1064"/>
    </row>
    <row r="81" spans="1:8" s="1033" customFormat="1" ht="14.25" customHeight="1" thickBot="1" x14ac:dyDescent="0.25">
      <c r="A81" s="1045" t="s">
        <v>1382</v>
      </c>
      <c r="B81" s="1039" t="s">
        <v>1101</v>
      </c>
      <c r="C81" s="1039">
        <v>14210</v>
      </c>
      <c r="D81" s="1039">
        <v>14150</v>
      </c>
      <c r="E81" s="1039">
        <v>12730</v>
      </c>
      <c r="F81" s="1057">
        <v>2240</v>
      </c>
      <c r="H81" s="1064"/>
    </row>
    <row r="82" spans="1:8" s="1033" customFormat="1" ht="14.25" customHeight="1" thickBot="1" x14ac:dyDescent="0.25">
      <c r="A82" s="1045" t="s">
        <v>1382</v>
      </c>
      <c r="B82" s="1039" t="s">
        <v>1112</v>
      </c>
      <c r="C82" s="1039">
        <v>10860</v>
      </c>
      <c r="D82" s="1039">
        <v>10820</v>
      </c>
      <c r="E82" s="1039">
        <v>14720</v>
      </c>
      <c r="F82" s="1057">
        <v>2490</v>
      </c>
      <c r="H82" s="1064"/>
    </row>
    <row r="83" spans="1:8" s="1033" customFormat="1" ht="14.25" customHeight="1" thickBot="1" x14ac:dyDescent="0.25">
      <c r="A83" s="1045" t="s">
        <v>1382</v>
      </c>
      <c r="B83" s="1039" t="s">
        <v>1123</v>
      </c>
      <c r="C83" s="1039">
        <v>12810</v>
      </c>
      <c r="D83" s="1039">
        <v>12760</v>
      </c>
      <c r="E83" s="1039">
        <v>14830</v>
      </c>
      <c r="F83" s="1057">
        <v>2450</v>
      </c>
      <c r="H83" s="1064"/>
    </row>
    <row r="84" spans="1:8" s="1033" customFormat="1" ht="14.25" customHeight="1" thickBot="1" x14ac:dyDescent="0.25">
      <c r="A84" s="1045" t="s">
        <v>1382</v>
      </c>
      <c r="B84" s="1039" t="s">
        <v>1135</v>
      </c>
      <c r="C84" s="1039">
        <v>14950</v>
      </c>
      <c r="D84" s="1039">
        <v>14810</v>
      </c>
      <c r="E84" s="1039">
        <v>12590</v>
      </c>
      <c r="F84" s="1057">
        <v>2540</v>
      </c>
      <c r="H84" s="1064"/>
    </row>
    <row r="85" spans="1:8" s="1033" customFormat="1" ht="14.25" customHeight="1" thickBot="1" x14ac:dyDescent="0.25">
      <c r="A85" s="1045" t="s">
        <v>1382</v>
      </c>
      <c r="B85" s="1039" t="s">
        <v>1145</v>
      </c>
      <c r="C85" s="1039">
        <v>14960</v>
      </c>
      <c r="D85" s="1039">
        <v>14890</v>
      </c>
      <c r="E85" s="1039">
        <v>12840</v>
      </c>
      <c r="F85" s="1057">
        <v>2840</v>
      </c>
      <c r="H85" s="1064"/>
    </row>
    <row r="86" spans="1:8" s="1033" customFormat="1" ht="14.25" customHeight="1" thickBot="1" x14ac:dyDescent="0.25">
      <c r="A86" s="1045" t="s">
        <v>1382</v>
      </c>
      <c r="B86" s="1039" t="s">
        <v>1155</v>
      </c>
      <c r="C86" s="1039">
        <v>12730</v>
      </c>
      <c r="D86" s="1039">
        <v>12660</v>
      </c>
      <c r="E86" s="1039">
        <v>13310</v>
      </c>
      <c r="F86" s="1057">
        <v>3140</v>
      </c>
      <c r="H86" s="1064"/>
    </row>
    <row r="87" spans="1:8" s="1033" customFormat="1" ht="14.25" customHeight="1" thickBot="1" x14ac:dyDescent="0.25">
      <c r="A87" s="1045" t="s">
        <v>1382</v>
      </c>
      <c r="B87" s="1039" t="s">
        <v>1165</v>
      </c>
      <c r="C87" s="1039">
        <v>12940</v>
      </c>
      <c r="D87" s="1039">
        <v>12890</v>
      </c>
      <c r="E87" s="1039">
        <v>11580</v>
      </c>
      <c r="F87" s="1066"/>
      <c r="H87" s="1064"/>
    </row>
    <row r="88" spans="1:8" s="1033" customFormat="1" ht="14.25" customHeight="1" thickBot="1" x14ac:dyDescent="0.25">
      <c r="A88" s="1045" t="s">
        <v>1382</v>
      </c>
      <c r="B88" s="1039" t="s">
        <v>1175</v>
      </c>
      <c r="C88" s="1039">
        <v>13430</v>
      </c>
      <c r="D88" s="1039">
        <v>13360</v>
      </c>
      <c r="E88" s="1039">
        <v>12790</v>
      </c>
      <c r="F88" s="1066"/>
      <c r="H88" s="1064"/>
    </row>
    <row r="89" spans="1:8" s="1033" customFormat="1" ht="14.25" customHeight="1" thickBot="1" x14ac:dyDescent="0.25">
      <c r="A89" s="1045" t="s">
        <v>1382</v>
      </c>
      <c r="B89" s="1039" t="s">
        <v>1185</v>
      </c>
      <c r="C89" s="1039">
        <v>11680</v>
      </c>
      <c r="D89" s="1039">
        <v>11630</v>
      </c>
      <c r="E89" s="1039">
        <v>11320</v>
      </c>
      <c r="F89" s="1066"/>
      <c r="H89" s="1064"/>
    </row>
    <row r="90" spans="1:8" s="1033" customFormat="1" ht="14.25" customHeight="1" thickBot="1" x14ac:dyDescent="0.25">
      <c r="A90" s="1045" t="s">
        <v>1382</v>
      </c>
      <c r="B90" s="1039" t="s">
        <v>1195</v>
      </c>
      <c r="C90" s="1039">
        <v>12890</v>
      </c>
      <c r="D90" s="1039">
        <v>12820</v>
      </c>
      <c r="E90" s="1039">
        <v>12710</v>
      </c>
      <c r="F90" s="1066"/>
      <c r="H90" s="1064"/>
    </row>
    <row r="91" spans="1:8" s="1033" customFormat="1" ht="14.25" customHeight="1" thickBot="1" x14ac:dyDescent="0.25">
      <c r="A91" s="1045" t="s">
        <v>1382</v>
      </c>
      <c r="B91" s="1039" t="s">
        <v>1205</v>
      </c>
      <c r="C91" s="1039">
        <v>11410</v>
      </c>
      <c r="D91" s="1039">
        <v>11360</v>
      </c>
      <c r="E91" s="1039">
        <v>12670</v>
      </c>
      <c r="F91" s="1066"/>
      <c r="H91" s="1064"/>
    </row>
    <row r="92" spans="1:8" s="1033" customFormat="1" ht="14.25" customHeight="1" thickBot="1" x14ac:dyDescent="0.25">
      <c r="A92" s="1045" t="s">
        <v>1382</v>
      </c>
      <c r="B92" s="1039" t="s">
        <v>1215</v>
      </c>
      <c r="C92" s="1039">
        <v>12770</v>
      </c>
      <c r="D92" s="1039">
        <v>12740</v>
      </c>
      <c r="E92" s="1039">
        <v>11970</v>
      </c>
      <c r="F92" s="1066"/>
      <c r="H92" s="1064"/>
    </row>
    <row r="93" spans="1:8" s="1033" customFormat="1" ht="14.25" customHeight="1" thickBot="1" x14ac:dyDescent="0.25">
      <c r="A93" s="1045" t="s">
        <v>1382</v>
      </c>
      <c r="B93" s="1039" t="s">
        <v>1225</v>
      </c>
      <c r="C93" s="1039">
        <v>12740</v>
      </c>
      <c r="D93" s="1039">
        <v>12700</v>
      </c>
      <c r="E93" s="1039">
        <v>12540</v>
      </c>
      <c r="F93" s="1066"/>
      <c r="H93" s="1064"/>
    </row>
    <row r="94" spans="1:8" s="1033" customFormat="1" ht="14.25" customHeight="1" thickBot="1" x14ac:dyDescent="0.25">
      <c r="A94" s="1045" t="s">
        <v>1382</v>
      </c>
      <c r="B94" s="1039" t="s">
        <v>1235</v>
      </c>
      <c r="C94" s="1039">
        <v>12020</v>
      </c>
      <c r="D94" s="1039">
        <v>11990</v>
      </c>
      <c r="E94" s="1039">
        <v>13110</v>
      </c>
      <c r="F94" s="1066"/>
      <c r="H94" s="1064"/>
    </row>
    <row r="95" spans="1:8" s="1033" customFormat="1" ht="14.25" customHeight="1" thickBot="1" x14ac:dyDescent="0.25">
      <c r="A95" s="1045" t="s">
        <v>1382</v>
      </c>
      <c r="B95" s="1039" t="s">
        <v>1244</v>
      </c>
      <c r="C95" s="1039">
        <v>12620</v>
      </c>
      <c r="D95" s="1039">
        <v>12580</v>
      </c>
      <c r="E95" s="1039">
        <v>13160</v>
      </c>
      <c r="F95" s="1057"/>
      <c r="H95" s="1064"/>
    </row>
    <row r="96" spans="1:8" s="1033" customFormat="1" ht="14.25" customHeight="1" thickBot="1" x14ac:dyDescent="0.25">
      <c r="A96" s="1045" t="s">
        <v>1382</v>
      </c>
      <c r="B96" s="1039" t="s">
        <v>1253</v>
      </c>
      <c r="C96" s="1039">
        <v>13200</v>
      </c>
      <c r="D96" s="1039">
        <v>13150</v>
      </c>
      <c r="E96" s="1039">
        <v>12900</v>
      </c>
      <c r="F96" s="1057"/>
      <c r="H96" s="1064"/>
    </row>
    <row r="97" spans="1:8" s="1033" customFormat="1" ht="14.25" customHeight="1" thickBot="1" x14ac:dyDescent="0.25">
      <c r="A97" s="1045" t="s">
        <v>1382</v>
      </c>
      <c r="B97" s="1039" t="s">
        <v>1261</v>
      </c>
      <c r="C97" s="1039">
        <v>13270</v>
      </c>
      <c r="D97" s="1039">
        <v>13210</v>
      </c>
      <c r="E97" s="1039">
        <v>11080</v>
      </c>
      <c r="F97" s="1057"/>
      <c r="H97" s="1064"/>
    </row>
    <row r="98" spans="1:8" s="1033" customFormat="1" ht="14.25" customHeight="1" thickBot="1" x14ac:dyDescent="0.25">
      <c r="A98" s="1045" t="s">
        <v>1382</v>
      </c>
      <c r="B98" s="1039" t="s">
        <v>1268</v>
      </c>
      <c r="C98" s="1039">
        <v>13010</v>
      </c>
      <c r="D98" s="1039">
        <v>12930</v>
      </c>
      <c r="E98" s="1039">
        <v>12840</v>
      </c>
      <c r="F98" s="1057"/>
      <c r="H98" s="1064"/>
    </row>
    <row r="99" spans="1:8" s="1033" customFormat="1" ht="14.25" customHeight="1" thickBot="1" x14ac:dyDescent="0.25">
      <c r="A99" s="1045" t="s">
        <v>1382</v>
      </c>
      <c r="B99" s="1039" t="s">
        <v>1275</v>
      </c>
      <c r="C99" s="1039">
        <v>11190</v>
      </c>
      <c r="D99" s="1039">
        <v>11130</v>
      </c>
      <c r="E99" s="1039"/>
      <c r="F99" s="1057"/>
      <c r="H99" s="1064"/>
    </row>
    <row r="100" spans="1:8" s="1033" customFormat="1" ht="14.25" customHeight="1" thickBot="1" x14ac:dyDescent="0.25">
      <c r="A100" s="1045" t="s">
        <v>1382</v>
      </c>
      <c r="B100" s="1039" t="s">
        <v>1282</v>
      </c>
      <c r="C100" s="1039">
        <v>14280</v>
      </c>
      <c r="D100" s="1039">
        <v>14180</v>
      </c>
      <c r="E100" s="1039"/>
      <c r="F100" s="1057"/>
      <c r="H100" s="1064"/>
    </row>
    <row r="101" spans="1:8" s="1033" customFormat="1" ht="14.25" customHeight="1" thickBot="1" x14ac:dyDescent="0.25">
      <c r="A101" s="1045" t="s">
        <v>1382</v>
      </c>
      <c r="B101" s="1039" t="s">
        <v>1289</v>
      </c>
      <c r="C101" s="1039">
        <v>12960</v>
      </c>
      <c r="D101" s="1039">
        <v>12890</v>
      </c>
      <c r="E101" s="1039"/>
      <c r="F101" s="1057"/>
      <c r="H101" s="1064"/>
    </row>
    <row r="102" spans="1:8" s="1033" customFormat="1" ht="14.25" customHeight="1" thickBot="1" x14ac:dyDescent="0.25">
      <c r="A102" s="1045" t="s">
        <v>1382</v>
      </c>
      <c r="B102" s="1039" t="s">
        <v>1296</v>
      </c>
      <c r="C102" s="1039"/>
      <c r="D102" s="1039"/>
      <c r="E102" s="1039"/>
      <c r="F102" s="1057">
        <v>3100</v>
      </c>
      <c r="H102" s="1064"/>
    </row>
    <row r="103" spans="1:8" s="1033" customFormat="1" ht="14.25" customHeight="1" thickBot="1" x14ac:dyDescent="0.25">
      <c r="A103" s="1045" t="s">
        <v>1382</v>
      </c>
      <c r="B103" s="1039" t="s">
        <v>1303</v>
      </c>
      <c r="C103" s="1039"/>
      <c r="D103" s="1039"/>
      <c r="E103" s="1039"/>
      <c r="F103" s="1057">
        <v>2320</v>
      </c>
      <c r="H103" s="1064"/>
    </row>
    <row r="104" spans="1:8" s="1033" customFormat="1" ht="14.25" customHeight="1" thickBot="1" x14ac:dyDescent="0.25">
      <c r="A104" s="1045" t="s">
        <v>1382</v>
      </c>
      <c r="B104" s="1039" t="s">
        <v>1308</v>
      </c>
      <c r="C104" s="1039"/>
      <c r="D104" s="1039"/>
      <c r="E104" s="1039"/>
      <c r="F104" s="1057">
        <v>2320</v>
      </c>
      <c r="H104" s="1064"/>
    </row>
    <row r="105" spans="1:8" s="1033" customFormat="1" ht="14.25" customHeight="1" thickBot="1" x14ac:dyDescent="0.25">
      <c r="A105" s="1045" t="s">
        <v>1382</v>
      </c>
      <c r="B105" s="1039" t="s">
        <v>1312</v>
      </c>
      <c r="C105" s="1039"/>
      <c r="D105" s="1039"/>
      <c r="E105" s="1039"/>
      <c r="F105" s="1057">
        <v>2320</v>
      </c>
      <c r="H105" s="1064"/>
    </row>
    <row r="106" spans="1:8" s="1033" customFormat="1" ht="14.25" customHeight="1" thickBot="1" x14ac:dyDescent="0.25">
      <c r="A106" s="1045" t="s">
        <v>1382</v>
      </c>
      <c r="B106" s="1039" t="s">
        <v>1317</v>
      </c>
      <c r="C106" s="1039"/>
      <c r="D106" s="1039"/>
      <c r="E106" s="1039"/>
      <c r="F106" s="1057">
        <v>2320</v>
      </c>
      <c r="H106" s="1064"/>
    </row>
    <row r="107" spans="1:8" s="1033" customFormat="1" ht="14.25" customHeight="1" thickBot="1" x14ac:dyDescent="0.25">
      <c r="A107" s="1045" t="s">
        <v>1382</v>
      </c>
      <c r="B107" s="1039" t="s">
        <v>1322</v>
      </c>
      <c r="C107" s="1039"/>
      <c r="D107" s="1039"/>
      <c r="E107" s="1039"/>
      <c r="F107" s="1057">
        <v>2280</v>
      </c>
      <c r="H107" s="1064"/>
    </row>
    <row r="108" spans="1:8" s="1033" customFormat="1" ht="14.25" customHeight="1" thickBot="1" x14ac:dyDescent="0.25">
      <c r="A108" s="1045" t="s">
        <v>1382</v>
      </c>
      <c r="B108" s="1039" t="s">
        <v>1327</v>
      </c>
      <c r="C108" s="1039"/>
      <c r="D108" s="1039"/>
      <c r="E108" s="1039"/>
      <c r="F108" s="1057">
        <v>2280</v>
      </c>
      <c r="H108" s="1064"/>
    </row>
    <row r="109" spans="1:8" s="1033" customFormat="1" ht="14.25" customHeight="1" thickBot="1" x14ac:dyDescent="0.25">
      <c r="A109" s="1045" t="s">
        <v>1382</v>
      </c>
      <c r="B109" s="1055" t="s">
        <v>1332</v>
      </c>
      <c r="C109" s="1055"/>
      <c r="D109" s="1055"/>
      <c r="E109" s="1055"/>
      <c r="F109" s="1065">
        <v>2280</v>
      </c>
      <c r="H109" s="1064"/>
    </row>
    <row r="110" spans="1:8" s="1033" customFormat="1" ht="14.25" customHeight="1" thickBot="1" x14ac:dyDescent="0.25">
      <c r="A110" s="1045" t="s">
        <v>1384</v>
      </c>
      <c r="B110" s="1046" t="s">
        <v>1385</v>
      </c>
      <c r="C110" s="1046">
        <v>10520</v>
      </c>
      <c r="D110" s="1046">
        <v>10490</v>
      </c>
      <c r="E110" s="1046">
        <v>10760</v>
      </c>
      <c r="F110" s="1047">
        <v>2160</v>
      </c>
      <c r="H110" s="1064"/>
    </row>
    <row r="111" spans="1:8" s="1033" customFormat="1" ht="14.25" customHeight="1" thickBot="1" x14ac:dyDescent="0.25">
      <c r="A111" s="1045" t="s">
        <v>1384</v>
      </c>
      <c r="B111" s="1039" t="s">
        <v>1050</v>
      </c>
      <c r="C111" s="1039">
        <v>10090</v>
      </c>
      <c r="D111" s="1039">
        <v>10060</v>
      </c>
      <c r="E111" s="1039">
        <v>10300</v>
      </c>
      <c r="F111" s="1057">
        <v>2010</v>
      </c>
      <c r="H111" s="1064"/>
    </row>
    <row r="112" spans="1:8" s="1033" customFormat="1" ht="14.25" customHeight="1" thickBot="1" x14ac:dyDescent="0.25">
      <c r="A112" s="1045" t="s">
        <v>1384</v>
      </c>
      <c r="B112" s="1039" t="s">
        <v>1064</v>
      </c>
      <c r="C112" s="1039">
        <v>9910</v>
      </c>
      <c r="D112" s="1039">
        <v>9850</v>
      </c>
      <c r="E112" s="1039">
        <v>9960</v>
      </c>
      <c r="F112" s="1057">
        <v>2090</v>
      </c>
      <c r="H112" s="1064"/>
    </row>
    <row r="113" spans="1:8" s="1033" customFormat="1" ht="14.25" customHeight="1" thickBot="1" x14ac:dyDescent="0.25">
      <c r="A113" s="1045" t="s">
        <v>1384</v>
      </c>
      <c r="B113" s="1039" t="s">
        <v>1077</v>
      </c>
      <c r="C113" s="1039">
        <v>11430</v>
      </c>
      <c r="D113" s="1039">
        <v>11400</v>
      </c>
      <c r="E113" s="1039">
        <v>11710</v>
      </c>
      <c r="F113" s="1057">
        <v>2050</v>
      </c>
      <c r="H113" s="1064"/>
    </row>
    <row r="114" spans="1:8" s="1033" customFormat="1" ht="14.25" customHeight="1" thickBot="1" x14ac:dyDescent="0.25">
      <c r="A114" s="1045" t="s">
        <v>1384</v>
      </c>
      <c r="B114" s="1039" t="s">
        <v>1091</v>
      </c>
      <c r="C114" s="1039">
        <v>11390</v>
      </c>
      <c r="D114" s="1039">
        <v>11350</v>
      </c>
      <c r="E114" s="1039">
        <v>11640</v>
      </c>
      <c r="F114" s="1057">
        <v>1620</v>
      </c>
      <c r="H114" s="1064"/>
    </row>
    <row r="115" spans="1:8" s="1033" customFormat="1" ht="14.25" customHeight="1" thickBot="1" x14ac:dyDescent="0.25">
      <c r="A115" s="1045" t="s">
        <v>1384</v>
      </c>
      <c r="B115" s="1039" t="s">
        <v>1102</v>
      </c>
      <c r="C115" s="1039">
        <v>9930</v>
      </c>
      <c r="D115" s="1039">
        <v>9900</v>
      </c>
      <c r="E115" s="1039">
        <v>10160</v>
      </c>
      <c r="F115" s="1057">
        <v>1580</v>
      </c>
      <c r="H115" s="1064"/>
    </row>
    <row r="116" spans="1:8" s="1033" customFormat="1" ht="14.25" customHeight="1" thickBot="1" x14ac:dyDescent="0.25">
      <c r="A116" s="1045" t="s">
        <v>1384</v>
      </c>
      <c r="B116" s="1039" t="s">
        <v>1113</v>
      </c>
      <c r="C116" s="1039">
        <v>9150</v>
      </c>
      <c r="D116" s="1039">
        <v>9120</v>
      </c>
      <c r="E116" s="1039">
        <v>9380</v>
      </c>
      <c r="F116" s="1057">
        <v>1750</v>
      </c>
      <c r="H116" s="1064"/>
    </row>
    <row r="117" spans="1:8" s="1033" customFormat="1" ht="14.25" customHeight="1" thickBot="1" x14ac:dyDescent="0.25">
      <c r="A117" s="1045" t="s">
        <v>1384</v>
      </c>
      <c r="B117" s="1039" t="s">
        <v>1124</v>
      </c>
      <c r="C117" s="1039">
        <v>10680</v>
      </c>
      <c r="D117" s="1039">
        <v>10650</v>
      </c>
      <c r="E117" s="1039">
        <v>10970</v>
      </c>
      <c r="F117" s="1057">
        <v>1730</v>
      </c>
      <c r="H117" s="1064"/>
    </row>
    <row r="118" spans="1:8" s="1033" customFormat="1" ht="14.25" customHeight="1" thickBot="1" x14ac:dyDescent="0.25">
      <c r="A118" s="1045" t="s">
        <v>1384</v>
      </c>
      <c r="B118" s="1039" t="s">
        <v>1136</v>
      </c>
      <c r="C118" s="1039">
        <v>10080</v>
      </c>
      <c r="D118" s="1039">
        <v>10050</v>
      </c>
      <c r="E118" s="1039">
        <v>10350</v>
      </c>
      <c r="F118" s="1057">
        <v>1920</v>
      </c>
      <c r="H118" s="1064"/>
    </row>
    <row r="119" spans="1:8" s="1033" customFormat="1" ht="14.25" customHeight="1" thickBot="1" x14ac:dyDescent="0.25">
      <c r="A119" s="1045" t="s">
        <v>1384</v>
      </c>
      <c r="B119" s="1039" t="s">
        <v>1146</v>
      </c>
      <c r="C119" s="1039">
        <v>9450</v>
      </c>
      <c r="D119" s="1039">
        <v>9410</v>
      </c>
      <c r="E119" s="1039">
        <v>9680</v>
      </c>
      <c r="F119" s="1057">
        <v>1880</v>
      </c>
      <c r="H119" s="1064"/>
    </row>
    <row r="120" spans="1:8" s="1033" customFormat="1" ht="14.25" customHeight="1" thickBot="1" x14ac:dyDescent="0.25">
      <c r="A120" s="1045" t="s">
        <v>1384</v>
      </c>
      <c r="B120" s="1039" t="s">
        <v>1156</v>
      </c>
      <c r="C120" s="1039">
        <v>8730</v>
      </c>
      <c r="D120" s="1039">
        <v>8700</v>
      </c>
      <c r="E120" s="1039">
        <v>8950</v>
      </c>
      <c r="F120" s="1057">
        <v>1830</v>
      </c>
      <c r="H120" s="1064"/>
    </row>
    <row r="121" spans="1:8" s="1033" customFormat="1" ht="14.25" customHeight="1" thickBot="1" x14ac:dyDescent="0.25">
      <c r="A121" s="1045" t="s">
        <v>1384</v>
      </c>
      <c r="B121" s="1039" t="s">
        <v>1166</v>
      </c>
      <c r="C121" s="1039">
        <v>10070</v>
      </c>
      <c r="D121" s="1039">
        <v>10040</v>
      </c>
      <c r="E121" s="1039">
        <v>10270</v>
      </c>
      <c r="F121" s="1057">
        <v>1960</v>
      </c>
      <c r="H121" s="1064"/>
    </row>
    <row r="122" spans="1:8" s="1033" customFormat="1" ht="14.25" customHeight="1" thickBot="1" x14ac:dyDescent="0.25">
      <c r="A122" s="1045" t="s">
        <v>1384</v>
      </c>
      <c r="B122" s="1039" t="s">
        <v>1176</v>
      </c>
      <c r="C122" s="1039">
        <v>10500</v>
      </c>
      <c r="D122" s="1039">
        <v>10470</v>
      </c>
      <c r="E122" s="1039">
        <v>10780</v>
      </c>
      <c r="F122" s="1057">
        <v>2180</v>
      </c>
      <c r="H122" s="1064"/>
    </row>
    <row r="123" spans="1:8" s="1033" customFormat="1" ht="14.25" customHeight="1" thickBot="1" x14ac:dyDescent="0.25">
      <c r="A123" s="1045" t="s">
        <v>1384</v>
      </c>
      <c r="B123" s="1039" t="s">
        <v>1186</v>
      </c>
      <c r="C123" s="1039">
        <v>10390</v>
      </c>
      <c r="D123" s="1039">
        <v>10360</v>
      </c>
      <c r="E123" s="1039">
        <v>10660</v>
      </c>
      <c r="F123" s="1057">
        <v>2040</v>
      </c>
      <c r="H123" s="1064"/>
    </row>
    <row r="124" spans="1:8" s="1033" customFormat="1" ht="14.25" customHeight="1" thickBot="1" x14ac:dyDescent="0.25">
      <c r="A124" s="1045" t="s">
        <v>1384</v>
      </c>
      <c r="B124" s="1039" t="s">
        <v>1196</v>
      </c>
      <c r="C124" s="1039">
        <v>10390</v>
      </c>
      <c r="D124" s="1039">
        <v>10360</v>
      </c>
      <c r="E124" s="1039">
        <v>10680</v>
      </c>
      <c r="F124" s="1066"/>
      <c r="H124" s="1064"/>
    </row>
    <row r="125" spans="1:8" s="1033" customFormat="1" ht="14.25" customHeight="1" thickBot="1" x14ac:dyDescent="0.25">
      <c r="A125" s="1045" t="s">
        <v>1384</v>
      </c>
      <c r="B125" s="1039" t="s">
        <v>1206</v>
      </c>
      <c r="C125" s="1039">
        <v>10440</v>
      </c>
      <c r="D125" s="1039">
        <v>10410</v>
      </c>
      <c r="E125" s="1039">
        <v>10710</v>
      </c>
      <c r="F125" s="1066"/>
      <c r="H125" s="1064"/>
    </row>
    <row r="126" spans="1:8" s="1033" customFormat="1" ht="14.25" customHeight="1" thickBot="1" x14ac:dyDescent="0.25">
      <c r="A126" s="1045" t="s">
        <v>1384</v>
      </c>
      <c r="B126" s="1039" t="s">
        <v>1216</v>
      </c>
      <c r="C126" s="1039">
        <v>10780</v>
      </c>
      <c r="D126" s="1039">
        <v>10750</v>
      </c>
      <c r="E126" s="1039">
        <v>11080</v>
      </c>
      <c r="F126" s="1066"/>
      <c r="H126" s="1064"/>
    </row>
    <row r="127" spans="1:8" s="1033" customFormat="1" ht="14.25" customHeight="1" thickBot="1" x14ac:dyDescent="0.25">
      <c r="A127" s="1045" t="s">
        <v>1384</v>
      </c>
      <c r="B127" s="1039" t="s">
        <v>1226</v>
      </c>
      <c r="C127" s="1039">
        <v>10100</v>
      </c>
      <c r="D127" s="1039">
        <v>10070</v>
      </c>
      <c r="E127" s="1039">
        <v>10350</v>
      </c>
      <c r="F127" s="1066"/>
      <c r="H127" s="1064"/>
    </row>
    <row r="128" spans="1:8" s="1033" customFormat="1" ht="14.25" customHeight="1" thickBot="1" x14ac:dyDescent="0.25">
      <c r="A128" s="1045" t="s">
        <v>1384</v>
      </c>
      <c r="B128" s="1039" t="s">
        <v>1236</v>
      </c>
      <c r="C128" s="1039">
        <v>9200</v>
      </c>
      <c r="D128" s="1039">
        <v>9160</v>
      </c>
      <c r="E128" s="1039">
        <v>9660</v>
      </c>
      <c r="F128" s="1066"/>
      <c r="H128" s="1064"/>
    </row>
    <row r="129" spans="1:8" s="1033" customFormat="1" ht="14.25" customHeight="1" thickBot="1" x14ac:dyDescent="0.25">
      <c r="A129" s="1045" t="s">
        <v>1384</v>
      </c>
      <c r="B129" s="1039" t="s">
        <v>1245</v>
      </c>
      <c r="C129" s="1039">
        <v>10340</v>
      </c>
      <c r="D129" s="1039">
        <v>10310</v>
      </c>
      <c r="E129" s="1039">
        <v>10580</v>
      </c>
      <c r="F129" s="1066"/>
      <c r="H129" s="1064"/>
    </row>
    <row r="130" spans="1:8" s="1033" customFormat="1" ht="14.25" customHeight="1" thickBot="1" x14ac:dyDescent="0.25">
      <c r="A130" s="1045" t="s">
        <v>1384</v>
      </c>
      <c r="B130" s="1039" t="s">
        <v>1254</v>
      </c>
      <c r="C130" s="1039">
        <v>9680</v>
      </c>
      <c r="D130" s="1039">
        <v>9660</v>
      </c>
      <c r="E130" s="1039">
        <v>9950</v>
      </c>
      <c r="F130" s="1066"/>
      <c r="H130" s="1064"/>
    </row>
    <row r="131" spans="1:8" s="1033" customFormat="1" ht="14.25" customHeight="1" thickBot="1" x14ac:dyDescent="0.25">
      <c r="A131" s="1045" t="s">
        <v>1384</v>
      </c>
      <c r="B131" s="1039" t="s">
        <v>1262</v>
      </c>
      <c r="C131" s="1039">
        <v>9540</v>
      </c>
      <c r="D131" s="1039">
        <v>9510</v>
      </c>
      <c r="E131" s="1039">
        <v>9790</v>
      </c>
      <c r="F131" s="1066"/>
      <c r="H131" s="1064"/>
    </row>
    <row r="132" spans="1:8" s="1033" customFormat="1" ht="14.25" customHeight="1" thickBot="1" x14ac:dyDescent="0.25">
      <c r="A132" s="1045" t="s">
        <v>1384</v>
      </c>
      <c r="B132" s="1039" t="s">
        <v>1269</v>
      </c>
      <c r="C132" s="1039">
        <v>9320</v>
      </c>
      <c r="D132" s="1039">
        <v>9290</v>
      </c>
      <c r="E132" s="1039">
        <v>9570</v>
      </c>
      <c r="F132" s="1066"/>
      <c r="H132" s="1064"/>
    </row>
    <row r="133" spans="1:8" s="1033" customFormat="1" ht="14.25" customHeight="1" thickBot="1" x14ac:dyDescent="0.25">
      <c r="A133" s="1045" t="s">
        <v>1384</v>
      </c>
      <c r="B133" s="1039" t="s">
        <v>1276</v>
      </c>
      <c r="C133" s="1039">
        <v>10310</v>
      </c>
      <c r="D133" s="1039">
        <v>10280</v>
      </c>
      <c r="E133" s="1039">
        <v>10530</v>
      </c>
      <c r="F133" s="1066"/>
      <c r="H133" s="1064"/>
    </row>
    <row r="134" spans="1:8" s="1033" customFormat="1" ht="14.25" customHeight="1" thickBot="1" x14ac:dyDescent="0.25">
      <c r="A134" s="1045" t="s">
        <v>1384</v>
      </c>
      <c r="B134" s="1039" t="s">
        <v>1283</v>
      </c>
      <c r="C134" s="1039">
        <v>10370</v>
      </c>
      <c r="D134" s="1039">
        <v>10310</v>
      </c>
      <c r="E134" s="1039">
        <v>10240</v>
      </c>
      <c r="F134" s="1057">
        <v>2060</v>
      </c>
      <c r="H134" s="1064"/>
    </row>
    <row r="135" spans="1:8" s="1033" customFormat="1" ht="14.25" customHeight="1" thickBot="1" x14ac:dyDescent="0.25">
      <c r="A135" s="1045" t="s">
        <v>1384</v>
      </c>
      <c r="B135" s="1039" t="s">
        <v>1290</v>
      </c>
      <c r="C135" s="1039">
        <v>9300</v>
      </c>
      <c r="D135" s="1039">
        <v>9270</v>
      </c>
      <c r="E135" s="1039">
        <v>9350</v>
      </c>
      <c r="F135" s="1066"/>
      <c r="H135" s="1064"/>
    </row>
    <row r="136" spans="1:8" s="1033" customFormat="1" ht="14.25" customHeight="1" thickBot="1" x14ac:dyDescent="0.25">
      <c r="A136" s="1045" t="s">
        <v>1384</v>
      </c>
      <c r="B136" s="1039" t="s">
        <v>1297</v>
      </c>
      <c r="C136" s="1039">
        <v>10160</v>
      </c>
      <c r="D136" s="1039">
        <v>10110</v>
      </c>
      <c r="E136" s="1039">
        <v>10080</v>
      </c>
      <c r="F136" s="1066"/>
      <c r="H136" s="1064"/>
    </row>
    <row r="137" spans="1:8" s="1033" customFormat="1" ht="14.25" customHeight="1" thickBot="1" x14ac:dyDescent="0.25">
      <c r="A137" s="1045" t="s">
        <v>1384</v>
      </c>
      <c r="B137" s="1039" t="s">
        <v>1304</v>
      </c>
      <c r="C137" s="1039">
        <v>9200</v>
      </c>
      <c r="D137" s="1039">
        <v>9170</v>
      </c>
      <c r="E137" s="1039">
        <v>9450</v>
      </c>
      <c r="F137" s="1066"/>
      <c r="H137" s="1064"/>
    </row>
    <row r="138" spans="1:8" s="1033" customFormat="1" ht="14.25" customHeight="1" thickBot="1" x14ac:dyDescent="0.25">
      <c r="A138" s="1045" t="s">
        <v>1384</v>
      </c>
      <c r="B138" s="1039" t="s">
        <v>1309</v>
      </c>
      <c r="C138" s="1039">
        <v>9690</v>
      </c>
      <c r="D138" s="1039">
        <v>9660</v>
      </c>
      <c r="E138" s="1039">
        <v>9840</v>
      </c>
      <c r="F138" s="1066"/>
      <c r="H138" s="1064"/>
    </row>
    <row r="139" spans="1:8" s="1033" customFormat="1" ht="14.25" customHeight="1" thickBot="1" x14ac:dyDescent="0.25">
      <c r="A139" s="1045" t="s">
        <v>1384</v>
      </c>
      <c r="B139" s="1039" t="s">
        <v>1313</v>
      </c>
      <c r="C139" s="1039">
        <v>10290</v>
      </c>
      <c r="D139" s="1039">
        <v>10260</v>
      </c>
      <c r="E139" s="1039">
        <v>10550</v>
      </c>
      <c r="F139" s="1057">
        <v>1700</v>
      </c>
      <c r="H139" s="1064"/>
    </row>
    <row r="140" spans="1:8" s="1033" customFormat="1" ht="14.25" customHeight="1" thickBot="1" x14ac:dyDescent="0.25">
      <c r="A140" s="1045" t="s">
        <v>1384</v>
      </c>
      <c r="B140" s="1039" t="s">
        <v>1318</v>
      </c>
      <c r="C140" s="1039">
        <v>9740</v>
      </c>
      <c r="D140" s="1039">
        <v>9710</v>
      </c>
      <c r="E140" s="1039">
        <v>10000</v>
      </c>
      <c r="F140" s="1057">
        <v>2000</v>
      </c>
      <c r="H140" s="1064"/>
    </row>
    <row r="141" spans="1:8" s="1033" customFormat="1" ht="14.25" customHeight="1" thickBot="1" x14ac:dyDescent="0.25">
      <c r="A141" s="1045" t="s">
        <v>1384</v>
      </c>
      <c r="B141" s="1039" t="s">
        <v>1323</v>
      </c>
      <c r="C141" s="1039">
        <v>9810</v>
      </c>
      <c r="D141" s="1039">
        <v>9770</v>
      </c>
      <c r="E141" s="1039">
        <v>10060</v>
      </c>
      <c r="F141" s="1066"/>
      <c r="H141" s="1064"/>
    </row>
    <row r="142" spans="1:8" s="1033" customFormat="1" ht="14.25" customHeight="1" thickBot="1" x14ac:dyDescent="0.25">
      <c r="A142" s="1045" t="s">
        <v>1384</v>
      </c>
      <c r="B142" s="1039" t="s">
        <v>1328</v>
      </c>
      <c r="C142" s="1039">
        <v>9300</v>
      </c>
      <c r="D142" s="1039">
        <v>9270</v>
      </c>
      <c r="E142" s="1039">
        <v>9530</v>
      </c>
      <c r="F142" s="1066"/>
      <c r="H142" s="1064"/>
    </row>
    <row r="143" spans="1:8" s="1033" customFormat="1" ht="14.25" customHeight="1" thickBot="1" x14ac:dyDescent="0.25">
      <c r="A143" s="1045" t="s">
        <v>1384</v>
      </c>
      <c r="B143" s="1039" t="s">
        <v>1333</v>
      </c>
      <c r="C143" s="1039">
        <v>10080</v>
      </c>
      <c r="D143" s="1039">
        <v>10050</v>
      </c>
      <c r="E143" s="1039">
        <v>10340</v>
      </c>
      <c r="F143" s="1066"/>
      <c r="H143" s="1064"/>
    </row>
    <row r="144" spans="1:8" s="1033" customFormat="1" ht="14.25" customHeight="1" thickBot="1" x14ac:dyDescent="0.25">
      <c r="A144" s="1045" t="s">
        <v>1384</v>
      </c>
      <c r="B144" s="1039" t="s">
        <v>1337</v>
      </c>
      <c r="C144" s="1039">
        <v>9820</v>
      </c>
      <c r="D144" s="1039">
        <v>9750</v>
      </c>
      <c r="E144" s="1039">
        <v>9900</v>
      </c>
      <c r="F144" s="1066"/>
      <c r="H144" s="1064"/>
    </row>
    <row r="145" spans="1:8" s="1033" customFormat="1" ht="14.25" customHeight="1" thickBot="1" x14ac:dyDescent="0.25">
      <c r="A145" s="1045" t="s">
        <v>1384</v>
      </c>
      <c r="B145" s="1039" t="s">
        <v>1341</v>
      </c>
      <c r="C145" s="1039"/>
      <c r="D145" s="1039"/>
      <c r="E145" s="1039"/>
      <c r="F145" s="1057">
        <v>1740</v>
      </c>
      <c r="H145" s="1064"/>
    </row>
    <row r="146" spans="1:8" s="1033" customFormat="1" ht="14.25" customHeight="1" thickBot="1" x14ac:dyDescent="0.25">
      <c r="A146" s="1045" t="s">
        <v>1384</v>
      </c>
      <c r="B146" s="1039" t="s">
        <v>1345</v>
      </c>
      <c r="C146" s="1039"/>
      <c r="D146" s="1039"/>
      <c r="E146" s="1039"/>
      <c r="F146" s="1057">
        <v>1740</v>
      </c>
      <c r="H146" s="1064"/>
    </row>
    <row r="147" spans="1:8" s="1033" customFormat="1" ht="14.25" customHeight="1" thickBot="1" x14ac:dyDescent="0.25">
      <c r="A147" s="1045" t="s">
        <v>1384</v>
      </c>
      <c r="B147" s="1039" t="s">
        <v>1349</v>
      </c>
      <c r="C147" s="1039"/>
      <c r="D147" s="1039"/>
      <c r="E147" s="1039"/>
      <c r="F147" s="1057">
        <v>1740</v>
      </c>
      <c r="H147" s="1064"/>
    </row>
    <row r="148" spans="1:8" s="1033" customFormat="1" ht="14.25" customHeight="1" thickBot="1" x14ac:dyDescent="0.25">
      <c r="A148" s="1045" t="s">
        <v>1384</v>
      </c>
      <c r="B148" s="1039" t="s">
        <v>1353</v>
      </c>
      <c r="C148" s="1039"/>
      <c r="D148" s="1039"/>
      <c r="E148" s="1039"/>
      <c r="F148" s="1057">
        <v>1740</v>
      </c>
      <c r="H148" s="1064"/>
    </row>
    <row r="149" spans="1:8" s="1033" customFormat="1" ht="14.25" customHeight="1" thickBot="1" x14ac:dyDescent="0.25">
      <c r="A149" s="1045" t="s">
        <v>1384</v>
      </c>
      <c r="B149" s="1039" t="s">
        <v>1357</v>
      </c>
      <c r="C149" s="1039"/>
      <c r="D149" s="1039"/>
      <c r="E149" s="1039"/>
      <c r="F149" s="1057">
        <v>1740</v>
      </c>
      <c r="H149" s="1064"/>
    </row>
    <row r="150" spans="1:8" s="1033" customFormat="1" ht="14.25" customHeight="1" thickBot="1" x14ac:dyDescent="0.25">
      <c r="A150" s="1045" t="s">
        <v>1384</v>
      </c>
      <c r="B150" s="1039" t="s">
        <v>1360</v>
      </c>
      <c r="C150" s="1039"/>
      <c r="D150" s="1039"/>
      <c r="E150" s="1039"/>
      <c r="F150" s="1057">
        <v>1610</v>
      </c>
      <c r="H150" s="1064"/>
    </row>
    <row r="151" spans="1:8" s="1033" customFormat="1" ht="14.25" customHeight="1" thickBot="1" x14ac:dyDescent="0.25">
      <c r="A151" s="1045" t="s">
        <v>1384</v>
      </c>
      <c r="B151" s="1039" t="s">
        <v>1363</v>
      </c>
      <c r="C151" s="1039"/>
      <c r="D151" s="1039"/>
      <c r="E151" s="1039"/>
      <c r="F151" s="1057">
        <v>1610</v>
      </c>
      <c r="H151" s="1064"/>
    </row>
    <row r="152" spans="1:8" s="1033" customFormat="1" ht="14.25" customHeight="1" thickBot="1" x14ac:dyDescent="0.25">
      <c r="A152" s="1045" t="s">
        <v>1384</v>
      </c>
      <c r="B152" s="1039" t="s">
        <v>1366</v>
      </c>
      <c r="C152" s="1039"/>
      <c r="D152" s="1039"/>
      <c r="E152" s="1039"/>
      <c r="F152" s="1057">
        <v>1610</v>
      </c>
      <c r="H152" s="1064"/>
    </row>
    <row r="153" spans="1:8" s="1033" customFormat="1" ht="14.25" customHeight="1" thickBot="1" x14ac:dyDescent="0.25">
      <c r="A153" s="1045" t="s">
        <v>1384</v>
      </c>
      <c r="B153" s="1039" t="s">
        <v>1369</v>
      </c>
      <c r="C153" s="1039"/>
      <c r="D153" s="1039"/>
      <c r="E153" s="1039"/>
      <c r="F153" s="1057">
        <v>1610</v>
      </c>
      <c r="H153" s="1064"/>
    </row>
    <row r="154" spans="1:8" s="1033" customFormat="1" ht="14.25" customHeight="1" thickBot="1" x14ac:dyDescent="0.25">
      <c r="A154" s="1045" t="s">
        <v>1384</v>
      </c>
      <c r="B154" s="1039" t="s">
        <v>1372</v>
      </c>
      <c r="C154" s="1039"/>
      <c r="D154" s="1039"/>
      <c r="E154" s="1039"/>
      <c r="F154" s="1057">
        <v>1610</v>
      </c>
      <c r="H154" s="1064"/>
    </row>
    <row r="155" spans="1:8" s="1033" customFormat="1" ht="14.25" customHeight="1" thickBot="1" x14ac:dyDescent="0.25">
      <c r="A155" s="1045" t="s">
        <v>1384</v>
      </c>
      <c r="B155" s="1039" t="s">
        <v>1375</v>
      </c>
      <c r="C155" s="1039"/>
      <c r="D155" s="1039"/>
      <c r="E155" s="1039"/>
      <c r="F155" s="1057">
        <v>1800</v>
      </c>
      <c r="H155" s="1064"/>
    </row>
    <row r="156" spans="1:8" s="1033" customFormat="1" ht="14.25" customHeight="1" thickBot="1" x14ac:dyDescent="0.25">
      <c r="A156" s="1045" t="s">
        <v>1384</v>
      </c>
      <c r="B156" s="1039" t="s">
        <v>1377</v>
      </c>
      <c r="C156" s="1039"/>
      <c r="D156" s="1039"/>
      <c r="E156" s="1039"/>
      <c r="F156" s="1057">
        <v>1910</v>
      </c>
      <c r="H156" s="1064"/>
    </row>
    <row r="157" spans="1:8" s="1033" customFormat="1" ht="14.25" customHeight="1" thickBot="1" x14ac:dyDescent="0.25">
      <c r="A157" s="1045" t="s">
        <v>1384</v>
      </c>
      <c r="B157" s="1055" t="s">
        <v>1380</v>
      </c>
      <c r="C157" s="1055"/>
      <c r="D157" s="1055"/>
      <c r="E157" s="1055"/>
      <c r="F157" s="1065">
        <v>1500</v>
      </c>
      <c r="H157" s="1064"/>
    </row>
    <row r="158" spans="1:8" s="1033" customFormat="1" ht="14.25" customHeight="1" thickBot="1" x14ac:dyDescent="0.25">
      <c r="A158" s="1045" t="s">
        <v>1386</v>
      </c>
      <c r="B158" s="1046" t="s">
        <v>1387</v>
      </c>
      <c r="C158" s="1046">
        <v>8170</v>
      </c>
      <c r="D158" s="1046">
        <v>8140</v>
      </c>
      <c r="E158" s="1046">
        <v>8590</v>
      </c>
      <c r="F158" s="1047">
        <v>1450</v>
      </c>
      <c r="H158" s="1064"/>
    </row>
    <row r="159" spans="1:8" s="1033" customFormat="1" ht="14.25" customHeight="1" thickBot="1" x14ac:dyDescent="0.25">
      <c r="A159" s="1045" t="s">
        <v>1386</v>
      </c>
      <c r="B159" s="1039" t="s">
        <v>1051</v>
      </c>
      <c r="C159" s="1039">
        <v>7410</v>
      </c>
      <c r="D159" s="1039">
        <v>7370</v>
      </c>
      <c r="E159" s="1039">
        <v>8030</v>
      </c>
      <c r="F159" s="1057">
        <v>1510</v>
      </c>
      <c r="H159" s="1064"/>
    </row>
    <row r="160" spans="1:8" s="1033" customFormat="1" ht="14.25" customHeight="1" thickBot="1" x14ac:dyDescent="0.25">
      <c r="A160" s="1045" t="s">
        <v>1386</v>
      </c>
      <c r="B160" s="1039" t="s">
        <v>1065</v>
      </c>
      <c r="C160" s="1039">
        <v>7240</v>
      </c>
      <c r="D160" s="1039">
        <v>7210</v>
      </c>
      <c r="E160" s="1039">
        <v>7860</v>
      </c>
      <c r="F160" s="1057">
        <v>1370</v>
      </c>
      <c r="H160" s="1064"/>
    </row>
    <row r="161" spans="1:8" s="1033" customFormat="1" ht="14.25" customHeight="1" thickBot="1" x14ac:dyDescent="0.25">
      <c r="A161" s="1045" t="s">
        <v>1386</v>
      </c>
      <c r="B161" s="1039" t="s">
        <v>1078</v>
      </c>
      <c r="C161" s="1039">
        <v>7720</v>
      </c>
      <c r="D161" s="1039">
        <v>7690</v>
      </c>
      <c r="E161" s="1039">
        <v>8200</v>
      </c>
      <c r="F161" s="1057">
        <v>1190</v>
      </c>
      <c r="H161" s="1064"/>
    </row>
    <row r="162" spans="1:8" s="1033" customFormat="1" ht="14.25" customHeight="1" thickBot="1" x14ac:dyDescent="0.25">
      <c r="A162" s="1045" t="s">
        <v>1386</v>
      </c>
      <c r="B162" s="1039" t="s">
        <v>1092</v>
      </c>
      <c r="C162" s="1039">
        <v>6900</v>
      </c>
      <c r="D162" s="1039">
        <v>6870</v>
      </c>
      <c r="E162" s="1039">
        <v>7500</v>
      </c>
      <c r="F162" s="1057">
        <v>1390</v>
      </c>
      <c r="H162" s="1064"/>
    </row>
    <row r="163" spans="1:8" s="1033" customFormat="1" ht="14.25" customHeight="1" thickBot="1" x14ac:dyDescent="0.25">
      <c r="A163" s="1045" t="s">
        <v>1386</v>
      </c>
      <c r="B163" s="1039" t="s">
        <v>1103</v>
      </c>
      <c r="C163" s="1039">
        <v>7120</v>
      </c>
      <c r="D163" s="1039">
        <v>7090</v>
      </c>
      <c r="E163" s="1039">
        <v>7690</v>
      </c>
      <c r="F163" s="1057">
        <v>1230</v>
      </c>
      <c r="H163" s="1064"/>
    </row>
    <row r="164" spans="1:8" s="1033" customFormat="1" ht="14.25" customHeight="1" thickBot="1" x14ac:dyDescent="0.25">
      <c r="A164" s="1045" t="s">
        <v>1386</v>
      </c>
      <c r="B164" s="1039" t="s">
        <v>1114</v>
      </c>
      <c r="C164" s="1039">
        <v>6560</v>
      </c>
      <c r="D164" s="1039">
        <v>6530</v>
      </c>
      <c r="E164" s="1039">
        <v>7110</v>
      </c>
      <c r="F164" s="1057">
        <v>1340</v>
      </c>
      <c r="H164" s="1064"/>
    </row>
    <row r="165" spans="1:8" s="1033" customFormat="1" ht="14.25" customHeight="1" thickBot="1" x14ac:dyDescent="0.25">
      <c r="A165" s="1045" t="s">
        <v>1386</v>
      </c>
      <c r="B165" s="1039" t="s">
        <v>1125</v>
      </c>
      <c r="C165" s="1039">
        <v>7450</v>
      </c>
      <c r="D165" s="1039">
        <v>7430</v>
      </c>
      <c r="E165" s="1039">
        <v>8110</v>
      </c>
      <c r="F165" s="1057">
        <v>1290</v>
      </c>
      <c r="H165" s="1064"/>
    </row>
    <row r="166" spans="1:8" s="1033" customFormat="1" ht="14.25" customHeight="1" thickBot="1" x14ac:dyDescent="0.25">
      <c r="A166" s="1045" t="s">
        <v>1386</v>
      </c>
      <c r="B166" s="1039" t="s">
        <v>1137</v>
      </c>
      <c r="C166" s="1039">
        <v>7490</v>
      </c>
      <c r="D166" s="1039">
        <v>7460</v>
      </c>
      <c r="E166" s="1039">
        <v>8150</v>
      </c>
      <c r="F166" s="1057">
        <v>1350</v>
      </c>
      <c r="H166" s="1064"/>
    </row>
    <row r="167" spans="1:8" s="1033" customFormat="1" ht="14.25" customHeight="1" thickBot="1" x14ac:dyDescent="0.25">
      <c r="A167" s="1045" t="s">
        <v>1386</v>
      </c>
      <c r="B167" s="1039" t="s">
        <v>1147</v>
      </c>
      <c r="C167" s="1039">
        <v>7540</v>
      </c>
      <c r="D167" s="1039">
        <v>7510</v>
      </c>
      <c r="E167" s="1039">
        <v>8030</v>
      </c>
      <c r="F167" s="1066"/>
      <c r="H167" s="1064"/>
    </row>
    <row r="168" spans="1:8" s="1033" customFormat="1" ht="14.25" customHeight="1" thickBot="1" x14ac:dyDescent="0.25">
      <c r="A168" s="1045" t="s">
        <v>1386</v>
      </c>
      <c r="B168" s="1039" t="s">
        <v>1157</v>
      </c>
      <c r="C168" s="1039">
        <v>7210</v>
      </c>
      <c r="D168" s="1039">
        <v>7180</v>
      </c>
      <c r="E168" s="1039">
        <v>7830</v>
      </c>
      <c r="F168" s="1066"/>
      <c r="H168" s="1064"/>
    </row>
    <row r="169" spans="1:8" s="1033" customFormat="1" ht="14.25" customHeight="1" thickBot="1" x14ac:dyDescent="0.25">
      <c r="A169" s="1045" t="s">
        <v>1386</v>
      </c>
      <c r="B169" s="1039" t="s">
        <v>1167</v>
      </c>
      <c r="C169" s="1039">
        <v>7040</v>
      </c>
      <c r="D169" s="1039">
        <v>7020</v>
      </c>
      <c r="E169" s="1039">
        <v>7670</v>
      </c>
      <c r="F169" s="1066"/>
      <c r="H169" s="1064"/>
    </row>
    <row r="170" spans="1:8" s="1033" customFormat="1" ht="14.25" customHeight="1" thickBot="1" x14ac:dyDescent="0.25">
      <c r="A170" s="1045" t="s">
        <v>1386</v>
      </c>
      <c r="B170" s="1039" t="s">
        <v>1177</v>
      </c>
      <c r="C170" s="1039">
        <v>8040</v>
      </c>
      <c r="D170" s="1039">
        <v>7190</v>
      </c>
      <c r="E170" s="1039">
        <v>7850</v>
      </c>
      <c r="F170" s="1066"/>
      <c r="H170" s="1064"/>
    </row>
    <row r="171" spans="1:8" s="1033" customFormat="1" ht="14.25" customHeight="1" thickBot="1" x14ac:dyDescent="0.25">
      <c r="A171" s="1045" t="s">
        <v>1386</v>
      </c>
      <c r="B171" s="1039" t="s">
        <v>1187</v>
      </c>
      <c r="C171" s="1039">
        <v>7860</v>
      </c>
      <c r="D171" s="1039">
        <v>7720</v>
      </c>
      <c r="E171" s="1039">
        <v>8150</v>
      </c>
      <c r="F171" s="1057">
        <v>1110</v>
      </c>
      <c r="H171" s="1064"/>
    </row>
    <row r="172" spans="1:8" s="1033" customFormat="1" ht="14.25" customHeight="1" thickBot="1" x14ac:dyDescent="0.25">
      <c r="A172" s="1045" t="s">
        <v>1386</v>
      </c>
      <c r="B172" s="1039" t="s">
        <v>1197</v>
      </c>
      <c r="C172" s="1039">
        <v>7210</v>
      </c>
      <c r="D172" s="1039">
        <v>7170</v>
      </c>
      <c r="E172" s="1039">
        <v>7320</v>
      </c>
      <c r="F172" s="1066"/>
      <c r="H172" s="1064"/>
    </row>
    <row r="173" spans="1:8" s="1033" customFormat="1" ht="14.25" customHeight="1" thickBot="1" x14ac:dyDescent="0.25">
      <c r="A173" s="1045" t="s">
        <v>1386</v>
      </c>
      <c r="B173" s="1039" t="s">
        <v>1207</v>
      </c>
      <c r="C173" s="1039">
        <v>6860</v>
      </c>
      <c r="D173" s="1039">
        <v>6810</v>
      </c>
      <c r="E173" s="1039">
        <v>7440</v>
      </c>
      <c r="F173" s="1066"/>
      <c r="H173" s="1064"/>
    </row>
    <row r="174" spans="1:8" s="1033" customFormat="1" ht="14.25" customHeight="1" thickBot="1" x14ac:dyDescent="0.25">
      <c r="A174" s="1045" t="s">
        <v>1386</v>
      </c>
      <c r="B174" s="1039" t="s">
        <v>1217</v>
      </c>
      <c r="C174" s="1039">
        <v>7120</v>
      </c>
      <c r="D174" s="1039">
        <v>7090</v>
      </c>
      <c r="E174" s="1039">
        <v>7500</v>
      </c>
      <c r="F174" s="1057">
        <v>1490</v>
      </c>
      <c r="H174" s="1064"/>
    </row>
    <row r="175" spans="1:8" s="1033" customFormat="1" ht="14.25" customHeight="1" thickBot="1" x14ac:dyDescent="0.25">
      <c r="A175" s="1045" t="s">
        <v>1386</v>
      </c>
      <c r="B175" s="1039" t="s">
        <v>1227</v>
      </c>
      <c r="C175" s="1039">
        <v>7850</v>
      </c>
      <c r="D175" s="1039">
        <v>7820</v>
      </c>
      <c r="E175" s="1039">
        <v>8120</v>
      </c>
      <c r="F175" s="1057">
        <v>1530</v>
      </c>
      <c r="H175" s="1064"/>
    </row>
    <row r="176" spans="1:8" s="1033" customFormat="1" ht="14.25" customHeight="1" thickBot="1" x14ac:dyDescent="0.25">
      <c r="A176" s="1045" t="s">
        <v>1386</v>
      </c>
      <c r="B176" s="1039" t="s">
        <v>1237</v>
      </c>
      <c r="C176" s="1039">
        <v>7620</v>
      </c>
      <c r="D176" s="1039">
        <v>7570</v>
      </c>
      <c r="E176" s="1039">
        <v>7990</v>
      </c>
      <c r="F176" s="1057">
        <v>1480</v>
      </c>
      <c r="H176" s="1064"/>
    </row>
    <row r="177" spans="1:8" s="1033" customFormat="1" ht="14.25" customHeight="1" thickBot="1" x14ac:dyDescent="0.25">
      <c r="A177" s="1045" t="s">
        <v>1386</v>
      </c>
      <c r="B177" s="1039" t="s">
        <v>1246</v>
      </c>
      <c r="C177" s="1039">
        <v>8590</v>
      </c>
      <c r="D177" s="1039">
        <v>8570</v>
      </c>
      <c r="E177" s="1039">
        <v>8740</v>
      </c>
      <c r="F177" s="1057">
        <v>1540</v>
      </c>
      <c r="H177" s="1064"/>
    </row>
    <row r="178" spans="1:8" s="1033" customFormat="1" ht="14.25" customHeight="1" thickBot="1" x14ac:dyDescent="0.25">
      <c r="A178" s="1045" t="s">
        <v>1386</v>
      </c>
      <c r="B178" s="1039" t="s">
        <v>1255</v>
      </c>
      <c r="C178" s="1039">
        <v>7510</v>
      </c>
      <c r="D178" s="1039">
        <v>7470</v>
      </c>
      <c r="E178" s="1039">
        <v>8090</v>
      </c>
      <c r="F178" s="1057">
        <v>1320</v>
      </c>
      <c r="H178" s="1064"/>
    </row>
    <row r="179" spans="1:8" s="1033" customFormat="1" ht="14.25" customHeight="1" thickBot="1" x14ac:dyDescent="0.25">
      <c r="A179" s="1045" t="s">
        <v>1386</v>
      </c>
      <c r="B179" s="1039" t="s">
        <v>1263</v>
      </c>
      <c r="C179" s="1039">
        <v>6380</v>
      </c>
      <c r="D179" s="1039">
        <v>6340</v>
      </c>
      <c r="E179" s="1039">
        <v>6810</v>
      </c>
      <c r="F179" s="1066"/>
      <c r="H179" s="1064"/>
    </row>
    <row r="180" spans="1:8" s="1033" customFormat="1" ht="14.25" customHeight="1" thickBot="1" x14ac:dyDescent="0.25">
      <c r="A180" s="1045" t="s">
        <v>1386</v>
      </c>
      <c r="B180" s="1039" t="s">
        <v>1270</v>
      </c>
      <c r="C180" s="1039">
        <v>7830</v>
      </c>
      <c r="D180" s="1039">
        <v>7800</v>
      </c>
      <c r="E180" s="1039">
        <v>7780</v>
      </c>
      <c r="F180" s="1057">
        <v>1440</v>
      </c>
      <c r="H180" s="1064"/>
    </row>
    <row r="181" spans="1:8" s="1033" customFormat="1" ht="14.25" customHeight="1" thickBot="1" x14ac:dyDescent="0.25">
      <c r="A181" s="1045" t="s">
        <v>1386</v>
      </c>
      <c r="B181" s="1039" t="s">
        <v>1277</v>
      </c>
      <c r="C181" s="1039">
        <v>7110</v>
      </c>
      <c r="D181" s="1039">
        <v>7080</v>
      </c>
      <c r="E181" s="1039">
        <v>7730</v>
      </c>
      <c r="F181" s="1057">
        <v>1350</v>
      </c>
      <c r="H181" s="1064"/>
    </row>
    <row r="182" spans="1:8" s="1033" customFormat="1" ht="14.25" customHeight="1" thickBot="1" x14ac:dyDescent="0.25">
      <c r="A182" s="1045" t="s">
        <v>1386</v>
      </c>
      <c r="B182" s="1039" t="s">
        <v>1284</v>
      </c>
      <c r="C182" s="1039">
        <v>7310</v>
      </c>
      <c r="D182" s="1039">
        <v>7280</v>
      </c>
      <c r="E182" s="1039">
        <v>7950</v>
      </c>
      <c r="F182" s="1057">
        <v>1220</v>
      </c>
      <c r="H182" s="1064"/>
    </row>
    <row r="183" spans="1:8" s="1033" customFormat="1" ht="14.25" customHeight="1" thickBot="1" x14ac:dyDescent="0.25">
      <c r="A183" s="1045" t="s">
        <v>1386</v>
      </c>
      <c r="B183" s="1039" t="s">
        <v>1291</v>
      </c>
      <c r="C183" s="1039">
        <v>7470</v>
      </c>
      <c r="D183" s="1039">
        <v>7440</v>
      </c>
      <c r="E183" s="1039">
        <v>7880</v>
      </c>
      <c r="F183" s="1066"/>
      <c r="H183" s="1064"/>
    </row>
    <row r="184" spans="1:8" s="1033" customFormat="1" ht="14.25" customHeight="1" thickBot="1" x14ac:dyDescent="0.25">
      <c r="A184" s="1045" t="s">
        <v>1386</v>
      </c>
      <c r="B184" s="1039" t="s">
        <v>1298</v>
      </c>
      <c r="C184" s="1039">
        <v>6960</v>
      </c>
      <c r="D184" s="1039">
        <v>6930</v>
      </c>
      <c r="E184" s="1039">
        <v>7570</v>
      </c>
      <c r="F184" s="1066"/>
      <c r="H184" s="1064"/>
    </row>
    <row r="185" spans="1:8" s="1033" customFormat="1" ht="14.25" customHeight="1" thickBot="1" x14ac:dyDescent="0.25">
      <c r="A185" s="1045" t="s">
        <v>1386</v>
      </c>
      <c r="B185" s="1039" t="s">
        <v>1305</v>
      </c>
      <c r="C185" s="1039">
        <v>7260</v>
      </c>
      <c r="D185" s="1039">
        <v>7230</v>
      </c>
      <c r="E185" s="1039">
        <v>7710</v>
      </c>
      <c r="F185" s="1057">
        <v>1360</v>
      </c>
      <c r="H185" s="1064"/>
    </row>
    <row r="186" spans="1:8" s="1033" customFormat="1" ht="14.25" customHeight="1" thickBot="1" x14ac:dyDescent="0.25">
      <c r="A186" s="1045" t="s">
        <v>1386</v>
      </c>
      <c r="B186" s="1039" t="s">
        <v>1310</v>
      </c>
      <c r="C186" s="1039"/>
      <c r="D186" s="1039"/>
      <c r="E186" s="1039"/>
      <c r="F186" s="1057">
        <v>1560</v>
      </c>
      <c r="H186" s="1064"/>
    </row>
    <row r="187" spans="1:8" s="1033" customFormat="1" ht="14.25" customHeight="1" thickBot="1" x14ac:dyDescent="0.25">
      <c r="A187" s="1045" t="s">
        <v>1386</v>
      </c>
      <c r="B187" s="1039" t="s">
        <v>1314</v>
      </c>
      <c r="C187" s="1039"/>
      <c r="D187" s="1039"/>
      <c r="E187" s="1039"/>
      <c r="F187" s="1057">
        <v>1560</v>
      </c>
      <c r="H187" s="1064"/>
    </row>
    <row r="188" spans="1:8" s="1033" customFormat="1" ht="14.25" customHeight="1" thickBot="1" x14ac:dyDescent="0.25">
      <c r="A188" s="1045" t="s">
        <v>1386</v>
      </c>
      <c r="B188" s="1039" t="s">
        <v>1319</v>
      </c>
      <c r="C188" s="1039"/>
      <c r="D188" s="1039"/>
      <c r="E188" s="1039"/>
      <c r="F188" s="1057">
        <v>1560</v>
      </c>
      <c r="H188" s="1064"/>
    </row>
    <row r="189" spans="1:8" s="1033" customFormat="1" ht="14.25" customHeight="1" thickBot="1" x14ac:dyDescent="0.25">
      <c r="A189" s="1045" t="s">
        <v>1386</v>
      </c>
      <c r="B189" s="1039" t="s">
        <v>1324</v>
      </c>
      <c r="C189" s="1039"/>
      <c r="D189" s="1039"/>
      <c r="E189" s="1039"/>
      <c r="F189" s="1057">
        <v>1320</v>
      </c>
      <c r="H189" s="1064"/>
    </row>
    <row r="190" spans="1:8" s="1033" customFormat="1" ht="14.25" customHeight="1" thickBot="1" x14ac:dyDescent="0.25">
      <c r="A190" s="1045" t="s">
        <v>1386</v>
      </c>
      <c r="B190" s="1039" t="s">
        <v>1329</v>
      </c>
      <c r="C190" s="1039"/>
      <c r="D190" s="1039"/>
      <c r="E190" s="1039"/>
      <c r="F190" s="1057">
        <v>1320</v>
      </c>
      <c r="H190" s="1064"/>
    </row>
    <row r="191" spans="1:8" s="1033" customFormat="1" ht="14.25" customHeight="1" thickBot="1" x14ac:dyDescent="0.25">
      <c r="A191" s="1045" t="s">
        <v>1386</v>
      </c>
      <c r="B191" s="1039" t="s">
        <v>1334</v>
      </c>
      <c r="C191" s="1039"/>
      <c r="D191" s="1039"/>
      <c r="E191" s="1039"/>
      <c r="F191" s="1057">
        <v>1320</v>
      </c>
      <c r="H191" s="1064"/>
    </row>
    <row r="192" spans="1:8" s="1033" customFormat="1" ht="14.25" customHeight="1" thickBot="1" x14ac:dyDescent="0.25">
      <c r="A192" s="1045" t="s">
        <v>1386</v>
      </c>
      <c r="B192" s="1039" t="s">
        <v>1338</v>
      </c>
      <c r="C192" s="1039"/>
      <c r="D192" s="1039"/>
      <c r="E192" s="1039"/>
      <c r="F192" s="1057">
        <v>1100</v>
      </c>
      <c r="H192" s="1064"/>
    </row>
    <row r="193" spans="1:8" s="1033" customFormat="1" ht="14.25" customHeight="1" thickBot="1" x14ac:dyDescent="0.25">
      <c r="A193" s="1045" t="s">
        <v>1386</v>
      </c>
      <c r="B193" s="1039" t="s">
        <v>1342</v>
      </c>
      <c r="C193" s="1039"/>
      <c r="D193" s="1039"/>
      <c r="E193" s="1039"/>
      <c r="F193" s="1057">
        <v>1100</v>
      </c>
      <c r="H193" s="1064"/>
    </row>
    <row r="194" spans="1:8" s="1033" customFormat="1" ht="14.25" customHeight="1" thickBot="1" x14ac:dyDescent="0.25">
      <c r="A194" s="1045" t="s">
        <v>1386</v>
      </c>
      <c r="B194" s="1039" t="s">
        <v>1346</v>
      </c>
      <c r="C194" s="1039"/>
      <c r="D194" s="1039"/>
      <c r="E194" s="1039"/>
      <c r="F194" s="1057">
        <v>1080</v>
      </c>
      <c r="H194" s="1064"/>
    </row>
    <row r="195" spans="1:8" s="1033" customFormat="1" ht="14.25" customHeight="1" thickBot="1" x14ac:dyDescent="0.25">
      <c r="A195" s="1045" t="s">
        <v>1386</v>
      </c>
      <c r="B195" s="1039" t="s">
        <v>1350</v>
      </c>
      <c r="C195" s="1039"/>
      <c r="D195" s="1039"/>
      <c r="E195" s="1039"/>
      <c r="F195" s="1057">
        <v>1270</v>
      </c>
      <c r="H195" s="1064"/>
    </row>
    <row r="196" spans="1:8" s="1033" customFormat="1" ht="14.25" customHeight="1" thickBot="1" x14ac:dyDescent="0.25">
      <c r="A196" s="1045" t="s">
        <v>1386</v>
      </c>
      <c r="B196" s="1039" t="s">
        <v>1354</v>
      </c>
      <c r="C196" s="1039"/>
      <c r="D196" s="1039"/>
      <c r="E196" s="1039"/>
      <c r="F196" s="1057">
        <v>1150</v>
      </c>
      <c r="H196" s="1064"/>
    </row>
    <row r="197" spans="1:8" s="1033" customFormat="1" ht="14.25" customHeight="1" thickBot="1" x14ac:dyDescent="0.25">
      <c r="A197" s="1045" t="s">
        <v>1386</v>
      </c>
      <c r="B197" s="1039" t="s">
        <v>1358</v>
      </c>
      <c r="C197" s="1039"/>
      <c r="D197" s="1039"/>
      <c r="E197" s="1039"/>
      <c r="F197" s="1057">
        <v>1330</v>
      </c>
      <c r="H197" s="1064"/>
    </row>
    <row r="198" spans="1:8" s="1033" customFormat="1" ht="14.25" customHeight="1" thickBot="1" x14ac:dyDescent="0.25">
      <c r="A198" s="1045" t="s">
        <v>1386</v>
      </c>
      <c r="B198" s="1039" t="s">
        <v>1361</v>
      </c>
      <c r="C198" s="1039"/>
      <c r="D198" s="1039"/>
      <c r="E198" s="1039"/>
      <c r="F198" s="1057">
        <v>1170</v>
      </c>
      <c r="H198" s="1064"/>
    </row>
    <row r="199" spans="1:8" s="1033" customFormat="1" ht="14.25" customHeight="1" thickBot="1" x14ac:dyDescent="0.25">
      <c r="A199" s="1045" t="s">
        <v>1386</v>
      </c>
      <c r="B199" s="1039" t="s">
        <v>1364</v>
      </c>
      <c r="C199" s="1039"/>
      <c r="D199" s="1039"/>
      <c r="E199" s="1039"/>
      <c r="F199" s="1057">
        <v>1120</v>
      </c>
      <c r="H199" s="1064"/>
    </row>
    <row r="200" spans="1:8" s="1033" customFormat="1" ht="14.25" customHeight="1" thickBot="1" x14ac:dyDescent="0.25">
      <c r="A200" s="1045" t="s">
        <v>1386</v>
      </c>
      <c r="B200" s="1039" t="s">
        <v>1367</v>
      </c>
      <c r="C200" s="1039"/>
      <c r="D200" s="1039"/>
      <c r="E200" s="1039"/>
      <c r="F200" s="1057">
        <v>1120</v>
      </c>
      <c r="H200" s="1064"/>
    </row>
    <row r="201" spans="1:8" s="1033" customFormat="1" ht="14.25" customHeight="1" thickBot="1" x14ac:dyDescent="0.25">
      <c r="A201" s="1045" t="s">
        <v>1386</v>
      </c>
      <c r="B201" s="1039" t="s">
        <v>1370</v>
      </c>
      <c r="C201" s="1039"/>
      <c r="D201" s="1039"/>
      <c r="E201" s="1039"/>
      <c r="F201" s="1057">
        <v>1540</v>
      </c>
      <c r="H201" s="1064"/>
    </row>
    <row r="202" spans="1:8" s="1033" customFormat="1" ht="14.25" customHeight="1" thickBot="1" x14ac:dyDescent="0.25">
      <c r="A202" s="1045" t="s">
        <v>1386</v>
      </c>
      <c r="B202" s="1039" t="s">
        <v>1373</v>
      </c>
      <c r="C202" s="1039"/>
      <c r="D202" s="1039"/>
      <c r="E202" s="1039"/>
      <c r="F202" s="1057">
        <v>1310</v>
      </c>
      <c r="H202" s="1064"/>
    </row>
    <row r="203" spans="1:8" s="1033" customFormat="1" ht="14.25" customHeight="1" thickBot="1" x14ac:dyDescent="0.25">
      <c r="A203" s="1045" t="s">
        <v>1386</v>
      </c>
      <c r="B203" s="1039" t="s">
        <v>1376</v>
      </c>
      <c r="C203" s="1039"/>
      <c r="D203" s="1039"/>
      <c r="E203" s="1039"/>
      <c r="F203" s="1057">
        <v>1310</v>
      </c>
      <c r="H203" s="1064"/>
    </row>
    <row r="204" spans="1:8" s="1033" customFormat="1" ht="14.25" customHeight="1" thickBot="1" x14ac:dyDescent="0.25">
      <c r="A204" s="1045" t="s">
        <v>1386</v>
      </c>
      <c r="B204" s="1039" t="s">
        <v>1378</v>
      </c>
      <c r="C204" s="1039"/>
      <c r="D204" s="1039"/>
      <c r="E204" s="1039"/>
      <c r="F204" s="1057">
        <v>1080</v>
      </c>
      <c r="H204" s="1064"/>
    </row>
    <row r="205" spans="1:8" s="1033" customFormat="1" ht="14.25" customHeight="1" thickBot="1" x14ac:dyDescent="0.25">
      <c r="A205" s="1045" t="s">
        <v>1386</v>
      </c>
      <c r="B205" s="1039" t="s">
        <v>1381</v>
      </c>
      <c r="C205" s="1039"/>
      <c r="D205" s="1039"/>
      <c r="E205" s="1039"/>
      <c r="F205" s="1057">
        <v>1080</v>
      </c>
      <c r="H205" s="1064"/>
    </row>
    <row r="206" spans="1:8" s="1033" customFormat="1" ht="14.25" customHeight="1" thickBot="1" x14ac:dyDescent="0.25">
      <c r="A206" s="1045" t="s">
        <v>1388</v>
      </c>
      <c r="B206" s="1046" t="s">
        <v>1389</v>
      </c>
      <c r="C206" s="1046">
        <v>5450</v>
      </c>
      <c r="D206" s="1046">
        <v>5430</v>
      </c>
      <c r="E206" s="1046">
        <v>5700</v>
      </c>
      <c r="F206" s="1047">
        <v>1020</v>
      </c>
      <c r="H206" s="1064"/>
    </row>
    <row r="207" spans="1:8" s="1033" customFormat="1" ht="14.25" customHeight="1" thickBot="1" x14ac:dyDescent="0.25">
      <c r="A207" s="1045" t="s">
        <v>1388</v>
      </c>
      <c r="B207" s="1039" t="s">
        <v>1052</v>
      </c>
      <c r="C207" s="1039">
        <v>5860</v>
      </c>
      <c r="D207" s="1039">
        <v>5820</v>
      </c>
      <c r="E207" s="1039">
        <v>6050</v>
      </c>
      <c r="F207" s="1057">
        <v>1080</v>
      </c>
      <c r="H207" s="1064"/>
    </row>
    <row r="208" spans="1:8" s="1033" customFormat="1" ht="14.25" customHeight="1" thickBot="1" x14ac:dyDescent="0.25">
      <c r="A208" s="1045" t="s">
        <v>1388</v>
      </c>
      <c r="B208" s="1039" t="s">
        <v>1066</v>
      </c>
      <c r="C208" s="1039">
        <v>4630</v>
      </c>
      <c r="D208" s="1039">
        <v>4600</v>
      </c>
      <c r="E208" s="1039">
        <v>4840</v>
      </c>
      <c r="F208" s="1057">
        <v>900</v>
      </c>
      <c r="H208" s="1064"/>
    </row>
    <row r="209" spans="1:8" s="1033" customFormat="1" ht="14.25" customHeight="1" thickBot="1" x14ac:dyDescent="0.25">
      <c r="A209" s="1045" t="s">
        <v>1388</v>
      </c>
      <c r="B209" s="1039" t="s">
        <v>1079</v>
      </c>
      <c r="C209" s="1039">
        <v>5320</v>
      </c>
      <c r="D209" s="1039">
        <v>5270</v>
      </c>
      <c r="E209" s="1039">
        <v>5540</v>
      </c>
      <c r="F209" s="1057">
        <v>980</v>
      </c>
      <c r="H209" s="1064"/>
    </row>
    <row r="210" spans="1:8" s="1033" customFormat="1" ht="14.25" customHeight="1" thickBot="1" x14ac:dyDescent="0.25">
      <c r="A210" s="1045" t="s">
        <v>1388</v>
      </c>
      <c r="B210" s="1039" t="s">
        <v>1093</v>
      </c>
      <c r="C210" s="1039">
        <v>5760</v>
      </c>
      <c r="D210" s="1039">
        <v>5710</v>
      </c>
      <c r="E210" s="1039">
        <v>6010</v>
      </c>
      <c r="F210" s="1057">
        <v>870</v>
      </c>
      <c r="H210" s="1064"/>
    </row>
    <row r="211" spans="1:8" s="1033" customFormat="1" ht="14.25" customHeight="1" thickBot="1" x14ac:dyDescent="0.25">
      <c r="A211" s="1045" t="s">
        <v>1388</v>
      </c>
      <c r="B211" s="1039" t="s">
        <v>1104</v>
      </c>
      <c r="C211" s="1039">
        <v>4160</v>
      </c>
      <c r="D211" s="1039">
        <v>4100</v>
      </c>
      <c r="E211" s="1039">
        <v>4270</v>
      </c>
      <c r="F211" s="1057">
        <v>790</v>
      </c>
      <c r="H211" s="1064"/>
    </row>
    <row r="212" spans="1:8" s="1033" customFormat="1" ht="14.25" customHeight="1" thickBot="1" x14ac:dyDescent="0.25">
      <c r="A212" s="1045" t="s">
        <v>1388</v>
      </c>
      <c r="B212" s="1039" t="s">
        <v>1115</v>
      </c>
      <c r="C212" s="1039">
        <v>4880</v>
      </c>
      <c r="D212" s="1039">
        <v>4850</v>
      </c>
      <c r="E212" s="1039">
        <v>5110</v>
      </c>
      <c r="F212" s="1057">
        <v>940</v>
      </c>
      <c r="H212" s="1064"/>
    </row>
    <row r="213" spans="1:8" s="1033" customFormat="1" ht="14.25" customHeight="1" thickBot="1" x14ac:dyDescent="0.25">
      <c r="A213" s="1045" t="s">
        <v>1388</v>
      </c>
      <c r="B213" s="1039" t="s">
        <v>1126</v>
      </c>
      <c r="C213" s="1039">
        <v>4640</v>
      </c>
      <c r="D213" s="1039">
        <v>4590</v>
      </c>
      <c r="E213" s="1039">
        <v>4700</v>
      </c>
      <c r="F213" s="1057">
        <v>1030</v>
      </c>
      <c r="H213" s="1064"/>
    </row>
    <row r="214" spans="1:8" s="1033" customFormat="1" ht="14.25" customHeight="1" thickBot="1" x14ac:dyDescent="0.25">
      <c r="A214" s="1045" t="s">
        <v>1388</v>
      </c>
      <c r="B214" s="1039" t="s">
        <v>1138</v>
      </c>
      <c r="C214" s="1039">
        <v>4540</v>
      </c>
      <c r="D214" s="1039">
        <v>4490</v>
      </c>
      <c r="E214" s="1039">
        <v>4610</v>
      </c>
      <c r="F214" s="1066"/>
      <c r="H214" s="1064"/>
    </row>
    <row r="215" spans="1:8" s="1033" customFormat="1" ht="14.25" customHeight="1" thickBot="1" x14ac:dyDescent="0.25">
      <c r="A215" s="1045" t="s">
        <v>1388</v>
      </c>
      <c r="B215" s="1039" t="s">
        <v>1148</v>
      </c>
      <c r="C215" s="1039">
        <v>5280</v>
      </c>
      <c r="D215" s="1039">
        <v>5250</v>
      </c>
      <c r="E215" s="1039">
        <v>5520</v>
      </c>
      <c r="F215" s="1057">
        <v>1000</v>
      </c>
      <c r="H215" s="1064"/>
    </row>
    <row r="216" spans="1:8" s="1033" customFormat="1" ht="14.25" customHeight="1" thickBot="1" x14ac:dyDescent="0.25">
      <c r="A216" s="1045" t="s">
        <v>1388</v>
      </c>
      <c r="B216" s="1039" t="s">
        <v>1158</v>
      </c>
      <c r="C216" s="1039">
        <v>5100</v>
      </c>
      <c r="D216" s="1039">
        <v>5050</v>
      </c>
      <c r="E216" s="1039">
        <v>5300</v>
      </c>
      <c r="F216" s="1057">
        <v>950</v>
      </c>
      <c r="H216" s="1064"/>
    </row>
    <row r="217" spans="1:8" s="1033" customFormat="1" ht="14.25" customHeight="1" thickBot="1" x14ac:dyDescent="0.25">
      <c r="A217" s="1045" t="s">
        <v>1388</v>
      </c>
      <c r="B217" s="1039" t="s">
        <v>1168</v>
      </c>
      <c r="C217" s="1039">
        <v>5370</v>
      </c>
      <c r="D217" s="1039">
        <v>5320</v>
      </c>
      <c r="E217" s="1039">
        <v>5410</v>
      </c>
      <c r="F217" s="1057">
        <v>950</v>
      </c>
      <c r="H217" s="1064"/>
    </row>
    <row r="218" spans="1:8" s="1033" customFormat="1" ht="14.25" customHeight="1" thickBot="1" x14ac:dyDescent="0.25">
      <c r="A218" s="1045" t="s">
        <v>1388</v>
      </c>
      <c r="B218" s="1039" t="s">
        <v>1178</v>
      </c>
      <c r="C218" s="1039">
        <v>5540</v>
      </c>
      <c r="D218" s="1039">
        <v>5480</v>
      </c>
      <c r="E218" s="1039">
        <v>5740</v>
      </c>
      <c r="F218" s="1057">
        <v>1020</v>
      </c>
      <c r="H218" s="1064"/>
    </row>
    <row r="219" spans="1:8" s="1033" customFormat="1" ht="14.25" customHeight="1" thickBot="1" x14ac:dyDescent="0.25">
      <c r="A219" s="1045" t="s">
        <v>1388</v>
      </c>
      <c r="B219" s="1039" t="s">
        <v>1188</v>
      </c>
      <c r="C219" s="1039">
        <v>5140</v>
      </c>
      <c r="D219" s="1039">
        <v>5100</v>
      </c>
      <c r="E219" s="1039">
        <v>5350</v>
      </c>
      <c r="F219" s="1057">
        <v>1120</v>
      </c>
      <c r="H219" s="1064"/>
    </row>
    <row r="220" spans="1:8" s="1033" customFormat="1" ht="14.25" customHeight="1" thickBot="1" x14ac:dyDescent="0.25">
      <c r="A220" s="1045" t="s">
        <v>1388</v>
      </c>
      <c r="B220" s="1039" t="s">
        <v>1198</v>
      </c>
      <c r="C220" s="1039">
        <v>5040</v>
      </c>
      <c r="D220" s="1039">
        <v>5000</v>
      </c>
      <c r="E220" s="1039">
        <v>5240</v>
      </c>
      <c r="F220" s="1057">
        <v>980</v>
      </c>
      <c r="H220" s="1064"/>
    </row>
    <row r="221" spans="1:8" s="1033" customFormat="1" ht="14.25" customHeight="1" thickBot="1" x14ac:dyDescent="0.25">
      <c r="A221" s="1045" t="s">
        <v>1388</v>
      </c>
      <c r="B221" s="1039" t="s">
        <v>1208</v>
      </c>
      <c r="C221" s="1067"/>
      <c r="D221" s="1067"/>
      <c r="E221" s="1067"/>
      <c r="F221" s="1057">
        <v>1070</v>
      </c>
      <c r="H221" s="1064"/>
    </row>
    <row r="222" spans="1:8" s="1033" customFormat="1" ht="14.25" customHeight="1" thickBot="1" x14ac:dyDescent="0.25">
      <c r="A222" s="1045" t="s">
        <v>1388</v>
      </c>
      <c r="B222" s="1039" t="s">
        <v>1218</v>
      </c>
      <c r="C222" s="1067"/>
      <c r="D222" s="1067"/>
      <c r="E222" s="1067"/>
      <c r="F222" s="1057">
        <v>870</v>
      </c>
      <c r="H222" s="1064"/>
    </row>
    <row r="223" spans="1:8" s="1033" customFormat="1" ht="14.25" customHeight="1" thickBot="1" x14ac:dyDescent="0.25">
      <c r="A223" s="1045" t="s">
        <v>1388</v>
      </c>
      <c r="B223" s="1039" t="s">
        <v>1228</v>
      </c>
      <c r="C223" s="1067"/>
      <c r="D223" s="1067"/>
      <c r="E223" s="1067"/>
      <c r="F223" s="1057">
        <v>940</v>
      </c>
      <c r="H223" s="1064"/>
    </row>
    <row r="224" spans="1:8" s="1033" customFormat="1" ht="14.25" customHeight="1" thickBot="1" x14ac:dyDescent="0.25">
      <c r="A224" s="1045" t="s">
        <v>1388</v>
      </c>
      <c r="B224" s="1039" t="s">
        <v>1238</v>
      </c>
      <c r="C224" s="1067"/>
      <c r="D224" s="1067"/>
      <c r="E224" s="1067"/>
      <c r="F224" s="1057">
        <v>990</v>
      </c>
      <c r="H224" s="1064"/>
    </row>
    <row r="225" spans="1:8" s="1033" customFormat="1" ht="14.25" customHeight="1" thickBot="1" x14ac:dyDescent="0.25">
      <c r="A225" s="1045" t="s">
        <v>1388</v>
      </c>
      <c r="B225" s="1039" t="s">
        <v>1247</v>
      </c>
      <c r="C225" s="1039">
        <v>5730</v>
      </c>
      <c r="D225" s="1039">
        <v>5680</v>
      </c>
      <c r="E225" s="1039">
        <v>6020</v>
      </c>
      <c r="F225" s="1057">
        <v>1000</v>
      </c>
      <c r="H225" s="1064"/>
    </row>
    <row r="226" spans="1:8" s="1033" customFormat="1" ht="14.25" customHeight="1" thickBot="1" x14ac:dyDescent="0.25">
      <c r="A226" s="1045" t="s">
        <v>1388</v>
      </c>
      <c r="B226" s="1039" t="s">
        <v>1256</v>
      </c>
      <c r="C226" s="1039">
        <v>4970</v>
      </c>
      <c r="D226" s="1039">
        <v>4940</v>
      </c>
      <c r="E226" s="1039">
        <v>5180</v>
      </c>
      <c r="F226" s="1057">
        <v>960</v>
      </c>
      <c r="H226" s="1064"/>
    </row>
    <row r="227" spans="1:8" s="1033" customFormat="1" ht="14.25" customHeight="1" thickBot="1" x14ac:dyDescent="0.25">
      <c r="A227" s="1045" t="s">
        <v>1388</v>
      </c>
      <c r="B227" s="1039" t="s">
        <v>1264</v>
      </c>
      <c r="C227" s="1039">
        <v>5550</v>
      </c>
      <c r="D227" s="1039">
        <v>5500</v>
      </c>
      <c r="E227" s="1039">
        <v>5780</v>
      </c>
      <c r="F227" s="1057">
        <v>940</v>
      </c>
      <c r="H227" s="1064"/>
    </row>
    <row r="228" spans="1:8" s="1033" customFormat="1" ht="14.25" customHeight="1" thickBot="1" x14ac:dyDescent="0.25">
      <c r="A228" s="1045" t="s">
        <v>1388</v>
      </c>
      <c r="B228" s="1039" t="s">
        <v>1271</v>
      </c>
      <c r="C228" s="1039">
        <v>5460</v>
      </c>
      <c r="D228" s="1039">
        <v>5420</v>
      </c>
      <c r="E228" s="1039">
        <v>5690</v>
      </c>
      <c r="F228" s="1057">
        <v>910</v>
      </c>
      <c r="H228" s="1064"/>
    </row>
    <row r="229" spans="1:8" s="1033" customFormat="1" ht="14.25" customHeight="1" thickBot="1" x14ac:dyDescent="0.25">
      <c r="A229" s="1045" t="s">
        <v>1388</v>
      </c>
      <c r="B229" s="1039" t="s">
        <v>1278</v>
      </c>
      <c r="C229" s="1039">
        <v>5310</v>
      </c>
      <c r="D229" s="1039">
        <v>5270</v>
      </c>
      <c r="E229" s="1039">
        <v>5510</v>
      </c>
      <c r="F229" s="1066"/>
      <c r="H229" s="1064"/>
    </row>
    <row r="230" spans="1:8" s="1033" customFormat="1" ht="14.25" customHeight="1" thickBot="1" x14ac:dyDescent="0.25">
      <c r="A230" s="1045" t="s">
        <v>1388</v>
      </c>
      <c r="B230" s="1039" t="s">
        <v>1285</v>
      </c>
      <c r="C230" s="1039">
        <v>4540</v>
      </c>
      <c r="D230" s="1039">
        <v>4500</v>
      </c>
      <c r="E230" s="1039">
        <v>4730</v>
      </c>
      <c r="F230" s="1066"/>
      <c r="H230" s="1064"/>
    </row>
    <row r="231" spans="1:8" s="1033" customFormat="1" ht="14.25" customHeight="1" thickBot="1" x14ac:dyDescent="0.25">
      <c r="A231" s="1045" t="s">
        <v>1388</v>
      </c>
      <c r="B231" s="1039" t="s">
        <v>1292</v>
      </c>
      <c r="C231" s="1039">
        <v>4480</v>
      </c>
      <c r="D231" s="1039">
        <v>4410</v>
      </c>
      <c r="E231" s="1039">
        <v>4640</v>
      </c>
      <c r="F231" s="1066"/>
      <c r="H231" s="1064"/>
    </row>
    <row r="232" spans="1:8" s="1033" customFormat="1" ht="14.25" customHeight="1" thickBot="1" x14ac:dyDescent="0.25">
      <c r="A232" s="1045" t="s">
        <v>1388</v>
      </c>
      <c r="B232" s="1039" t="s">
        <v>1299</v>
      </c>
      <c r="C232" s="1039">
        <v>5670</v>
      </c>
      <c r="D232" s="1039">
        <v>5600</v>
      </c>
      <c r="E232" s="1039">
        <v>5890</v>
      </c>
      <c r="F232" s="1057">
        <v>1150</v>
      </c>
      <c r="H232" s="1064"/>
    </row>
    <row r="233" spans="1:8" s="1033" customFormat="1" ht="14.25" customHeight="1" thickBot="1" x14ac:dyDescent="0.25">
      <c r="A233" s="1045" t="s">
        <v>1388</v>
      </c>
      <c r="B233" s="1039" t="s">
        <v>1306</v>
      </c>
      <c r="C233" s="1039">
        <v>4590</v>
      </c>
      <c r="D233" s="1039">
        <v>4500</v>
      </c>
      <c r="E233" s="1039">
        <v>4600</v>
      </c>
      <c r="F233" s="1066"/>
      <c r="H233" s="1064"/>
    </row>
    <row r="234" spans="1:8" s="1033" customFormat="1" ht="14.25" customHeight="1" thickBot="1" x14ac:dyDescent="0.25">
      <c r="A234" s="1045" t="s">
        <v>1388</v>
      </c>
      <c r="B234" s="1039" t="s">
        <v>2385</v>
      </c>
      <c r="C234" s="1039">
        <v>3990</v>
      </c>
      <c r="D234" s="1039">
        <v>3950</v>
      </c>
      <c r="E234" s="1039">
        <v>4180</v>
      </c>
      <c r="F234" s="1066"/>
      <c r="H234" s="1064"/>
    </row>
    <row r="235" spans="1:8" s="1033" customFormat="1" ht="14.25" customHeight="1" thickBot="1" x14ac:dyDescent="0.25">
      <c r="A235" s="1045" t="s">
        <v>1388</v>
      </c>
      <c r="B235" s="1039" t="s">
        <v>1315</v>
      </c>
      <c r="C235" s="1039">
        <v>5590</v>
      </c>
      <c r="D235" s="1039">
        <v>5540</v>
      </c>
      <c r="E235" s="1039">
        <v>5810</v>
      </c>
      <c r="F235" s="1057">
        <v>970</v>
      </c>
      <c r="H235" s="1064"/>
    </row>
    <row r="236" spans="1:8" s="1033" customFormat="1" ht="14.25" customHeight="1" thickBot="1" x14ac:dyDescent="0.25">
      <c r="A236" s="1045" t="s">
        <v>1388</v>
      </c>
      <c r="B236" s="1039" t="s">
        <v>1320</v>
      </c>
      <c r="C236" s="1039"/>
      <c r="D236" s="1039"/>
      <c r="E236" s="1039"/>
      <c r="F236" s="1057">
        <v>1020</v>
      </c>
      <c r="H236" s="1064"/>
    </row>
    <row r="237" spans="1:8" s="1033" customFormat="1" ht="14.25" customHeight="1" thickBot="1" x14ac:dyDescent="0.25">
      <c r="A237" s="1045" t="s">
        <v>1388</v>
      </c>
      <c r="B237" s="1039" t="s">
        <v>1325</v>
      </c>
      <c r="C237" s="1039"/>
      <c r="D237" s="1039"/>
      <c r="E237" s="1039"/>
      <c r="F237" s="1057">
        <v>960</v>
      </c>
      <c r="H237" s="1064"/>
    </row>
    <row r="238" spans="1:8" s="1033" customFormat="1" ht="14.25" customHeight="1" thickBot="1" x14ac:dyDescent="0.25">
      <c r="A238" s="1045" t="s">
        <v>1388</v>
      </c>
      <c r="B238" s="1039" t="s">
        <v>1330</v>
      </c>
      <c r="C238" s="1039"/>
      <c r="D238" s="1039"/>
      <c r="E238" s="1039"/>
      <c r="F238" s="1057">
        <v>960</v>
      </c>
      <c r="H238" s="1064"/>
    </row>
    <row r="239" spans="1:8" s="1033" customFormat="1" ht="14.25" customHeight="1" thickBot="1" x14ac:dyDescent="0.25">
      <c r="A239" s="1045" t="s">
        <v>1388</v>
      </c>
      <c r="B239" s="1039" t="s">
        <v>1335</v>
      </c>
      <c r="C239" s="1039"/>
      <c r="D239" s="1039"/>
      <c r="E239" s="1039"/>
      <c r="F239" s="1057">
        <v>960</v>
      </c>
      <c r="H239" s="1064"/>
    </row>
    <row r="240" spans="1:8" s="1033" customFormat="1" ht="14.25" customHeight="1" thickBot="1" x14ac:dyDescent="0.25">
      <c r="A240" s="1045" t="s">
        <v>1388</v>
      </c>
      <c r="B240" s="1039" t="s">
        <v>1339</v>
      </c>
      <c r="C240" s="1039"/>
      <c r="D240" s="1039"/>
      <c r="E240" s="1039"/>
      <c r="F240" s="1057">
        <v>990</v>
      </c>
      <c r="H240" s="1064"/>
    </row>
    <row r="241" spans="1:8" s="1033" customFormat="1" ht="14.25" customHeight="1" thickBot="1" x14ac:dyDescent="0.25">
      <c r="A241" s="1045" t="s">
        <v>1388</v>
      </c>
      <c r="B241" s="1039" t="s">
        <v>1343</v>
      </c>
      <c r="C241" s="1039"/>
      <c r="D241" s="1039"/>
      <c r="E241" s="1039"/>
      <c r="F241" s="1057">
        <v>1000</v>
      </c>
      <c r="H241" s="1064"/>
    </row>
    <row r="242" spans="1:8" s="1033" customFormat="1" ht="14.25" customHeight="1" thickBot="1" x14ac:dyDescent="0.25">
      <c r="A242" s="1045" t="s">
        <v>1388</v>
      </c>
      <c r="B242" s="1039" t="s">
        <v>1347</v>
      </c>
      <c r="C242" s="1039"/>
      <c r="D242" s="1039"/>
      <c r="E242" s="1039"/>
      <c r="F242" s="1057">
        <v>980</v>
      </c>
      <c r="H242" s="1064"/>
    </row>
    <row r="243" spans="1:8" s="1033" customFormat="1" ht="14.25" customHeight="1" thickBot="1" x14ac:dyDescent="0.25">
      <c r="A243" s="1045" t="s">
        <v>1388</v>
      </c>
      <c r="B243" s="1039" t="s">
        <v>1351</v>
      </c>
      <c r="C243" s="1039"/>
      <c r="D243" s="1039"/>
      <c r="E243" s="1039"/>
      <c r="F243" s="1057">
        <v>970</v>
      </c>
      <c r="H243" s="1064"/>
    </row>
    <row r="244" spans="1:8" s="1033" customFormat="1" ht="14.25" customHeight="1" thickBot="1" x14ac:dyDescent="0.25">
      <c r="A244" s="1045" t="s">
        <v>1388</v>
      </c>
      <c r="B244" s="1055" t="s">
        <v>1355</v>
      </c>
      <c r="C244" s="1055"/>
      <c r="D244" s="1055"/>
      <c r="E244" s="1055"/>
      <c r="F244" s="1065">
        <v>970</v>
      </c>
      <c r="H244" s="1064"/>
    </row>
    <row r="245" spans="1:8" s="1033" customFormat="1" ht="14.25" customHeight="1" thickBot="1" x14ac:dyDescent="0.25">
      <c r="A245" s="1045" t="s">
        <v>1390</v>
      </c>
      <c r="B245" s="1046" t="s">
        <v>1391</v>
      </c>
      <c r="C245" s="1046">
        <v>4050</v>
      </c>
      <c r="D245" s="1046">
        <v>4020</v>
      </c>
      <c r="E245" s="1046">
        <v>4160</v>
      </c>
      <c r="F245" s="1047">
        <v>840</v>
      </c>
      <c r="H245" s="1064"/>
    </row>
    <row r="246" spans="1:8" s="1033" customFormat="1" ht="14.25" customHeight="1" thickBot="1" x14ac:dyDescent="0.25">
      <c r="A246" s="1045" t="s">
        <v>1390</v>
      </c>
      <c r="B246" s="1039" t="s">
        <v>1053</v>
      </c>
      <c r="C246" s="1039">
        <v>4010</v>
      </c>
      <c r="D246" s="1039">
        <v>3960</v>
      </c>
      <c r="E246" s="1039">
        <v>4130</v>
      </c>
      <c r="F246" s="1057">
        <v>840</v>
      </c>
      <c r="H246" s="1064"/>
    </row>
    <row r="247" spans="1:8" s="1033" customFormat="1" ht="14.25" customHeight="1" thickBot="1" x14ac:dyDescent="0.25">
      <c r="A247" s="1045" t="s">
        <v>1390</v>
      </c>
      <c r="B247" s="1039" t="s">
        <v>1392</v>
      </c>
      <c r="C247" s="1039">
        <v>3170</v>
      </c>
      <c r="D247" s="1039">
        <v>3140</v>
      </c>
      <c r="E247" s="1039">
        <v>3270</v>
      </c>
      <c r="F247" s="1057">
        <v>640</v>
      </c>
      <c r="H247" s="1064"/>
    </row>
    <row r="248" spans="1:8" s="1033" customFormat="1" ht="14.25" customHeight="1" thickBot="1" x14ac:dyDescent="0.25">
      <c r="A248" s="1045" t="s">
        <v>1390</v>
      </c>
      <c r="B248" s="1039" t="s">
        <v>1393</v>
      </c>
      <c r="C248" s="1039">
        <v>3140</v>
      </c>
      <c r="D248" s="1039">
        <v>3120</v>
      </c>
      <c r="E248" s="1039">
        <v>3240</v>
      </c>
      <c r="F248" s="1057">
        <v>620</v>
      </c>
      <c r="H248" s="1064"/>
    </row>
    <row r="249" spans="1:8" s="1033" customFormat="1" ht="14.25" customHeight="1" thickBot="1" x14ac:dyDescent="0.25">
      <c r="A249" s="1045" t="s">
        <v>1390</v>
      </c>
      <c r="B249" s="1039" t="s">
        <v>1094</v>
      </c>
      <c r="C249" s="1039">
        <v>3200</v>
      </c>
      <c r="D249" s="1039">
        <v>3100</v>
      </c>
      <c r="E249" s="1039">
        <v>3230</v>
      </c>
      <c r="F249" s="1057">
        <v>750</v>
      </c>
      <c r="H249" s="1064"/>
    </row>
    <row r="250" spans="1:8" s="1033" customFormat="1" ht="14.25" customHeight="1" thickBot="1" x14ac:dyDescent="0.25">
      <c r="A250" s="1045" t="s">
        <v>1390</v>
      </c>
      <c r="B250" s="1039" t="s">
        <v>1105</v>
      </c>
      <c r="C250" s="1039">
        <v>4060</v>
      </c>
      <c r="D250" s="1039">
        <v>4000</v>
      </c>
      <c r="E250" s="1039">
        <v>4140</v>
      </c>
      <c r="F250" s="1057">
        <v>790</v>
      </c>
      <c r="H250" s="1064"/>
    </row>
    <row r="251" spans="1:8" s="1033" customFormat="1" ht="14.25" customHeight="1" thickBot="1" x14ac:dyDescent="0.25">
      <c r="A251" s="1045" t="s">
        <v>1390</v>
      </c>
      <c r="B251" s="1039" t="s">
        <v>1116</v>
      </c>
      <c r="C251" s="1039">
        <v>3990</v>
      </c>
      <c r="D251" s="1039">
        <v>3970</v>
      </c>
      <c r="E251" s="1039">
        <v>4110</v>
      </c>
      <c r="F251" s="1057">
        <v>730</v>
      </c>
      <c r="H251" s="1064"/>
    </row>
    <row r="252" spans="1:8" s="1033" customFormat="1" ht="14.25" customHeight="1" thickBot="1" x14ac:dyDescent="0.25">
      <c r="A252" s="1045" t="s">
        <v>1390</v>
      </c>
      <c r="B252" s="1039" t="s">
        <v>1127</v>
      </c>
      <c r="C252" s="1039">
        <v>3560</v>
      </c>
      <c r="D252" s="1039">
        <v>3530</v>
      </c>
      <c r="E252" s="1039">
        <v>3650</v>
      </c>
      <c r="F252" s="1057">
        <v>750</v>
      </c>
      <c r="H252" s="1064"/>
    </row>
    <row r="253" spans="1:8" s="1033" customFormat="1" ht="14.25" customHeight="1" thickBot="1" x14ac:dyDescent="0.25">
      <c r="A253" s="1045" t="s">
        <v>1390</v>
      </c>
      <c r="B253" s="1039" t="s">
        <v>1139</v>
      </c>
      <c r="C253" s="1039">
        <v>3780</v>
      </c>
      <c r="D253" s="1039">
        <v>3750</v>
      </c>
      <c r="E253" s="1039">
        <v>3870</v>
      </c>
      <c r="F253" s="1057">
        <v>770</v>
      </c>
      <c r="H253" s="1064"/>
    </row>
    <row r="254" spans="1:8" s="1033" customFormat="1" ht="14.25" customHeight="1" thickBot="1" x14ac:dyDescent="0.25">
      <c r="A254" s="1045" t="s">
        <v>1390</v>
      </c>
      <c r="B254" s="1039" t="s">
        <v>1149</v>
      </c>
      <c r="C254" s="1067"/>
      <c r="D254" s="1067"/>
      <c r="E254" s="1067"/>
      <c r="F254" s="1057">
        <v>740</v>
      </c>
      <c r="H254" s="1064"/>
    </row>
    <row r="255" spans="1:8" s="1033" customFormat="1" ht="14.25" customHeight="1" thickBot="1" x14ac:dyDescent="0.25">
      <c r="A255" s="1045" t="s">
        <v>1390</v>
      </c>
      <c r="B255" s="1039" t="s">
        <v>1159</v>
      </c>
      <c r="C255" s="1067"/>
      <c r="D255" s="1067"/>
      <c r="E255" s="1067"/>
      <c r="F255" s="1057">
        <v>760</v>
      </c>
      <c r="H255" s="1064"/>
    </row>
    <row r="256" spans="1:8" s="1033" customFormat="1" ht="14.25" customHeight="1" thickBot="1" x14ac:dyDescent="0.25">
      <c r="A256" s="1045" t="s">
        <v>1390</v>
      </c>
      <c r="B256" s="1039" t="s">
        <v>1169</v>
      </c>
      <c r="C256" s="1039">
        <v>3760</v>
      </c>
      <c r="D256" s="1039">
        <v>3730</v>
      </c>
      <c r="E256" s="1039">
        <v>3870</v>
      </c>
      <c r="F256" s="1057">
        <v>830</v>
      </c>
      <c r="H256" s="1064"/>
    </row>
    <row r="257" spans="1:8" s="1033" customFormat="1" ht="14.25" customHeight="1" thickBot="1" x14ac:dyDescent="0.25">
      <c r="A257" s="1045" t="s">
        <v>1390</v>
      </c>
      <c r="B257" s="1039" t="s">
        <v>1179</v>
      </c>
      <c r="C257" s="1039">
        <v>3570</v>
      </c>
      <c r="D257" s="1039">
        <v>3540</v>
      </c>
      <c r="E257" s="1039">
        <v>3650</v>
      </c>
      <c r="F257" s="1057">
        <v>790</v>
      </c>
      <c r="H257" s="1064"/>
    </row>
    <row r="258" spans="1:8" s="1033" customFormat="1" ht="14.25" customHeight="1" thickBot="1" x14ac:dyDescent="0.25">
      <c r="A258" s="1045" t="s">
        <v>1390</v>
      </c>
      <c r="B258" s="1039" t="s">
        <v>1189</v>
      </c>
      <c r="C258" s="1039">
        <v>3410</v>
      </c>
      <c r="D258" s="1039">
        <v>3380</v>
      </c>
      <c r="E258" s="1039">
        <v>3500</v>
      </c>
      <c r="F258" s="1057">
        <v>830</v>
      </c>
      <c r="H258" s="1064"/>
    </row>
    <row r="259" spans="1:8" s="1033" customFormat="1" ht="14.25" customHeight="1" thickBot="1" x14ac:dyDescent="0.25">
      <c r="A259" s="1045" t="s">
        <v>1390</v>
      </c>
      <c r="B259" s="1039" t="s">
        <v>1199</v>
      </c>
      <c r="C259" s="1039">
        <v>3870</v>
      </c>
      <c r="D259" s="1039">
        <v>3840</v>
      </c>
      <c r="E259" s="1039">
        <v>3970</v>
      </c>
      <c r="F259" s="1057">
        <v>830</v>
      </c>
      <c r="H259" s="1064"/>
    </row>
    <row r="260" spans="1:8" s="1033" customFormat="1" ht="14.25" customHeight="1" thickBot="1" x14ac:dyDescent="0.25">
      <c r="A260" s="1045" t="s">
        <v>1390</v>
      </c>
      <c r="B260" s="1039" t="s">
        <v>1209</v>
      </c>
      <c r="C260" s="1039">
        <v>3700</v>
      </c>
      <c r="D260" s="1039">
        <v>3660</v>
      </c>
      <c r="E260" s="1039">
        <v>3810</v>
      </c>
      <c r="F260" s="1057">
        <v>790</v>
      </c>
      <c r="H260" s="1064"/>
    </row>
    <row r="261" spans="1:8" s="1033" customFormat="1" ht="14.25" customHeight="1" thickBot="1" x14ac:dyDescent="0.25">
      <c r="A261" s="1045" t="s">
        <v>1390</v>
      </c>
      <c r="B261" s="1039" t="s">
        <v>1219</v>
      </c>
      <c r="C261" s="1039">
        <v>3470</v>
      </c>
      <c r="D261" s="1039">
        <v>3430</v>
      </c>
      <c r="E261" s="1039">
        <v>3640</v>
      </c>
      <c r="F261" s="1057">
        <v>760</v>
      </c>
      <c r="H261" s="1064"/>
    </row>
    <row r="262" spans="1:8" s="1033" customFormat="1" ht="14.25" customHeight="1" thickBot="1" x14ac:dyDescent="0.25">
      <c r="A262" s="1045" t="s">
        <v>1390</v>
      </c>
      <c r="B262" s="1039" t="s">
        <v>1229</v>
      </c>
      <c r="C262" s="1039">
        <v>3510</v>
      </c>
      <c r="D262" s="1039">
        <v>3470</v>
      </c>
      <c r="E262" s="1039">
        <v>3680</v>
      </c>
      <c r="F262" s="1066"/>
      <c r="H262" s="1064"/>
    </row>
    <row r="263" spans="1:8" s="1033" customFormat="1" ht="14.25" customHeight="1" thickBot="1" x14ac:dyDescent="0.25">
      <c r="A263" s="1045" t="s">
        <v>1390</v>
      </c>
      <c r="B263" s="1039" t="s">
        <v>1239</v>
      </c>
      <c r="C263" s="1039">
        <v>3960</v>
      </c>
      <c r="D263" s="1039">
        <v>3930</v>
      </c>
      <c r="E263" s="1039">
        <v>4070</v>
      </c>
      <c r="F263" s="1057">
        <v>830</v>
      </c>
      <c r="H263" s="1064"/>
    </row>
    <row r="264" spans="1:8" s="1033" customFormat="1" ht="14.25" customHeight="1" thickBot="1" x14ac:dyDescent="0.25">
      <c r="A264" s="1045" t="s">
        <v>1390</v>
      </c>
      <c r="B264" s="1039" t="s">
        <v>1248</v>
      </c>
      <c r="C264" s="1039">
        <v>4010</v>
      </c>
      <c r="D264" s="1039">
        <v>3980</v>
      </c>
      <c r="E264" s="1039">
        <v>4150</v>
      </c>
      <c r="F264" s="1057">
        <v>760</v>
      </c>
      <c r="H264" s="1064"/>
    </row>
    <row r="265" spans="1:8" s="1033" customFormat="1" ht="14.25" customHeight="1" thickBot="1" x14ac:dyDescent="0.25">
      <c r="A265" s="1045" t="s">
        <v>1390</v>
      </c>
      <c r="B265" s="1039" t="s">
        <v>1257</v>
      </c>
      <c r="C265" s="1039">
        <v>3910</v>
      </c>
      <c r="D265" s="1039">
        <v>3890</v>
      </c>
      <c r="E265" s="1039">
        <v>4040</v>
      </c>
      <c r="F265" s="1057">
        <v>780</v>
      </c>
      <c r="H265" s="1064"/>
    </row>
    <row r="266" spans="1:8" s="1033" customFormat="1" ht="14.25" customHeight="1" thickBot="1" x14ac:dyDescent="0.25">
      <c r="A266" s="1045" t="s">
        <v>1390</v>
      </c>
      <c r="B266" s="1039" t="s">
        <v>1265</v>
      </c>
      <c r="C266" s="1039">
        <v>3930</v>
      </c>
      <c r="D266" s="1039">
        <v>3900</v>
      </c>
      <c r="E266" s="1039">
        <v>4080</v>
      </c>
      <c r="F266" s="1057">
        <v>770</v>
      </c>
      <c r="H266" s="1064"/>
    </row>
    <row r="267" spans="1:8" s="1033" customFormat="1" ht="14.25" customHeight="1" thickBot="1" x14ac:dyDescent="0.25">
      <c r="A267" s="1045" t="s">
        <v>1390</v>
      </c>
      <c r="B267" s="1039" t="s">
        <v>1272</v>
      </c>
      <c r="C267" s="1039">
        <v>3800</v>
      </c>
      <c r="D267" s="1039">
        <v>3780</v>
      </c>
      <c r="E267" s="1039">
        <v>3930</v>
      </c>
      <c r="F267" s="1066"/>
      <c r="H267" s="1064"/>
    </row>
    <row r="268" spans="1:8" s="1033" customFormat="1" ht="14.25" customHeight="1" thickBot="1" x14ac:dyDescent="0.25">
      <c r="A268" s="1045" t="s">
        <v>1390</v>
      </c>
      <c r="B268" s="1039" t="s">
        <v>1279</v>
      </c>
      <c r="C268" s="1039">
        <v>3460</v>
      </c>
      <c r="D268" s="1039">
        <v>3430</v>
      </c>
      <c r="E268" s="1039">
        <v>3560</v>
      </c>
      <c r="F268" s="1057">
        <v>840</v>
      </c>
      <c r="H268" s="1064"/>
    </row>
    <row r="269" spans="1:8" s="1033" customFormat="1" ht="14.25" customHeight="1" thickBot="1" x14ac:dyDescent="0.25">
      <c r="A269" s="1045" t="s">
        <v>1390</v>
      </c>
      <c r="B269" s="1039" t="s">
        <v>1286</v>
      </c>
      <c r="C269" s="1039">
        <v>3210</v>
      </c>
      <c r="D269" s="1039">
        <v>3190</v>
      </c>
      <c r="E269" s="1039">
        <v>3310</v>
      </c>
      <c r="F269" s="1057">
        <v>730</v>
      </c>
      <c r="H269" s="1064"/>
    </row>
    <row r="270" spans="1:8" s="1033" customFormat="1" ht="14.25" customHeight="1" thickBot="1" x14ac:dyDescent="0.25">
      <c r="A270" s="1045" t="s">
        <v>1390</v>
      </c>
      <c r="B270" s="1039" t="s">
        <v>1293</v>
      </c>
      <c r="C270" s="1039">
        <v>3240</v>
      </c>
      <c r="D270" s="1039">
        <v>3210</v>
      </c>
      <c r="E270" s="1039">
        <v>3390</v>
      </c>
      <c r="F270" s="1057">
        <v>820</v>
      </c>
      <c r="H270" s="1064"/>
    </row>
    <row r="271" spans="1:8" s="1033" customFormat="1" ht="14.25" customHeight="1" thickBot="1" x14ac:dyDescent="0.25">
      <c r="A271" s="1045" t="s">
        <v>1390</v>
      </c>
      <c r="B271" s="1039" t="s">
        <v>1300</v>
      </c>
      <c r="C271" s="1039">
        <v>3300</v>
      </c>
      <c r="D271" s="1039">
        <v>3270</v>
      </c>
      <c r="E271" s="1039">
        <v>3380</v>
      </c>
      <c r="F271" s="1057">
        <v>750</v>
      </c>
      <c r="H271" s="1064"/>
    </row>
    <row r="272" spans="1:8" s="1033" customFormat="1" ht="14.25" customHeight="1" thickBot="1" x14ac:dyDescent="0.25">
      <c r="A272" s="1045" t="s">
        <v>1390</v>
      </c>
      <c r="B272" s="1039" t="s">
        <v>1307</v>
      </c>
      <c r="C272" s="1067"/>
      <c r="D272" s="1067"/>
      <c r="E272" s="1067"/>
      <c r="F272" s="1057">
        <v>740</v>
      </c>
      <c r="H272" s="1064"/>
    </row>
    <row r="273" spans="1:8" s="1033" customFormat="1" ht="14.25" customHeight="1" thickBot="1" x14ac:dyDescent="0.25">
      <c r="A273" s="1045" t="s">
        <v>1390</v>
      </c>
      <c r="B273" s="1039" t="s">
        <v>1311</v>
      </c>
      <c r="C273" s="1039">
        <v>3130</v>
      </c>
      <c r="D273" s="1039">
        <v>3100</v>
      </c>
      <c r="E273" s="1039">
        <v>3230</v>
      </c>
      <c r="F273" s="1057">
        <v>700</v>
      </c>
      <c r="H273" s="1064"/>
    </row>
    <row r="274" spans="1:8" s="1033" customFormat="1" ht="14.25" customHeight="1" thickBot="1" x14ac:dyDescent="0.25">
      <c r="A274" s="1045" t="s">
        <v>1390</v>
      </c>
      <c r="B274" s="1039" t="s">
        <v>1316</v>
      </c>
      <c r="C274" s="1039">
        <v>3460</v>
      </c>
      <c r="D274" s="1039">
        <v>3430</v>
      </c>
      <c r="E274" s="1039">
        <v>3560</v>
      </c>
      <c r="F274" s="1057">
        <v>690</v>
      </c>
      <c r="H274" s="1064"/>
    </row>
    <row r="275" spans="1:8" s="1033" customFormat="1" ht="14.25" customHeight="1" thickBot="1" x14ac:dyDescent="0.25">
      <c r="A275" s="1045" t="s">
        <v>1390</v>
      </c>
      <c r="B275" s="1039" t="s">
        <v>1321</v>
      </c>
      <c r="C275" s="1039">
        <v>4040</v>
      </c>
      <c r="D275" s="1039">
        <v>4020</v>
      </c>
      <c r="E275" s="1039">
        <v>4160</v>
      </c>
      <c r="F275" s="1057">
        <v>820</v>
      </c>
      <c r="H275" s="1064"/>
    </row>
    <row r="276" spans="1:8" s="1033" customFormat="1" ht="14.25" customHeight="1" thickBot="1" x14ac:dyDescent="0.25">
      <c r="A276" s="1045" t="s">
        <v>1390</v>
      </c>
      <c r="B276" s="1039" t="s">
        <v>1326</v>
      </c>
      <c r="C276" s="1039">
        <v>3270</v>
      </c>
      <c r="D276" s="1039">
        <v>3240</v>
      </c>
      <c r="E276" s="1039">
        <v>3350</v>
      </c>
      <c r="F276" s="1057">
        <v>680</v>
      </c>
      <c r="H276" s="1064"/>
    </row>
    <row r="277" spans="1:8" s="1033" customFormat="1" ht="14.25" customHeight="1" thickBot="1" x14ac:dyDescent="0.25">
      <c r="A277" s="1045" t="s">
        <v>1390</v>
      </c>
      <c r="B277" s="1039" t="s">
        <v>1331</v>
      </c>
      <c r="C277" s="1039">
        <v>2930</v>
      </c>
      <c r="D277" s="1039">
        <v>2900</v>
      </c>
      <c r="E277" s="1039">
        <v>3000</v>
      </c>
      <c r="F277" s="1057">
        <v>640</v>
      </c>
      <c r="H277" s="1064"/>
    </row>
    <row r="278" spans="1:8" s="1033" customFormat="1" ht="14.25" customHeight="1" thickBot="1" x14ac:dyDescent="0.25">
      <c r="A278" s="1045" t="s">
        <v>1390</v>
      </c>
      <c r="B278" s="1039" t="s">
        <v>1336</v>
      </c>
      <c r="C278" s="1039">
        <v>4080</v>
      </c>
      <c r="D278" s="1039">
        <v>4030</v>
      </c>
      <c r="E278" s="1039">
        <v>4140</v>
      </c>
      <c r="F278" s="1057">
        <v>850</v>
      </c>
      <c r="H278" s="1064"/>
    </row>
    <row r="279" spans="1:8" s="1033" customFormat="1" ht="14.25" customHeight="1" thickBot="1" x14ac:dyDescent="0.25">
      <c r="A279" s="1045" t="s">
        <v>1390</v>
      </c>
      <c r="B279" s="1039" t="s">
        <v>1340</v>
      </c>
      <c r="C279" s="1039"/>
      <c r="D279" s="1039"/>
      <c r="E279" s="1039"/>
      <c r="F279" s="1057">
        <v>760</v>
      </c>
      <c r="H279" s="1064"/>
    </row>
    <row r="280" spans="1:8" s="1033" customFormat="1" ht="14.25" customHeight="1" thickBot="1" x14ac:dyDescent="0.25">
      <c r="A280" s="1045" t="s">
        <v>1390</v>
      </c>
      <c r="B280" s="1039" t="s">
        <v>1344</v>
      </c>
      <c r="C280" s="1039"/>
      <c r="D280" s="1039"/>
      <c r="E280" s="1039"/>
      <c r="F280" s="1057">
        <v>760</v>
      </c>
      <c r="H280" s="1064"/>
    </row>
    <row r="281" spans="1:8" s="1033" customFormat="1" ht="14.25" customHeight="1" thickBot="1" x14ac:dyDescent="0.25">
      <c r="A281" s="1045" t="s">
        <v>1390</v>
      </c>
      <c r="B281" s="1039" t="s">
        <v>1348</v>
      </c>
      <c r="C281" s="1039"/>
      <c r="D281" s="1039"/>
      <c r="E281" s="1039"/>
      <c r="F281" s="1057">
        <v>780</v>
      </c>
      <c r="H281" s="1064"/>
    </row>
    <row r="282" spans="1:8" s="1033" customFormat="1" ht="14.25" customHeight="1" thickBot="1" x14ac:dyDescent="0.25">
      <c r="A282" s="1045" t="s">
        <v>1390</v>
      </c>
      <c r="B282" s="1039" t="s">
        <v>1352</v>
      </c>
      <c r="C282" s="1039"/>
      <c r="D282" s="1039"/>
      <c r="E282" s="1039"/>
      <c r="F282" s="1057">
        <v>730</v>
      </c>
      <c r="H282" s="1064"/>
    </row>
    <row r="283" spans="1:8" s="1033" customFormat="1" ht="14.25" customHeight="1" thickBot="1" x14ac:dyDescent="0.25">
      <c r="A283" s="1045" t="s">
        <v>1390</v>
      </c>
      <c r="B283" s="1039" t="s">
        <v>1356</v>
      </c>
      <c r="C283" s="1039"/>
      <c r="D283" s="1039"/>
      <c r="E283" s="1039"/>
      <c r="F283" s="1057">
        <v>770</v>
      </c>
      <c r="H283" s="1064"/>
    </row>
    <row r="284" spans="1:8" s="1033" customFormat="1" ht="14.25" customHeight="1" thickBot="1" x14ac:dyDescent="0.25">
      <c r="A284" s="1045" t="s">
        <v>1390</v>
      </c>
      <c r="B284" s="1039" t="s">
        <v>1359</v>
      </c>
      <c r="C284" s="1039"/>
      <c r="D284" s="1039"/>
      <c r="E284" s="1039"/>
      <c r="F284" s="1057">
        <v>640</v>
      </c>
      <c r="H284" s="1064"/>
    </row>
    <row r="285" spans="1:8" s="1033" customFormat="1" ht="14.25" customHeight="1" thickBot="1" x14ac:dyDescent="0.25">
      <c r="A285" s="1045" t="s">
        <v>1390</v>
      </c>
      <c r="B285" s="1039" t="s">
        <v>1362</v>
      </c>
      <c r="C285" s="1039"/>
      <c r="D285" s="1039"/>
      <c r="E285" s="1039"/>
      <c r="F285" s="1057">
        <v>640</v>
      </c>
      <c r="H285" s="1064"/>
    </row>
    <row r="286" spans="1:8" s="1033" customFormat="1" ht="14.25" customHeight="1" thickBot="1" x14ac:dyDescent="0.25">
      <c r="A286" s="1045" t="s">
        <v>1390</v>
      </c>
      <c r="B286" s="1039" t="s">
        <v>1365</v>
      </c>
      <c r="C286" s="1039"/>
      <c r="D286" s="1039"/>
      <c r="E286" s="1039"/>
      <c r="F286" s="1057">
        <v>850</v>
      </c>
      <c r="H286" s="1064"/>
    </row>
    <row r="287" spans="1:8" s="1033" customFormat="1" ht="14.25" customHeight="1" thickBot="1" x14ac:dyDescent="0.25">
      <c r="A287" s="1045" t="s">
        <v>1390</v>
      </c>
      <c r="B287" s="1039" t="s">
        <v>1368</v>
      </c>
      <c r="C287" s="1039"/>
      <c r="D287" s="1039"/>
      <c r="E287" s="1039"/>
      <c r="F287" s="1057">
        <v>760</v>
      </c>
      <c r="H287" s="1064"/>
    </row>
    <row r="288" spans="1:8" s="1033" customFormat="1" ht="14.25" customHeight="1" thickBot="1" x14ac:dyDescent="0.25">
      <c r="A288" s="1045" t="s">
        <v>1390</v>
      </c>
      <c r="B288" s="1039" t="s">
        <v>1371</v>
      </c>
      <c r="C288" s="1039"/>
      <c r="D288" s="1039"/>
      <c r="E288" s="1039"/>
      <c r="F288" s="1057">
        <v>830</v>
      </c>
      <c r="H288" s="1064"/>
    </row>
    <row r="289" spans="1:8" s="1033" customFormat="1" ht="14.25" customHeight="1" thickBot="1" x14ac:dyDescent="0.25">
      <c r="A289" s="1045" t="s">
        <v>1390</v>
      </c>
      <c r="B289" s="1055" t="s">
        <v>1374</v>
      </c>
      <c r="C289" s="1055"/>
      <c r="D289" s="1055"/>
      <c r="E289" s="1055"/>
      <c r="F289" s="1065">
        <v>680</v>
      </c>
      <c r="H289" s="1064"/>
    </row>
    <row r="290" spans="1:8" s="1033" customFormat="1" ht="14.25" customHeight="1" thickBot="1" x14ac:dyDescent="0.25">
      <c r="A290" s="1045" t="s">
        <v>1394</v>
      </c>
      <c r="B290" s="1046" t="s">
        <v>1395</v>
      </c>
      <c r="C290" s="1046">
        <v>2770</v>
      </c>
      <c r="D290" s="1046">
        <v>2740</v>
      </c>
      <c r="E290" s="1046">
        <v>2720</v>
      </c>
      <c r="F290" s="1068"/>
      <c r="H290" s="1064"/>
    </row>
    <row r="291" spans="1:8" s="1033" customFormat="1" ht="14.25" customHeight="1" thickBot="1" x14ac:dyDescent="0.25">
      <c r="A291" s="1045" t="s">
        <v>1394</v>
      </c>
      <c r="B291" s="1039" t="s">
        <v>1054</v>
      </c>
      <c r="C291" s="1039">
        <v>2670</v>
      </c>
      <c r="D291" s="1039">
        <v>2640</v>
      </c>
      <c r="E291" s="1039">
        <v>2620</v>
      </c>
      <c r="F291" s="1066"/>
      <c r="H291" s="1064"/>
    </row>
    <row r="292" spans="1:8" s="1033" customFormat="1" ht="14.25" customHeight="1" thickBot="1" x14ac:dyDescent="0.25">
      <c r="A292" s="1045" t="s">
        <v>1394</v>
      </c>
      <c r="B292" s="1039" t="s">
        <v>1396</v>
      </c>
      <c r="C292" s="1039">
        <v>2180</v>
      </c>
      <c r="D292" s="1039">
        <v>2140</v>
      </c>
      <c r="E292" s="1039">
        <v>2120</v>
      </c>
      <c r="F292" s="1057">
        <v>490</v>
      </c>
      <c r="H292" s="1064"/>
    </row>
    <row r="293" spans="1:8" s="1033" customFormat="1" ht="14.25" customHeight="1" thickBot="1" x14ac:dyDescent="0.25">
      <c r="A293" s="1045" t="s">
        <v>1394</v>
      </c>
      <c r="B293" s="1039" t="s">
        <v>1397</v>
      </c>
      <c r="C293" s="1039"/>
      <c r="D293" s="1039"/>
      <c r="E293" s="1039"/>
      <c r="F293" s="1057">
        <v>470</v>
      </c>
      <c r="H293" s="1064"/>
    </row>
    <row r="294" spans="1:8" s="1033" customFormat="1" ht="14.25" customHeight="1" thickBot="1" x14ac:dyDescent="0.25">
      <c r="A294" s="1045" t="s">
        <v>1394</v>
      </c>
      <c r="B294" s="1039" t="s">
        <v>1398</v>
      </c>
      <c r="C294" s="1039">
        <v>2730</v>
      </c>
      <c r="D294" s="1039">
        <v>2700</v>
      </c>
      <c r="E294" s="1039">
        <v>2680</v>
      </c>
      <c r="F294" s="1057">
        <v>490</v>
      </c>
      <c r="H294" s="1064"/>
    </row>
    <row r="295" spans="1:8" s="1033" customFormat="1" ht="14.25" customHeight="1" thickBot="1" x14ac:dyDescent="0.25">
      <c r="A295" s="1045" t="s">
        <v>1394</v>
      </c>
      <c r="B295" s="1039" t="s">
        <v>1095</v>
      </c>
      <c r="C295" s="1039">
        <v>2380</v>
      </c>
      <c r="D295" s="1039">
        <v>2350</v>
      </c>
      <c r="E295" s="1039">
        <v>2330</v>
      </c>
      <c r="F295" s="1057">
        <v>530</v>
      </c>
      <c r="H295" s="1064"/>
    </row>
    <row r="296" spans="1:8" s="1033" customFormat="1" ht="14.25" customHeight="1" thickBot="1" x14ac:dyDescent="0.25">
      <c r="A296" s="1045" t="s">
        <v>1394</v>
      </c>
      <c r="B296" s="1039" t="s">
        <v>1106</v>
      </c>
      <c r="C296" s="1039">
        <v>2650</v>
      </c>
      <c r="D296" s="1039">
        <v>2620</v>
      </c>
      <c r="E296" s="1039">
        <v>2590</v>
      </c>
      <c r="F296" s="1057">
        <v>590</v>
      </c>
      <c r="H296" s="1064"/>
    </row>
    <row r="297" spans="1:8" s="1033" customFormat="1" ht="14.25" customHeight="1" thickBot="1" x14ac:dyDescent="0.25">
      <c r="A297" s="1045" t="s">
        <v>1394</v>
      </c>
      <c r="B297" s="1039" t="s">
        <v>1117</v>
      </c>
      <c r="C297" s="1039">
        <v>2700</v>
      </c>
      <c r="D297" s="1039">
        <v>2670</v>
      </c>
      <c r="E297" s="1039">
        <v>2650</v>
      </c>
      <c r="F297" s="1057">
        <v>630</v>
      </c>
      <c r="H297" s="1064"/>
    </row>
    <row r="298" spans="1:8" s="1033" customFormat="1" ht="14.25" customHeight="1" thickBot="1" x14ac:dyDescent="0.25">
      <c r="A298" s="1045" t="s">
        <v>1394</v>
      </c>
      <c r="B298" s="1039" t="s">
        <v>1128</v>
      </c>
      <c r="C298" s="1039">
        <v>2650</v>
      </c>
      <c r="D298" s="1039">
        <v>2620</v>
      </c>
      <c r="E298" s="1039">
        <v>2590</v>
      </c>
      <c r="F298" s="1057">
        <v>640</v>
      </c>
      <c r="H298" s="1064"/>
    </row>
    <row r="299" spans="1:8" s="1033" customFormat="1" ht="14.25" customHeight="1" thickBot="1" x14ac:dyDescent="0.25">
      <c r="A299" s="1045" t="s">
        <v>1394</v>
      </c>
      <c r="B299" s="1039" t="s">
        <v>1140</v>
      </c>
      <c r="C299" s="1039">
        <v>2500</v>
      </c>
      <c r="D299" s="1039">
        <v>2480</v>
      </c>
      <c r="E299" s="1039">
        <v>2460</v>
      </c>
      <c r="F299" s="1066"/>
      <c r="H299" s="1064"/>
    </row>
    <row r="300" spans="1:8" s="1033" customFormat="1" ht="14.25" customHeight="1" thickBot="1" x14ac:dyDescent="0.25">
      <c r="A300" s="1045" t="s">
        <v>1394</v>
      </c>
      <c r="B300" s="1039" t="s">
        <v>1150</v>
      </c>
      <c r="C300" s="1039">
        <v>2760</v>
      </c>
      <c r="D300" s="1039">
        <v>2730</v>
      </c>
      <c r="E300" s="1039">
        <v>2700</v>
      </c>
      <c r="F300" s="1057">
        <v>630</v>
      </c>
      <c r="H300" s="1064"/>
    </row>
    <row r="301" spans="1:8" s="1033" customFormat="1" ht="14.25" customHeight="1" thickBot="1" x14ac:dyDescent="0.25">
      <c r="A301" s="1045" t="s">
        <v>1394</v>
      </c>
      <c r="B301" s="1039" t="s">
        <v>1160</v>
      </c>
      <c r="C301" s="1039">
        <v>2510</v>
      </c>
      <c r="D301" s="1039">
        <v>2480</v>
      </c>
      <c r="E301" s="1039">
        <v>2460</v>
      </c>
      <c r="F301" s="1066"/>
      <c r="H301" s="1064"/>
    </row>
    <row r="302" spans="1:8" s="1033" customFormat="1" ht="14.25" customHeight="1" thickBot="1" x14ac:dyDescent="0.25">
      <c r="A302" s="1045" t="s">
        <v>1394</v>
      </c>
      <c r="B302" s="1039" t="s">
        <v>1170</v>
      </c>
      <c r="C302" s="1039">
        <v>2480</v>
      </c>
      <c r="D302" s="1039">
        <v>2450</v>
      </c>
      <c r="E302" s="1039">
        <v>2420</v>
      </c>
      <c r="F302" s="1057">
        <v>600</v>
      </c>
      <c r="H302" s="1064"/>
    </row>
    <row r="303" spans="1:8" s="1033" customFormat="1" ht="14.25" customHeight="1" thickBot="1" x14ac:dyDescent="0.25">
      <c r="A303" s="1045" t="s">
        <v>1394</v>
      </c>
      <c r="B303" s="1039" t="s">
        <v>1180</v>
      </c>
      <c r="C303" s="1039">
        <v>2270</v>
      </c>
      <c r="D303" s="1039">
        <v>2240</v>
      </c>
      <c r="E303" s="1039">
        <v>2210</v>
      </c>
      <c r="F303" s="1057">
        <v>540</v>
      </c>
      <c r="H303" s="1064"/>
    </row>
    <row r="304" spans="1:8" s="1033" customFormat="1" ht="14.25" customHeight="1" thickBot="1" x14ac:dyDescent="0.25">
      <c r="A304" s="1045" t="s">
        <v>1394</v>
      </c>
      <c r="B304" s="1039" t="s">
        <v>1190</v>
      </c>
      <c r="C304" s="1039">
        <v>2310</v>
      </c>
      <c r="D304" s="1039">
        <v>2290</v>
      </c>
      <c r="E304" s="1039">
        <v>2270</v>
      </c>
      <c r="F304" s="1066"/>
      <c r="H304" s="1064"/>
    </row>
    <row r="305" spans="1:8" s="1033" customFormat="1" ht="14.25" customHeight="1" thickBot="1" x14ac:dyDescent="0.25">
      <c r="A305" s="1045" t="s">
        <v>1394</v>
      </c>
      <c r="B305" s="1039" t="s">
        <v>1200</v>
      </c>
      <c r="C305" s="1039">
        <v>2490</v>
      </c>
      <c r="D305" s="1039">
        <v>2470</v>
      </c>
      <c r="E305" s="1039">
        <v>2440</v>
      </c>
      <c r="F305" s="1057">
        <v>560</v>
      </c>
      <c r="H305" s="1064"/>
    </row>
    <row r="306" spans="1:8" s="1033" customFormat="1" ht="14.25" customHeight="1" thickBot="1" x14ac:dyDescent="0.25">
      <c r="A306" s="1045" t="s">
        <v>1394</v>
      </c>
      <c r="B306" s="1039" t="s">
        <v>1210</v>
      </c>
      <c r="C306" s="1039">
        <v>2420</v>
      </c>
      <c r="D306" s="1039">
        <v>2400</v>
      </c>
      <c r="E306" s="1039">
        <v>2380</v>
      </c>
      <c r="F306" s="1066"/>
      <c r="H306" s="1064"/>
    </row>
    <row r="307" spans="1:8" s="1033" customFormat="1" ht="14.25" customHeight="1" thickBot="1" x14ac:dyDescent="0.25">
      <c r="A307" s="1045" t="s">
        <v>1394</v>
      </c>
      <c r="B307" s="1039" t="s">
        <v>1220</v>
      </c>
      <c r="C307" s="1039">
        <v>2770</v>
      </c>
      <c r="D307" s="1039">
        <v>2740</v>
      </c>
      <c r="E307" s="1039">
        <v>2710</v>
      </c>
      <c r="F307" s="1057">
        <v>650</v>
      </c>
      <c r="H307" s="1064"/>
    </row>
    <row r="308" spans="1:8" s="1033" customFormat="1" ht="14.25" customHeight="1" thickBot="1" x14ac:dyDescent="0.25">
      <c r="A308" s="1045" t="s">
        <v>1394</v>
      </c>
      <c r="B308" s="1039" t="s">
        <v>1230</v>
      </c>
      <c r="C308" s="1039">
        <v>2610</v>
      </c>
      <c r="D308" s="1039">
        <v>2580</v>
      </c>
      <c r="E308" s="1039">
        <v>2550</v>
      </c>
      <c r="F308" s="1057">
        <v>580</v>
      </c>
      <c r="H308" s="1064"/>
    </row>
    <row r="309" spans="1:8" s="1033" customFormat="1" ht="14.25" customHeight="1" thickBot="1" x14ac:dyDescent="0.25">
      <c r="A309" s="1045" t="s">
        <v>1394</v>
      </c>
      <c r="B309" s="1039" t="s">
        <v>1240</v>
      </c>
      <c r="C309" s="1039">
        <v>2690</v>
      </c>
      <c r="D309" s="1039">
        <v>2670</v>
      </c>
      <c r="E309" s="1039">
        <v>2650</v>
      </c>
      <c r="F309" s="1066"/>
      <c r="H309" s="1064"/>
    </row>
    <row r="310" spans="1:8" s="1033" customFormat="1" ht="14.25" customHeight="1" thickBot="1" x14ac:dyDescent="0.25">
      <c r="A310" s="1045" t="s">
        <v>1394</v>
      </c>
      <c r="B310" s="1039" t="s">
        <v>1249</v>
      </c>
      <c r="C310" s="1039">
        <v>2360</v>
      </c>
      <c r="D310" s="1039">
        <v>2330</v>
      </c>
      <c r="E310" s="1039">
        <v>2310</v>
      </c>
      <c r="F310" s="1057">
        <v>560</v>
      </c>
      <c r="H310" s="1064"/>
    </row>
    <row r="311" spans="1:8" s="1033" customFormat="1" ht="14.25" customHeight="1" thickBot="1" x14ac:dyDescent="0.25">
      <c r="A311" s="1045" t="s">
        <v>1394</v>
      </c>
      <c r="B311" s="1039" t="s">
        <v>1258</v>
      </c>
      <c r="C311" s="1039">
        <v>1970</v>
      </c>
      <c r="D311" s="1039">
        <v>1950</v>
      </c>
      <c r="E311" s="1039">
        <v>1920</v>
      </c>
      <c r="F311" s="1057">
        <v>470</v>
      </c>
      <c r="H311" s="1064"/>
    </row>
    <row r="312" spans="1:8" s="1033" customFormat="1" ht="14.25" customHeight="1" thickBot="1" x14ac:dyDescent="0.25">
      <c r="A312" s="1045" t="s">
        <v>1394</v>
      </c>
      <c r="B312" s="1039" t="s">
        <v>1266</v>
      </c>
      <c r="C312" s="1039">
        <v>2230</v>
      </c>
      <c r="D312" s="1039">
        <v>2200</v>
      </c>
      <c r="E312" s="1039">
        <v>2170</v>
      </c>
      <c r="F312" s="1057">
        <v>460</v>
      </c>
      <c r="H312" s="1064"/>
    </row>
    <row r="313" spans="1:8" s="1033" customFormat="1" ht="14.25" customHeight="1" thickBot="1" x14ac:dyDescent="0.25">
      <c r="A313" s="1045" t="s">
        <v>1394</v>
      </c>
      <c r="B313" s="1039" t="s">
        <v>1273</v>
      </c>
      <c r="C313" s="1039">
        <v>2770</v>
      </c>
      <c r="D313" s="1039">
        <v>2740</v>
      </c>
      <c r="E313" s="1039">
        <v>2710</v>
      </c>
      <c r="F313" s="1057">
        <v>610</v>
      </c>
      <c r="H313" s="1064"/>
    </row>
    <row r="314" spans="1:8" s="1033" customFormat="1" ht="14.25" customHeight="1" thickBot="1" x14ac:dyDescent="0.25">
      <c r="A314" s="1045" t="s">
        <v>1394</v>
      </c>
      <c r="B314" s="1039" t="s">
        <v>1280</v>
      </c>
      <c r="C314" s="1039"/>
      <c r="D314" s="1039"/>
      <c r="E314" s="1039"/>
      <c r="F314" s="1057">
        <v>490</v>
      </c>
      <c r="H314" s="1064"/>
    </row>
    <row r="315" spans="1:8" s="1033" customFormat="1" ht="14.25" customHeight="1" thickBot="1" x14ac:dyDescent="0.25">
      <c r="A315" s="1045" t="s">
        <v>1394</v>
      </c>
      <c r="B315" s="1039" t="s">
        <v>1287</v>
      </c>
      <c r="C315" s="1039"/>
      <c r="D315" s="1039"/>
      <c r="E315" s="1039"/>
      <c r="F315" s="1057">
        <v>520</v>
      </c>
      <c r="H315" s="1064"/>
    </row>
    <row r="316" spans="1:8" s="1033" customFormat="1" ht="14.25" customHeight="1" thickBot="1" x14ac:dyDescent="0.25">
      <c r="A316" s="1045" t="s">
        <v>1394</v>
      </c>
      <c r="B316" s="1055" t="s">
        <v>1294</v>
      </c>
      <c r="C316" s="1055"/>
      <c r="D316" s="1055"/>
      <c r="E316" s="1055"/>
      <c r="F316" s="1065">
        <v>460</v>
      </c>
      <c r="H316" s="1064"/>
    </row>
    <row r="317" spans="1:8" s="1033" customFormat="1" ht="14.25" customHeight="1" thickBot="1" x14ac:dyDescent="0.25">
      <c r="A317" s="1045" t="s">
        <v>892</v>
      </c>
      <c r="B317" s="1046" t="s">
        <v>1399</v>
      </c>
      <c r="C317" s="1046">
        <v>1200</v>
      </c>
      <c r="D317" s="1046">
        <v>1180</v>
      </c>
      <c r="E317" s="1046">
        <v>1160</v>
      </c>
      <c r="F317" s="1047">
        <v>370</v>
      </c>
      <c r="H317" s="1030"/>
    </row>
    <row r="318" spans="1:8" s="1033" customFormat="1" ht="14.25" customHeight="1" thickBot="1" x14ac:dyDescent="0.25">
      <c r="A318" s="1045" t="s">
        <v>892</v>
      </c>
      <c r="B318" s="1039" t="s">
        <v>1400</v>
      </c>
      <c r="C318" s="1039">
        <v>1090</v>
      </c>
      <c r="D318" s="1039">
        <v>1060</v>
      </c>
      <c r="E318" s="1039">
        <v>1040</v>
      </c>
      <c r="F318" s="1066"/>
      <c r="H318" s="1030"/>
    </row>
    <row r="319" spans="1:8" s="1033" customFormat="1" ht="14.25" customHeight="1" thickBot="1" x14ac:dyDescent="0.25">
      <c r="A319" s="1045" t="s">
        <v>892</v>
      </c>
      <c r="B319" s="1039" t="s">
        <v>1401</v>
      </c>
      <c r="C319" s="1039">
        <v>1520</v>
      </c>
      <c r="D319" s="1039">
        <v>1470</v>
      </c>
      <c r="E319" s="1039">
        <v>1440</v>
      </c>
      <c r="F319" s="1057">
        <v>370</v>
      </c>
      <c r="H319" s="1030"/>
    </row>
    <row r="320" spans="1:8" s="1033" customFormat="1" ht="14.25" customHeight="1" thickBot="1" x14ac:dyDescent="0.25">
      <c r="A320" s="1045" t="s">
        <v>892</v>
      </c>
      <c r="B320" s="1039" t="s">
        <v>1082</v>
      </c>
      <c r="C320" s="1039">
        <v>1360</v>
      </c>
      <c r="D320" s="1039">
        <v>1300</v>
      </c>
      <c r="E320" s="1039">
        <v>1270</v>
      </c>
      <c r="F320" s="1066"/>
      <c r="H320" s="1030"/>
    </row>
    <row r="321" spans="1:8" s="1033" customFormat="1" ht="14.25" customHeight="1" thickBot="1" x14ac:dyDescent="0.25">
      <c r="A321" s="1045" t="s">
        <v>892</v>
      </c>
      <c r="B321" s="1039" t="s">
        <v>1096</v>
      </c>
      <c r="C321" s="1039">
        <v>1750</v>
      </c>
      <c r="D321" s="1039">
        <v>1690</v>
      </c>
      <c r="E321" s="1039">
        <v>1660</v>
      </c>
      <c r="F321" s="1066"/>
      <c r="H321" s="1030"/>
    </row>
    <row r="322" spans="1:8" s="1033" customFormat="1" ht="14.25" customHeight="1" thickBot="1" x14ac:dyDescent="0.25">
      <c r="A322" s="1045" t="s">
        <v>892</v>
      </c>
      <c r="B322" s="1039" t="s">
        <v>1107</v>
      </c>
      <c r="C322" s="1039">
        <v>1650</v>
      </c>
      <c r="D322" s="1039">
        <v>1610</v>
      </c>
      <c r="E322" s="1039">
        <v>1580</v>
      </c>
      <c r="F322" s="1057">
        <v>500</v>
      </c>
      <c r="H322" s="1030"/>
    </row>
    <row r="323" spans="1:8" s="1033" customFormat="1" ht="14.25" customHeight="1" thickBot="1" x14ac:dyDescent="0.25">
      <c r="A323" s="1045" t="s">
        <v>892</v>
      </c>
      <c r="B323" s="1039" t="s">
        <v>1118</v>
      </c>
      <c r="C323" s="1039">
        <v>1780</v>
      </c>
      <c r="D323" s="1039">
        <v>1740</v>
      </c>
      <c r="E323" s="1039">
        <v>1720</v>
      </c>
      <c r="F323" s="1066"/>
      <c r="H323" s="1030"/>
    </row>
    <row r="324" spans="1:8" s="1033" customFormat="1" ht="14.25" customHeight="1" thickBot="1" x14ac:dyDescent="0.25">
      <c r="A324" s="1045" t="s">
        <v>892</v>
      </c>
      <c r="B324" s="1039" t="s">
        <v>1129</v>
      </c>
      <c r="C324" s="1039">
        <v>1650</v>
      </c>
      <c r="D324" s="1039">
        <v>1610</v>
      </c>
      <c r="E324" s="1039">
        <v>1580</v>
      </c>
      <c r="F324" s="1066"/>
      <c r="H324" s="1030"/>
    </row>
    <row r="325" spans="1:8" s="1033" customFormat="1" ht="14.25" customHeight="1" thickBot="1" x14ac:dyDescent="0.25">
      <c r="A325" s="1045" t="s">
        <v>892</v>
      </c>
      <c r="B325" s="1039" t="s">
        <v>1141</v>
      </c>
      <c r="C325" s="1039">
        <v>1330</v>
      </c>
      <c r="D325" s="1039">
        <v>1270</v>
      </c>
      <c r="E325" s="1039">
        <v>1240</v>
      </c>
      <c r="F325" s="1057">
        <v>430</v>
      </c>
      <c r="H325" s="1030"/>
    </row>
    <row r="326" spans="1:8" s="1033" customFormat="1" ht="14.25" customHeight="1" thickBot="1" x14ac:dyDescent="0.25">
      <c r="A326" s="1045" t="s">
        <v>892</v>
      </c>
      <c r="B326" s="1039" t="s">
        <v>1151</v>
      </c>
      <c r="C326" s="1039">
        <v>1470</v>
      </c>
      <c r="D326" s="1039">
        <v>1430</v>
      </c>
      <c r="E326" s="1039">
        <v>1400</v>
      </c>
      <c r="F326" s="1066"/>
      <c r="H326" s="1030"/>
    </row>
    <row r="327" spans="1:8" s="1033" customFormat="1" ht="14.25" customHeight="1" thickBot="1" x14ac:dyDescent="0.25">
      <c r="A327" s="1045" t="s">
        <v>892</v>
      </c>
      <c r="B327" s="1039" t="s">
        <v>1161</v>
      </c>
      <c r="C327" s="1039">
        <v>1420</v>
      </c>
      <c r="D327" s="1039">
        <v>1380</v>
      </c>
      <c r="E327" s="1039">
        <v>1360</v>
      </c>
      <c r="F327" s="1057">
        <v>420</v>
      </c>
      <c r="H327" s="1030"/>
    </row>
    <row r="328" spans="1:8" s="1033" customFormat="1" ht="14.25" customHeight="1" thickBot="1" x14ac:dyDescent="0.25">
      <c r="A328" s="1045" t="s">
        <v>892</v>
      </c>
      <c r="B328" s="1039" t="s">
        <v>1171</v>
      </c>
      <c r="C328" s="1039">
        <v>1400</v>
      </c>
      <c r="D328" s="1039">
        <v>1360</v>
      </c>
      <c r="E328" s="1039">
        <v>1330</v>
      </c>
      <c r="F328" s="1057">
        <v>460</v>
      </c>
      <c r="H328" s="1030"/>
    </row>
    <row r="329" spans="1:8" s="1033" customFormat="1" ht="14.25" customHeight="1" thickBot="1" x14ac:dyDescent="0.25">
      <c r="A329" s="1045" t="s">
        <v>892</v>
      </c>
      <c r="B329" s="1039" t="s">
        <v>1181</v>
      </c>
      <c r="C329" s="1039">
        <v>1640</v>
      </c>
      <c r="D329" s="1039">
        <v>1610</v>
      </c>
      <c r="E329" s="1039">
        <v>1580</v>
      </c>
      <c r="F329" s="1057">
        <v>410</v>
      </c>
      <c r="H329" s="1030"/>
    </row>
    <row r="330" spans="1:8" s="1033" customFormat="1" ht="14.25" customHeight="1" thickBot="1" x14ac:dyDescent="0.25">
      <c r="A330" s="1045" t="s">
        <v>892</v>
      </c>
      <c r="B330" s="1039" t="s">
        <v>1191</v>
      </c>
      <c r="C330" s="1039">
        <v>1260</v>
      </c>
      <c r="D330" s="1039">
        <v>1220</v>
      </c>
      <c r="E330" s="1039">
        <v>1200</v>
      </c>
      <c r="F330" s="1066"/>
      <c r="H330" s="1030"/>
    </row>
    <row r="331" spans="1:8" s="1033" customFormat="1" ht="14.25" customHeight="1" thickBot="1" x14ac:dyDescent="0.25">
      <c r="A331" s="1045" t="s">
        <v>892</v>
      </c>
      <c r="B331" s="1039" t="s">
        <v>1201</v>
      </c>
      <c r="C331" s="1039">
        <v>1620</v>
      </c>
      <c r="D331" s="1039">
        <v>1560</v>
      </c>
      <c r="E331" s="1039">
        <v>1530</v>
      </c>
      <c r="F331" s="1057">
        <v>490</v>
      </c>
      <c r="H331" s="1030"/>
    </row>
    <row r="332" spans="1:8" s="1033" customFormat="1" ht="14.25" customHeight="1" thickBot="1" x14ac:dyDescent="0.25">
      <c r="A332" s="1045" t="s">
        <v>892</v>
      </c>
      <c r="B332" s="1039" t="s">
        <v>1211</v>
      </c>
      <c r="C332" s="1039">
        <v>1520</v>
      </c>
      <c r="D332" s="1039">
        <v>1470</v>
      </c>
      <c r="E332" s="1039">
        <v>1440</v>
      </c>
      <c r="F332" s="1057">
        <v>440</v>
      </c>
      <c r="H332" s="1030"/>
    </row>
    <row r="333" spans="1:8" s="1033" customFormat="1" ht="14.25" customHeight="1" thickBot="1" x14ac:dyDescent="0.25">
      <c r="A333" s="1045" t="s">
        <v>892</v>
      </c>
      <c r="B333" s="1039" t="s">
        <v>1221</v>
      </c>
      <c r="C333" s="1039">
        <v>1370</v>
      </c>
      <c r="D333" s="1039">
        <v>1320</v>
      </c>
      <c r="E333" s="1039">
        <v>1300</v>
      </c>
      <c r="F333" s="1057">
        <v>460</v>
      </c>
      <c r="H333" s="1030"/>
    </row>
    <row r="334" spans="1:8" s="1033" customFormat="1" ht="14.25" customHeight="1" thickBot="1" x14ac:dyDescent="0.25">
      <c r="A334" s="1045" t="s">
        <v>892</v>
      </c>
      <c r="B334" s="1039" t="s">
        <v>1231</v>
      </c>
      <c r="C334" s="1039">
        <v>1410</v>
      </c>
      <c r="D334" s="1039">
        <v>1340</v>
      </c>
      <c r="E334" s="1039">
        <v>1310</v>
      </c>
      <c r="F334" s="1057">
        <v>410</v>
      </c>
      <c r="H334" s="1030"/>
    </row>
    <row r="335" spans="1:8" s="1033" customFormat="1" ht="14.25" customHeight="1" thickBot="1" x14ac:dyDescent="0.25">
      <c r="A335" s="1045" t="s">
        <v>892</v>
      </c>
      <c r="B335" s="1039" t="s">
        <v>1241</v>
      </c>
      <c r="C335" s="1039">
        <v>1260</v>
      </c>
      <c r="D335" s="1039">
        <v>1220</v>
      </c>
      <c r="E335" s="1039">
        <v>1200</v>
      </c>
      <c r="F335" s="1066"/>
      <c r="H335" s="1030"/>
    </row>
    <row r="336" spans="1:8" s="1033" customFormat="1" ht="14.25" customHeight="1" thickBot="1" x14ac:dyDescent="0.25">
      <c r="A336" s="1045" t="s">
        <v>892</v>
      </c>
      <c r="B336" s="1039" t="s">
        <v>1250</v>
      </c>
      <c r="C336" s="1039">
        <v>1160</v>
      </c>
      <c r="D336" s="1039">
        <v>1140</v>
      </c>
      <c r="E336" s="1039">
        <v>1120</v>
      </c>
      <c r="F336" s="1057">
        <v>430</v>
      </c>
      <c r="H336" s="1030"/>
    </row>
    <row r="337" spans="1:8" s="1033" customFormat="1" ht="14.25" customHeight="1" thickBot="1" x14ac:dyDescent="0.25">
      <c r="A337" s="1045" t="s">
        <v>892</v>
      </c>
      <c r="B337" s="1055" t="s">
        <v>1259</v>
      </c>
      <c r="C337" s="1055"/>
      <c r="D337" s="1055"/>
      <c r="E337" s="1055"/>
      <c r="F337" s="1065">
        <v>380</v>
      </c>
      <c r="H337" s="1030"/>
    </row>
    <row r="338" spans="1:8" s="1033" customFormat="1" ht="14.25" customHeight="1" thickBot="1" x14ac:dyDescent="0.25">
      <c r="A338" s="1045" t="s">
        <v>893</v>
      </c>
      <c r="B338" s="1046" t="s">
        <v>1402</v>
      </c>
      <c r="C338" s="1046">
        <v>880</v>
      </c>
      <c r="D338" s="1046">
        <v>850</v>
      </c>
      <c r="E338" s="1046">
        <v>830</v>
      </c>
      <c r="F338" s="1068"/>
      <c r="H338" s="1030"/>
    </row>
    <row r="339" spans="1:8" s="1033" customFormat="1" ht="14.25" customHeight="1" thickBot="1" x14ac:dyDescent="0.25">
      <c r="A339" s="1045" t="s">
        <v>893</v>
      </c>
      <c r="B339" s="1039" t="s">
        <v>1403</v>
      </c>
      <c r="C339" s="1039">
        <v>830</v>
      </c>
      <c r="D339" s="1039">
        <v>800</v>
      </c>
      <c r="E339" s="1039">
        <v>780</v>
      </c>
      <c r="F339" s="1066"/>
      <c r="H339" s="1030"/>
    </row>
    <row r="340" spans="1:8" s="1033" customFormat="1" ht="14.25" customHeight="1" thickBot="1" x14ac:dyDescent="0.25">
      <c r="A340" s="1045" t="s">
        <v>893</v>
      </c>
      <c r="B340" s="1039" t="s">
        <v>1404</v>
      </c>
      <c r="C340" s="1039">
        <v>980</v>
      </c>
      <c r="D340" s="1039">
        <v>950</v>
      </c>
      <c r="E340" s="1039">
        <v>920</v>
      </c>
      <c r="F340" s="1066"/>
      <c r="H340" s="1030"/>
    </row>
    <row r="341" spans="1:8" s="1033" customFormat="1" ht="14.25" customHeight="1" thickBot="1" x14ac:dyDescent="0.25">
      <c r="A341" s="1045" t="s">
        <v>893</v>
      </c>
      <c r="B341" s="1039" t="s">
        <v>1405</v>
      </c>
      <c r="C341" s="1039">
        <v>760</v>
      </c>
      <c r="D341" s="1039">
        <v>720</v>
      </c>
      <c r="E341" s="1039">
        <v>690</v>
      </c>
      <c r="F341" s="1057">
        <v>350</v>
      </c>
      <c r="H341" s="1030"/>
    </row>
    <row r="342" spans="1:8" s="1033" customFormat="1" ht="14.25" customHeight="1" thickBot="1" x14ac:dyDescent="0.25">
      <c r="A342" s="1045" t="s">
        <v>893</v>
      </c>
      <c r="B342" s="1039" t="s">
        <v>1097</v>
      </c>
      <c r="C342" s="1039">
        <v>910</v>
      </c>
      <c r="D342" s="1039">
        <v>870</v>
      </c>
      <c r="E342" s="1039">
        <v>850</v>
      </c>
      <c r="F342" s="1057">
        <v>370</v>
      </c>
      <c r="H342" s="1030"/>
    </row>
    <row r="343" spans="1:8" s="1033" customFormat="1" ht="14.25" customHeight="1" thickBot="1" x14ac:dyDescent="0.25">
      <c r="A343" s="1045" t="s">
        <v>893</v>
      </c>
      <c r="B343" s="1039" t="s">
        <v>1108</v>
      </c>
      <c r="C343" s="1039">
        <v>800</v>
      </c>
      <c r="D343" s="1039">
        <v>760</v>
      </c>
      <c r="E343" s="1039">
        <v>730</v>
      </c>
      <c r="F343" s="1057">
        <v>340</v>
      </c>
      <c r="H343" s="1030"/>
    </row>
    <row r="344" spans="1:8" s="1033" customFormat="1" ht="14.25" customHeight="1" thickBot="1" x14ac:dyDescent="0.25">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baseColWidth="10" defaultColWidth="9" defaultRowHeight="15" x14ac:dyDescent="0.2"/>
  <cols>
    <col min="1" max="1" width="9" style="1005"/>
    <col min="2" max="16384" width="9" style="979"/>
  </cols>
  <sheetData>
    <row r="1" spans="1:14" x14ac:dyDescent="0.2">
      <c r="A1" s="977" t="s">
        <v>857</v>
      </c>
      <c r="B1" s="978"/>
      <c r="C1" s="978"/>
      <c r="D1" s="978"/>
      <c r="E1" s="978"/>
      <c r="F1" s="978"/>
      <c r="G1" s="978"/>
      <c r="H1" s="978"/>
      <c r="I1" s="978"/>
      <c r="J1" s="978"/>
      <c r="K1" s="978"/>
      <c r="L1" s="978"/>
      <c r="M1" s="978"/>
      <c r="N1" s="978"/>
    </row>
    <row r="2" spans="1:14" x14ac:dyDescent="0.2">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x14ac:dyDescent="0.2">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x14ac:dyDescent="0.2">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x14ac:dyDescent="0.2">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x14ac:dyDescent="0.2">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x14ac:dyDescent="0.2">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x14ac:dyDescent="0.2">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x14ac:dyDescent="0.2">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x14ac:dyDescent="0.2">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x14ac:dyDescent="0.2">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x14ac:dyDescent="0.2">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x14ac:dyDescent="0.2">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x14ac:dyDescent="0.2">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x14ac:dyDescent="0.2">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x14ac:dyDescent="0.2">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x14ac:dyDescent="0.2">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x14ac:dyDescent="0.2">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x14ac:dyDescent="0.2">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x14ac:dyDescent="0.2">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x14ac:dyDescent="0.2">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x14ac:dyDescent="0.2">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x14ac:dyDescent="0.2">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x14ac:dyDescent="0.2">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x14ac:dyDescent="0.2">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x14ac:dyDescent="0.2">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x14ac:dyDescent="0.2">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x14ac:dyDescent="0.2">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x14ac:dyDescent="0.2">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x14ac:dyDescent="0.2">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x14ac:dyDescent="0.2">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x14ac:dyDescent="0.2">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x14ac:dyDescent="0.2">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x14ac:dyDescent="0.2">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x14ac:dyDescent="0.2">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x14ac:dyDescent="0.2">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x14ac:dyDescent="0.2">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x14ac:dyDescent="0.2">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x14ac:dyDescent="0.2">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x14ac:dyDescent="0.2">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x14ac:dyDescent="0.2">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x14ac:dyDescent="0.2">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x14ac:dyDescent="0.2">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x14ac:dyDescent="0.2">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x14ac:dyDescent="0.2">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x14ac:dyDescent="0.2">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x14ac:dyDescent="0.2">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x14ac:dyDescent="0.2">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x14ac:dyDescent="0.2">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x14ac:dyDescent="0.2">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x14ac:dyDescent="0.2">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x14ac:dyDescent="0.2">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x14ac:dyDescent="0.2">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x14ac:dyDescent="0.2">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x14ac:dyDescent="0.2">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x14ac:dyDescent="0.2">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x14ac:dyDescent="0.2">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x14ac:dyDescent="0.2">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x14ac:dyDescent="0.2">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x14ac:dyDescent="0.2">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x14ac:dyDescent="0.2">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x14ac:dyDescent="0.2">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x14ac:dyDescent="0.2">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x14ac:dyDescent="0.2">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x14ac:dyDescent="0.2">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x14ac:dyDescent="0.2">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x14ac:dyDescent="0.2">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x14ac:dyDescent="0.2">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x14ac:dyDescent="0.2">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x14ac:dyDescent="0.2">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x14ac:dyDescent="0.2">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x14ac:dyDescent="0.2">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x14ac:dyDescent="0.2">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x14ac:dyDescent="0.2">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x14ac:dyDescent="0.2">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x14ac:dyDescent="0.2">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x14ac:dyDescent="0.2">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x14ac:dyDescent="0.2">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x14ac:dyDescent="0.2">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x14ac:dyDescent="0.2">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x14ac:dyDescent="0.2">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x14ac:dyDescent="0.2">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x14ac:dyDescent="0.2">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x14ac:dyDescent="0.2">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x14ac:dyDescent="0.2">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x14ac:dyDescent="0.2">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x14ac:dyDescent="0.2">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x14ac:dyDescent="0.2">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x14ac:dyDescent="0.2">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x14ac:dyDescent="0.2">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x14ac:dyDescent="0.2">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x14ac:dyDescent="0.2">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x14ac:dyDescent="0.2">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x14ac:dyDescent="0.2">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x14ac:dyDescent="0.2">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x14ac:dyDescent="0.2">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x14ac:dyDescent="0.2">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x14ac:dyDescent="0.2">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x14ac:dyDescent="0.2">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x14ac:dyDescent="0.2">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x14ac:dyDescent="0.2">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x14ac:dyDescent="0.2">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x14ac:dyDescent="0.2">
      <c r="A103" s="977" t="s">
        <v>879</v>
      </c>
      <c r="B103" s="978"/>
      <c r="C103" s="978"/>
      <c r="D103" s="978"/>
      <c r="E103" s="978"/>
      <c r="F103" s="978"/>
      <c r="G103" s="978"/>
      <c r="H103" s="978"/>
      <c r="I103" s="978"/>
      <c r="J103" s="978"/>
      <c r="K103" s="978"/>
      <c r="L103" s="978"/>
      <c r="M103" s="978"/>
      <c r="N103" s="978"/>
    </row>
    <row r="104" spans="1:14" x14ac:dyDescent="0.2">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1.2305999999999999</v>
      </c>
    </row>
    <row r="105" spans="1:14" x14ac:dyDescent="0.2">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x14ac:dyDescent="0.2">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x14ac:dyDescent="0.2">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x14ac:dyDescent="0.2">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x14ac:dyDescent="0.2">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x14ac:dyDescent="0.2">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x14ac:dyDescent="0.2">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x14ac:dyDescent="0.2">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x14ac:dyDescent="0.2">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x14ac:dyDescent="0.2">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x14ac:dyDescent="0.2">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x14ac:dyDescent="0.2">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x14ac:dyDescent="0.2">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x14ac:dyDescent="0.2">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x14ac:dyDescent="0.2">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x14ac:dyDescent="0.2">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x14ac:dyDescent="0.2">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x14ac:dyDescent="0.2">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x14ac:dyDescent="0.2">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x14ac:dyDescent="0.2">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x14ac:dyDescent="0.2">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x14ac:dyDescent="0.2">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x14ac:dyDescent="0.2">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x14ac:dyDescent="0.2">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x14ac:dyDescent="0.2">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x14ac:dyDescent="0.2">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x14ac:dyDescent="0.2">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x14ac:dyDescent="0.2">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x14ac:dyDescent="0.2">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x14ac:dyDescent="0.2">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x14ac:dyDescent="0.2">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x14ac:dyDescent="0.2">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x14ac:dyDescent="0.2">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x14ac:dyDescent="0.2">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x14ac:dyDescent="0.2">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x14ac:dyDescent="0.2">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x14ac:dyDescent="0.2">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x14ac:dyDescent="0.2">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x14ac:dyDescent="0.2">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x14ac:dyDescent="0.2">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x14ac:dyDescent="0.2">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x14ac:dyDescent="0.2">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x14ac:dyDescent="0.2">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x14ac:dyDescent="0.2">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x14ac:dyDescent="0.2">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x14ac:dyDescent="0.2">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x14ac:dyDescent="0.2">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x14ac:dyDescent="0.2">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x14ac:dyDescent="0.2">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x14ac:dyDescent="0.2">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x14ac:dyDescent="0.2">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x14ac:dyDescent="0.2">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x14ac:dyDescent="0.2">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x14ac:dyDescent="0.2">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x14ac:dyDescent="0.2">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x14ac:dyDescent="0.2">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x14ac:dyDescent="0.2">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x14ac:dyDescent="0.2">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x14ac:dyDescent="0.2">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x14ac:dyDescent="0.2">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x14ac:dyDescent="0.2">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x14ac:dyDescent="0.2">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x14ac:dyDescent="0.2">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x14ac:dyDescent="0.2">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x14ac:dyDescent="0.2">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x14ac:dyDescent="0.2">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x14ac:dyDescent="0.2">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x14ac:dyDescent="0.2">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x14ac:dyDescent="0.2">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x14ac:dyDescent="0.2">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x14ac:dyDescent="0.2">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x14ac:dyDescent="0.2">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x14ac:dyDescent="0.2">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x14ac:dyDescent="0.2">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x14ac:dyDescent="0.2">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x14ac:dyDescent="0.2">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x14ac:dyDescent="0.2">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x14ac:dyDescent="0.2">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x14ac:dyDescent="0.2">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x14ac:dyDescent="0.2">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x14ac:dyDescent="0.2">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x14ac:dyDescent="0.2">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x14ac:dyDescent="0.2">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x14ac:dyDescent="0.2">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x14ac:dyDescent="0.2">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x14ac:dyDescent="0.2">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x14ac:dyDescent="0.2">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x14ac:dyDescent="0.2">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x14ac:dyDescent="0.2">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x14ac:dyDescent="0.2">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x14ac:dyDescent="0.2">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x14ac:dyDescent="0.2">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x14ac:dyDescent="0.2">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x14ac:dyDescent="0.2">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x14ac:dyDescent="0.2">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x14ac:dyDescent="0.2">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x14ac:dyDescent="0.2">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x14ac:dyDescent="0.2">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x14ac:dyDescent="0.2">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x14ac:dyDescent="0.2">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x14ac:dyDescent="0.2">
      <c r="A205" s="977" t="s">
        <v>880</v>
      </c>
      <c r="B205" s="978"/>
      <c r="C205" s="978"/>
      <c r="D205" s="978"/>
      <c r="E205" s="978"/>
      <c r="F205" s="978"/>
      <c r="G205" s="978"/>
      <c r="H205" s="978"/>
      <c r="I205" s="978"/>
      <c r="J205" s="978"/>
      <c r="K205" s="978"/>
      <c r="L205" s="978"/>
      <c r="M205" s="978"/>
    </row>
    <row r="206" spans="1:13" x14ac:dyDescent="0.2">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x14ac:dyDescent="0.2">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x14ac:dyDescent="0.2">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x14ac:dyDescent="0.2">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x14ac:dyDescent="0.2">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x14ac:dyDescent="0.2">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x14ac:dyDescent="0.2">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x14ac:dyDescent="0.2">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x14ac:dyDescent="0.2">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x14ac:dyDescent="0.2">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x14ac:dyDescent="0.2">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x14ac:dyDescent="0.2">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x14ac:dyDescent="0.2">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x14ac:dyDescent="0.2">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x14ac:dyDescent="0.2">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x14ac:dyDescent="0.2">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x14ac:dyDescent="0.2">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x14ac:dyDescent="0.2">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x14ac:dyDescent="0.2">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x14ac:dyDescent="0.2">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x14ac:dyDescent="0.2">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x14ac:dyDescent="0.2">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x14ac:dyDescent="0.2">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x14ac:dyDescent="0.2">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x14ac:dyDescent="0.2">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x14ac:dyDescent="0.2">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x14ac:dyDescent="0.2">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x14ac:dyDescent="0.2">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x14ac:dyDescent="0.2">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x14ac:dyDescent="0.2">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x14ac:dyDescent="0.2">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x14ac:dyDescent="0.2">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x14ac:dyDescent="0.2">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x14ac:dyDescent="0.2">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x14ac:dyDescent="0.2">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x14ac:dyDescent="0.2">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x14ac:dyDescent="0.2">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x14ac:dyDescent="0.2">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x14ac:dyDescent="0.2">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x14ac:dyDescent="0.2">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x14ac:dyDescent="0.2">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x14ac:dyDescent="0.2">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x14ac:dyDescent="0.2">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x14ac:dyDescent="0.2">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x14ac:dyDescent="0.2">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x14ac:dyDescent="0.2">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x14ac:dyDescent="0.2">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x14ac:dyDescent="0.2">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x14ac:dyDescent="0.2">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x14ac:dyDescent="0.2">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x14ac:dyDescent="0.2">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x14ac:dyDescent="0.2">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x14ac:dyDescent="0.2">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x14ac:dyDescent="0.2">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x14ac:dyDescent="0.2">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x14ac:dyDescent="0.2">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x14ac:dyDescent="0.2">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x14ac:dyDescent="0.2">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x14ac:dyDescent="0.2">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x14ac:dyDescent="0.2">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x14ac:dyDescent="0.2">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x14ac:dyDescent="0.2">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x14ac:dyDescent="0.2">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x14ac:dyDescent="0.2">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x14ac:dyDescent="0.2">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x14ac:dyDescent="0.2">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x14ac:dyDescent="0.2">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x14ac:dyDescent="0.2">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x14ac:dyDescent="0.2">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x14ac:dyDescent="0.2">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x14ac:dyDescent="0.2">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x14ac:dyDescent="0.2">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x14ac:dyDescent="0.2">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x14ac:dyDescent="0.2">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x14ac:dyDescent="0.2">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x14ac:dyDescent="0.2">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x14ac:dyDescent="0.2">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x14ac:dyDescent="0.2">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x14ac:dyDescent="0.2">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x14ac:dyDescent="0.2">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x14ac:dyDescent="0.2">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x14ac:dyDescent="0.2">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x14ac:dyDescent="0.2">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x14ac:dyDescent="0.2">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x14ac:dyDescent="0.2">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x14ac:dyDescent="0.2">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x14ac:dyDescent="0.2">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x14ac:dyDescent="0.2">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x14ac:dyDescent="0.2">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x14ac:dyDescent="0.2">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x14ac:dyDescent="0.2">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x14ac:dyDescent="0.2">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x14ac:dyDescent="0.2">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x14ac:dyDescent="0.2">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x14ac:dyDescent="0.2">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x14ac:dyDescent="0.2">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x14ac:dyDescent="0.2">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x14ac:dyDescent="0.2">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x14ac:dyDescent="0.2">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x14ac:dyDescent="0.2">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x14ac:dyDescent="0.2">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x14ac:dyDescent="0.2">
      <c r="A307" s="977" t="s">
        <v>894</v>
      </c>
      <c r="B307" s="978"/>
      <c r="C307" s="978"/>
      <c r="D307" s="978"/>
      <c r="E307" s="978"/>
      <c r="F307" s="978"/>
      <c r="G307" s="978"/>
      <c r="H307" s="978"/>
      <c r="I307" s="978"/>
      <c r="J307" s="978"/>
      <c r="K307" s="978"/>
      <c r="L307" s="978"/>
      <c r="M307" s="978"/>
    </row>
    <row r="308" spans="1:13" x14ac:dyDescent="0.2">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x14ac:dyDescent="0.2">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x14ac:dyDescent="0.2">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x14ac:dyDescent="0.2">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x14ac:dyDescent="0.2">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x14ac:dyDescent="0.2">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x14ac:dyDescent="0.2">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x14ac:dyDescent="0.2">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x14ac:dyDescent="0.2">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x14ac:dyDescent="0.2">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x14ac:dyDescent="0.2">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x14ac:dyDescent="0.2">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x14ac:dyDescent="0.2">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x14ac:dyDescent="0.2">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x14ac:dyDescent="0.2">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x14ac:dyDescent="0.2">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x14ac:dyDescent="0.2">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x14ac:dyDescent="0.2">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x14ac:dyDescent="0.2">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x14ac:dyDescent="0.2">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x14ac:dyDescent="0.2">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x14ac:dyDescent="0.2">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x14ac:dyDescent="0.2">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x14ac:dyDescent="0.2">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x14ac:dyDescent="0.2">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x14ac:dyDescent="0.2">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x14ac:dyDescent="0.2">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x14ac:dyDescent="0.2">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x14ac:dyDescent="0.2">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x14ac:dyDescent="0.2">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x14ac:dyDescent="0.2">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x14ac:dyDescent="0.2">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x14ac:dyDescent="0.2">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x14ac:dyDescent="0.2">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x14ac:dyDescent="0.2">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x14ac:dyDescent="0.2">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x14ac:dyDescent="0.2">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x14ac:dyDescent="0.2">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x14ac:dyDescent="0.2">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x14ac:dyDescent="0.2">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x14ac:dyDescent="0.2">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x14ac:dyDescent="0.2">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x14ac:dyDescent="0.2">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x14ac:dyDescent="0.2">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x14ac:dyDescent="0.2">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x14ac:dyDescent="0.2">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x14ac:dyDescent="0.2">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x14ac:dyDescent="0.2">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x14ac:dyDescent="0.2">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x14ac:dyDescent="0.2">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x14ac:dyDescent="0.2">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x14ac:dyDescent="0.2">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x14ac:dyDescent="0.2">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x14ac:dyDescent="0.2">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x14ac:dyDescent="0.2">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x14ac:dyDescent="0.2">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x14ac:dyDescent="0.2">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x14ac:dyDescent="0.2">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x14ac:dyDescent="0.2">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x14ac:dyDescent="0.2">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x14ac:dyDescent="0.2">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x14ac:dyDescent="0.2">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x14ac:dyDescent="0.2">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x14ac:dyDescent="0.2">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x14ac:dyDescent="0.2">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x14ac:dyDescent="0.2">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x14ac:dyDescent="0.2">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x14ac:dyDescent="0.2">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x14ac:dyDescent="0.2">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x14ac:dyDescent="0.2">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x14ac:dyDescent="0.2">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x14ac:dyDescent="0.2">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x14ac:dyDescent="0.2">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x14ac:dyDescent="0.2">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x14ac:dyDescent="0.2">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x14ac:dyDescent="0.2">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x14ac:dyDescent="0.2">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x14ac:dyDescent="0.2">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x14ac:dyDescent="0.2">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x14ac:dyDescent="0.2">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x14ac:dyDescent="0.2">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x14ac:dyDescent="0.2">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x14ac:dyDescent="0.2">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x14ac:dyDescent="0.2">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x14ac:dyDescent="0.2">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x14ac:dyDescent="0.2">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x14ac:dyDescent="0.2">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x14ac:dyDescent="0.2">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x14ac:dyDescent="0.2">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x14ac:dyDescent="0.2">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x14ac:dyDescent="0.2">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x14ac:dyDescent="0.2">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x14ac:dyDescent="0.2">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x14ac:dyDescent="0.2">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x14ac:dyDescent="0.2">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x14ac:dyDescent="0.2">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x14ac:dyDescent="0.2">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x14ac:dyDescent="0.2">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x14ac:dyDescent="0.2">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x14ac:dyDescent="0.2">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x14ac:dyDescent="0.2">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baseColWidth="10" defaultColWidth="8.83203125" defaultRowHeight="15" x14ac:dyDescent="0.2"/>
  <cols>
    <col min="1" max="1" width="12.6640625" style="1764" customWidth="1"/>
    <col min="2" max="2" width="10.1640625" style="1765" customWidth="1"/>
  </cols>
  <sheetData>
    <row r="1" spans="1:6" x14ac:dyDescent="0.2">
      <c r="A1" s="3928" t="s">
        <v>2046</v>
      </c>
      <c r="B1" s="3928"/>
    </row>
    <row r="2" spans="1:6" ht="16" thickBot="1" x14ac:dyDescent="0.25">
      <c r="A2" s="1735"/>
      <c r="B2" s="1735"/>
    </row>
    <row r="3" spans="1:6" ht="16" thickBot="1" x14ac:dyDescent="0.25">
      <c r="A3" s="1735"/>
      <c r="B3" s="1735"/>
      <c r="C3" s="1736" t="s">
        <v>2047</v>
      </c>
      <c r="D3" s="1736" t="s">
        <v>2048</v>
      </c>
      <c r="E3" s="1736" t="s">
        <v>2049</v>
      </c>
      <c r="F3" s="1736" t="s">
        <v>2050</v>
      </c>
    </row>
    <row r="4" spans="1:6" ht="16" thickBot="1" x14ac:dyDescent="0.25">
      <c r="A4" s="1737" t="s">
        <v>2051</v>
      </c>
      <c r="B4" s="1738" t="s">
        <v>2052</v>
      </c>
      <c r="C4" s="1736"/>
      <c r="D4" s="1736"/>
      <c r="E4" s="1736"/>
      <c r="F4" s="1736"/>
    </row>
    <row r="5" spans="1:6" ht="16" thickBot="1" x14ac:dyDescent="0.25">
      <c r="A5" s="1739" t="s">
        <v>2053</v>
      </c>
      <c r="B5" s="1740" t="s">
        <v>2054</v>
      </c>
      <c r="C5" s="1741">
        <v>8.8999999999999996E-2</v>
      </c>
      <c r="D5" s="1741">
        <v>7.3999999999999996E-2</v>
      </c>
      <c r="E5" s="1741">
        <v>7.4999999999999997E-2</v>
      </c>
      <c r="F5" s="1742">
        <v>0.1</v>
      </c>
    </row>
    <row r="6" spans="1:6" ht="16" thickBot="1" x14ac:dyDescent="0.25">
      <c r="A6" s="1739" t="s">
        <v>1071</v>
      </c>
      <c r="B6" s="1743" t="s">
        <v>2055</v>
      </c>
      <c r="C6" s="1744">
        <v>0.1</v>
      </c>
      <c r="D6" s="1744">
        <v>9.0999999999999998E-2</v>
      </c>
      <c r="E6" s="1744">
        <v>9.0999999999999998E-2</v>
      </c>
      <c r="F6" s="1745">
        <v>0.1</v>
      </c>
    </row>
    <row r="7" spans="1:6" ht="16" thickBot="1" x14ac:dyDescent="0.25">
      <c r="A7" s="1739" t="s">
        <v>1071</v>
      </c>
      <c r="B7" s="1746" t="s">
        <v>1059</v>
      </c>
      <c r="C7" s="1744">
        <v>8.5999999999999993E-2</v>
      </c>
      <c r="D7" s="1744">
        <v>9.6000000000000002E-2</v>
      </c>
      <c r="E7" s="1744">
        <v>7.5999999999999998E-2</v>
      </c>
      <c r="F7" s="1745">
        <v>0.1</v>
      </c>
    </row>
    <row r="8" spans="1:6" ht="16" thickBot="1" x14ac:dyDescent="0.25">
      <c r="A8" s="1739" t="s">
        <v>1071</v>
      </c>
      <c r="B8" s="1743" t="s">
        <v>1072</v>
      </c>
      <c r="C8" s="1744">
        <v>9.9000000000000005E-2</v>
      </c>
      <c r="D8" s="1744">
        <v>9.8000000000000004E-2</v>
      </c>
      <c r="E8" s="1744">
        <v>9.8000000000000004E-2</v>
      </c>
      <c r="F8" s="1745">
        <v>0.1</v>
      </c>
    </row>
    <row r="9" spans="1:6" ht="16" thickBot="1" x14ac:dyDescent="0.25">
      <c r="A9" s="1747" t="s">
        <v>1071</v>
      </c>
      <c r="B9" s="1748" t="s">
        <v>1086</v>
      </c>
      <c r="C9" s="1749">
        <v>0.05</v>
      </c>
      <c r="D9" s="1750"/>
      <c r="E9" s="1750"/>
      <c r="F9" s="1751"/>
    </row>
    <row r="10" spans="1:6" ht="16" thickBot="1" x14ac:dyDescent="0.25">
      <c r="A10" s="1739" t="s">
        <v>1130</v>
      </c>
      <c r="B10" s="1740" t="s">
        <v>2056</v>
      </c>
      <c r="C10" s="1741">
        <v>8.8999999999999996E-2</v>
      </c>
      <c r="D10" s="1741">
        <v>7.2999999999999995E-2</v>
      </c>
      <c r="E10" s="1741">
        <v>8.2000000000000003E-2</v>
      </c>
      <c r="F10" s="1742">
        <v>0.1</v>
      </c>
    </row>
    <row r="11" spans="1:6" ht="16" thickBot="1" x14ac:dyDescent="0.25">
      <c r="A11" s="1739" t="s">
        <v>1130</v>
      </c>
      <c r="B11" s="1746" t="s">
        <v>1046</v>
      </c>
      <c r="C11" s="1744">
        <v>8.8999999999999996E-2</v>
      </c>
      <c r="D11" s="1744">
        <v>7.2999999999999995E-2</v>
      </c>
      <c r="E11" s="1744">
        <v>8.2000000000000003E-2</v>
      </c>
      <c r="F11" s="1745">
        <v>0.1</v>
      </c>
    </row>
    <row r="12" spans="1:6" ht="16" thickBot="1" x14ac:dyDescent="0.25">
      <c r="A12" s="1739" t="s">
        <v>1130</v>
      </c>
      <c r="B12" s="1746" t="s">
        <v>1060</v>
      </c>
      <c r="C12" s="1744">
        <v>6.0999999999999999E-2</v>
      </c>
      <c r="D12" s="1744">
        <v>7.0999999999999994E-2</v>
      </c>
      <c r="E12" s="1744">
        <v>9.6000000000000002E-2</v>
      </c>
      <c r="F12" s="1745">
        <v>0.1</v>
      </c>
    </row>
    <row r="13" spans="1:6" ht="16" thickBot="1" x14ac:dyDescent="0.25">
      <c r="A13" s="1739" t="s">
        <v>1130</v>
      </c>
      <c r="B13" s="1746" t="s">
        <v>1073</v>
      </c>
      <c r="C13" s="1744">
        <v>6.9000000000000006E-2</v>
      </c>
      <c r="D13" s="1744">
        <v>6.5000000000000002E-2</v>
      </c>
      <c r="E13" s="1744">
        <v>6.6000000000000003E-2</v>
      </c>
      <c r="F13" s="1745">
        <v>0.1</v>
      </c>
    </row>
    <row r="14" spans="1:6" ht="16" thickBot="1" x14ac:dyDescent="0.25">
      <c r="A14" s="1739" t="s">
        <v>1130</v>
      </c>
      <c r="B14" s="1746" t="s">
        <v>1087</v>
      </c>
      <c r="C14" s="1744">
        <v>0.1</v>
      </c>
      <c r="D14" s="1744">
        <v>6.5000000000000002E-2</v>
      </c>
      <c r="E14" s="1744">
        <v>7.0000000000000007E-2</v>
      </c>
      <c r="F14" s="1745">
        <v>0.1</v>
      </c>
    </row>
    <row r="15" spans="1:6" ht="16" thickBot="1" x14ac:dyDescent="0.25">
      <c r="A15" s="1739" t="s">
        <v>1130</v>
      </c>
      <c r="B15" s="1746" t="s">
        <v>1098</v>
      </c>
      <c r="C15" s="1744">
        <v>9.8000000000000004E-2</v>
      </c>
      <c r="D15" s="1744">
        <v>8.8999999999999996E-2</v>
      </c>
      <c r="E15" s="1744">
        <v>8.8999999999999996E-2</v>
      </c>
      <c r="F15" s="1745">
        <v>0.1</v>
      </c>
    </row>
    <row r="16" spans="1:6" ht="16" thickBot="1" x14ac:dyDescent="0.25">
      <c r="A16" s="1739" t="s">
        <v>1130</v>
      </c>
      <c r="B16" s="1746" t="s">
        <v>1109</v>
      </c>
      <c r="C16" s="1744">
        <v>7.0000000000000007E-2</v>
      </c>
      <c r="D16" s="1744">
        <v>9.2999999999999999E-2</v>
      </c>
      <c r="E16" s="1744">
        <v>9.6000000000000002E-2</v>
      </c>
      <c r="F16" s="1745">
        <v>0.1</v>
      </c>
    </row>
    <row r="17" spans="1:6" ht="16" thickBot="1" x14ac:dyDescent="0.25">
      <c r="A17" s="1739" t="s">
        <v>1130</v>
      </c>
      <c r="B17" s="1746" t="s">
        <v>1120</v>
      </c>
      <c r="C17" s="1744">
        <v>9.5000000000000001E-2</v>
      </c>
      <c r="D17" s="1744">
        <v>0.1</v>
      </c>
      <c r="E17" s="1744">
        <v>0.1</v>
      </c>
      <c r="F17" s="1752"/>
    </row>
    <row r="18" spans="1:6" ht="16" thickBot="1" x14ac:dyDescent="0.25">
      <c r="A18" s="1739" t="s">
        <v>1130</v>
      </c>
      <c r="B18" s="1746" t="s">
        <v>1132</v>
      </c>
      <c r="C18" s="1744">
        <v>7.3999999999999996E-2</v>
      </c>
      <c r="D18" s="1744">
        <v>9.9000000000000005E-2</v>
      </c>
      <c r="E18" s="1744">
        <v>0.1</v>
      </c>
      <c r="F18" s="1752"/>
    </row>
    <row r="19" spans="1:6" ht="16" thickBot="1" x14ac:dyDescent="0.25">
      <c r="A19" s="1739" t="s">
        <v>1130</v>
      </c>
      <c r="B19" s="1746" t="s">
        <v>1142</v>
      </c>
      <c r="C19" s="1744">
        <v>9.9000000000000005E-2</v>
      </c>
      <c r="D19" s="1744">
        <v>7.5999999999999998E-2</v>
      </c>
      <c r="E19" s="1744">
        <v>8.6999999999999994E-2</v>
      </c>
      <c r="F19" s="1752"/>
    </row>
    <row r="20" spans="1:6" ht="16" thickBot="1" x14ac:dyDescent="0.25">
      <c r="A20" s="1739" t="s">
        <v>1130</v>
      </c>
      <c r="B20" s="1746" t="s">
        <v>1152</v>
      </c>
      <c r="C20" s="1744">
        <v>9.8000000000000004E-2</v>
      </c>
      <c r="D20" s="1744">
        <v>8.5000000000000006E-2</v>
      </c>
      <c r="E20" s="1744">
        <v>8.2000000000000003E-2</v>
      </c>
      <c r="F20" s="1752"/>
    </row>
    <row r="21" spans="1:6" ht="16" thickBot="1" x14ac:dyDescent="0.25">
      <c r="A21" s="1739" t="s">
        <v>1130</v>
      </c>
      <c r="B21" s="1746" t="s">
        <v>1162</v>
      </c>
      <c r="C21" s="1744">
        <v>6.6000000000000003E-2</v>
      </c>
      <c r="D21" s="1744">
        <v>6.4000000000000001E-2</v>
      </c>
      <c r="E21" s="1744">
        <v>6.5000000000000002E-2</v>
      </c>
      <c r="F21" s="1752"/>
    </row>
    <row r="22" spans="1:6" ht="16" thickBot="1" x14ac:dyDescent="0.25">
      <c r="A22" s="1739" t="s">
        <v>1130</v>
      </c>
      <c r="B22" s="1746" t="s">
        <v>2057</v>
      </c>
      <c r="C22" s="1744">
        <v>0.08</v>
      </c>
      <c r="D22" s="1744">
        <v>9.8000000000000004E-2</v>
      </c>
      <c r="E22" s="1744">
        <v>9.8000000000000004E-2</v>
      </c>
      <c r="F22" s="1752"/>
    </row>
    <row r="23" spans="1:6" ht="16" thickBot="1" x14ac:dyDescent="0.25">
      <c r="A23" s="1739" t="s">
        <v>1130</v>
      </c>
      <c r="B23" s="1746" t="s">
        <v>1182</v>
      </c>
      <c r="C23" s="1744">
        <v>9.9000000000000005E-2</v>
      </c>
      <c r="D23" s="1744">
        <v>9.8000000000000004E-2</v>
      </c>
      <c r="E23" s="1744">
        <v>9.0999999999999998E-2</v>
      </c>
      <c r="F23" s="1752"/>
    </row>
    <row r="24" spans="1:6" ht="16" thickBot="1" x14ac:dyDescent="0.25">
      <c r="A24" s="1739" t="s">
        <v>1130</v>
      </c>
      <c r="B24" s="1746" t="s">
        <v>1192</v>
      </c>
      <c r="C24" s="1744">
        <v>8.8999999999999996E-2</v>
      </c>
      <c r="D24" s="1744">
        <v>9.7000000000000003E-2</v>
      </c>
      <c r="E24" s="1744">
        <v>7.0000000000000007E-2</v>
      </c>
      <c r="F24" s="1752"/>
    </row>
    <row r="25" spans="1:6" ht="16" thickBot="1" x14ac:dyDescent="0.25">
      <c r="A25" s="1739" t="s">
        <v>1130</v>
      </c>
      <c r="B25" s="1746" t="s">
        <v>1202</v>
      </c>
      <c r="C25" s="1744">
        <v>8.8999999999999996E-2</v>
      </c>
      <c r="D25" s="1744">
        <v>0.1</v>
      </c>
      <c r="E25" s="1744">
        <v>8.1000000000000003E-2</v>
      </c>
      <c r="F25" s="1752"/>
    </row>
    <row r="26" spans="1:6" ht="16" thickBot="1" x14ac:dyDescent="0.25">
      <c r="A26" s="1739" t="s">
        <v>1130</v>
      </c>
      <c r="B26" s="1746" t="s">
        <v>1212</v>
      </c>
      <c r="C26" s="1753"/>
      <c r="D26" s="1744">
        <v>9.6000000000000002E-2</v>
      </c>
      <c r="E26" s="1744">
        <v>9.2999999999999999E-2</v>
      </c>
      <c r="F26" s="1752"/>
    </row>
    <row r="27" spans="1:6" ht="16" thickBot="1" x14ac:dyDescent="0.25">
      <c r="A27" s="1739" t="s">
        <v>1130</v>
      </c>
      <c r="B27" s="1746" t="s">
        <v>1222</v>
      </c>
      <c r="C27" s="1753"/>
      <c r="D27" s="1744">
        <v>7.5999999999999998E-2</v>
      </c>
      <c r="E27" s="1744">
        <v>9.1999999999999998E-2</v>
      </c>
      <c r="F27" s="1752"/>
    </row>
    <row r="28" spans="1:6" ht="16" thickBot="1" x14ac:dyDescent="0.25">
      <c r="A28" s="1747" t="s">
        <v>1130</v>
      </c>
      <c r="B28" s="1748" t="s">
        <v>1232</v>
      </c>
      <c r="C28" s="1750"/>
      <c r="D28" s="1749">
        <v>7.5999999999999998E-2</v>
      </c>
      <c r="E28" s="1749">
        <v>9.1999999999999998E-2</v>
      </c>
      <c r="F28" s="1751"/>
    </row>
    <row r="29" spans="1:6" ht="16" thickBot="1" x14ac:dyDescent="0.25">
      <c r="A29" s="1739" t="s">
        <v>1301</v>
      </c>
      <c r="B29" s="1740" t="s">
        <v>2058</v>
      </c>
      <c r="C29" s="1741">
        <v>6.4000000000000001E-2</v>
      </c>
      <c r="D29" s="1741">
        <v>6.5000000000000002E-2</v>
      </c>
      <c r="E29" s="1741">
        <v>6.9000000000000006E-2</v>
      </c>
      <c r="F29" s="1742">
        <v>0.1</v>
      </c>
    </row>
    <row r="30" spans="1:6" ht="16" thickBot="1" x14ac:dyDescent="0.25">
      <c r="A30" s="1739" t="s">
        <v>1301</v>
      </c>
      <c r="B30" s="1746" t="s">
        <v>1047</v>
      </c>
      <c r="C30" s="1744">
        <v>6.4000000000000001E-2</v>
      </c>
      <c r="D30" s="1744">
        <v>9.9000000000000005E-2</v>
      </c>
      <c r="E30" s="1744">
        <v>0.1</v>
      </c>
      <c r="F30" s="1745">
        <v>0.1</v>
      </c>
    </row>
    <row r="31" spans="1:6" ht="16" thickBot="1" x14ac:dyDescent="0.25">
      <c r="A31" s="1739" t="s">
        <v>1301</v>
      </c>
      <c r="B31" s="1746" t="s">
        <v>1061</v>
      </c>
      <c r="C31" s="1744">
        <v>0.1</v>
      </c>
      <c r="D31" s="1744">
        <v>9.5000000000000001E-2</v>
      </c>
      <c r="E31" s="1744">
        <v>8.8999999999999996E-2</v>
      </c>
      <c r="F31" s="1745">
        <v>0.1</v>
      </c>
    </row>
    <row r="32" spans="1:6" ht="16" thickBot="1" x14ac:dyDescent="0.25">
      <c r="A32" s="1739" t="s">
        <v>1301</v>
      </c>
      <c r="B32" s="1746" t="s">
        <v>1074</v>
      </c>
      <c r="C32" s="1744">
        <v>0.05</v>
      </c>
      <c r="D32" s="1744">
        <v>0.05</v>
      </c>
      <c r="E32" s="1744">
        <v>8.7999999999999995E-2</v>
      </c>
      <c r="F32" s="1745">
        <v>0.1</v>
      </c>
    </row>
    <row r="33" spans="1:6" ht="16" thickBot="1" x14ac:dyDescent="0.25">
      <c r="A33" s="1739" t="s">
        <v>1301</v>
      </c>
      <c r="B33" s="1746" t="s">
        <v>1088</v>
      </c>
      <c r="C33" s="1744">
        <v>7.4999999999999997E-2</v>
      </c>
      <c r="D33" s="1744">
        <v>9.4E-2</v>
      </c>
      <c r="E33" s="1744">
        <v>9.7000000000000003E-2</v>
      </c>
      <c r="F33" s="1745">
        <v>0.1</v>
      </c>
    </row>
    <row r="34" spans="1:6" ht="16" thickBot="1" x14ac:dyDescent="0.25">
      <c r="A34" s="1739" t="s">
        <v>1301</v>
      </c>
      <c r="B34" s="1746" t="s">
        <v>1099</v>
      </c>
      <c r="C34" s="1744">
        <v>9.8000000000000004E-2</v>
      </c>
      <c r="D34" s="1744">
        <v>8.5999999999999993E-2</v>
      </c>
      <c r="E34" s="1744">
        <v>9.7000000000000003E-2</v>
      </c>
      <c r="F34" s="1745">
        <v>0.1</v>
      </c>
    </row>
    <row r="35" spans="1:6" ht="16" thickBot="1" x14ac:dyDescent="0.25">
      <c r="A35" s="1739" t="s">
        <v>1301</v>
      </c>
      <c r="B35" s="1746" t="s">
        <v>1110</v>
      </c>
      <c r="C35" s="1744">
        <v>5.8999999999999997E-2</v>
      </c>
      <c r="D35" s="1744">
        <v>6.5000000000000002E-2</v>
      </c>
      <c r="E35" s="1744">
        <v>7.0000000000000007E-2</v>
      </c>
      <c r="F35" s="1745">
        <v>0.1</v>
      </c>
    </row>
    <row r="36" spans="1:6" ht="16" thickBot="1" x14ac:dyDescent="0.25">
      <c r="A36" s="1739" t="s">
        <v>1301</v>
      </c>
      <c r="B36" s="1746" t="s">
        <v>1121</v>
      </c>
      <c r="C36" s="1744">
        <v>6.3E-2</v>
      </c>
      <c r="D36" s="1744">
        <v>0.1</v>
      </c>
      <c r="E36" s="1744">
        <v>0.1</v>
      </c>
      <c r="F36" s="1745">
        <v>0.1</v>
      </c>
    </row>
    <row r="37" spans="1:6" ht="16" thickBot="1" x14ac:dyDescent="0.25">
      <c r="A37" s="1739" t="s">
        <v>1301</v>
      </c>
      <c r="B37" s="1746" t="s">
        <v>1133</v>
      </c>
      <c r="C37" s="1744">
        <v>7.3999999999999996E-2</v>
      </c>
      <c r="D37" s="1744">
        <v>0.1</v>
      </c>
      <c r="E37" s="1744">
        <v>0.1</v>
      </c>
      <c r="F37" s="1745">
        <v>0.1</v>
      </c>
    </row>
    <row r="38" spans="1:6" ht="16" thickBot="1" x14ac:dyDescent="0.25">
      <c r="A38" s="1739" t="s">
        <v>1301</v>
      </c>
      <c r="B38" s="1746" t="s">
        <v>1143</v>
      </c>
      <c r="C38" s="1744">
        <v>0.1</v>
      </c>
      <c r="D38" s="1744">
        <v>9.6000000000000002E-2</v>
      </c>
      <c r="E38" s="1744">
        <v>9.6000000000000002E-2</v>
      </c>
      <c r="F38" s="1752"/>
    </row>
    <row r="39" spans="1:6" ht="16" thickBot="1" x14ac:dyDescent="0.25">
      <c r="A39" s="1739" t="s">
        <v>1301</v>
      </c>
      <c r="B39" s="1746" t="s">
        <v>1153</v>
      </c>
      <c r="C39" s="1744">
        <v>0.1</v>
      </c>
      <c r="D39" s="1744">
        <v>9.6000000000000002E-2</v>
      </c>
      <c r="E39" s="1744">
        <v>9.6000000000000002E-2</v>
      </c>
      <c r="F39" s="1752"/>
    </row>
    <row r="40" spans="1:6" ht="16" thickBot="1" x14ac:dyDescent="0.25">
      <c r="A40" s="1739" t="s">
        <v>1301</v>
      </c>
      <c r="B40" s="1746" t="s">
        <v>1163</v>
      </c>
      <c r="C40" s="1744">
        <v>9.6000000000000002E-2</v>
      </c>
      <c r="D40" s="1744">
        <v>0.1</v>
      </c>
      <c r="E40" s="1744">
        <v>9.9000000000000005E-2</v>
      </c>
      <c r="F40" s="1752"/>
    </row>
    <row r="41" spans="1:6" ht="16" thickBot="1" x14ac:dyDescent="0.25">
      <c r="A41" s="1739" t="s">
        <v>1301</v>
      </c>
      <c r="B41" s="1746" t="s">
        <v>1173</v>
      </c>
      <c r="C41" s="1744">
        <v>9.6000000000000002E-2</v>
      </c>
      <c r="D41" s="1744">
        <v>9.8000000000000004E-2</v>
      </c>
      <c r="E41" s="1744">
        <v>9.8000000000000004E-2</v>
      </c>
      <c r="F41" s="1752"/>
    </row>
    <row r="42" spans="1:6" ht="16" thickBot="1" x14ac:dyDescent="0.25">
      <c r="A42" s="1739" t="s">
        <v>1301</v>
      </c>
      <c r="B42" s="1746" t="s">
        <v>1183</v>
      </c>
      <c r="C42" s="1744">
        <v>0.1</v>
      </c>
      <c r="D42" s="1744">
        <v>8.7999999999999995E-2</v>
      </c>
      <c r="E42" s="1744">
        <v>0.1</v>
      </c>
      <c r="F42" s="1752"/>
    </row>
    <row r="43" spans="1:6" ht="16" thickBot="1" x14ac:dyDescent="0.25">
      <c r="A43" s="1739" t="s">
        <v>1301</v>
      </c>
      <c r="B43" s="1746" t="s">
        <v>1193</v>
      </c>
      <c r="C43" s="1744">
        <v>9.8000000000000004E-2</v>
      </c>
      <c r="D43" s="1744">
        <v>9.7000000000000003E-2</v>
      </c>
      <c r="E43" s="1744">
        <v>9.6000000000000002E-2</v>
      </c>
      <c r="F43" s="1752"/>
    </row>
    <row r="44" spans="1:6" ht="16" thickBot="1" x14ac:dyDescent="0.25">
      <c r="A44" s="1739" t="s">
        <v>1301</v>
      </c>
      <c r="B44" s="1746" t="s">
        <v>1203</v>
      </c>
      <c r="C44" s="1744">
        <v>8.5999999999999993E-2</v>
      </c>
      <c r="D44" s="1744">
        <v>7.9000000000000001E-2</v>
      </c>
      <c r="E44" s="1744">
        <v>7.0999999999999994E-2</v>
      </c>
      <c r="F44" s="1752"/>
    </row>
    <row r="45" spans="1:6" ht="16" thickBot="1" x14ac:dyDescent="0.25">
      <c r="A45" s="1739" t="s">
        <v>1301</v>
      </c>
      <c r="B45" s="1746" t="s">
        <v>1213</v>
      </c>
      <c r="C45" s="1744">
        <v>9.8000000000000004E-2</v>
      </c>
      <c r="D45" s="1744">
        <v>9.6000000000000002E-2</v>
      </c>
      <c r="E45" s="1744">
        <v>9.6000000000000002E-2</v>
      </c>
      <c r="F45" s="1752"/>
    </row>
    <row r="46" spans="1:6" ht="16" thickBot="1" x14ac:dyDescent="0.25">
      <c r="A46" s="1739" t="s">
        <v>1301</v>
      </c>
      <c r="B46" s="1746" t="s">
        <v>1223</v>
      </c>
      <c r="C46" s="1744">
        <v>8.5999999999999993E-2</v>
      </c>
      <c r="D46" s="1744">
        <v>9.8000000000000004E-2</v>
      </c>
      <c r="E46" s="1744">
        <v>8.7999999999999995E-2</v>
      </c>
      <c r="F46" s="1752"/>
    </row>
    <row r="47" spans="1:6" ht="16" thickBot="1" x14ac:dyDescent="0.25">
      <c r="A47" s="1739" t="s">
        <v>1301</v>
      </c>
      <c r="B47" s="1746" t="s">
        <v>1233</v>
      </c>
      <c r="C47" s="1744">
        <v>9.6000000000000002E-2</v>
      </c>
      <c r="D47" s="1753"/>
      <c r="E47" s="1744">
        <v>6.9000000000000006E-2</v>
      </c>
      <c r="F47" s="1752"/>
    </row>
    <row r="48" spans="1:6" ht="16" thickBot="1" x14ac:dyDescent="0.25">
      <c r="A48" s="1747" t="s">
        <v>1301</v>
      </c>
      <c r="B48" s="1748" t="s">
        <v>1242</v>
      </c>
      <c r="C48" s="1749">
        <v>9.8000000000000004E-2</v>
      </c>
      <c r="D48" s="1750"/>
      <c r="E48" s="1749">
        <v>9.5000000000000001E-2</v>
      </c>
      <c r="F48" s="1751"/>
    </row>
    <row r="49" spans="1:6" ht="16" thickBot="1" x14ac:dyDescent="0.25">
      <c r="A49" s="1739" t="s">
        <v>900</v>
      </c>
      <c r="B49" s="1740" t="s">
        <v>2059</v>
      </c>
      <c r="C49" s="1741">
        <v>9.7000000000000003E-2</v>
      </c>
      <c r="D49" s="1741">
        <v>9.5000000000000001E-2</v>
      </c>
      <c r="E49" s="1741">
        <v>9.7000000000000003E-2</v>
      </c>
      <c r="F49" s="1742">
        <v>0.1</v>
      </c>
    </row>
    <row r="50" spans="1:6" ht="16" thickBot="1" x14ac:dyDescent="0.25">
      <c r="A50" s="1739" t="s">
        <v>900</v>
      </c>
      <c r="B50" s="1743" t="s">
        <v>1048</v>
      </c>
      <c r="C50" s="1744">
        <v>7.4999999999999997E-2</v>
      </c>
      <c r="D50" s="1744">
        <v>9.5000000000000001E-2</v>
      </c>
      <c r="E50" s="1744">
        <v>0.1</v>
      </c>
      <c r="F50" s="1745">
        <v>0.1</v>
      </c>
    </row>
    <row r="51" spans="1:6" ht="16" thickBot="1" x14ac:dyDescent="0.25">
      <c r="A51" s="1739" t="s">
        <v>900</v>
      </c>
      <c r="B51" s="1743" t="s">
        <v>1062</v>
      </c>
      <c r="C51" s="1744">
        <v>9.8000000000000004E-2</v>
      </c>
      <c r="D51" s="1744">
        <v>8.8999999999999996E-2</v>
      </c>
      <c r="E51" s="1744">
        <v>0.1</v>
      </c>
      <c r="F51" s="1745">
        <v>0.1</v>
      </c>
    </row>
    <row r="52" spans="1:6" ht="16" thickBot="1" x14ac:dyDescent="0.25">
      <c r="A52" s="1739" t="s">
        <v>900</v>
      </c>
      <c r="B52" s="1743" t="s">
        <v>1075</v>
      </c>
      <c r="C52" s="1744">
        <v>9.8000000000000004E-2</v>
      </c>
      <c r="D52" s="1744">
        <v>9.7000000000000003E-2</v>
      </c>
      <c r="E52" s="1744">
        <v>8.1000000000000003E-2</v>
      </c>
      <c r="F52" s="1745">
        <v>0.1</v>
      </c>
    </row>
    <row r="53" spans="1:6" ht="16" thickBot="1" x14ac:dyDescent="0.25">
      <c r="A53" s="1739" t="s">
        <v>900</v>
      </c>
      <c r="B53" s="1743" t="s">
        <v>1089</v>
      </c>
      <c r="C53" s="1744">
        <v>9.7000000000000003E-2</v>
      </c>
      <c r="D53" s="1744">
        <v>7.5999999999999998E-2</v>
      </c>
      <c r="E53" s="1744">
        <v>7.0999999999999994E-2</v>
      </c>
      <c r="F53" s="1745">
        <v>0.1</v>
      </c>
    </row>
    <row r="54" spans="1:6" ht="16" thickBot="1" x14ac:dyDescent="0.25">
      <c r="A54" s="1739" t="s">
        <v>900</v>
      </c>
      <c r="B54" s="1743" t="s">
        <v>1100</v>
      </c>
      <c r="C54" s="1744">
        <v>7.5999999999999998E-2</v>
      </c>
      <c r="D54" s="1744">
        <v>0.1</v>
      </c>
      <c r="E54" s="1744">
        <v>9.9000000000000005E-2</v>
      </c>
      <c r="F54" s="1745">
        <v>0.1</v>
      </c>
    </row>
    <row r="55" spans="1:6" ht="16" thickBot="1" x14ac:dyDescent="0.25">
      <c r="A55" s="1739" t="s">
        <v>900</v>
      </c>
      <c r="B55" s="1743" t="s">
        <v>1111</v>
      </c>
      <c r="C55" s="1744">
        <v>0.1</v>
      </c>
      <c r="D55" s="1744">
        <v>0.1</v>
      </c>
      <c r="E55" s="1744">
        <v>9.6000000000000002E-2</v>
      </c>
      <c r="F55" s="1745">
        <v>0.1</v>
      </c>
    </row>
    <row r="56" spans="1:6" ht="16" thickBot="1" x14ac:dyDescent="0.25">
      <c r="A56" s="1739" t="s">
        <v>900</v>
      </c>
      <c r="B56" s="1743" t="s">
        <v>1122</v>
      </c>
      <c r="C56" s="1744">
        <v>0.1</v>
      </c>
      <c r="D56" s="1744">
        <v>9.6000000000000002E-2</v>
      </c>
      <c r="E56" s="1744">
        <v>5.1999999999999998E-2</v>
      </c>
      <c r="F56" s="1745">
        <v>0.1</v>
      </c>
    </row>
    <row r="57" spans="1:6" ht="16" thickBot="1" x14ac:dyDescent="0.25">
      <c r="A57" s="1739" t="s">
        <v>900</v>
      </c>
      <c r="B57" s="1743" t="s">
        <v>1134</v>
      </c>
      <c r="C57" s="1744">
        <v>9.7000000000000003E-2</v>
      </c>
      <c r="D57" s="1744">
        <v>9.6000000000000002E-2</v>
      </c>
      <c r="E57" s="1744">
        <v>9.6000000000000002E-2</v>
      </c>
      <c r="F57" s="1745">
        <v>0.1</v>
      </c>
    </row>
    <row r="58" spans="1:6" ht="16" thickBot="1" x14ac:dyDescent="0.25">
      <c r="A58" s="1739" t="s">
        <v>900</v>
      </c>
      <c r="B58" s="1743" t="s">
        <v>1144</v>
      </c>
      <c r="C58" s="1744">
        <v>9.6000000000000002E-2</v>
      </c>
      <c r="D58" s="1744">
        <v>9.9000000000000005E-2</v>
      </c>
      <c r="E58" s="1744">
        <v>9.6000000000000002E-2</v>
      </c>
      <c r="F58" s="1745">
        <v>0.1</v>
      </c>
    </row>
    <row r="59" spans="1:6" ht="16" thickBot="1" x14ac:dyDescent="0.25">
      <c r="A59" s="1739" t="s">
        <v>900</v>
      </c>
      <c r="B59" s="1743" t="s">
        <v>1154</v>
      </c>
      <c r="C59" s="1744">
        <v>7.1999999999999995E-2</v>
      </c>
      <c r="D59" s="1744">
        <v>9.6000000000000002E-2</v>
      </c>
      <c r="E59" s="1744">
        <v>7.0999999999999994E-2</v>
      </c>
      <c r="F59" s="1745">
        <v>0.1</v>
      </c>
    </row>
    <row r="60" spans="1:6" ht="16" thickBot="1" x14ac:dyDescent="0.25">
      <c r="A60" s="1739" t="s">
        <v>900</v>
      </c>
      <c r="B60" s="1743" t="s">
        <v>1164</v>
      </c>
      <c r="C60" s="1744">
        <v>9.6000000000000002E-2</v>
      </c>
      <c r="D60" s="1744">
        <v>8.8999999999999996E-2</v>
      </c>
      <c r="E60" s="1744">
        <v>9.6000000000000002E-2</v>
      </c>
      <c r="F60" s="1745">
        <v>0.1</v>
      </c>
    </row>
    <row r="61" spans="1:6" ht="16" thickBot="1" x14ac:dyDescent="0.25">
      <c r="A61" s="1739" t="s">
        <v>900</v>
      </c>
      <c r="B61" s="1743" t="s">
        <v>1174</v>
      </c>
      <c r="C61" s="1744">
        <v>8.8999999999999996E-2</v>
      </c>
      <c r="D61" s="1744">
        <v>9.8000000000000004E-2</v>
      </c>
      <c r="E61" s="1744">
        <v>8.7999999999999995E-2</v>
      </c>
      <c r="F61" s="1752"/>
    </row>
    <row r="62" spans="1:6" ht="16" thickBot="1" x14ac:dyDescent="0.25">
      <c r="A62" s="1739" t="s">
        <v>900</v>
      </c>
      <c r="B62" s="1743" t="s">
        <v>1184</v>
      </c>
      <c r="C62" s="1744">
        <v>9.8000000000000004E-2</v>
      </c>
      <c r="D62" s="1744">
        <v>9.2999999999999999E-2</v>
      </c>
      <c r="E62" s="1744">
        <v>9.7000000000000003E-2</v>
      </c>
      <c r="F62" s="1752"/>
    </row>
    <row r="63" spans="1:6" ht="16" thickBot="1" x14ac:dyDescent="0.25">
      <c r="A63" s="1739" t="s">
        <v>900</v>
      </c>
      <c r="B63" s="1743" t="s">
        <v>1194</v>
      </c>
      <c r="C63" s="1744">
        <v>9.6000000000000002E-2</v>
      </c>
      <c r="D63" s="1744">
        <v>9.8000000000000004E-2</v>
      </c>
      <c r="E63" s="1744">
        <v>0.09</v>
      </c>
      <c r="F63" s="1752"/>
    </row>
    <row r="64" spans="1:6" ht="16" thickBot="1" x14ac:dyDescent="0.25">
      <c r="A64" s="1739" t="s">
        <v>900</v>
      </c>
      <c r="B64" s="1743" t="s">
        <v>1204</v>
      </c>
      <c r="C64" s="1744">
        <v>9.9000000000000005E-2</v>
      </c>
      <c r="D64" s="1744">
        <v>9.7000000000000003E-2</v>
      </c>
      <c r="E64" s="1744">
        <v>9.9000000000000005E-2</v>
      </c>
      <c r="F64" s="1752"/>
    </row>
    <row r="65" spans="1:6" ht="16" thickBot="1" x14ac:dyDescent="0.25">
      <c r="A65" s="1739" t="s">
        <v>900</v>
      </c>
      <c r="B65" s="1743" t="s">
        <v>1214</v>
      </c>
      <c r="C65" s="1744">
        <v>9.8000000000000004E-2</v>
      </c>
      <c r="D65" s="1744">
        <v>9.6000000000000002E-2</v>
      </c>
      <c r="E65" s="1744">
        <v>9.6000000000000002E-2</v>
      </c>
      <c r="F65" s="1752"/>
    </row>
    <row r="66" spans="1:6" ht="16" thickBot="1" x14ac:dyDescent="0.25">
      <c r="A66" s="1739" t="s">
        <v>900</v>
      </c>
      <c r="B66" s="1743" t="s">
        <v>1224</v>
      </c>
      <c r="C66" s="1744">
        <v>9.6000000000000002E-2</v>
      </c>
      <c r="D66" s="1744">
        <v>9.1999999999999998E-2</v>
      </c>
      <c r="E66" s="1744">
        <v>9.6000000000000002E-2</v>
      </c>
      <c r="F66" s="1752"/>
    </row>
    <row r="67" spans="1:6" ht="16" thickBot="1" x14ac:dyDescent="0.25">
      <c r="A67" s="1739" t="s">
        <v>900</v>
      </c>
      <c r="B67" s="1743" t="s">
        <v>1234</v>
      </c>
      <c r="C67" s="1744">
        <v>9.4E-2</v>
      </c>
      <c r="D67" s="1744">
        <v>0.1</v>
      </c>
      <c r="E67" s="1744">
        <v>8.7999999999999995E-2</v>
      </c>
      <c r="F67" s="1752"/>
    </row>
    <row r="68" spans="1:6" ht="16" thickBot="1" x14ac:dyDescent="0.25">
      <c r="A68" s="1739" t="s">
        <v>900</v>
      </c>
      <c r="B68" s="1743" t="s">
        <v>1243</v>
      </c>
      <c r="C68" s="1744">
        <v>0.1</v>
      </c>
      <c r="D68" s="1744">
        <v>8.7999999999999995E-2</v>
      </c>
      <c r="E68" s="1744">
        <v>9.7000000000000003E-2</v>
      </c>
      <c r="F68" s="1752"/>
    </row>
    <row r="69" spans="1:6" ht="16" thickBot="1" x14ac:dyDescent="0.25">
      <c r="A69" s="1739" t="s">
        <v>900</v>
      </c>
      <c r="B69" s="1743" t="s">
        <v>1252</v>
      </c>
      <c r="C69" s="1744">
        <v>6.4000000000000001E-2</v>
      </c>
      <c r="D69" s="1744">
        <v>0.1</v>
      </c>
      <c r="E69" s="1744">
        <v>0.1</v>
      </c>
      <c r="F69" s="1752"/>
    </row>
    <row r="70" spans="1:6" ht="16" thickBot="1" x14ac:dyDescent="0.25">
      <c r="A70" s="1739" t="s">
        <v>900</v>
      </c>
      <c r="B70" s="1743" t="s">
        <v>1260</v>
      </c>
      <c r="C70" s="1744">
        <v>9.0999999999999998E-2</v>
      </c>
      <c r="D70" s="1753"/>
      <c r="E70" s="1753"/>
      <c r="F70" s="1752"/>
    </row>
    <row r="71" spans="1:6" ht="16" thickBot="1" x14ac:dyDescent="0.25">
      <c r="A71" s="1739" t="s">
        <v>900</v>
      </c>
      <c r="B71" s="1743" t="s">
        <v>1267</v>
      </c>
      <c r="C71" s="1744">
        <v>0.1</v>
      </c>
      <c r="D71" s="1753"/>
      <c r="E71" s="1753"/>
      <c r="F71" s="1752"/>
    </row>
    <row r="72" spans="1:6" ht="16" thickBot="1" x14ac:dyDescent="0.25">
      <c r="A72" s="1739" t="s">
        <v>900</v>
      </c>
      <c r="B72" s="1743" t="s">
        <v>2060</v>
      </c>
      <c r="C72" s="1753"/>
      <c r="D72" s="1753"/>
      <c r="E72" s="1753"/>
      <c r="F72" s="1745">
        <v>0.05</v>
      </c>
    </row>
    <row r="73" spans="1:6" ht="16" thickBot="1" x14ac:dyDescent="0.25">
      <c r="A73" s="1739" t="s">
        <v>900</v>
      </c>
      <c r="B73" s="1743" t="s">
        <v>2061</v>
      </c>
      <c r="C73" s="1753"/>
      <c r="D73" s="1753"/>
      <c r="E73" s="1753"/>
      <c r="F73" s="1745">
        <v>0.05</v>
      </c>
    </row>
    <row r="74" spans="1:6" ht="16" thickBot="1" x14ac:dyDescent="0.25">
      <c r="A74" s="1739" t="s">
        <v>900</v>
      </c>
      <c r="B74" s="1743" t="s">
        <v>2062</v>
      </c>
      <c r="C74" s="1753"/>
      <c r="D74" s="1753"/>
      <c r="E74" s="1753"/>
      <c r="F74" s="1745">
        <v>0.05</v>
      </c>
    </row>
    <row r="75" spans="1:6" ht="16" thickBot="1" x14ac:dyDescent="0.25">
      <c r="A75" s="1747" t="s">
        <v>900</v>
      </c>
      <c r="B75" s="1754" t="s">
        <v>2063</v>
      </c>
      <c r="C75" s="1750"/>
      <c r="D75" s="1750"/>
      <c r="E75" s="1750"/>
      <c r="F75" s="1755">
        <v>0.05</v>
      </c>
    </row>
    <row r="76" spans="1:6" ht="16" thickBot="1" x14ac:dyDescent="0.25">
      <c r="A76" s="1739" t="s">
        <v>1382</v>
      </c>
      <c r="B76" s="1740" t="s">
        <v>2064</v>
      </c>
      <c r="C76" s="1741">
        <v>0.1</v>
      </c>
      <c r="D76" s="1741">
        <v>0.1</v>
      </c>
      <c r="E76" s="1741">
        <v>0.1</v>
      </c>
      <c r="F76" s="1742">
        <v>0.1</v>
      </c>
    </row>
    <row r="77" spans="1:6" ht="16" thickBot="1" x14ac:dyDescent="0.25">
      <c r="A77" s="1739" t="s">
        <v>1382</v>
      </c>
      <c r="B77" s="1743" t="s">
        <v>1049</v>
      </c>
      <c r="C77" s="1744">
        <v>8.7999999999999995E-2</v>
      </c>
      <c r="D77" s="1744">
        <v>8.6999999999999994E-2</v>
      </c>
      <c r="E77" s="1744">
        <v>7.9000000000000001E-2</v>
      </c>
      <c r="F77" s="1745">
        <v>0.1</v>
      </c>
    </row>
    <row r="78" spans="1:6" ht="16" thickBot="1" x14ac:dyDescent="0.25">
      <c r="A78" s="1739" t="s">
        <v>1382</v>
      </c>
      <c r="B78" s="1743" t="s">
        <v>1063</v>
      </c>
      <c r="C78" s="1744">
        <v>8.6999999999999994E-2</v>
      </c>
      <c r="D78" s="1744">
        <v>8.4000000000000005E-2</v>
      </c>
      <c r="E78" s="1744">
        <v>9.6000000000000002E-2</v>
      </c>
      <c r="F78" s="1745">
        <v>0.1</v>
      </c>
    </row>
    <row r="79" spans="1:6" ht="16" thickBot="1" x14ac:dyDescent="0.25">
      <c r="A79" s="1739" t="s">
        <v>1382</v>
      </c>
      <c r="B79" s="1743" t="s">
        <v>1076</v>
      </c>
      <c r="C79" s="1744">
        <v>9.8000000000000004E-2</v>
      </c>
      <c r="D79" s="1744">
        <v>9.8000000000000004E-2</v>
      </c>
      <c r="E79" s="1744">
        <v>9.0999999999999998E-2</v>
      </c>
      <c r="F79" s="1745">
        <v>0.1</v>
      </c>
    </row>
    <row r="80" spans="1:6" ht="16" thickBot="1" x14ac:dyDescent="0.25">
      <c r="A80" s="1739" t="s">
        <v>1382</v>
      </c>
      <c r="B80" s="1743" t="s">
        <v>1090</v>
      </c>
      <c r="C80" s="1744">
        <v>9.6000000000000002E-2</v>
      </c>
      <c r="D80" s="1744">
        <v>9.6000000000000002E-2</v>
      </c>
      <c r="E80" s="1744">
        <v>0.1</v>
      </c>
      <c r="F80" s="1745">
        <v>0.1</v>
      </c>
    </row>
    <row r="81" spans="1:6" ht="16" thickBot="1" x14ac:dyDescent="0.25">
      <c r="A81" s="1739" t="s">
        <v>1382</v>
      </c>
      <c r="B81" s="1743" t="s">
        <v>1101</v>
      </c>
      <c r="C81" s="1744">
        <v>9.9000000000000005E-2</v>
      </c>
      <c r="D81" s="1744">
        <v>9.9000000000000005E-2</v>
      </c>
      <c r="E81" s="1744">
        <v>9.8000000000000004E-2</v>
      </c>
      <c r="F81" s="1745">
        <v>0.1</v>
      </c>
    </row>
    <row r="82" spans="1:6" ht="16" thickBot="1" x14ac:dyDescent="0.25">
      <c r="A82" s="1739" t="s">
        <v>1382</v>
      </c>
      <c r="B82" s="1743" t="s">
        <v>1112</v>
      </c>
      <c r="C82" s="1744">
        <v>9.9000000000000005E-2</v>
      </c>
      <c r="D82" s="1744">
        <v>9.9000000000000005E-2</v>
      </c>
      <c r="E82" s="1744">
        <v>9.7000000000000003E-2</v>
      </c>
      <c r="F82" s="1745">
        <v>0.1</v>
      </c>
    </row>
    <row r="83" spans="1:6" ht="16" thickBot="1" x14ac:dyDescent="0.25">
      <c r="A83" s="1739" t="s">
        <v>1382</v>
      </c>
      <c r="B83" s="1743" t="s">
        <v>1123</v>
      </c>
      <c r="C83" s="1744">
        <v>9.8000000000000004E-2</v>
      </c>
      <c r="D83" s="1744">
        <v>9.8000000000000004E-2</v>
      </c>
      <c r="E83" s="1744">
        <v>9.8000000000000004E-2</v>
      </c>
      <c r="F83" s="1745">
        <v>0.1</v>
      </c>
    </row>
    <row r="84" spans="1:6" ht="16" thickBot="1" x14ac:dyDescent="0.25">
      <c r="A84" s="1739" t="s">
        <v>1382</v>
      </c>
      <c r="B84" s="1743" t="s">
        <v>1135</v>
      </c>
      <c r="C84" s="1744">
        <v>9.9000000000000005E-2</v>
      </c>
      <c r="D84" s="1744">
        <v>9.9000000000000005E-2</v>
      </c>
      <c r="E84" s="1744">
        <v>9.9000000000000005E-2</v>
      </c>
      <c r="F84" s="1745">
        <v>0.1</v>
      </c>
    </row>
    <row r="85" spans="1:6" ht="16" thickBot="1" x14ac:dyDescent="0.25">
      <c r="A85" s="1739" t="s">
        <v>1382</v>
      </c>
      <c r="B85" s="1743" t="s">
        <v>1145</v>
      </c>
      <c r="C85" s="1744">
        <v>9.9000000000000005E-2</v>
      </c>
      <c r="D85" s="1744">
        <v>9.9000000000000005E-2</v>
      </c>
      <c r="E85" s="1744">
        <v>9.9000000000000005E-2</v>
      </c>
      <c r="F85" s="1745">
        <v>0.1</v>
      </c>
    </row>
    <row r="86" spans="1:6" ht="16" thickBot="1" x14ac:dyDescent="0.25">
      <c r="A86" s="1739" t="s">
        <v>1382</v>
      </c>
      <c r="B86" s="1743" t="s">
        <v>1155</v>
      </c>
      <c r="C86" s="1744">
        <v>0.1</v>
      </c>
      <c r="D86" s="1744">
        <v>0.1</v>
      </c>
      <c r="E86" s="1744">
        <v>7.6999999999999999E-2</v>
      </c>
      <c r="F86" s="1745">
        <v>0.1</v>
      </c>
    </row>
    <row r="87" spans="1:6" ht="16" thickBot="1" x14ac:dyDescent="0.25">
      <c r="A87" s="1739" t="s">
        <v>1382</v>
      </c>
      <c r="B87" s="1743" t="s">
        <v>1165</v>
      </c>
      <c r="C87" s="1744">
        <v>0.1</v>
      </c>
      <c r="D87" s="1744">
        <v>0.1</v>
      </c>
      <c r="E87" s="1744">
        <v>9.8000000000000004E-2</v>
      </c>
      <c r="F87" s="1752"/>
    </row>
    <row r="88" spans="1:6" ht="16" thickBot="1" x14ac:dyDescent="0.25">
      <c r="A88" s="1739" t="s">
        <v>1382</v>
      </c>
      <c r="B88" s="1743" t="s">
        <v>1175</v>
      </c>
      <c r="C88" s="1744">
        <v>9.1999999999999998E-2</v>
      </c>
      <c r="D88" s="1744">
        <v>8.5000000000000006E-2</v>
      </c>
      <c r="E88" s="1744">
        <v>9.6000000000000002E-2</v>
      </c>
      <c r="F88" s="1752"/>
    </row>
    <row r="89" spans="1:6" ht="16" thickBot="1" x14ac:dyDescent="0.25">
      <c r="A89" s="1739" t="s">
        <v>1382</v>
      </c>
      <c r="B89" s="1743" t="s">
        <v>1185</v>
      </c>
      <c r="C89" s="1744">
        <v>0.1</v>
      </c>
      <c r="D89" s="1744">
        <v>0.1</v>
      </c>
      <c r="E89" s="1744">
        <v>9.7000000000000003E-2</v>
      </c>
      <c r="F89" s="1752"/>
    </row>
    <row r="90" spans="1:6" ht="16" thickBot="1" x14ac:dyDescent="0.25">
      <c r="A90" s="1739" t="s">
        <v>1382</v>
      </c>
      <c r="B90" s="1743" t="s">
        <v>1195</v>
      </c>
      <c r="C90" s="1744">
        <v>9.8000000000000004E-2</v>
      </c>
      <c r="D90" s="1744">
        <v>9.8000000000000004E-2</v>
      </c>
      <c r="E90" s="1744">
        <v>8.7999999999999995E-2</v>
      </c>
      <c r="F90" s="1752"/>
    </row>
    <row r="91" spans="1:6" ht="16" thickBot="1" x14ac:dyDescent="0.25">
      <c r="A91" s="1739" t="s">
        <v>1382</v>
      </c>
      <c r="B91" s="1743" t="s">
        <v>1205</v>
      </c>
      <c r="C91" s="1744">
        <v>9.9000000000000005E-2</v>
      </c>
      <c r="D91" s="1744">
        <v>9.9000000000000005E-2</v>
      </c>
      <c r="E91" s="1744">
        <v>9.0999999999999998E-2</v>
      </c>
      <c r="F91" s="1752"/>
    </row>
    <row r="92" spans="1:6" ht="16" thickBot="1" x14ac:dyDescent="0.25">
      <c r="A92" s="1739" t="s">
        <v>1382</v>
      </c>
      <c r="B92" s="1743" t="s">
        <v>1215</v>
      </c>
      <c r="C92" s="1744">
        <v>9.6000000000000002E-2</v>
      </c>
      <c r="D92" s="1744">
        <v>9.6000000000000002E-2</v>
      </c>
      <c r="E92" s="1744">
        <v>7.2999999999999995E-2</v>
      </c>
      <c r="F92" s="1752"/>
    </row>
    <row r="93" spans="1:6" ht="16" thickBot="1" x14ac:dyDescent="0.25">
      <c r="A93" s="1739" t="s">
        <v>1382</v>
      </c>
      <c r="B93" s="1743" t="s">
        <v>1225</v>
      </c>
      <c r="C93" s="1744">
        <v>9.6000000000000002E-2</v>
      </c>
      <c r="D93" s="1744">
        <v>9.6000000000000002E-2</v>
      </c>
      <c r="E93" s="1744">
        <v>9.9000000000000005E-2</v>
      </c>
      <c r="F93" s="1752"/>
    </row>
    <row r="94" spans="1:6" ht="16" thickBot="1" x14ac:dyDescent="0.25">
      <c r="A94" s="1739" t="s">
        <v>1382</v>
      </c>
      <c r="B94" s="1743" t="s">
        <v>1235</v>
      </c>
      <c r="C94" s="1744">
        <v>7.5999999999999998E-2</v>
      </c>
      <c r="D94" s="1744">
        <v>7.3999999999999996E-2</v>
      </c>
      <c r="E94" s="1744">
        <v>9.7000000000000003E-2</v>
      </c>
      <c r="F94" s="1752"/>
    </row>
    <row r="95" spans="1:6" ht="16" thickBot="1" x14ac:dyDescent="0.25">
      <c r="A95" s="1739" t="s">
        <v>1382</v>
      </c>
      <c r="B95" s="1743" t="s">
        <v>1244</v>
      </c>
      <c r="C95" s="1744">
        <v>9.9000000000000005E-2</v>
      </c>
      <c r="D95" s="1744">
        <v>9.4E-2</v>
      </c>
      <c r="E95" s="1744">
        <v>9.6000000000000002E-2</v>
      </c>
      <c r="F95" s="1752"/>
    </row>
    <row r="96" spans="1:6" ht="16" thickBot="1" x14ac:dyDescent="0.25">
      <c r="A96" s="1739" t="s">
        <v>1382</v>
      </c>
      <c r="B96" s="1743" t="s">
        <v>1253</v>
      </c>
      <c r="C96" s="1744">
        <v>9.9000000000000005E-2</v>
      </c>
      <c r="D96" s="1744">
        <v>9.9000000000000005E-2</v>
      </c>
      <c r="E96" s="1744">
        <v>9.9000000000000005E-2</v>
      </c>
      <c r="F96" s="1752"/>
    </row>
    <row r="97" spans="1:6" ht="16" thickBot="1" x14ac:dyDescent="0.25">
      <c r="A97" s="1739" t="s">
        <v>1382</v>
      </c>
      <c r="B97" s="1743" t="s">
        <v>1261</v>
      </c>
      <c r="C97" s="1744">
        <v>9.8000000000000004E-2</v>
      </c>
      <c r="D97" s="1744">
        <v>9.8000000000000004E-2</v>
      </c>
      <c r="E97" s="1744">
        <v>9.7000000000000003E-2</v>
      </c>
      <c r="F97" s="1752"/>
    </row>
    <row r="98" spans="1:6" ht="16" thickBot="1" x14ac:dyDescent="0.25">
      <c r="A98" s="1739" t="s">
        <v>1382</v>
      </c>
      <c r="B98" s="1743" t="s">
        <v>1268</v>
      </c>
      <c r="C98" s="1744">
        <v>0.1</v>
      </c>
      <c r="D98" s="1744">
        <v>0.1</v>
      </c>
      <c r="E98" s="1744">
        <v>9.7000000000000003E-2</v>
      </c>
      <c r="F98" s="1752"/>
    </row>
    <row r="99" spans="1:6" ht="16" thickBot="1" x14ac:dyDescent="0.25">
      <c r="A99" s="1739" t="s">
        <v>1382</v>
      </c>
      <c r="B99" s="1743" t="s">
        <v>1275</v>
      </c>
      <c r="C99" s="1744">
        <v>0.1</v>
      </c>
      <c r="D99" s="1744">
        <v>0.1</v>
      </c>
      <c r="E99" s="1753"/>
      <c r="F99" s="1752"/>
    </row>
    <row r="100" spans="1:6" ht="16" thickBot="1" x14ac:dyDescent="0.25">
      <c r="A100" s="1739" t="s">
        <v>1382</v>
      </c>
      <c r="B100" s="1743" t="s">
        <v>1282</v>
      </c>
      <c r="C100" s="1744">
        <v>0.09</v>
      </c>
      <c r="D100" s="1744">
        <v>8.8999999999999996E-2</v>
      </c>
      <c r="E100" s="1753"/>
      <c r="F100" s="1752"/>
    </row>
    <row r="101" spans="1:6" ht="16" thickBot="1" x14ac:dyDescent="0.25">
      <c r="A101" s="1739" t="s">
        <v>1382</v>
      </c>
      <c r="B101" s="1743" t="s">
        <v>1289</v>
      </c>
      <c r="C101" s="1744">
        <v>9.8000000000000004E-2</v>
      </c>
      <c r="D101" s="1744">
        <v>9.7000000000000003E-2</v>
      </c>
      <c r="E101" s="1753"/>
      <c r="F101" s="1752"/>
    </row>
    <row r="102" spans="1:6" ht="16" thickBot="1" x14ac:dyDescent="0.25">
      <c r="A102" s="1739" t="s">
        <v>1382</v>
      </c>
      <c r="B102" s="1743" t="s">
        <v>2065</v>
      </c>
      <c r="C102" s="1753"/>
      <c r="D102" s="1753"/>
      <c r="E102" s="1753"/>
      <c r="F102" s="1745">
        <v>0.05</v>
      </c>
    </row>
    <row r="103" spans="1:6" ht="29" thickBot="1" x14ac:dyDescent="0.25">
      <c r="A103" s="1739" t="s">
        <v>1382</v>
      </c>
      <c r="B103" s="1743" t="s">
        <v>2066</v>
      </c>
      <c r="C103" s="1753"/>
      <c r="D103" s="1753"/>
      <c r="E103" s="1753"/>
      <c r="F103" s="1745">
        <v>0.05</v>
      </c>
    </row>
    <row r="104" spans="1:6" ht="16" thickBot="1" x14ac:dyDescent="0.25">
      <c r="A104" s="1739" t="s">
        <v>1382</v>
      </c>
      <c r="B104" s="1743" t="s">
        <v>2067</v>
      </c>
      <c r="C104" s="1753"/>
      <c r="D104" s="1753"/>
      <c r="E104" s="1753"/>
      <c r="F104" s="1745">
        <v>0.05</v>
      </c>
    </row>
    <row r="105" spans="1:6" ht="16" thickBot="1" x14ac:dyDescent="0.25">
      <c r="A105" s="1739" t="s">
        <v>1382</v>
      </c>
      <c r="B105" s="1743" t="s">
        <v>2068</v>
      </c>
      <c r="C105" s="1753"/>
      <c r="D105" s="1753"/>
      <c r="E105" s="1753"/>
      <c r="F105" s="1745">
        <v>0.05</v>
      </c>
    </row>
    <row r="106" spans="1:6" ht="16" thickBot="1" x14ac:dyDescent="0.25">
      <c r="A106" s="1739" t="s">
        <v>1382</v>
      </c>
      <c r="B106" s="1743" t="s">
        <v>2069</v>
      </c>
      <c r="C106" s="1753"/>
      <c r="D106" s="1753"/>
      <c r="E106" s="1753"/>
      <c r="F106" s="1745">
        <v>0.05</v>
      </c>
    </row>
    <row r="107" spans="1:6" ht="29" thickBot="1" x14ac:dyDescent="0.25">
      <c r="A107" s="1739" t="s">
        <v>1382</v>
      </c>
      <c r="B107" s="1743" t="s">
        <v>2070</v>
      </c>
      <c r="C107" s="1753"/>
      <c r="D107" s="1753"/>
      <c r="E107" s="1753"/>
      <c r="F107" s="1745">
        <v>0.05</v>
      </c>
    </row>
    <row r="108" spans="1:6" ht="29" thickBot="1" x14ac:dyDescent="0.25">
      <c r="A108" s="1739" t="s">
        <v>1382</v>
      </c>
      <c r="B108" s="1743" t="s">
        <v>2071</v>
      </c>
      <c r="C108" s="1753"/>
      <c r="D108" s="1753"/>
      <c r="E108" s="1753"/>
      <c r="F108" s="1745">
        <v>0.05</v>
      </c>
    </row>
    <row r="109" spans="1:6" ht="29" thickBot="1" x14ac:dyDescent="0.25">
      <c r="A109" s="1747" t="s">
        <v>1382</v>
      </c>
      <c r="B109" s="1754" t="s">
        <v>2072</v>
      </c>
      <c r="C109" s="1750"/>
      <c r="D109" s="1750"/>
      <c r="E109" s="1750"/>
      <c r="F109" s="1755">
        <v>0.05</v>
      </c>
    </row>
    <row r="110" spans="1:6" ht="16" thickBot="1" x14ac:dyDescent="0.25">
      <c r="A110" s="1739" t="s">
        <v>1384</v>
      </c>
      <c r="B110" s="1740" t="s">
        <v>2073</v>
      </c>
      <c r="C110" s="1741">
        <v>0.129</v>
      </c>
      <c r="D110" s="1741">
        <v>0.129</v>
      </c>
      <c r="E110" s="1741">
        <v>0.126</v>
      </c>
      <c r="F110" s="1742">
        <v>0.13</v>
      </c>
    </row>
    <row r="111" spans="1:6" ht="16" thickBot="1" x14ac:dyDescent="0.25">
      <c r="A111" s="1739" t="s">
        <v>1384</v>
      </c>
      <c r="B111" s="1743" t="s">
        <v>1050</v>
      </c>
      <c r="C111" s="1744">
        <v>0.11</v>
      </c>
      <c r="D111" s="1744">
        <v>0.11</v>
      </c>
      <c r="E111" s="1744">
        <v>9.9000000000000005E-2</v>
      </c>
      <c r="F111" s="1745">
        <v>0.128</v>
      </c>
    </row>
    <row r="112" spans="1:6" ht="16" thickBot="1" x14ac:dyDescent="0.25">
      <c r="A112" s="1739" t="s">
        <v>1384</v>
      </c>
      <c r="B112" s="1743" t="s">
        <v>1064</v>
      </c>
      <c r="C112" s="1744">
        <v>0.125</v>
      </c>
      <c r="D112" s="1744">
        <v>0.125</v>
      </c>
      <c r="E112" s="1744">
        <v>0.12</v>
      </c>
      <c r="F112" s="1745">
        <v>0.125</v>
      </c>
    </row>
    <row r="113" spans="1:6" ht="16" thickBot="1" x14ac:dyDescent="0.25">
      <c r="A113" s="1739" t="s">
        <v>1384</v>
      </c>
      <c r="B113" s="1743" t="s">
        <v>1077</v>
      </c>
      <c r="C113" s="1744">
        <v>0.13</v>
      </c>
      <c r="D113" s="1744">
        <v>0.13</v>
      </c>
      <c r="E113" s="1744">
        <v>0.13</v>
      </c>
      <c r="F113" s="1745">
        <v>0.13</v>
      </c>
    </row>
    <row r="114" spans="1:6" ht="16" thickBot="1" x14ac:dyDescent="0.25">
      <c r="A114" s="1739" t="s">
        <v>1384</v>
      </c>
      <c r="B114" s="1743" t="s">
        <v>1091</v>
      </c>
      <c r="C114" s="1744">
        <v>0.123</v>
      </c>
      <c r="D114" s="1744">
        <v>0.123</v>
      </c>
      <c r="E114" s="1744">
        <v>0.12</v>
      </c>
      <c r="F114" s="1745">
        <v>0.13</v>
      </c>
    </row>
    <row r="115" spans="1:6" ht="16" thickBot="1" x14ac:dyDescent="0.25">
      <c r="A115" s="1739" t="s">
        <v>1384</v>
      </c>
      <c r="B115" s="1743" t="s">
        <v>1102</v>
      </c>
      <c r="C115" s="1744">
        <v>0.125</v>
      </c>
      <c r="D115" s="1744">
        <v>0.125</v>
      </c>
      <c r="E115" s="1744">
        <v>0.11700000000000001</v>
      </c>
      <c r="F115" s="1745">
        <v>0.13</v>
      </c>
    </row>
    <row r="116" spans="1:6" ht="16" thickBot="1" x14ac:dyDescent="0.25">
      <c r="A116" s="1739" t="s">
        <v>1384</v>
      </c>
      <c r="B116" s="1743" t="s">
        <v>1113</v>
      </c>
      <c r="C116" s="1744">
        <v>0.11700000000000001</v>
      </c>
      <c r="D116" s="1744">
        <v>0.11700000000000001</v>
      </c>
      <c r="E116" s="1744">
        <v>8.7999999999999995E-2</v>
      </c>
      <c r="F116" s="1745">
        <v>0.13</v>
      </c>
    </row>
    <row r="117" spans="1:6" ht="16" thickBot="1" x14ac:dyDescent="0.25">
      <c r="A117" s="1739" t="s">
        <v>1384</v>
      </c>
      <c r="B117" s="1743" t="s">
        <v>1124</v>
      </c>
      <c r="C117" s="1744">
        <v>0.13</v>
      </c>
      <c r="D117" s="1744">
        <v>0.13</v>
      </c>
      <c r="E117" s="1744">
        <v>0.129</v>
      </c>
      <c r="F117" s="1745">
        <v>0.13</v>
      </c>
    </row>
    <row r="118" spans="1:6" ht="16" thickBot="1" x14ac:dyDescent="0.25">
      <c r="A118" s="1739" t="s">
        <v>1384</v>
      </c>
      <c r="B118" s="1743" t="s">
        <v>1136</v>
      </c>
      <c r="C118" s="1744">
        <v>0.123</v>
      </c>
      <c r="D118" s="1744">
        <v>0.123</v>
      </c>
      <c r="E118" s="1744">
        <v>0.11600000000000001</v>
      </c>
      <c r="F118" s="1745">
        <v>0.13</v>
      </c>
    </row>
    <row r="119" spans="1:6" ht="16" thickBot="1" x14ac:dyDescent="0.25">
      <c r="A119" s="1739" t="s">
        <v>1384</v>
      </c>
      <c r="B119" s="1743" t="s">
        <v>1146</v>
      </c>
      <c r="C119" s="1744">
        <v>0.127</v>
      </c>
      <c r="D119" s="1744">
        <v>0.127</v>
      </c>
      <c r="E119" s="1744">
        <v>0.124</v>
      </c>
      <c r="F119" s="1745">
        <v>0.13</v>
      </c>
    </row>
    <row r="120" spans="1:6" ht="16" thickBot="1" x14ac:dyDescent="0.25">
      <c r="A120" s="1739" t="s">
        <v>1384</v>
      </c>
      <c r="B120" s="1743" t="s">
        <v>1156</v>
      </c>
      <c r="C120" s="1744">
        <v>0.125</v>
      </c>
      <c r="D120" s="1744">
        <v>0.125</v>
      </c>
      <c r="E120" s="1744">
        <v>0.122</v>
      </c>
      <c r="F120" s="1745">
        <v>0.13</v>
      </c>
    </row>
    <row r="121" spans="1:6" ht="16" thickBot="1" x14ac:dyDescent="0.25">
      <c r="A121" s="1739" t="s">
        <v>1384</v>
      </c>
      <c r="B121" s="1743" t="s">
        <v>1166</v>
      </c>
      <c r="C121" s="1744">
        <v>0.13</v>
      </c>
      <c r="D121" s="1744">
        <v>0.13</v>
      </c>
      <c r="E121" s="1744">
        <v>0.13</v>
      </c>
      <c r="F121" s="1745">
        <v>0.13</v>
      </c>
    </row>
    <row r="122" spans="1:6" ht="16" thickBot="1" x14ac:dyDescent="0.25">
      <c r="A122" s="1739" t="s">
        <v>1384</v>
      </c>
      <c r="B122" s="1743" t="s">
        <v>1176</v>
      </c>
      <c r="C122" s="1744">
        <v>0.13</v>
      </c>
      <c r="D122" s="1744">
        <v>0.13</v>
      </c>
      <c r="E122" s="1744">
        <v>0.125</v>
      </c>
      <c r="F122" s="1745">
        <v>0.13</v>
      </c>
    </row>
    <row r="123" spans="1:6" ht="16" thickBot="1" x14ac:dyDescent="0.25">
      <c r="A123" s="1739" t="s">
        <v>1384</v>
      </c>
      <c r="B123" s="1743" t="s">
        <v>1186</v>
      </c>
      <c r="C123" s="1744">
        <v>0.129</v>
      </c>
      <c r="D123" s="1744">
        <v>0.129</v>
      </c>
      <c r="E123" s="1744">
        <v>0.123</v>
      </c>
      <c r="F123" s="1745">
        <v>0.13</v>
      </c>
    </row>
    <row r="124" spans="1:6" ht="16" thickBot="1" x14ac:dyDescent="0.25">
      <c r="A124" s="1739" t="s">
        <v>1384</v>
      </c>
      <c r="B124" s="1743" t="s">
        <v>1196</v>
      </c>
      <c r="C124" s="1744">
        <v>0.10199999999999999</v>
      </c>
      <c r="D124" s="1744">
        <v>0.10100000000000001</v>
      </c>
      <c r="E124" s="1744">
        <v>0.08</v>
      </c>
      <c r="F124" s="1752"/>
    </row>
    <row r="125" spans="1:6" ht="16" thickBot="1" x14ac:dyDescent="0.25">
      <c r="A125" s="1739" t="s">
        <v>1384</v>
      </c>
      <c r="B125" s="1743" t="s">
        <v>1206</v>
      </c>
      <c r="C125" s="1744">
        <v>0.13</v>
      </c>
      <c r="D125" s="1744">
        <v>0.13</v>
      </c>
      <c r="E125" s="1744">
        <v>0.129</v>
      </c>
      <c r="F125" s="1752"/>
    </row>
    <row r="126" spans="1:6" ht="16" thickBot="1" x14ac:dyDescent="0.25">
      <c r="A126" s="1739" t="s">
        <v>1384</v>
      </c>
      <c r="B126" s="1743" t="s">
        <v>1216</v>
      </c>
      <c r="C126" s="1744">
        <v>0.13</v>
      </c>
      <c r="D126" s="1744">
        <v>0.13</v>
      </c>
      <c r="E126" s="1744">
        <v>0.126</v>
      </c>
      <c r="F126" s="1752"/>
    </row>
    <row r="127" spans="1:6" ht="16" thickBot="1" x14ac:dyDescent="0.25">
      <c r="A127" s="1739" t="s">
        <v>1384</v>
      </c>
      <c r="B127" s="1743" t="s">
        <v>1226</v>
      </c>
      <c r="C127" s="1744">
        <v>0.125</v>
      </c>
      <c r="D127" s="1744">
        <v>0.125</v>
      </c>
      <c r="E127" s="1744">
        <v>0.121</v>
      </c>
      <c r="F127" s="1752"/>
    </row>
    <row r="128" spans="1:6" ht="16" thickBot="1" x14ac:dyDescent="0.25">
      <c r="A128" s="1739" t="s">
        <v>1384</v>
      </c>
      <c r="B128" s="1743" t="s">
        <v>1236</v>
      </c>
      <c r="C128" s="1744">
        <v>0.12</v>
      </c>
      <c r="D128" s="1744">
        <v>0.12</v>
      </c>
      <c r="E128" s="1744">
        <v>0.105</v>
      </c>
      <c r="F128" s="1752"/>
    </row>
    <row r="129" spans="1:6" ht="16" thickBot="1" x14ac:dyDescent="0.25">
      <c r="A129" s="1739" t="s">
        <v>1384</v>
      </c>
      <c r="B129" s="1743" t="s">
        <v>1245</v>
      </c>
      <c r="C129" s="1744">
        <v>0.13</v>
      </c>
      <c r="D129" s="1744">
        <v>0.13</v>
      </c>
      <c r="E129" s="1744">
        <v>0.126</v>
      </c>
      <c r="F129" s="1752"/>
    </row>
    <row r="130" spans="1:6" ht="16" thickBot="1" x14ac:dyDescent="0.25">
      <c r="A130" s="1739" t="s">
        <v>1384</v>
      </c>
      <c r="B130" s="1743" t="s">
        <v>1254</v>
      </c>
      <c r="C130" s="1744">
        <v>0.125</v>
      </c>
      <c r="D130" s="1744">
        <v>0.125</v>
      </c>
      <c r="E130" s="1744">
        <v>0.122</v>
      </c>
      <c r="F130" s="1752"/>
    </row>
    <row r="131" spans="1:6" ht="16" thickBot="1" x14ac:dyDescent="0.25">
      <c r="A131" s="1739" t="s">
        <v>1384</v>
      </c>
      <c r="B131" s="1743" t="s">
        <v>1262</v>
      </c>
      <c r="C131" s="1744">
        <v>0.127</v>
      </c>
      <c r="D131" s="1744">
        <v>0.126</v>
      </c>
      <c r="E131" s="1744">
        <v>0.123</v>
      </c>
      <c r="F131" s="1752"/>
    </row>
    <row r="132" spans="1:6" ht="16" thickBot="1" x14ac:dyDescent="0.25">
      <c r="A132" s="1739" t="s">
        <v>1384</v>
      </c>
      <c r="B132" s="1743" t="s">
        <v>1269</v>
      </c>
      <c r="C132" s="1744">
        <v>9.0999999999999998E-2</v>
      </c>
      <c r="D132" s="1744">
        <v>0.121</v>
      </c>
      <c r="E132" s="1744">
        <v>9.9000000000000005E-2</v>
      </c>
      <c r="F132" s="1752"/>
    </row>
    <row r="133" spans="1:6" ht="16" thickBot="1" x14ac:dyDescent="0.25">
      <c r="A133" s="1739" t="s">
        <v>1384</v>
      </c>
      <c r="B133" s="1743" t="s">
        <v>1276</v>
      </c>
      <c r="C133" s="1744">
        <v>0.13</v>
      </c>
      <c r="D133" s="1744">
        <v>0.13</v>
      </c>
      <c r="E133" s="1744">
        <v>0.129</v>
      </c>
      <c r="F133" s="1752"/>
    </row>
    <row r="134" spans="1:6" ht="16" thickBot="1" x14ac:dyDescent="0.25">
      <c r="A134" s="1739" t="s">
        <v>1384</v>
      </c>
      <c r="B134" s="1743" t="s">
        <v>2074</v>
      </c>
      <c r="C134" s="1744">
        <v>6.8000000000000005E-2</v>
      </c>
      <c r="D134" s="1744">
        <v>6.5000000000000002E-2</v>
      </c>
      <c r="E134" s="1744">
        <v>6.5000000000000002E-2</v>
      </c>
      <c r="F134" s="1745">
        <v>0.13</v>
      </c>
    </row>
    <row r="135" spans="1:6" ht="16" thickBot="1" x14ac:dyDescent="0.25">
      <c r="A135" s="1739" t="s">
        <v>1384</v>
      </c>
      <c r="B135" s="1743" t="s">
        <v>1290</v>
      </c>
      <c r="C135" s="1744">
        <v>0.123</v>
      </c>
      <c r="D135" s="1744">
        <v>0.123</v>
      </c>
      <c r="E135" s="1744">
        <v>0.11</v>
      </c>
      <c r="F135" s="1752"/>
    </row>
    <row r="136" spans="1:6" ht="16" thickBot="1" x14ac:dyDescent="0.25">
      <c r="A136" s="1739" t="s">
        <v>1384</v>
      </c>
      <c r="B136" s="1743" t="s">
        <v>1297</v>
      </c>
      <c r="C136" s="1744">
        <v>0.13</v>
      </c>
      <c r="D136" s="1744">
        <v>0.13</v>
      </c>
      <c r="E136" s="1744">
        <v>0.125</v>
      </c>
      <c r="F136" s="1752"/>
    </row>
    <row r="137" spans="1:6" ht="16" thickBot="1" x14ac:dyDescent="0.25">
      <c r="A137" s="1739" t="s">
        <v>1384</v>
      </c>
      <c r="B137" s="1743" t="s">
        <v>1304</v>
      </c>
      <c r="C137" s="1744">
        <v>0.121</v>
      </c>
      <c r="D137" s="1744">
        <v>0.122</v>
      </c>
      <c r="E137" s="1744">
        <v>0.115</v>
      </c>
      <c r="F137" s="1752"/>
    </row>
    <row r="138" spans="1:6" ht="16" thickBot="1" x14ac:dyDescent="0.25">
      <c r="A138" s="1739" t="s">
        <v>1384</v>
      </c>
      <c r="B138" s="1743" t="s">
        <v>2075</v>
      </c>
      <c r="C138" s="1744">
        <v>0.105</v>
      </c>
      <c r="D138" s="1744">
        <v>0.125</v>
      </c>
      <c r="E138" s="1744">
        <v>0.112</v>
      </c>
      <c r="F138" s="1752"/>
    </row>
    <row r="139" spans="1:6" ht="16" thickBot="1" x14ac:dyDescent="0.25">
      <c r="A139" s="1739" t="s">
        <v>1384</v>
      </c>
      <c r="B139" s="1743" t="s">
        <v>2076</v>
      </c>
      <c r="C139" s="1744">
        <v>0.127</v>
      </c>
      <c r="D139" s="1744">
        <v>0.127</v>
      </c>
      <c r="E139" s="1744">
        <v>0.122</v>
      </c>
      <c r="F139" s="1745">
        <v>0.13</v>
      </c>
    </row>
    <row r="140" spans="1:6" ht="16" thickBot="1" x14ac:dyDescent="0.25">
      <c r="A140" s="1739" t="s">
        <v>1384</v>
      </c>
      <c r="B140" s="1743" t="s">
        <v>2077</v>
      </c>
      <c r="C140" s="1744">
        <v>0.125</v>
      </c>
      <c r="D140" s="1744">
        <v>0.125</v>
      </c>
      <c r="E140" s="1744">
        <v>0.11899999999999999</v>
      </c>
      <c r="F140" s="1745">
        <v>0.13</v>
      </c>
    </row>
    <row r="141" spans="1:6" ht="16" thickBot="1" x14ac:dyDescent="0.25">
      <c r="A141" s="1739" t="s">
        <v>1384</v>
      </c>
      <c r="B141" s="1743" t="s">
        <v>1323</v>
      </c>
      <c r="C141" s="1744">
        <v>0.125</v>
      </c>
      <c r="D141" s="1744">
        <v>0.125</v>
      </c>
      <c r="E141" s="1744">
        <v>0.11700000000000001</v>
      </c>
      <c r="F141" s="1752"/>
    </row>
    <row r="142" spans="1:6" ht="16" thickBot="1" x14ac:dyDescent="0.25">
      <c r="A142" s="1739" t="s">
        <v>1384</v>
      </c>
      <c r="B142" s="1743" t="s">
        <v>1328</v>
      </c>
      <c r="C142" s="1744">
        <v>0.125</v>
      </c>
      <c r="D142" s="1744">
        <v>0.125</v>
      </c>
      <c r="E142" s="1744">
        <v>0.115</v>
      </c>
      <c r="F142" s="1752"/>
    </row>
    <row r="143" spans="1:6" ht="16" thickBot="1" x14ac:dyDescent="0.25">
      <c r="A143" s="1739" t="s">
        <v>1384</v>
      </c>
      <c r="B143" s="1743" t="s">
        <v>1333</v>
      </c>
      <c r="C143" s="1744">
        <v>0.121</v>
      </c>
      <c r="D143" s="1744">
        <v>0.121</v>
      </c>
      <c r="E143" s="1744">
        <v>0.108</v>
      </c>
      <c r="F143" s="1752"/>
    </row>
    <row r="144" spans="1:6" ht="16" thickBot="1" x14ac:dyDescent="0.25">
      <c r="A144" s="1739" t="s">
        <v>1384</v>
      </c>
      <c r="B144" s="1756" t="s">
        <v>2078</v>
      </c>
      <c r="C144" s="1757">
        <v>0.126</v>
      </c>
      <c r="D144" s="1757">
        <v>0.126</v>
      </c>
      <c r="E144" s="1757">
        <v>0.121</v>
      </c>
      <c r="F144" s="1752"/>
    </row>
    <row r="145" spans="1:6" ht="16" thickBot="1" x14ac:dyDescent="0.25">
      <c r="A145" s="1747" t="s">
        <v>1384</v>
      </c>
      <c r="B145" s="1758" t="s">
        <v>2079</v>
      </c>
      <c r="C145" s="1759"/>
      <c r="D145" s="1759"/>
      <c r="E145" s="1759"/>
      <c r="F145" s="1760">
        <v>0.05</v>
      </c>
    </row>
    <row r="146" spans="1:6" ht="29" thickBot="1" x14ac:dyDescent="0.25">
      <c r="A146" s="1761" t="s">
        <v>1384</v>
      </c>
      <c r="B146" s="1746" t="s">
        <v>2080</v>
      </c>
      <c r="C146" s="1753"/>
      <c r="D146" s="1753"/>
      <c r="E146" s="1753"/>
      <c r="F146" s="1762">
        <v>0.05</v>
      </c>
    </row>
    <row r="147" spans="1:6" ht="29" thickBot="1" x14ac:dyDescent="0.25">
      <c r="A147" s="1739" t="s">
        <v>1384</v>
      </c>
      <c r="B147" s="1743" t="s">
        <v>2081</v>
      </c>
      <c r="C147" s="1753"/>
      <c r="D147" s="1753"/>
      <c r="E147" s="1753"/>
      <c r="F147" s="1745">
        <v>0.05</v>
      </c>
    </row>
    <row r="148" spans="1:6" ht="29" thickBot="1" x14ac:dyDescent="0.25">
      <c r="A148" s="1739" t="s">
        <v>1384</v>
      </c>
      <c r="B148" s="1743" t="s">
        <v>2082</v>
      </c>
      <c r="C148" s="1753"/>
      <c r="D148" s="1753"/>
      <c r="E148" s="1753"/>
      <c r="F148" s="1745">
        <v>0.05</v>
      </c>
    </row>
    <row r="149" spans="1:6" ht="29" thickBot="1" x14ac:dyDescent="0.25">
      <c r="A149" s="1739" t="s">
        <v>1384</v>
      </c>
      <c r="B149" s="1743" t="s">
        <v>2083</v>
      </c>
      <c r="C149" s="1753"/>
      <c r="D149" s="1753"/>
      <c r="E149" s="1753"/>
      <c r="F149" s="1745">
        <v>0.05</v>
      </c>
    </row>
    <row r="150" spans="1:6" ht="29" thickBot="1" x14ac:dyDescent="0.25">
      <c r="A150" s="1739" t="s">
        <v>1384</v>
      </c>
      <c r="B150" s="1743" t="s">
        <v>2084</v>
      </c>
      <c r="C150" s="1753"/>
      <c r="D150" s="1753"/>
      <c r="E150" s="1753"/>
      <c r="F150" s="1745">
        <v>0.05</v>
      </c>
    </row>
    <row r="151" spans="1:6" ht="29" thickBot="1" x14ac:dyDescent="0.25">
      <c r="A151" s="1739" t="s">
        <v>1384</v>
      </c>
      <c r="B151" s="1743" t="s">
        <v>2085</v>
      </c>
      <c r="C151" s="1753"/>
      <c r="D151" s="1753"/>
      <c r="E151" s="1753"/>
      <c r="F151" s="1745">
        <v>0.05</v>
      </c>
    </row>
    <row r="152" spans="1:6" ht="29" thickBot="1" x14ac:dyDescent="0.25">
      <c r="A152" s="1739" t="s">
        <v>1384</v>
      </c>
      <c r="B152" s="1743" t="s">
        <v>1366</v>
      </c>
      <c r="C152" s="1753"/>
      <c r="D152" s="1753"/>
      <c r="E152" s="1753"/>
      <c r="F152" s="1745">
        <v>0.05</v>
      </c>
    </row>
    <row r="153" spans="1:6" ht="16" thickBot="1" x14ac:dyDescent="0.25">
      <c r="A153" s="1739" t="s">
        <v>1384</v>
      </c>
      <c r="B153" s="1743" t="s">
        <v>2086</v>
      </c>
      <c r="C153" s="1753"/>
      <c r="D153" s="1753"/>
      <c r="E153" s="1753"/>
      <c r="F153" s="1745">
        <v>0.05</v>
      </c>
    </row>
    <row r="154" spans="1:6" ht="16" thickBot="1" x14ac:dyDescent="0.25">
      <c r="A154" s="1739" t="s">
        <v>1384</v>
      </c>
      <c r="B154" s="1743" t="s">
        <v>2087</v>
      </c>
      <c r="C154" s="1753"/>
      <c r="D154" s="1753"/>
      <c r="E154" s="1753"/>
      <c r="F154" s="1745">
        <v>0.05</v>
      </c>
    </row>
    <row r="155" spans="1:6" ht="29" thickBot="1" x14ac:dyDescent="0.25">
      <c r="A155" s="1739" t="s">
        <v>1384</v>
      </c>
      <c r="B155" s="1743" t="s">
        <v>2088</v>
      </c>
      <c r="C155" s="1753"/>
      <c r="D155" s="1753"/>
      <c r="E155" s="1753"/>
      <c r="F155" s="1745">
        <v>0.05</v>
      </c>
    </row>
    <row r="156" spans="1:6" ht="29" thickBot="1" x14ac:dyDescent="0.25">
      <c r="A156" s="1739" t="s">
        <v>1384</v>
      </c>
      <c r="B156" s="1743" t="s">
        <v>2089</v>
      </c>
      <c r="C156" s="1753"/>
      <c r="D156" s="1753"/>
      <c r="E156" s="1753"/>
      <c r="F156" s="1745">
        <v>0.05</v>
      </c>
    </row>
    <row r="157" spans="1:6" ht="16" thickBot="1" x14ac:dyDescent="0.25">
      <c r="A157" s="1747" t="s">
        <v>1384</v>
      </c>
      <c r="B157" s="1754" t="s">
        <v>2090</v>
      </c>
      <c r="C157" s="1750"/>
      <c r="D157" s="1750"/>
      <c r="E157" s="1750"/>
      <c r="F157" s="1755">
        <v>0.05</v>
      </c>
    </row>
    <row r="158" spans="1:6" ht="16" thickBot="1" x14ac:dyDescent="0.25">
      <c r="A158" s="1739" t="s">
        <v>1386</v>
      </c>
      <c r="B158" s="1740" t="s">
        <v>2091</v>
      </c>
      <c r="C158" s="1741">
        <v>0.13</v>
      </c>
      <c r="D158" s="1741">
        <v>0.13</v>
      </c>
      <c r="E158" s="1741">
        <v>0.13</v>
      </c>
      <c r="F158" s="1742">
        <v>0.13</v>
      </c>
    </row>
    <row r="159" spans="1:6" ht="16" thickBot="1" x14ac:dyDescent="0.25">
      <c r="A159" s="1739" t="s">
        <v>1386</v>
      </c>
      <c r="B159" s="1743" t="s">
        <v>1051</v>
      </c>
      <c r="C159" s="1744">
        <v>0.13</v>
      </c>
      <c r="D159" s="1744">
        <v>0.13</v>
      </c>
      <c r="E159" s="1744">
        <v>0.13</v>
      </c>
      <c r="F159" s="1745">
        <v>0.13</v>
      </c>
    </row>
    <row r="160" spans="1:6" ht="16" thickBot="1" x14ac:dyDescent="0.25">
      <c r="A160" s="1739" t="s">
        <v>1386</v>
      </c>
      <c r="B160" s="1743" t="s">
        <v>1065</v>
      </c>
      <c r="C160" s="1744">
        <v>0.13</v>
      </c>
      <c r="D160" s="1744">
        <v>0.13</v>
      </c>
      <c r="E160" s="1744">
        <v>0.129</v>
      </c>
      <c r="F160" s="1745">
        <v>0.13</v>
      </c>
    </row>
    <row r="161" spans="1:6" ht="16" thickBot="1" x14ac:dyDescent="0.25">
      <c r="A161" s="1739" t="s">
        <v>1386</v>
      </c>
      <c r="B161" s="1743" t="s">
        <v>1078</v>
      </c>
      <c r="C161" s="1744">
        <v>0.128</v>
      </c>
      <c r="D161" s="1744">
        <v>0.128</v>
      </c>
      <c r="E161" s="1744">
        <v>0.125</v>
      </c>
      <c r="F161" s="1745">
        <v>0.13</v>
      </c>
    </row>
    <row r="162" spans="1:6" ht="16" thickBot="1" x14ac:dyDescent="0.25">
      <c r="A162" s="1739" t="s">
        <v>1386</v>
      </c>
      <c r="B162" s="1743" t="s">
        <v>1092</v>
      </c>
      <c r="C162" s="1744">
        <v>0.122</v>
      </c>
      <c r="D162" s="1744">
        <v>0.122</v>
      </c>
      <c r="E162" s="1744">
        <v>0.126</v>
      </c>
      <c r="F162" s="1745">
        <v>0.122</v>
      </c>
    </row>
    <row r="163" spans="1:6" ht="16" thickBot="1" x14ac:dyDescent="0.25">
      <c r="A163" s="1739" t="s">
        <v>1386</v>
      </c>
      <c r="B163" s="1743" t="s">
        <v>1103</v>
      </c>
      <c r="C163" s="1744">
        <v>0.13</v>
      </c>
      <c r="D163" s="1744">
        <v>0.13</v>
      </c>
      <c r="E163" s="1744">
        <v>0.125</v>
      </c>
      <c r="F163" s="1745">
        <v>0.13</v>
      </c>
    </row>
    <row r="164" spans="1:6" ht="16" thickBot="1" x14ac:dyDescent="0.25">
      <c r="A164" s="1739" t="s">
        <v>1386</v>
      </c>
      <c r="B164" s="1743" t="s">
        <v>1114</v>
      </c>
      <c r="C164" s="1744">
        <v>0.13</v>
      </c>
      <c r="D164" s="1744">
        <v>0.13</v>
      </c>
      <c r="E164" s="1744">
        <v>0.13</v>
      </c>
      <c r="F164" s="1745">
        <v>0.13</v>
      </c>
    </row>
    <row r="165" spans="1:6" ht="16" thickBot="1" x14ac:dyDescent="0.25">
      <c r="A165" s="1739" t="s">
        <v>1386</v>
      </c>
      <c r="B165" s="1743" t="s">
        <v>1125</v>
      </c>
      <c r="C165" s="1744">
        <v>0.13</v>
      </c>
      <c r="D165" s="1744">
        <v>0.13</v>
      </c>
      <c r="E165" s="1744">
        <v>0.124</v>
      </c>
      <c r="F165" s="1745">
        <v>0.13</v>
      </c>
    </row>
    <row r="166" spans="1:6" ht="16" thickBot="1" x14ac:dyDescent="0.25">
      <c r="A166" s="1739" t="s">
        <v>1386</v>
      </c>
      <c r="B166" s="1743" t="s">
        <v>1137</v>
      </c>
      <c r="C166" s="1744">
        <v>0.13</v>
      </c>
      <c r="D166" s="1744">
        <v>0.13</v>
      </c>
      <c r="E166" s="1744">
        <v>0.13</v>
      </c>
      <c r="F166" s="1745">
        <v>0.13</v>
      </c>
    </row>
    <row r="167" spans="1:6" ht="16" thickBot="1" x14ac:dyDescent="0.25">
      <c r="A167" s="1739" t="s">
        <v>1386</v>
      </c>
      <c r="B167" s="1743" t="s">
        <v>1147</v>
      </c>
      <c r="C167" s="1744">
        <v>0.125</v>
      </c>
      <c r="D167" s="1744">
        <v>0.125</v>
      </c>
      <c r="E167" s="1744">
        <v>0.121</v>
      </c>
      <c r="F167" s="1752"/>
    </row>
    <row r="168" spans="1:6" ht="16" thickBot="1" x14ac:dyDescent="0.25">
      <c r="A168" s="1739" t="s">
        <v>1386</v>
      </c>
      <c r="B168" s="1743" t="s">
        <v>1157</v>
      </c>
      <c r="C168" s="1744">
        <v>0.13</v>
      </c>
      <c r="D168" s="1744">
        <v>0.13</v>
      </c>
      <c r="E168" s="1744">
        <v>0.126</v>
      </c>
      <c r="F168" s="1752"/>
    </row>
    <row r="169" spans="1:6" ht="16" thickBot="1" x14ac:dyDescent="0.25">
      <c r="A169" s="1739" t="s">
        <v>1386</v>
      </c>
      <c r="B169" s="1743" t="s">
        <v>1167</v>
      </c>
      <c r="C169" s="1744">
        <v>0.128</v>
      </c>
      <c r="D169" s="1744">
        <v>0.129</v>
      </c>
      <c r="E169" s="1744">
        <v>0.13</v>
      </c>
      <c r="F169" s="1752"/>
    </row>
    <row r="170" spans="1:6" ht="16" thickBot="1" x14ac:dyDescent="0.25">
      <c r="A170" s="1739" t="s">
        <v>1386</v>
      </c>
      <c r="B170" s="1743" t="s">
        <v>1177</v>
      </c>
      <c r="C170" s="1744">
        <v>0.14099999999999999</v>
      </c>
      <c r="D170" s="1744">
        <v>0.13</v>
      </c>
      <c r="E170" s="1744">
        <v>0.125</v>
      </c>
      <c r="F170" s="1752"/>
    </row>
    <row r="171" spans="1:6" ht="16" thickBot="1" x14ac:dyDescent="0.25">
      <c r="A171" s="1739" t="s">
        <v>1386</v>
      </c>
      <c r="B171" s="1743" t="s">
        <v>2092</v>
      </c>
      <c r="C171" s="1744">
        <v>0.127</v>
      </c>
      <c r="D171" s="1744">
        <v>0.126</v>
      </c>
      <c r="E171" s="1744">
        <v>0.126</v>
      </c>
      <c r="F171" s="1745">
        <v>0.11799999999999999</v>
      </c>
    </row>
    <row r="172" spans="1:6" ht="16" thickBot="1" x14ac:dyDescent="0.25">
      <c r="A172" s="1739" t="s">
        <v>1386</v>
      </c>
      <c r="B172" s="1743" t="s">
        <v>2093</v>
      </c>
      <c r="C172" s="1744">
        <v>0.13</v>
      </c>
      <c r="D172" s="1744">
        <v>0.13</v>
      </c>
      <c r="E172" s="1744">
        <v>0.13</v>
      </c>
      <c r="F172" s="1752"/>
    </row>
    <row r="173" spans="1:6" ht="16" thickBot="1" x14ac:dyDescent="0.25">
      <c r="A173" s="1739" t="s">
        <v>1386</v>
      </c>
      <c r="B173" s="1743" t="s">
        <v>1207</v>
      </c>
      <c r="C173" s="1744">
        <v>0.13</v>
      </c>
      <c r="D173" s="1744">
        <v>0.13</v>
      </c>
      <c r="E173" s="1744">
        <v>0.13</v>
      </c>
      <c r="F173" s="1752"/>
    </row>
    <row r="174" spans="1:6" ht="16" thickBot="1" x14ac:dyDescent="0.25">
      <c r="A174" s="1739" t="s">
        <v>1386</v>
      </c>
      <c r="B174" s="1743" t="s">
        <v>2094</v>
      </c>
      <c r="C174" s="1744">
        <v>0.13</v>
      </c>
      <c r="D174" s="1744">
        <v>0.13</v>
      </c>
      <c r="E174" s="1744">
        <v>0.13</v>
      </c>
      <c r="F174" s="1745">
        <v>0.13</v>
      </c>
    </row>
    <row r="175" spans="1:6" ht="16" thickBot="1" x14ac:dyDescent="0.25">
      <c r="A175" s="1739" t="s">
        <v>1386</v>
      </c>
      <c r="B175" s="1743" t="s">
        <v>2095</v>
      </c>
      <c r="C175" s="1744">
        <v>0.13</v>
      </c>
      <c r="D175" s="1744">
        <v>0.13</v>
      </c>
      <c r="E175" s="1744">
        <v>0.13</v>
      </c>
      <c r="F175" s="1745">
        <v>0.13</v>
      </c>
    </row>
    <row r="176" spans="1:6" ht="16" thickBot="1" x14ac:dyDescent="0.25">
      <c r="A176" s="1739" t="s">
        <v>1386</v>
      </c>
      <c r="B176" s="1743" t="s">
        <v>1237</v>
      </c>
      <c r="C176" s="1744">
        <v>0.13</v>
      </c>
      <c r="D176" s="1744">
        <v>0.13</v>
      </c>
      <c r="E176" s="1744">
        <v>0.13</v>
      </c>
      <c r="F176" s="1745">
        <v>0.13</v>
      </c>
    </row>
    <row r="177" spans="1:6" ht="16" thickBot="1" x14ac:dyDescent="0.25">
      <c r="A177" s="1739" t="s">
        <v>1386</v>
      </c>
      <c r="B177" s="1743" t="s">
        <v>2096</v>
      </c>
      <c r="C177" s="1744">
        <v>0.13</v>
      </c>
      <c r="D177" s="1744">
        <v>0.13</v>
      </c>
      <c r="E177" s="1744">
        <v>0.13</v>
      </c>
      <c r="F177" s="1745">
        <v>0.13</v>
      </c>
    </row>
    <row r="178" spans="1:6" ht="16" thickBot="1" x14ac:dyDescent="0.25">
      <c r="A178" s="1739" t="s">
        <v>1386</v>
      </c>
      <c r="B178" s="1743" t="s">
        <v>1255</v>
      </c>
      <c r="C178" s="1744">
        <v>0.13</v>
      </c>
      <c r="D178" s="1744">
        <v>0.13</v>
      </c>
      <c r="E178" s="1744">
        <v>0.13</v>
      </c>
      <c r="F178" s="1745">
        <v>0.127</v>
      </c>
    </row>
    <row r="179" spans="1:6" ht="16" thickBot="1" x14ac:dyDescent="0.25">
      <c r="A179" s="1739" t="s">
        <v>1386</v>
      </c>
      <c r="B179" s="1743" t="s">
        <v>1263</v>
      </c>
      <c r="C179" s="1744">
        <v>0.13</v>
      </c>
      <c r="D179" s="1744">
        <v>0.13</v>
      </c>
      <c r="E179" s="1744">
        <v>0.13</v>
      </c>
      <c r="F179" s="1752"/>
    </row>
    <row r="180" spans="1:6" ht="16" thickBot="1" x14ac:dyDescent="0.25">
      <c r="A180" s="1739" t="s">
        <v>1386</v>
      </c>
      <c r="B180" s="1743" t="s">
        <v>2097</v>
      </c>
      <c r="C180" s="1744">
        <v>0.13</v>
      </c>
      <c r="D180" s="1744">
        <v>0.13</v>
      </c>
      <c r="E180" s="1744">
        <v>0.125</v>
      </c>
      <c r="F180" s="1745">
        <v>0.13</v>
      </c>
    </row>
    <row r="181" spans="1:6" ht="16" thickBot="1" x14ac:dyDescent="0.25">
      <c r="A181" s="1739" t="s">
        <v>1386</v>
      </c>
      <c r="B181" s="1743" t="s">
        <v>1277</v>
      </c>
      <c r="C181" s="1744">
        <v>0.122</v>
      </c>
      <c r="D181" s="1744">
        <v>0.123</v>
      </c>
      <c r="E181" s="1744">
        <v>0.126</v>
      </c>
      <c r="F181" s="1745">
        <v>0.121</v>
      </c>
    </row>
    <row r="182" spans="1:6" ht="16" thickBot="1" x14ac:dyDescent="0.25">
      <c r="A182" s="1739" t="s">
        <v>1386</v>
      </c>
      <c r="B182" s="1743" t="s">
        <v>1284</v>
      </c>
      <c r="C182" s="1744">
        <v>0.125</v>
      </c>
      <c r="D182" s="1744">
        <v>0.125</v>
      </c>
      <c r="E182" s="1744">
        <v>0.11700000000000001</v>
      </c>
      <c r="F182" s="1745">
        <v>0.13</v>
      </c>
    </row>
    <row r="183" spans="1:6" ht="16" thickBot="1" x14ac:dyDescent="0.25">
      <c r="A183" s="1739" t="s">
        <v>1386</v>
      </c>
      <c r="B183" s="1743" t="s">
        <v>1291</v>
      </c>
      <c r="C183" s="1744">
        <v>0.127</v>
      </c>
      <c r="D183" s="1744">
        <v>0.127</v>
      </c>
      <c r="E183" s="1744">
        <v>0.128</v>
      </c>
      <c r="F183" s="1752"/>
    </row>
    <row r="184" spans="1:6" ht="16" thickBot="1" x14ac:dyDescent="0.25">
      <c r="A184" s="1739" t="s">
        <v>1386</v>
      </c>
      <c r="B184" s="1743" t="s">
        <v>1298</v>
      </c>
      <c r="C184" s="1744">
        <v>0.125</v>
      </c>
      <c r="D184" s="1744">
        <v>0.125</v>
      </c>
      <c r="E184" s="1744">
        <v>0.127</v>
      </c>
      <c r="F184" s="1752"/>
    </row>
    <row r="185" spans="1:6" ht="16" thickBot="1" x14ac:dyDescent="0.25">
      <c r="A185" s="1739" t="s">
        <v>1386</v>
      </c>
      <c r="B185" s="1743" t="s">
        <v>2098</v>
      </c>
      <c r="C185" s="1744">
        <v>0.127</v>
      </c>
      <c r="D185" s="1744">
        <v>0.127</v>
      </c>
      <c r="E185" s="1744">
        <v>0.128</v>
      </c>
      <c r="F185" s="1745">
        <v>0.13</v>
      </c>
    </row>
    <row r="186" spans="1:6" ht="29" thickBot="1" x14ac:dyDescent="0.25">
      <c r="A186" s="1739" t="s">
        <v>1386</v>
      </c>
      <c r="B186" s="1743" t="s">
        <v>2099</v>
      </c>
      <c r="C186" s="1753"/>
      <c r="D186" s="1753"/>
      <c r="E186" s="1753"/>
      <c r="F186" s="1745">
        <v>0.05</v>
      </c>
    </row>
    <row r="187" spans="1:6" ht="16" thickBot="1" x14ac:dyDescent="0.25">
      <c r="A187" s="1739" t="s">
        <v>1386</v>
      </c>
      <c r="B187" s="1743" t="s">
        <v>2100</v>
      </c>
      <c r="C187" s="1753"/>
      <c r="D187" s="1753"/>
      <c r="E187" s="1753"/>
      <c r="F187" s="1745">
        <v>0.05</v>
      </c>
    </row>
    <row r="188" spans="1:6" ht="16" thickBot="1" x14ac:dyDescent="0.25">
      <c r="A188" s="1739" t="s">
        <v>1386</v>
      </c>
      <c r="B188" s="1743" t="s">
        <v>2101</v>
      </c>
      <c r="C188" s="1753"/>
      <c r="D188" s="1753"/>
      <c r="E188" s="1753"/>
      <c r="F188" s="1745">
        <v>0.05</v>
      </c>
    </row>
    <row r="189" spans="1:6" ht="29" thickBot="1" x14ac:dyDescent="0.25">
      <c r="A189" s="1739" t="s">
        <v>1386</v>
      </c>
      <c r="B189" s="1743" t="s">
        <v>2102</v>
      </c>
      <c r="C189" s="1753"/>
      <c r="D189" s="1753"/>
      <c r="E189" s="1753"/>
      <c r="F189" s="1745">
        <v>0.05</v>
      </c>
    </row>
    <row r="190" spans="1:6" ht="29" thickBot="1" x14ac:dyDescent="0.25">
      <c r="A190" s="1739" t="s">
        <v>1386</v>
      </c>
      <c r="B190" s="1743" t="s">
        <v>2103</v>
      </c>
      <c r="C190" s="1753"/>
      <c r="D190" s="1753"/>
      <c r="E190" s="1753"/>
      <c r="F190" s="1745">
        <v>0.05</v>
      </c>
    </row>
    <row r="191" spans="1:6" ht="29" thickBot="1" x14ac:dyDescent="0.25">
      <c r="A191" s="1739" t="s">
        <v>1386</v>
      </c>
      <c r="B191" s="1743" t="s">
        <v>2104</v>
      </c>
      <c r="C191" s="1753"/>
      <c r="D191" s="1753"/>
      <c r="E191" s="1753"/>
      <c r="F191" s="1745">
        <v>0.05</v>
      </c>
    </row>
    <row r="192" spans="1:6" ht="29" thickBot="1" x14ac:dyDescent="0.25">
      <c r="A192" s="1739" t="s">
        <v>1386</v>
      </c>
      <c r="B192" s="1743" t="s">
        <v>2105</v>
      </c>
      <c r="C192" s="1753"/>
      <c r="D192" s="1753"/>
      <c r="E192" s="1753"/>
      <c r="F192" s="1745">
        <v>0.05</v>
      </c>
    </row>
    <row r="193" spans="1:6" ht="29" thickBot="1" x14ac:dyDescent="0.25">
      <c r="A193" s="1739" t="s">
        <v>1386</v>
      </c>
      <c r="B193" s="1743" t="s">
        <v>2106</v>
      </c>
      <c r="C193" s="1753"/>
      <c r="D193" s="1753"/>
      <c r="E193" s="1753"/>
      <c r="F193" s="1745">
        <v>0.05</v>
      </c>
    </row>
    <row r="194" spans="1:6" ht="29" thickBot="1" x14ac:dyDescent="0.25">
      <c r="A194" s="1739" t="s">
        <v>1386</v>
      </c>
      <c r="B194" s="1743" t="s">
        <v>2107</v>
      </c>
      <c r="C194" s="1753"/>
      <c r="D194" s="1753"/>
      <c r="E194" s="1753"/>
      <c r="F194" s="1745">
        <v>0.05</v>
      </c>
    </row>
    <row r="195" spans="1:6" ht="16" thickBot="1" x14ac:dyDescent="0.25">
      <c r="A195" s="1739" t="s">
        <v>1386</v>
      </c>
      <c r="B195" s="1743" t="s">
        <v>2108</v>
      </c>
      <c r="C195" s="1753"/>
      <c r="D195" s="1753"/>
      <c r="E195" s="1753"/>
      <c r="F195" s="1745">
        <v>0.05</v>
      </c>
    </row>
    <row r="196" spans="1:6" ht="29" thickBot="1" x14ac:dyDescent="0.25">
      <c r="A196" s="1739" t="s">
        <v>1386</v>
      </c>
      <c r="B196" s="1743" t="s">
        <v>2109</v>
      </c>
      <c r="C196" s="1753"/>
      <c r="D196" s="1753"/>
      <c r="E196" s="1753"/>
      <c r="F196" s="1745">
        <v>0.05</v>
      </c>
    </row>
    <row r="197" spans="1:6" ht="29" thickBot="1" x14ac:dyDescent="0.25">
      <c r="A197" s="1739" t="s">
        <v>1386</v>
      </c>
      <c r="B197" s="1743" t="s">
        <v>2110</v>
      </c>
      <c r="C197" s="1753"/>
      <c r="D197" s="1753"/>
      <c r="E197" s="1753"/>
      <c r="F197" s="1745">
        <v>0.05</v>
      </c>
    </row>
    <row r="198" spans="1:6" ht="29" thickBot="1" x14ac:dyDescent="0.25">
      <c r="A198" s="1739" t="s">
        <v>1386</v>
      </c>
      <c r="B198" s="1743" t="s">
        <v>2111</v>
      </c>
      <c r="C198" s="1753"/>
      <c r="D198" s="1753"/>
      <c r="E198" s="1753"/>
      <c r="F198" s="1745">
        <v>0.05</v>
      </c>
    </row>
    <row r="199" spans="1:6" ht="29" thickBot="1" x14ac:dyDescent="0.25">
      <c r="A199" s="1739" t="s">
        <v>1386</v>
      </c>
      <c r="B199" s="1743" t="s">
        <v>2112</v>
      </c>
      <c r="C199" s="1753"/>
      <c r="D199" s="1753"/>
      <c r="E199" s="1753"/>
      <c r="F199" s="1745">
        <v>0.05</v>
      </c>
    </row>
    <row r="200" spans="1:6" ht="29" thickBot="1" x14ac:dyDescent="0.25">
      <c r="A200" s="1739" t="s">
        <v>1386</v>
      </c>
      <c r="B200" s="1743" t="s">
        <v>2113</v>
      </c>
      <c r="C200" s="1753"/>
      <c r="D200" s="1753"/>
      <c r="E200" s="1753"/>
      <c r="F200" s="1745">
        <v>0.05</v>
      </c>
    </row>
    <row r="201" spans="1:6" ht="29" thickBot="1" x14ac:dyDescent="0.25">
      <c r="A201" s="1739" t="s">
        <v>1386</v>
      </c>
      <c r="B201" s="1743" t="s">
        <v>2114</v>
      </c>
      <c r="C201" s="1753"/>
      <c r="D201" s="1753"/>
      <c r="E201" s="1753"/>
      <c r="F201" s="1745">
        <v>0.05</v>
      </c>
    </row>
    <row r="202" spans="1:6" ht="29" thickBot="1" x14ac:dyDescent="0.25">
      <c r="A202" s="1739" t="s">
        <v>1386</v>
      </c>
      <c r="B202" s="1743" t="s">
        <v>2115</v>
      </c>
      <c r="C202" s="1753"/>
      <c r="D202" s="1753"/>
      <c r="E202" s="1753"/>
      <c r="F202" s="1745">
        <v>0.05</v>
      </c>
    </row>
    <row r="203" spans="1:6" ht="29" thickBot="1" x14ac:dyDescent="0.25">
      <c r="A203" s="1739" t="s">
        <v>1386</v>
      </c>
      <c r="B203" s="1743" t="s">
        <v>2116</v>
      </c>
      <c r="C203" s="1753"/>
      <c r="D203" s="1753"/>
      <c r="E203" s="1753"/>
      <c r="F203" s="1745">
        <v>0.05</v>
      </c>
    </row>
    <row r="204" spans="1:6" ht="16" thickBot="1" x14ac:dyDescent="0.25">
      <c r="A204" s="1739" t="s">
        <v>1386</v>
      </c>
      <c r="B204" s="1743" t="s">
        <v>2117</v>
      </c>
      <c r="C204" s="1753"/>
      <c r="D204" s="1753"/>
      <c r="E204" s="1753"/>
      <c r="F204" s="1745">
        <v>0.05</v>
      </c>
    </row>
    <row r="205" spans="1:6" ht="16" thickBot="1" x14ac:dyDescent="0.25">
      <c r="A205" s="1747" t="s">
        <v>1386</v>
      </c>
      <c r="B205" s="1754" t="s">
        <v>2118</v>
      </c>
      <c r="C205" s="1750"/>
      <c r="D205" s="1750"/>
      <c r="E205" s="1750"/>
      <c r="F205" s="1755">
        <v>0.05</v>
      </c>
    </row>
    <row r="206" spans="1:6" ht="16" thickBot="1" x14ac:dyDescent="0.25">
      <c r="A206" s="1739" t="s">
        <v>1388</v>
      </c>
      <c r="B206" s="1740" t="s">
        <v>2119</v>
      </c>
      <c r="C206" s="1741">
        <v>0.15</v>
      </c>
      <c r="D206" s="1741">
        <v>0.15</v>
      </c>
      <c r="E206" s="1741">
        <v>0.15</v>
      </c>
      <c r="F206" s="1742">
        <v>0.15</v>
      </c>
    </row>
    <row r="207" spans="1:6" ht="16" thickBot="1" x14ac:dyDescent="0.25">
      <c r="A207" s="1739" t="s">
        <v>1388</v>
      </c>
      <c r="B207" s="1743" t="s">
        <v>1052</v>
      </c>
      <c r="C207" s="1744">
        <v>0.15</v>
      </c>
      <c r="D207" s="1744">
        <v>0.15</v>
      </c>
      <c r="E207" s="1744">
        <v>0.15</v>
      </c>
      <c r="F207" s="1745">
        <v>0.14399999999999999</v>
      </c>
    </row>
    <row r="208" spans="1:6" ht="16" thickBot="1" x14ac:dyDescent="0.25">
      <c r="A208" s="1739" t="s">
        <v>1388</v>
      </c>
      <c r="B208" s="1743" t="s">
        <v>1066</v>
      </c>
      <c r="C208" s="1744">
        <v>0.15</v>
      </c>
      <c r="D208" s="1744">
        <v>0.15</v>
      </c>
      <c r="E208" s="1744">
        <v>0.15</v>
      </c>
      <c r="F208" s="1745">
        <v>0.15</v>
      </c>
    </row>
    <row r="209" spans="1:6" ht="16" thickBot="1" x14ac:dyDescent="0.25">
      <c r="A209" s="1739" t="s">
        <v>1388</v>
      </c>
      <c r="B209" s="1743" t="s">
        <v>1079</v>
      </c>
      <c r="C209" s="1744">
        <v>0.13700000000000001</v>
      </c>
      <c r="D209" s="1744">
        <v>0.13700000000000001</v>
      </c>
      <c r="E209" s="1744">
        <v>0.14000000000000001</v>
      </c>
      <c r="F209" s="1745">
        <v>0.11700000000000001</v>
      </c>
    </row>
    <row r="210" spans="1:6" ht="16" thickBot="1" x14ac:dyDescent="0.25">
      <c r="A210" s="1739" t="s">
        <v>1388</v>
      </c>
      <c r="B210" s="1743" t="s">
        <v>2120</v>
      </c>
      <c r="C210" s="1744">
        <v>0.15</v>
      </c>
      <c r="D210" s="1744">
        <v>0.15</v>
      </c>
      <c r="E210" s="1744">
        <v>0.15</v>
      </c>
      <c r="F210" s="1745">
        <v>0.13800000000000001</v>
      </c>
    </row>
    <row r="211" spans="1:6" ht="16" thickBot="1" x14ac:dyDescent="0.25">
      <c r="A211" s="1739" t="s">
        <v>1388</v>
      </c>
      <c r="B211" s="1743" t="s">
        <v>2121</v>
      </c>
      <c r="C211" s="1744">
        <v>0.13700000000000001</v>
      </c>
      <c r="D211" s="1744">
        <v>0.13500000000000001</v>
      </c>
      <c r="E211" s="1744">
        <v>0.13600000000000001</v>
      </c>
      <c r="F211" s="1745">
        <v>0.1</v>
      </c>
    </row>
    <row r="212" spans="1:6" ht="16" thickBot="1" x14ac:dyDescent="0.25">
      <c r="A212" s="1739" t="s">
        <v>1388</v>
      </c>
      <c r="B212" s="1743" t="s">
        <v>2122</v>
      </c>
      <c r="C212" s="1744">
        <v>0.15</v>
      </c>
      <c r="D212" s="1744">
        <v>0.15</v>
      </c>
      <c r="E212" s="1744">
        <v>0.14799999999999999</v>
      </c>
      <c r="F212" s="1745">
        <v>0.13600000000000001</v>
      </c>
    </row>
    <row r="213" spans="1:6" ht="16" thickBot="1" x14ac:dyDescent="0.25">
      <c r="A213" s="1739" t="s">
        <v>1388</v>
      </c>
      <c r="B213" s="1743" t="s">
        <v>1126</v>
      </c>
      <c r="C213" s="1744">
        <v>0.15</v>
      </c>
      <c r="D213" s="1744">
        <v>0.15</v>
      </c>
      <c r="E213" s="1744">
        <v>0.15</v>
      </c>
      <c r="F213" s="1745">
        <v>0.13800000000000001</v>
      </c>
    </row>
    <row r="214" spans="1:6" ht="16" thickBot="1" x14ac:dyDescent="0.25">
      <c r="A214" s="1739" t="s">
        <v>1388</v>
      </c>
      <c r="B214" s="1743" t="s">
        <v>1138</v>
      </c>
      <c r="C214" s="1744">
        <v>9.0999999999999998E-2</v>
      </c>
      <c r="D214" s="1744">
        <v>0.09</v>
      </c>
      <c r="E214" s="1744">
        <v>9.1999999999999998E-2</v>
      </c>
      <c r="F214" s="1752"/>
    </row>
    <row r="215" spans="1:6" ht="16" thickBot="1" x14ac:dyDescent="0.25">
      <c r="A215" s="1739" t="s">
        <v>1388</v>
      </c>
      <c r="B215" s="1743" t="s">
        <v>2123</v>
      </c>
      <c r="C215" s="1744">
        <v>0.15</v>
      </c>
      <c r="D215" s="1744">
        <v>0.15</v>
      </c>
      <c r="E215" s="1744">
        <v>0.15</v>
      </c>
      <c r="F215" s="1745">
        <v>0.15</v>
      </c>
    </row>
    <row r="216" spans="1:6" ht="16" thickBot="1" x14ac:dyDescent="0.25">
      <c r="A216" s="1739" t="s">
        <v>1388</v>
      </c>
      <c r="B216" s="1743" t="s">
        <v>1158</v>
      </c>
      <c r="C216" s="1744">
        <v>0.14699999999999999</v>
      </c>
      <c r="D216" s="1744">
        <v>0.14699999999999999</v>
      </c>
      <c r="E216" s="1744">
        <v>0.15</v>
      </c>
      <c r="F216" s="1745">
        <v>0.14000000000000001</v>
      </c>
    </row>
    <row r="217" spans="1:6" ht="16" thickBot="1" x14ac:dyDescent="0.25">
      <c r="A217" s="1739" t="s">
        <v>1388</v>
      </c>
      <c r="B217" s="1743" t="s">
        <v>1168</v>
      </c>
      <c r="C217" s="1744">
        <v>0.15</v>
      </c>
      <c r="D217" s="1744">
        <v>0.15</v>
      </c>
      <c r="E217" s="1744">
        <v>0.15</v>
      </c>
      <c r="F217" s="1745">
        <v>0.15</v>
      </c>
    </row>
    <row r="218" spans="1:6" ht="16" thickBot="1" x14ac:dyDescent="0.25">
      <c r="A218" s="1739" t="s">
        <v>1388</v>
      </c>
      <c r="B218" s="1743" t="s">
        <v>2124</v>
      </c>
      <c r="C218" s="1744">
        <v>0.15</v>
      </c>
      <c r="D218" s="1744">
        <v>0.15</v>
      </c>
      <c r="E218" s="1744">
        <v>0.15</v>
      </c>
      <c r="F218" s="1745">
        <v>0.15</v>
      </c>
    </row>
    <row r="219" spans="1:6" ht="16" thickBot="1" x14ac:dyDescent="0.25">
      <c r="A219" s="1739" t="s">
        <v>1388</v>
      </c>
      <c r="B219" s="1743" t="s">
        <v>1188</v>
      </c>
      <c r="C219" s="1744">
        <v>0.15</v>
      </c>
      <c r="D219" s="1744">
        <v>0.15</v>
      </c>
      <c r="E219" s="1744">
        <v>0.15</v>
      </c>
      <c r="F219" s="1745">
        <v>0.14799999999999999</v>
      </c>
    </row>
    <row r="220" spans="1:6" ht="16" thickBot="1" x14ac:dyDescent="0.25">
      <c r="A220" s="1739" t="s">
        <v>1388</v>
      </c>
      <c r="B220" s="1743" t="s">
        <v>2125</v>
      </c>
      <c r="C220" s="1744">
        <v>0.15</v>
      </c>
      <c r="D220" s="1744">
        <v>0.15</v>
      </c>
      <c r="E220" s="1744">
        <v>0.15</v>
      </c>
      <c r="F220" s="1745">
        <v>0.15</v>
      </c>
    </row>
    <row r="221" spans="1:6" ht="16" thickBot="1" x14ac:dyDescent="0.25">
      <c r="A221" s="1739" t="s">
        <v>1388</v>
      </c>
      <c r="B221" s="1743" t="s">
        <v>1208</v>
      </c>
      <c r="C221" s="1744"/>
      <c r="D221" s="1753"/>
      <c r="E221" s="1753"/>
      <c r="F221" s="1745">
        <v>0.14799999999999999</v>
      </c>
    </row>
    <row r="222" spans="1:6" ht="16" thickBot="1" x14ac:dyDescent="0.25">
      <c r="A222" s="1739" t="s">
        <v>1388</v>
      </c>
      <c r="B222" s="1743" t="s">
        <v>1218</v>
      </c>
      <c r="C222" s="1744"/>
      <c r="D222" s="1753"/>
      <c r="E222" s="1753"/>
      <c r="F222" s="1745">
        <v>0.1</v>
      </c>
    </row>
    <row r="223" spans="1:6" ht="16" thickBot="1" x14ac:dyDescent="0.25">
      <c r="A223" s="1739" t="s">
        <v>1388</v>
      </c>
      <c r="B223" s="1743" t="s">
        <v>1228</v>
      </c>
      <c r="C223" s="1744"/>
      <c r="D223" s="1753"/>
      <c r="E223" s="1753"/>
      <c r="F223" s="1745">
        <v>0.15</v>
      </c>
    </row>
    <row r="224" spans="1:6" ht="16" thickBot="1" x14ac:dyDescent="0.25">
      <c r="A224" s="1739" t="s">
        <v>1388</v>
      </c>
      <c r="B224" s="1743" t="s">
        <v>1238</v>
      </c>
      <c r="C224" s="1744"/>
      <c r="D224" s="1753"/>
      <c r="E224" s="1753"/>
      <c r="F224" s="1745">
        <v>0.15</v>
      </c>
    </row>
    <row r="225" spans="1:6" ht="16" thickBot="1" x14ac:dyDescent="0.25">
      <c r="A225" s="1739" t="s">
        <v>1388</v>
      </c>
      <c r="B225" s="1743" t="s">
        <v>2126</v>
      </c>
      <c r="C225" s="1744">
        <v>0.15</v>
      </c>
      <c r="D225" s="1744">
        <v>0.15</v>
      </c>
      <c r="E225" s="1744">
        <v>0.15</v>
      </c>
      <c r="F225" s="1745">
        <v>0.15</v>
      </c>
    </row>
    <row r="226" spans="1:6" ht="16" thickBot="1" x14ac:dyDescent="0.25">
      <c r="A226" s="1739" t="s">
        <v>1388</v>
      </c>
      <c r="B226" s="1743" t="s">
        <v>1256</v>
      </c>
      <c r="C226" s="1744">
        <v>0.15</v>
      </c>
      <c r="D226" s="1744">
        <v>0.15</v>
      </c>
      <c r="E226" s="1744">
        <v>0.15</v>
      </c>
      <c r="F226" s="1745">
        <v>0.14799999999999999</v>
      </c>
    </row>
    <row r="227" spans="1:6" ht="16" thickBot="1" x14ac:dyDescent="0.25">
      <c r="A227" s="1739" t="s">
        <v>1388</v>
      </c>
      <c r="B227" s="1743" t="s">
        <v>2127</v>
      </c>
      <c r="C227" s="1744">
        <v>0.15</v>
      </c>
      <c r="D227" s="1744">
        <v>0.15</v>
      </c>
      <c r="E227" s="1744">
        <v>0.15</v>
      </c>
      <c r="F227" s="1745">
        <v>0.15</v>
      </c>
    </row>
    <row r="228" spans="1:6" ht="16" thickBot="1" x14ac:dyDescent="0.25">
      <c r="A228" s="1739" t="s">
        <v>1388</v>
      </c>
      <c r="B228" s="1743" t="s">
        <v>1271</v>
      </c>
      <c r="C228" s="1744">
        <v>0.15</v>
      </c>
      <c r="D228" s="1744">
        <v>0.15</v>
      </c>
      <c r="E228" s="1744">
        <v>0.15</v>
      </c>
      <c r="F228" s="1745">
        <v>0.15</v>
      </c>
    </row>
    <row r="229" spans="1:6" ht="16" thickBot="1" x14ac:dyDescent="0.25">
      <c r="A229" s="1739" t="s">
        <v>1388</v>
      </c>
      <c r="B229" s="1743" t="s">
        <v>1278</v>
      </c>
      <c r="C229" s="1744">
        <v>0.15</v>
      </c>
      <c r="D229" s="1744">
        <v>0.15</v>
      </c>
      <c r="E229" s="1744">
        <v>0.15</v>
      </c>
      <c r="F229" s="1752"/>
    </row>
    <row r="230" spans="1:6" ht="16" thickBot="1" x14ac:dyDescent="0.25">
      <c r="A230" s="1739" t="s">
        <v>1388</v>
      </c>
      <c r="B230" s="1743" t="s">
        <v>1285</v>
      </c>
      <c r="C230" s="1744">
        <v>0.14499999999999999</v>
      </c>
      <c r="D230" s="1744">
        <v>0.14499999999999999</v>
      </c>
      <c r="E230" s="1744">
        <v>0.14399999999999999</v>
      </c>
      <c r="F230" s="1752"/>
    </row>
    <row r="231" spans="1:6" ht="16" thickBot="1" x14ac:dyDescent="0.25">
      <c r="A231" s="1739" t="s">
        <v>1388</v>
      </c>
      <c r="B231" s="1743" t="s">
        <v>2128</v>
      </c>
      <c r="C231" s="1744">
        <v>0.128</v>
      </c>
      <c r="D231" s="1744">
        <v>0.125</v>
      </c>
      <c r="E231" s="1744">
        <v>0.13200000000000001</v>
      </c>
      <c r="F231" s="1752"/>
    </row>
    <row r="232" spans="1:6" ht="16" thickBot="1" x14ac:dyDescent="0.25">
      <c r="A232" s="1739" t="s">
        <v>1388</v>
      </c>
      <c r="B232" s="1743" t="s">
        <v>2129</v>
      </c>
      <c r="C232" s="1744">
        <v>0.14499999999999999</v>
      </c>
      <c r="D232" s="1744">
        <v>0.14399999999999999</v>
      </c>
      <c r="E232" s="1744">
        <v>0.14599999999999999</v>
      </c>
      <c r="F232" s="1745">
        <v>0.13800000000000001</v>
      </c>
    </row>
    <row r="233" spans="1:6" ht="16" thickBot="1" x14ac:dyDescent="0.25">
      <c r="A233" s="1739" t="s">
        <v>1388</v>
      </c>
      <c r="B233" s="1743" t="s">
        <v>2130</v>
      </c>
      <c r="C233" s="1744">
        <v>0.14499999999999999</v>
      </c>
      <c r="D233" s="1744">
        <v>0.14299999999999999</v>
      </c>
      <c r="E233" s="1744">
        <v>0.14199999999999999</v>
      </c>
      <c r="F233" s="1752"/>
    </row>
    <row r="234" spans="1:6" ht="16" thickBot="1" x14ac:dyDescent="0.25">
      <c r="A234" s="1739" t="s">
        <v>1388</v>
      </c>
      <c r="B234" s="1743" t="s">
        <v>2131</v>
      </c>
      <c r="C234" s="1744">
        <v>0.14000000000000001</v>
      </c>
      <c r="D234" s="1744">
        <v>0.14000000000000001</v>
      </c>
      <c r="E234" s="1744">
        <v>0.14399999999999999</v>
      </c>
      <c r="F234" s="1752"/>
    </row>
    <row r="235" spans="1:6" ht="16" thickBot="1" x14ac:dyDescent="0.25">
      <c r="A235" s="1739" t="s">
        <v>1388</v>
      </c>
      <c r="B235" s="1743" t="s">
        <v>2132</v>
      </c>
      <c r="C235" s="1744">
        <v>0.14099999999999999</v>
      </c>
      <c r="D235" s="1744">
        <v>0.14199999999999999</v>
      </c>
      <c r="E235" s="1744">
        <v>0.14499999999999999</v>
      </c>
      <c r="F235" s="1745">
        <v>0.15</v>
      </c>
    </row>
    <row r="236" spans="1:6" ht="16" thickBot="1" x14ac:dyDescent="0.25">
      <c r="A236" s="1739" t="s">
        <v>1388</v>
      </c>
      <c r="B236" s="1743" t="s">
        <v>1320</v>
      </c>
      <c r="C236" s="1753"/>
      <c r="D236" s="1753"/>
      <c r="E236" s="1753"/>
      <c r="F236" s="1745">
        <v>0.14299999999999999</v>
      </c>
    </row>
    <row r="237" spans="1:6" ht="29" thickBot="1" x14ac:dyDescent="0.25">
      <c r="A237" s="1739" t="s">
        <v>1388</v>
      </c>
      <c r="B237" s="1743" t="s">
        <v>2133</v>
      </c>
      <c r="C237" s="1753"/>
      <c r="D237" s="1753"/>
      <c r="E237" s="1753"/>
      <c r="F237" s="1745">
        <v>0.05</v>
      </c>
    </row>
    <row r="238" spans="1:6" ht="29" thickBot="1" x14ac:dyDescent="0.25">
      <c r="A238" s="1739" t="s">
        <v>1388</v>
      </c>
      <c r="B238" s="1743" t="s">
        <v>2134</v>
      </c>
      <c r="C238" s="1753"/>
      <c r="D238" s="1753"/>
      <c r="E238" s="1753"/>
      <c r="F238" s="1745">
        <v>0.05</v>
      </c>
    </row>
    <row r="239" spans="1:6" ht="29" thickBot="1" x14ac:dyDescent="0.25">
      <c r="A239" s="1739" t="s">
        <v>1388</v>
      </c>
      <c r="B239" s="1743" t="s">
        <v>2135</v>
      </c>
      <c r="C239" s="1753"/>
      <c r="D239" s="1753"/>
      <c r="E239" s="1753"/>
      <c r="F239" s="1745">
        <v>0.05</v>
      </c>
    </row>
    <row r="240" spans="1:6" ht="29" thickBot="1" x14ac:dyDescent="0.25">
      <c r="A240" s="1739" t="s">
        <v>1388</v>
      </c>
      <c r="B240" s="1743" t="s">
        <v>2136</v>
      </c>
      <c r="C240" s="1753"/>
      <c r="D240" s="1753"/>
      <c r="E240" s="1753"/>
      <c r="F240" s="1745">
        <v>0.05</v>
      </c>
    </row>
    <row r="241" spans="1:6" ht="29" thickBot="1" x14ac:dyDescent="0.25">
      <c r="A241" s="1739" t="s">
        <v>1388</v>
      </c>
      <c r="B241" s="1743" t="s">
        <v>2137</v>
      </c>
      <c r="C241" s="1753"/>
      <c r="D241" s="1753"/>
      <c r="E241" s="1753"/>
      <c r="F241" s="1745">
        <v>0.05</v>
      </c>
    </row>
    <row r="242" spans="1:6" ht="29" thickBot="1" x14ac:dyDescent="0.25">
      <c r="A242" s="1739" t="s">
        <v>1388</v>
      </c>
      <c r="B242" s="1743" t="s">
        <v>2138</v>
      </c>
      <c r="C242" s="1753"/>
      <c r="D242" s="1753"/>
      <c r="E242" s="1753"/>
      <c r="F242" s="1745">
        <v>0.05</v>
      </c>
    </row>
    <row r="243" spans="1:6" ht="29" thickBot="1" x14ac:dyDescent="0.25">
      <c r="A243" s="1739" t="s">
        <v>1388</v>
      </c>
      <c r="B243" s="1743" t="s">
        <v>2139</v>
      </c>
      <c r="C243" s="1753"/>
      <c r="D243" s="1753"/>
      <c r="E243" s="1753"/>
      <c r="F243" s="1745">
        <v>0.05</v>
      </c>
    </row>
    <row r="244" spans="1:6" ht="29" thickBot="1" x14ac:dyDescent="0.25">
      <c r="A244" s="1747" t="s">
        <v>1388</v>
      </c>
      <c r="B244" s="1754" t="s">
        <v>2140</v>
      </c>
      <c r="C244" s="1750"/>
      <c r="D244" s="1750"/>
      <c r="E244" s="1750"/>
      <c r="F244" s="1755">
        <v>0.05</v>
      </c>
    </row>
    <row r="245" spans="1:6" ht="16" thickBot="1" x14ac:dyDescent="0.25">
      <c r="A245" s="1739" t="s">
        <v>1390</v>
      </c>
      <c r="B245" s="1740" t="s">
        <v>2141</v>
      </c>
      <c r="C245" s="1741">
        <v>0.15</v>
      </c>
      <c r="D245" s="1741">
        <v>0.15</v>
      </c>
      <c r="E245" s="1741">
        <v>0.15</v>
      </c>
      <c r="F245" s="1742">
        <v>0.14299999999999999</v>
      </c>
    </row>
    <row r="246" spans="1:6" ht="16" thickBot="1" x14ac:dyDescent="0.25">
      <c r="A246" s="1739" t="s">
        <v>1390</v>
      </c>
      <c r="B246" s="1743" t="s">
        <v>1053</v>
      </c>
      <c r="C246" s="1744">
        <v>0.15</v>
      </c>
      <c r="D246" s="1744">
        <v>0.15</v>
      </c>
      <c r="E246" s="1744">
        <v>0.15</v>
      </c>
      <c r="F246" s="1745">
        <v>0.114</v>
      </c>
    </row>
    <row r="247" spans="1:6" ht="16" thickBot="1" x14ac:dyDescent="0.25">
      <c r="A247" s="1739" t="s">
        <v>1390</v>
      </c>
      <c r="B247" s="1743" t="s">
        <v>2142</v>
      </c>
      <c r="C247" s="1744">
        <v>0.15</v>
      </c>
      <c r="D247" s="1744">
        <v>0.15</v>
      </c>
      <c r="E247" s="1744">
        <v>0.15</v>
      </c>
      <c r="F247" s="1745">
        <v>0.15</v>
      </c>
    </row>
    <row r="248" spans="1:6" ht="16" thickBot="1" x14ac:dyDescent="0.25">
      <c r="A248" s="1739" t="s">
        <v>1390</v>
      </c>
      <c r="B248" s="1743" t="s">
        <v>2143</v>
      </c>
      <c r="C248" s="1744">
        <v>0.15</v>
      </c>
      <c r="D248" s="1744">
        <v>0.15</v>
      </c>
      <c r="E248" s="1744">
        <v>0.15</v>
      </c>
      <c r="F248" s="1745">
        <v>0.14000000000000001</v>
      </c>
    </row>
    <row r="249" spans="1:6" ht="16" thickBot="1" x14ac:dyDescent="0.25">
      <c r="A249" s="1739" t="s">
        <v>1390</v>
      </c>
      <c r="B249" s="1743" t="s">
        <v>2144</v>
      </c>
      <c r="C249" s="1744">
        <v>0.15</v>
      </c>
      <c r="D249" s="1744">
        <v>0.14899999999999999</v>
      </c>
      <c r="E249" s="1744">
        <v>0.15</v>
      </c>
      <c r="F249" s="1745">
        <v>0.1</v>
      </c>
    </row>
    <row r="250" spans="1:6" ht="16" thickBot="1" x14ac:dyDescent="0.25">
      <c r="A250" s="1739" t="s">
        <v>1390</v>
      </c>
      <c r="B250" s="1743" t="s">
        <v>2145</v>
      </c>
      <c r="C250" s="1744">
        <v>0.15</v>
      </c>
      <c r="D250" s="1744">
        <v>0.15</v>
      </c>
      <c r="E250" s="1744">
        <v>0.15</v>
      </c>
      <c r="F250" s="1745">
        <v>0.14399999999999999</v>
      </c>
    </row>
    <row r="251" spans="1:6" ht="16" thickBot="1" x14ac:dyDescent="0.25">
      <c r="A251" s="1739" t="s">
        <v>1390</v>
      </c>
      <c r="B251" s="1743" t="s">
        <v>1116</v>
      </c>
      <c r="C251" s="1744">
        <v>0.15</v>
      </c>
      <c r="D251" s="1744">
        <v>0.15</v>
      </c>
      <c r="E251" s="1744">
        <v>0.15</v>
      </c>
      <c r="F251" s="1745">
        <v>0.14299999999999999</v>
      </c>
    </row>
    <row r="252" spans="1:6" ht="16" thickBot="1" x14ac:dyDescent="0.25">
      <c r="A252" s="1739" t="s">
        <v>1390</v>
      </c>
      <c r="B252" s="1743" t="s">
        <v>1127</v>
      </c>
      <c r="C252" s="1744">
        <v>0.15</v>
      </c>
      <c r="D252" s="1744">
        <v>0.15</v>
      </c>
      <c r="E252" s="1744">
        <v>0.15</v>
      </c>
      <c r="F252" s="1745">
        <v>0.1</v>
      </c>
    </row>
    <row r="253" spans="1:6" ht="16" thickBot="1" x14ac:dyDescent="0.25">
      <c r="A253" s="1739" t="s">
        <v>1390</v>
      </c>
      <c r="B253" s="1743" t="s">
        <v>1139</v>
      </c>
      <c r="C253" s="1744">
        <v>0.15</v>
      </c>
      <c r="D253" s="1744">
        <v>0.15</v>
      </c>
      <c r="E253" s="1744">
        <v>0.15</v>
      </c>
      <c r="F253" s="1745">
        <v>0.1</v>
      </c>
    </row>
    <row r="254" spans="1:6" ht="16" thickBot="1" x14ac:dyDescent="0.25">
      <c r="A254" s="1739" t="s">
        <v>1390</v>
      </c>
      <c r="B254" s="1743" t="s">
        <v>1149</v>
      </c>
      <c r="C254" s="1753"/>
      <c r="D254" s="1753"/>
      <c r="E254" s="1753"/>
      <c r="F254" s="1745">
        <v>0.15</v>
      </c>
    </row>
    <row r="255" spans="1:6" ht="16" thickBot="1" x14ac:dyDescent="0.25">
      <c r="A255" s="1739" t="s">
        <v>1390</v>
      </c>
      <c r="B255" s="1743" t="s">
        <v>1159</v>
      </c>
      <c r="C255" s="1753"/>
      <c r="D255" s="1753"/>
      <c r="E255" s="1753"/>
      <c r="F255" s="1745">
        <v>0.14299999999999999</v>
      </c>
    </row>
    <row r="256" spans="1:6" ht="16" thickBot="1" x14ac:dyDescent="0.25">
      <c r="A256" s="1739" t="s">
        <v>1390</v>
      </c>
      <c r="B256" s="1743" t="s">
        <v>2146</v>
      </c>
      <c r="C256" s="1744">
        <v>0.14599999999999999</v>
      </c>
      <c r="D256" s="1744">
        <v>0.14699999999999999</v>
      </c>
      <c r="E256" s="1744">
        <v>0.15</v>
      </c>
      <c r="F256" s="1745">
        <v>0.13200000000000001</v>
      </c>
    </row>
    <row r="257" spans="1:6" ht="16" thickBot="1" x14ac:dyDescent="0.25">
      <c r="A257" s="1739" t="s">
        <v>1390</v>
      </c>
      <c r="B257" s="1743" t="s">
        <v>1179</v>
      </c>
      <c r="C257" s="1744">
        <v>0.15</v>
      </c>
      <c r="D257" s="1744">
        <v>0.15</v>
      </c>
      <c r="E257" s="1744">
        <v>0.15</v>
      </c>
      <c r="F257" s="1745">
        <v>0.13900000000000001</v>
      </c>
    </row>
    <row r="258" spans="1:6" ht="16" thickBot="1" x14ac:dyDescent="0.25">
      <c r="A258" s="1739" t="s">
        <v>1390</v>
      </c>
      <c r="B258" s="1743" t="s">
        <v>1189</v>
      </c>
      <c r="C258" s="1744">
        <v>0.15</v>
      </c>
      <c r="D258" s="1744">
        <v>0.15</v>
      </c>
      <c r="E258" s="1744">
        <v>0.15</v>
      </c>
      <c r="F258" s="1745">
        <v>0.13</v>
      </c>
    </row>
    <row r="259" spans="1:6" ht="16" thickBot="1" x14ac:dyDescent="0.25">
      <c r="A259" s="1739" t="s">
        <v>1390</v>
      </c>
      <c r="B259" s="1743" t="s">
        <v>2147</v>
      </c>
      <c r="C259" s="1744">
        <v>0.14799999999999999</v>
      </c>
      <c r="D259" s="1744">
        <v>0.14899999999999999</v>
      </c>
      <c r="E259" s="1744">
        <v>0.15</v>
      </c>
      <c r="F259" s="1745">
        <v>0.13700000000000001</v>
      </c>
    </row>
    <row r="260" spans="1:6" ht="16" thickBot="1" x14ac:dyDescent="0.25">
      <c r="A260" s="1739" t="s">
        <v>1390</v>
      </c>
      <c r="B260" s="1743" t="s">
        <v>1209</v>
      </c>
      <c r="C260" s="1744">
        <v>0.15</v>
      </c>
      <c r="D260" s="1744">
        <v>0.15</v>
      </c>
      <c r="E260" s="1744">
        <v>0.15</v>
      </c>
      <c r="F260" s="1745">
        <v>0.14199999999999999</v>
      </c>
    </row>
    <row r="261" spans="1:6" ht="16" thickBot="1" x14ac:dyDescent="0.25">
      <c r="A261" s="1739" t="s">
        <v>1390</v>
      </c>
      <c r="B261" s="1743" t="s">
        <v>1219</v>
      </c>
      <c r="C261" s="1744">
        <v>0.15</v>
      </c>
      <c r="D261" s="1744">
        <v>0.15</v>
      </c>
      <c r="E261" s="1744">
        <v>0.14899999999999999</v>
      </c>
      <c r="F261" s="1745">
        <v>0.14799999999999999</v>
      </c>
    </row>
    <row r="262" spans="1:6" ht="16" thickBot="1" x14ac:dyDescent="0.25">
      <c r="A262" s="1739" t="s">
        <v>1390</v>
      </c>
      <c r="B262" s="1743" t="s">
        <v>1229</v>
      </c>
      <c r="C262" s="1744">
        <v>0.15</v>
      </c>
      <c r="D262" s="1744">
        <v>0.15</v>
      </c>
      <c r="E262" s="1744">
        <v>0.15</v>
      </c>
      <c r="F262" s="1752"/>
    </row>
    <row r="263" spans="1:6" ht="16" thickBot="1" x14ac:dyDescent="0.25">
      <c r="A263" s="1739" t="s">
        <v>1390</v>
      </c>
      <c r="B263" s="1743" t="s">
        <v>2148</v>
      </c>
      <c r="C263" s="1744">
        <v>0.14899999999999999</v>
      </c>
      <c r="D263" s="1744">
        <v>0.14899999999999999</v>
      </c>
      <c r="E263" s="1744">
        <v>0.15</v>
      </c>
      <c r="F263" s="1745">
        <v>0.13</v>
      </c>
    </row>
    <row r="264" spans="1:6" ht="16" thickBot="1" x14ac:dyDescent="0.25">
      <c r="A264" s="1739" t="s">
        <v>1390</v>
      </c>
      <c r="B264" s="1743" t="s">
        <v>1248</v>
      </c>
      <c r="C264" s="1744">
        <v>0.14799999999999999</v>
      </c>
      <c r="D264" s="1744">
        <v>0.14699999999999999</v>
      </c>
      <c r="E264" s="1744">
        <v>0.15</v>
      </c>
      <c r="F264" s="1745">
        <v>7.8E-2</v>
      </c>
    </row>
    <row r="265" spans="1:6" ht="16" thickBot="1" x14ac:dyDescent="0.25">
      <c r="A265" s="1739" t="s">
        <v>1390</v>
      </c>
      <c r="B265" s="1743" t="s">
        <v>1257</v>
      </c>
      <c r="C265" s="1744">
        <v>0.15</v>
      </c>
      <c r="D265" s="1744">
        <v>0.15</v>
      </c>
      <c r="E265" s="1744">
        <v>0.15</v>
      </c>
      <c r="F265" s="1745">
        <v>7.3999999999999996E-2</v>
      </c>
    </row>
    <row r="266" spans="1:6" ht="16" thickBot="1" x14ac:dyDescent="0.25">
      <c r="A266" s="1739" t="s">
        <v>1390</v>
      </c>
      <c r="B266" s="1743" t="s">
        <v>1265</v>
      </c>
      <c r="C266" s="1744">
        <v>0.14699999999999999</v>
      </c>
      <c r="D266" s="1744">
        <v>0.14699999999999999</v>
      </c>
      <c r="E266" s="1744">
        <v>0.15</v>
      </c>
      <c r="F266" s="1745">
        <v>0.14299999999999999</v>
      </c>
    </row>
    <row r="267" spans="1:6" ht="16" thickBot="1" x14ac:dyDescent="0.25">
      <c r="A267" s="1739" t="s">
        <v>1390</v>
      </c>
      <c r="B267" s="1743" t="s">
        <v>1272</v>
      </c>
      <c r="C267" s="1744">
        <v>0.14199999999999999</v>
      </c>
      <c r="D267" s="1744">
        <v>0.14299999999999999</v>
      </c>
      <c r="E267" s="1744">
        <v>0.15</v>
      </c>
      <c r="F267" s="1752"/>
    </row>
    <row r="268" spans="1:6" ht="16" thickBot="1" x14ac:dyDescent="0.25">
      <c r="A268" s="1739" t="s">
        <v>1390</v>
      </c>
      <c r="B268" s="1743" t="s">
        <v>2149</v>
      </c>
      <c r="C268" s="1744">
        <v>0.15</v>
      </c>
      <c r="D268" s="1744">
        <v>0.15</v>
      </c>
      <c r="E268" s="1744">
        <v>0.15</v>
      </c>
      <c r="F268" s="1745">
        <v>0.13</v>
      </c>
    </row>
    <row r="269" spans="1:6" ht="16" thickBot="1" x14ac:dyDescent="0.25">
      <c r="A269" s="1739" t="s">
        <v>1390</v>
      </c>
      <c r="B269" s="1743" t="s">
        <v>1286</v>
      </c>
      <c r="C269" s="1744">
        <v>0.15</v>
      </c>
      <c r="D269" s="1744">
        <v>0.15</v>
      </c>
      <c r="E269" s="1744">
        <v>0.15</v>
      </c>
      <c r="F269" s="1745">
        <v>0.14299999999999999</v>
      </c>
    </row>
    <row r="270" spans="1:6" ht="16" thickBot="1" x14ac:dyDescent="0.25">
      <c r="A270" s="1739" t="s">
        <v>1390</v>
      </c>
      <c r="B270" s="1743" t="s">
        <v>1293</v>
      </c>
      <c r="C270" s="1744">
        <v>0.14499999999999999</v>
      </c>
      <c r="D270" s="1744">
        <v>0.14499999999999999</v>
      </c>
      <c r="E270" s="1744">
        <v>0.15</v>
      </c>
      <c r="F270" s="1745">
        <v>0.14699999999999999</v>
      </c>
    </row>
    <row r="271" spans="1:6" ht="16" thickBot="1" x14ac:dyDescent="0.25">
      <c r="A271" s="1739" t="s">
        <v>1390</v>
      </c>
      <c r="B271" s="1743" t="s">
        <v>1300</v>
      </c>
      <c r="C271" s="1744">
        <v>0.15</v>
      </c>
      <c r="D271" s="1744">
        <v>0.15</v>
      </c>
      <c r="E271" s="1744">
        <v>0.15</v>
      </c>
      <c r="F271" s="1745">
        <v>0.13800000000000001</v>
      </c>
    </row>
    <row r="272" spans="1:6" ht="16" thickBot="1" x14ac:dyDescent="0.25">
      <c r="A272" s="1739" t="s">
        <v>1390</v>
      </c>
      <c r="B272" s="1743" t="s">
        <v>1307</v>
      </c>
      <c r="C272" s="1753"/>
      <c r="D272" s="1753"/>
      <c r="E272" s="1753"/>
      <c r="F272" s="1745">
        <v>0.14000000000000001</v>
      </c>
    </row>
    <row r="273" spans="1:6" ht="16" thickBot="1" x14ac:dyDescent="0.25">
      <c r="A273" s="1739" t="s">
        <v>1390</v>
      </c>
      <c r="B273" s="1743" t="s">
        <v>2150</v>
      </c>
      <c r="C273" s="1744">
        <v>0.14199999999999999</v>
      </c>
      <c r="D273" s="1744">
        <v>0.14299999999999999</v>
      </c>
      <c r="E273" s="1744">
        <v>0.15</v>
      </c>
      <c r="F273" s="1745">
        <v>0.1</v>
      </c>
    </row>
    <row r="274" spans="1:6" ht="16" thickBot="1" x14ac:dyDescent="0.25">
      <c r="A274" s="1739" t="s">
        <v>1390</v>
      </c>
      <c r="B274" s="1743" t="s">
        <v>2151</v>
      </c>
      <c r="C274" s="1744">
        <v>0.14799999999999999</v>
      </c>
      <c r="D274" s="1744">
        <v>0.14799999999999999</v>
      </c>
      <c r="E274" s="1744">
        <v>0.15</v>
      </c>
      <c r="F274" s="1745">
        <v>6.7000000000000004E-2</v>
      </c>
    </row>
    <row r="275" spans="1:6" ht="16" thickBot="1" x14ac:dyDescent="0.25">
      <c r="A275" s="1739" t="s">
        <v>1390</v>
      </c>
      <c r="B275" s="1743" t="s">
        <v>2152</v>
      </c>
      <c r="C275" s="1744">
        <v>0.15</v>
      </c>
      <c r="D275" s="1744">
        <v>0.15</v>
      </c>
      <c r="E275" s="1744">
        <v>0.15</v>
      </c>
      <c r="F275" s="1745">
        <v>0.15</v>
      </c>
    </row>
    <row r="276" spans="1:6" ht="16" thickBot="1" x14ac:dyDescent="0.25">
      <c r="A276" s="1739" t="s">
        <v>1390</v>
      </c>
      <c r="B276" s="1743" t="s">
        <v>2153</v>
      </c>
      <c r="C276" s="1744">
        <v>0.14499999999999999</v>
      </c>
      <c r="D276" s="1744">
        <v>0.14299999999999999</v>
      </c>
      <c r="E276" s="1744">
        <v>0.15</v>
      </c>
      <c r="F276" s="1745">
        <v>5.8999999999999997E-2</v>
      </c>
    </row>
    <row r="277" spans="1:6" ht="16" thickBot="1" x14ac:dyDescent="0.25">
      <c r="A277" s="1739" t="s">
        <v>1390</v>
      </c>
      <c r="B277" s="1743" t="s">
        <v>2154</v>
      </c>
      <c r="C277" s="1744">
        <v>0.15</v>
      </c>
      <c r="D277" s="1744">
        <v>0.15</v>
      </c>
      <c r="E277" s="1744">
        <v>0.15</v>
      </c>
      <c r="F277" s="1745">
        <v>0.121</v>
      </c>
    </row>
    <row r="278" spans="1:6" ht="16" thickBot="1" x14ac:dyDescent="0.25">
      <c r="A278" s="1739" t="s">
        <v>1390</v>
      </c>
      <c r="B278" s="1743" t="s">
        <v>2155</v>
      </c>
      <c r="C278" s="1744">
        <v>0.15</v>
      </c>
      <c r="D278" s="1744">
        <v>0.15</v>
      </c>
      <c r="E278" s="1744">
        <v>0.15</v>
      </c>
      <c r="F278" s="1745">
        <v>0.13800000000000001</v>
      </c>
    </row>
    <row r="279" spans="1:6" ht="29" thickBot="1" x14ac:dyDescent="0.25">
      <c r="A279" s="1739" t="s">
        <v>1390</v>
      </c>
      <c r="B279" s="1743" t="s">
        <v>2156</v>
      </c>
      <c r="C279" s="1753"/>
      <c r="D279" s="1753"/>
      <c r="E279" s="1753"/>
      <c r="F279" s="1745">
        <v>0.05</v>
      </c>
    </row>
    <row r="280" spans="1:6" ht="29" thickBot="1" x14ac:dyDescent="0.25">
      <c r="A280" s="1739" t="s">
        <v>1390</v>
      </c>
      <c r="B280" s="1743" t="s">
        <v>2157</v>
      </c>
      <c r="C280" s="1753"/>
      <c r="D280" s="1753"/>
      <c r="E280" s="1753"/>
      <c r="F280" s="1745">
        <v>0.05</v>
      </c>
    </row>
    <row r="281" spans="1:6" ht="29" thickBot="1" x14ac:dyDescent="0.25">
      <c r="A281" s="1739" t="s">
        <v>1390</v>
      </c>
      <c r="B281" s="1743" t="s">
        <v>2158</v>
      </c>
      <c r="C281" s="1753"/>
      <c r="D281" s="1753"/>
      <c r="E281" s="1753"/>
      <c r="F281" s="1745">
        <v>0.05</v>
      </c>
    </row>
    <row r="282" spans="1:6" ht="29" thickBot="1" x14ac:dyDescent="0.25">
      <c r="A282" s="1739" t="s">
        <v>1390</v>
      </c>
      <c r="B282" s="1743" t="s">
        <v>2159</v>
      </c>
      <c r="C282" s="1753"/>
      <c r="D282" s="1753"/>
      <c r="E282" s="1753"/>
      <c r="F282" s="1745">
        <v>0.05</v>
      </c>
    </row>
    <row r="283" spans="1:6" ht="29" thickBot="1" x14ac:dyDescent="0.25">
      <c r="A283" s="1739" t="s">
        <v>1390</v>
      </c>
      <c r="B283" s="1743" t="s">
        <v>2160</v>
      </c>
      <c r="C283" s="1753"/>
      <c r="D283" s="1753"/>
      <c r="E283" s="1753"/>
      <c r="F283" s="1745">
        <v>0.05</v>
      </c>
    </row>
    <row r="284" spans="1:6" ht="29" thickBot="1" x14ac:dyDescent="0.25">
      <c r="A284" s="1739" t="s">
        <v>1390</v>
      </c>
      <c r="B284" s="1743" t="s">
        <v>2161</v>
      </c>
      <c r="C284" s="1753"/>
      <c r="D284" s="1753"/>
      <c r="E284" s="1753"/>
      <c r="F284" s="1745">
        <v>0.05</v>
      </c>
    </row>
    <row r="285" spans="1:6" ht="29" thickBot="1" x14ac:dyDescent="0.25">
      <c r="A285" s="1739" t="s">
        <v>1390</v>
      </c>
      <c r="B285" s="1743" t="s">
        <v>2162</v>
      </c>
      <c r="C285" s="1753"/>
      <c r="D285" s="1753"/>
      <c r="E285" s="1753"/>
      <c r="F285" s="1745">
        <v>0.05</v>
      </c>
    </row>
    <row r="286" spans="1:6" ht="29" thickBot="1" x14ac:dyDescent="0.25">
      <c r="A286" s="1739" t="s">
        <v>1390</v>
      </c>
      <c r="B286" s="1743" t="s">
        <v>2163</v>
      </c>
      <c r="C286" s="1753"/>
      <c r="D286" s="1753"/>
      <c r="E286" s="1753"/>
      <c r="F286" s="1745">
        <v>0.05</v>
      </c>
    </row>
    <row r="287" spans="1:6" ht="29" thickBot="1" x14ac:dyDescent="0.25">
      <c r="A287" s="1739" t="s">
        <v>1390</v>
      </c>
      <c r="B287" s="1743" t="s">
        <v>2164</v>
      </c>
      <c r="C287" s="1753"/>
      <c r="D287" s="1753"/>
      <c r="E287" s="1753"/>
      <c r="F287" s="1745">
        <v>0.05</v>
      </c>
    </row>
    <row r="288" spans="1:6" ht="29" thickBot="1" x14ac:dyDescent="0.25">
      <c r="A288" s="1739" t="s">
        <v>1390</v>
      </c>
      <c r="B288" s="1743" t="s">
        <v>2165</v>
      </c>
      <c r="C288" s="1753"/>
      <c r="D288" s="1753"/>
      <c r="E288" s="1753"/>
      <c r="F288" s="1745">
        <v>0.05</v>
      </c>
    </row>
    <row r="289" spans="1:6" ht="29" thickBot="1" x14ac:dyDescent="0.25">
      <c r="A289" s="1747" t="s">
        <v>1390</v>
      </c>
      <c r="B289" s="1754" t="s">
        <v>2166</v>
      </c>
      <c r="C289" s="1750"/>
      <c r="D289" s="1750"/>
      <c r="E289" s="1750"/>
      <c r="F289" s="1755">
        <v>0.05</v>
      </c>
    </row>
    <row r="290" spans="1:6" ht="16" thickBot="1" x14ac:dyDescent="0.25">
      <c r="A290" s="1739" t="s">
        <v>1394</v>
      </c>
      <c r="B290" s="1740" t="s">
        <v>2167</v>
      </c>
      <c r="C290" s="1741">
        <v>0.15</v>
      </c>
      <c r="D290" s="1741">
        <v>0.15</v>
      </c>
      <c r="E290" s="1741">
        <v>0.15</v>
      </c>
      <c r="F290" s="1763"/>
    </row>
    <row r="291" spans="1:6" ht="16" thickBot="1" x14ac:dyDescent="0.25">
      <c r="A291" s="1739" t="s">
        <v>1394</v>
      </c>
      <c r="B291" s="1743" t="s">
        <v>1054</v>
      </c>
      <c r="C291" s="1744">
        <v>0.15</v>
      </c>
      <c r="D291" s="1744">
        <v>0.15</v>
      </c>
      <c r="E291" s="1744">
        <v>0.15</v>
      </c>
      <c r="F291" s="1752"/>
    </row>
    <row r="292" spans="1:6" ht="16" thickBot="1" x14ac:dyDescent="0.25">
      <c r="A292" s="1739" t="s">
        <v>1394</v>
      </c>
      <c r="B292" s="1743" t="s">
        <v>2168</v>
      </c>
      <c r="C292" s="1744">
        <v>0.15</v>
      </c>
      <c r="D292" s="1744">
        <v>0.15</v>
      </c>
      <c r="E292" s="1744">
        <v>0.15</v>
      </c>
      <c r="F292" s="1745">
        <v>0.14699999999999999</v>
      </c>
    </row>
    <row r="293" spans="1:6" ht="16" thickBot="1" x14ac:dyDescent="0.25">
      <c r="A293" s="1739" t="s">
        <v>1394</v>
      </c>
      <c r="B293" s="1743" t="s">
        <v>2169</v>
      </c>
      <c r="C293" s="1753"/>
      <c r="D293" s="1753"/>
      <c r="E293" s="1753"/>
      <c r="F293" s="1745">
        <v>0.1</v>
      </c>
    </row>
    <row r="294" spans="1:6" ht="16" thickBot="1" x14ac:dyDescent="0.25">
      <c r="A294" s="1739" t="s">
        <v>1394</v>
      </c>
      <c r="B294" s="1743" t="s">
        <v>2170</v>
      </c>
      <c r="C294" s="1744">
        <v>0.15</v>
      </c>
      <c r="D294" s="1744">
        <v>0.15</v>
      </c>
      <c r="E294" s="1744">
        <v>0.15</v>
      </c>
      <c r="F294" s="1745">
        <v>0.15</v>
      </c>
    </row>
    <row r="295" spans="1:6" ht="16" thickBot="1" x14ac:dyDescent="0.25">
      <c r="A295" s="1739" t="s">
        <v>1394</v>
      </c>
      <c r="B295" s="1743" t="s">
        <v>1095</v>
      </c>
      <c r="C295" s="1744">
        <v>0.15</v>
      </c>
      <c r="D295" s="1744">
        <v>0.15</v>
      </c>
      <c r="E295" s="1744">
        <v>0.15</v>
      </c>
      <c r="F295" s="1745">
        <v>0.15</v>
      </c>
    </row>
    <row r="296" spans="1:6" ht="16" thickBot="1" x14ac:dyDescent="0.25">
      <c r="A296" s="1739" t="s">
        <v>1394</v>
      </c>
      <c r="B296" s="1743" t="s">
        <v>2171</v>
      </c>
      <c r="C296" s="1744">
        <v>0.15</v>
      </c>
      <c r="D296" s="1744">
        <v>0.15</v>
      </c>
      <c r="E296" s="1744">
        <v>0.15</v>
      </c>
      <c r="F296" s="1745">
        <v>0.15</v>
      </c>
    </row>
    <row r="297" spans="1:6" ht="16" thickBot="1" x14ac:dyDescent="0.25">
      <c r="A297" s="1739" t="s">
        <v>1394</v>
      </c>
      <c r="B297" s="1743" t="s">
        <v>2172</v>
      </c>
      <c r="C297" s="1744">
        <v>0.14799999999999999</v>
      </c>
      <c r="D297" s="1744">
        <v>0.14899999999999999</v>
      </c>
      <c r="E297" s="1744">
        <v>0.15</v>
      </c>
      <c r="F297" s="1745">
        <v>0.13700000000000001</v>
      </c>
    </row>
    <row r="298" spans="1:6" ht="16" thickBot="1" x14ac:dyDescent="0.25">
      <c r="A298" s="1739" t="s">
        <v>1394</v>
      </c>
      <c r="B298" s="1743" t="s">
        <v>1128</v>
      </c>
      <c r="C298" s="1744">
        <v>0.13400000000000001</v>
      </c>
      <c r="D298" s="1744">
        <v>0.13400000000000001</v>
      </c>
      <c r="E298" s="1744">
        <v>0.14499999999999999</v>
      </c>
      <c r="F298" s="1745">
        <v>0.14799999999999999</v>
      </c>
    </row>
    <row r="299" spans="1:6" ht="16" thickBot="1" x14ac:dyDescent="0.25">
      <c r="A299" s="1739" t="s">
        <v>1394</v>
      </c>
      <c r="B299" s="1743" t="s">
        <v>1140</v>
      </c>
      <c r="C299" s="1744">
        <v>0.15</v>
      </c>
      <c r="D299" s="1744">
        <v>0.15</v>
      </c>
      <c r="E299" s="1744">
        <v>0.15</v>
      </c>
      <c r="F299" s="1752"/>
    </row>
    <row r="300" spans="1:6" ht="16" thickBot="1" x14ac:dyDescent="0.25">
      <c r="A300" s="1739" t="s">
        <v>1394</v>
      </c>
      <c r="B300" s="1743" t="s">
        <v>2173</v>
      </c>
      <c r="C300" s="1744">
        <v>0.15</v>
      </c>
      <c r="D300" s="1744">
        <v>0.15</v>
      </c>
      <c r="E300" s="1744">
        <v>0.15</v>
      </c>
      <c r="F300" s="1745">
        <v>0.15</v>
      </c>
    </row>
    <row r="301" spans="1:6" ht="16" thickBot="1" x14ac:dyDescent="0.25">
      <c r="A301" s="1739" t="s">
        <v>1394</v>
      </c>
      <c r="B301" s="1743" t="s">
        <v>1160</v>
      </c>
      <c r="C301" s="1744">
        <v>0.15</v>
      </c>
      <c r="D301" s="1744">
        <v>0.15</v>
      </c>
      <c r="E301" s="1744">
        <v>0.15</v>
      </c>
      <c r="F301" s="1752"/>
    </row>
    <row r="302" spans="1:6" ht="16" thickBot="1" x14ac:dyDescent="0.25">
      <c r="A302" s="1739" t="s">
        <v>1394</v>
      </c>
      <c r="B302" s="1743" t="s">
        <v>2174</v>
      </c>
      <c r="C302" s="1744">
        <v>0.15</v>
      </c>
      <c r="D302" s="1744">
        <v>0.15</v>
      </c>
      <c r="E302" s="1744">
        <v>0.15</v>
      </c>
      <c r="F302" s="1745">
        <v>0.15</v>
      </c>
    </row>
    <row r="303" spans="1:6" ht="16" thickBot="1" x14ac:dyDescent="0.25">
      <c r="A303" s="1739" t="s">
        <v>1394</v>
      </c>
      <c r="B303" s="1743" t="s">
        <v>1180</v>
      </c>
      <c r="C303" s="1744">
        <v>0.15</v>
      </c>
      <c r="D303" s="1744">
        <v>0.15</v>
      </c>
      <c r="E303" s="1744">
        <v>0.15</v>
      </c>
      <c r="F303" s="1745">
        <v>0.15</v>
      </c>
    </row>
    <row r="304" spans="1:6" ht="16" thickBot="1" x14ac:dyDescent="0.25">
      <c r="A304" s="1739" t="s">
        <v>1394</v>
      </c>
      <c r="B304" s="1743" t="s">
        <v>1190</v>
      </c>
      <c r="C304" s="1744">
        <v>0.15</v>
      </c>
      <c r="D304" s="1744">
        <v>0.15</v>
      </c>
      <c r="E304" s="1744">
        <v>0.15</v>
      </c>
      <c r="F304" s="1752"/>
    </row>
    <row r="305" spans="1:6" ht="16" thickBot="1" x14ac:dyDescent="0.25">
      <c r="A305" s="1739" t="s">
        <v>1394</v>
      </c>
      <c r="B305" s="1743" t="s">
        <v>2175</v>
      </c>
      <c r="C305" s="1744">
        <v>0.15</v>
      </c>
      <c r="D305" s="1744">
        <v>0.15</v>
      </c>
      <c r="E305" s="1744">
        <v>0.15</v>
      </c>
      <c r="F305" s="1745">
        <v>0.14000000000000001</v>
      </c>
    </row>
    <row r="306" spans="1:6" ht="16" thickBot="1" x14ac:dyDescent="0.25">
      <c r="A306" s="1739" t="s">
        <v>1394</v>
      </c>
      <c r="B306" s="1743" t="s">
        <v>1210</v>
      </c>
      <c r="C306" s="1744">
        <v>0.15</v>
      </c>
      <c r="D306" s="1744">
        <v>0.15</v>
      </c>
      <c r="E306" s="1744">
        <v>0.15</v>
      </c>
      <c r="F306" s="1752"/>
    </row>
    <row r="307" spans="1:6" ht="16" thickBot="1" x14ac:dyDescent="0.25">
      <c r="A307" s="1739" t="s">
        <v>1394</v>
      </c>
      <c r="B307" s="1743" t="s">
        <v>2176</v>
      </c>
      <c r="C307" s="1744">
        <v>0.15</v>
      </c>
      <c r="D307" s="1744">
        <v>0.15</v>
      </c>
      <c r="E307" s="1744">
        <v>0.15</v>
      </c>
      <c r="F307" s="1745">
        <v>0.14299999999999999</v>
      </c>
    </row>
    <row r="308" spans="1:6" ht="16" thickBot="1" x14ac:dyDescent="0.25">
      <c r="A308" s="1739" t="s">
        <v>1394</v>
      </c>
      <c r="B308" s="1743" t="s">
        <v>1230</v>
      </c>
      <c r="C308" s="1744">
        <v>0.15</v>
      </c>
      <c r="D308" s="1744">
        <v>0.15</v>
      </c>
      <c r="E308" s="1744">
        <v>0.15</v>
      </c>
      <c r="F308" s="1745">
        <v>0.15</v>
      </c>
    </row>
    <row r="309" spans="1:6" ht="16" thickBot="1" x14ac:dyDescent="0.25">
      <c r="A309" s="1739" t="s">
        <v>1394</v>
      </c>
      <c r="B309" s="1743" t="s">
        <v>1240</v>
      </c>
      <c r="C309" s="1744">
        <v>0.15</v>
      </c>
      <c r="D309" s="1744">
        <v>0.15</v>
      </c>
      <c r="E309" s="1744">
        <v>0.15</v>
      </c>
      <c r="F309" s="1752"/>
    </row>
    <row r="310" spans="1:6" ht="16" thickBot="1" x14ac:dyDescent="0.25">
      <c r="A310" s="1739" t="s">
        <v>1394</v>
      </c>
      <c r="B310" s="1743" t="s">
        <v>2177</v>
      </c>
      <c r="C310" s="1744">
        <v>0.15</v>
      </c>
      <c r="D310" s="1744">
        <v>0.15</v>
      </c>
      <c r="E310" s="1744">
        <v>0.15</v>
      </c>
      <c r="F310" s="1745">
        <v>0.13700000000000001</v>
      </c>
    </row>
    <row r="311" spans="1:6" ht="16" thickBot="1" x14ac:dyDescent="0.25">
      <c r="A311" s="1739" t="s">
        <v>1394</v>
      </c>
      <c r="B311" s="1743" t="s">
        <v>2178</v>
      </c>
      <c r="C311" s="1744">
        <v>0.15</v>
      </c>
      <c r="D311" s="1744">
        <v>0.15</v>
      </c>
      <c r="E311" s="1744">
        <v>0.15</v>
      </c>
      <c r="F311" s="1745">
        <v>0.15</v>
      </c>
    </row>
    <row r="312" spans="1:6" ht="16" thickBot="1" x14ac:dyDescent="0.25">
      <c r="A312" s="1739" t="s">
        <v>1394</v>
      </c>
      <c r="B312" s="1743" t="s">
        <v>1266</v>
      </c>
      <c r="C312" s="1744">
        <v>0.15</v>
      </c>
      <c r="D312" s="1744">
        <v>0.15</v>
      </c>
      <c r="E312" s="1744">
        <v>0.15</v>
      </c>
      <c r="F312" s="1745">
        <v>0.1</v>
      </c>
    </row>
    <row r="313" spans="1:6" ht="16" thickBot="1" x14ac:dyDescent="0.25">
      <c r="A313" s="1739" t="s">
        <v>1394</v>
      </c>
      <c r="B313" s="1743" t="s">
        <v>2179</v>
      </c>
      <c r="C313" s="1744">
        <v>0.15</v>
      </c>
      <c r="D313" s="1744">
        <v>0.15</v>
      </c>
      <c r="E313" s="1744">
        <v>0.15</v>
      </c>
      <c r="F313" s="1745">
        <v>0.15</v>
      </c>
    </row>
    <row r="314" spans="1:6" ht="29" thickBot="1" x14ac:dyDescent="0.25">
      <c r="A314" s="1739" t="s">
        <v>1394</v>
      </c>
      <c r="B314" s="1743" t="s">
        <v>2180</v>
      </c>
      <c r="C314" s="1753"/>
      <c r="D314" s="1753"/>
      <c r="E314" s="1753"/>
      <c r="F314" s="1745">
        <v>0.05</v>
      </c>
    </row>
    <row r="315" spans="1:6" ht="29" thickBot="1" x14ac:dyDescent="0.25">
      <c r="A315" s="1739" t="s">
        <v>1394</v>
      </c>
      <c r="B315" s="1743" t="s">
        <v>2181</v>
      </c>
      <c r="C315" s="1753"/>
      <c r="D315" s="1753"/>
      <c r="E315" s="1753"/>
      <c r="F315" s="1745">
        <v>0.05</v>
      </c>
    </row>
    <row r="316" spans="1:6" ht="29" thickBot="1" x14ac:dyDescent="0.25">
      <c r="A316" s="1747" t="s">
        <v>1394</v>
      </c>
      <c r="B316" s="1754" t="s">
        <v>2182</v>
      </c>
      <c r="C316" s="1750"/>
      <c r="D316" s="1750"/>
      <c r="E316" s="1750"/>
      <c r="F316" s="1755">
        <v>0.05</v>
      </c>
    </row>
    <row r="317" spans="1:6" ht="16" thickBot="1" x14ac:dyDescent="0.25">
      <c r="A317" s="1739" t="s">
        <v>2183</v>
      </c>
      <c r="B317" s="1740" t="s">
        <v>2184</v>
      </c>
      <c r="C317" s="1741">
        <v>0.15</v>
      </c>
      <c r="D317" s="1741">
        <v>0.15</v>
      </c>
      <c r="E317" s="1741">
        <v>0.15</v>
      </c>
      <c r="F317" s="1742">
        <v>0.15</v>
      </c>
    </row>
    <row r="318" spans="1:6" ht="16" thickBot="1" x14ac:dyDescent="0.25">
      <c r="A318" s="1739" t="s">
        <v>2183</v>
      </c>
      <c r="B318" s="1743" t="s">
        <v>2185</v>
      </c>
      <c r="C318" s="1744">
        <v>0.107</v>
      </c>
      <c r="D318" s="1744">
        <v>0.11</v>
      </c>
      <c r="E318" s="1744">
        <v>0.112</v>
      </c>
      <c r="F318" s="1752"/>
    </row>
    <row r="319" spans="1:6" ht="16" thickBot="1" x14ac:dyDescent="0.25">
      <c r="A319" s="1739" t="s">
        <v>2183</v>
      </c>
      <c r="B319" s="1743" t="s">
        <v>2186</v>
      </c>
      <c r="C319" s="1744">
        <v>0.15</v>
      </c>
      <c r="D319" s="1744">
        <v>0.15</v>
      </c>
      <c r="E319" s="1744">
        <v>0.15</v>
      </c>
      <c r="F319" s="1745">
        <v>0.15</v>
      </c>
    </row>
    <row r="320" spans="1:6" ht="16" thickBot="1" x14ac:dyDescent="0.25">
      <c r="A320" s="1739" t="s">
        <v>2183</v>
      </c>
      <c r="B320" s="1743" t="s">
        <v>1082</v>
      </c>
      <c r="C320" s="1744">
        <v>0.15</v>
      </c>
      <c r="D320" s="1744">
        <v>0.15</v>
      </c>
      <c r="E320" s="1744">
        <v>0.15</v>
      </c>
      <c r="F320" s="1752"/>
    </row>
    <row r="321" spans="1:6" ht="16" thickBot="1" x14ac:dyDescent="0.25">
      <c r="A321" s="1739" t="s">
        <v>2183</v>
      </c>
      <c r="B321" s="1743" t="s">
        <v>2187</v>
      </c>
      <c r="C321" s="1744">
        <v>0.15</v>
      </c>
      <c r="D321" s="1744">
        <v>0.15</v>
      </c>
      <c r="E321" s="1744">
        <v>0.15</v>
      </c>
      <c r="F321" s="1752"/>
    </row>
    <row r="322" spans="1:6" ht="16" thickBot="1" x14ac:dyDescent="0.25">
      <c r="A322" s="1739" t="s">
        <v>2183</v>
      </c>
      <c r="B322" s="1743" t="s">
        <v>2188</v>
      </c>
      <c r="C322" s="1744">
        <v>0.15</v>
      </c>
      <c r="D322" s="1744">
        <v>0.15</v>
      </c>
      <c r="E322" s="1744">
        <v>0.15</v>
      </c>
      <c r="F322" s="1745">
        <v>0.15</v>
      </c>
    </row>
    <row r="323" spans="1:6" ht="16" thickBot="1" x14ac:dyDescent="0.25">
      <c r="A323" s="1739" t="s">
        <v>2183</v>
      </c>
      <c r="B323" s="1743" t="s">
        <v>2189</v>
      </c>
      <c r="C323" s="1744">
        <v>0.15</v>
      </c>
      <c r="D323" s="1744">
        <v>0.15</v>
      </c>
      <c r="E323" s="1744">
        <v>0.15</v>
      </c>
      <c r="F323" s="1752"/>
    </row>
    <row r="324" spans="1:6" ht="16" thickBot="1" x14ac:dyDescent="0.25">
      <c r="A324" s="1739" t="s">
        <v>2183</v>
      </c>
      <c r="B324" s="1743" t="s">
        <v>2190</v>
      </c>
      <c r="C324" s="1744">
        <v>0.15</v>
      </c>
      <c r="D324" s="1744">
        <v>0.15</v>
      </c>
      <c r="E324" s="1744">
        <v>0.15</v>
      </c>
      <c r="F324" s="1752"/>
    </row>
    <row r="325" spans="1:6" ht="16" thickBot="1" x14ac:dyDescent="0.25">
      <c r="A325" s="1739" t="s">
        <v>2183</v>
      </c>
      <c r="B325" s="1743" t="s">
        <v>2191</v>
      </c>
      <c r="C325" s="1744">
        <v>0.15</v>
      </c>
      <c r="D325" s="1744">
        <v>0.15</v>
      </c>
      <c r="E325" s="1744">
        <v>0.15</v>
      </c>
      <c r="F325" s="1745">
        <v>0.14699999999999999</v>
      </c>
    </row>
    <row r="326" spans="1:6" ht="16" thickBot="1" x14ac:dyDescent="0.25">
      <c r="A326" s="1739" t="s">
        <v>2183</v>
      </c>
      <c r="B326" s="1743" t="s">
        <v>1151</v>
      </c>
      <c r="C326" s="1744">
        <v>0.15</v>
      </c>
      <c r="D326" s="1744">
        <v>0.15</v>
      </c>
      <c r="E326" s="1744">
        <v>0.15</v>
      </c>
      <c r="F326" s="1752"/>
    </row>
    <row r="327" spans="1:6" ht="16" thickBot="1" x14ac:dyDescent="0.25">
      <c r="A327" s="1739" t="s">
        <v>2183</v>
      </c>
      <c r="B327" s="1743" t="s">
        <v>2192</v>
      </c>
      <c r="C327" s="1744">
        <v>0.15</v>
      </c>
      <c r="D327" s="1744">
        <v>0.15</v>
      </c>
      <c r="E327" s="1744">
        <v>0.15</v>
      </c>
      <c r="F327" s="1745">
        <v>0.15</v>
      </c>
    </row>
    <row r="328" spans="1:6" ht="16" thickBot="1" x14ac:dyDescent="0.25">
      <c r="A328" s="1739" t="s">
        <v>2183</v>
      </c>
      <c r="B328" s="1743" t="s">
        <v>1171</v>
      </c>
      <c r="C328" s="1744">
        <v>0.15</v>
      </c>
      <c r="D328" s="1744">
        <v>0.15</v>
      </c>
      <c r="E328" s="1744">
        <v>0.15</v>
      </c>
      <c r="F328" s="1745">
        <v>0.14099999999999999</v>
      </c>
    </row>
    <row r="329" spans="1:6" ht="16" thickBot="1" x14ac:dyDescent="0.25">
      <c r="A329" s="1739" t="s">
        <v>2183</v>
      </c>
      <c r="B329" s="1743" t="s">
        <v>1181</v>
      </c>
      <c r="C329" s="1744">
        <v>0.15</v>
      </c>
      <c r="D329" s="1744">
        <v>0.15</v>
      </c>
      <c r="E329" s="1744">
        <v>0.15</v>
      </c>
      <c r="F329" s="1745">
        <v>0.15</v>
      </c>
    </row>
    <row r="330" spans="1:6" ht="16" thickBot="1" x14ac:dyDescent="0.25">
      <c r="A330" s="1739" t="s">
        <v>2183</v>
      </c>
      <c r="B330" s="1743" t="s">
        <v>1191</v>
      </c>
      <c r="C330" s="1744">
        <v>0.15</v>
      </c>
      <c r="D330" s="1744">
        <v>0.15</v>
      </c>
      <c r="E330" s="1744">
        <v>0.15</v>
      </c>
      <c r="F330" s="1752"/>
    </row>
    <row r="331" spans="1:6" ht="16" thickBot="1" x14ac:dyDescent="0.25">
      <c r="A331" s="1739" t="s">
        <v>2183</v>
      </c>
      <c r="B331" s="1743" t="s">
        <v>2193</v>
      </c>
      <c r="C331" s="1744">
        <v>0.15</v>
      </c>
      <c r="D331" s="1744">
        <v>0.15</v>
      </c>
      <c r="E331" s="1744">
        <v>0.15</v>
      </c>
      <c r="F331" s="1745">
        <v>0.15</v>
      </c>
    </row>
    <row r="332" spans="1:6" ht="16" thickBot="1" x14ac:dyDescent="0.25">
      <c r="A332" s="1739" t="s">
        <v>2183</v>
      </c>
      <c r="B332" s="1743" t="s">
        <v>1211</v>
      </c>
      <c r="C332" s="1744">
        <v>0.15</v>
      </c>
      <c r="D332" s="1744">
        <v>0.15</v>
      </c>
      <c r="E332" s="1744">
        <v>0.15</v>
      </c>
      <c r="F332" s="1745">
        <v>0.15</v>
      </c>
    </row>
    <row r="333" spans="1:6" ht="16" thickBot="1" x14ac:dyDescent="0.25">
      <c r="A333" s="1739" t="s">
        <v>2183</v>
      </c>
      <c r="B333" s="1743" t="s">
        <v>2194</v>
      </c>
      <c r="C333" s="1744">
        <v>0.15</v>
      </c>
      <c r="D333" s="1744">
        <v>0.15</v>
      </c>
      <c r="E333" s="1744">
        <v>0.15</v>
      </c>
      <c r="F333" s="1745">
        <v>0.14099999999999999</v>
      </c>
    </row>
    <row r="334" spans="1:6" ht="16" thickBot="1" x14ac:dyDescent="0.25">
      <c r="A334" s="1739" t="s">
        <v>2183</v>
      </c>
      <c r="B334" s="1743" t="s">
        <v>1231</v>
      </c>
      <c r="C334" s="1744">
        <v>0.15</v>
      </c>
      <c r="D334" s="1744">
        <v>0.15</v>
      </c>
      <c r="E334" s="1744">
        <v>0.15</v>
      </c>
      <c r="F334" s="1745">
        <v>0.15</v>
      </c>
    </row>
    <row r="335" spans="1:6" ht="16" thickBot="1" x14ac:dyDescent="0.25">
      <c r="A335" s="1739" t="s">
        <v>2183</v>
      </c>
      <c r="B335" s="1743" t="s">
        <v>1241</v>
      </c>
      <c r="C335" s="1744">
        <v>0.15</v>
      </c>
      <c r="D335" s="1744">
        <v>0.15</v>
      </c>
      <c r="E335" s="1744">
        <v>0.15</v>
      </c>
      <c r="F335" s="1752"/>
    </row>
    <row r="336" spans="1:6" ht="16" thickBot="1" x14ac:dyDescent="0.25">
      <c r="A336" s="1739" t="s">
        <v>2183</v>
      </c>
      <c r="B336" s="1743" t="s">
        <v>2195</v>
      </c>
      <c r="C336" s="1744">
        <v>0.15</v>
      </c>
      <c r="D336" s="1744">
        <v>0.15</v>
      </c>
      <c r="E336" s="1744">
        <v>0.15</v>
      </c>
      <c r="F336" s="1745">
        <v>0.11799999999999999</v>
      </c>
    </row>
    <row r="337" spans="1:6" ht="16" thickBot="1" x14ac:dyDescent="0.25">
      <c r="A337" s="1747" t="s">
        <v>2183</v>
      </c>
      <c r="B337" s="1754" t="s">
        <v>1259</v>
      </c>
      <c r="C337" s="1750"/>
      <c r="D337" s="1750"/>
      <c r="E337" s="1750"/>
      <c r="F337" s="1755">
        <v>0.14299999999999999</v>
      </c>
    </row>
    <row r="338" spans="1:6" ht="16" thickBot="1" x14ac:dyDescent="0.25">
      <c r="A338" s="1739" t="s">
        <v>2196</v>
      </c>
      <c r="B338" s="1740" t="s">
        <v>2197</v>
      </c>
      <c r="C338" s="1741">
        <v>0.15</v>
      </c>
      <c r="D338" s="1741">
        <v>0.15</v>
      </c>
      <c r="E338" s="1741">
        <v>0.15</v>
      </c>
      <c r="F338" s="1763"/>
    </row>
    <row r="339" spans="1:6" ht="16" thickBot="1" x14ac:dyDescent="0.25">
      <c r="A339" s="1739" t="s">
        <v>2196</v>
      </c>
      <c r="B339" s="1743" t="s">
        <v>2198</v>
      </c>
      <c r="C339" s="1744">
        <v>0.15</v>
      </c>
      <c r="D339" s="1744">
        <v>0.15</v>
      </c>
      <c r="E339" s="1744">
        <v>0.15</v>
      </c>
      <c r="F339" s="1752"/>
    </row>
    <row r="340" spans="1:6" ht="16" thickBot="1" x14ac:dyDescent="0.25">
      <c r="A340" s="1739" t="s">
        <v>2196</v>
      </c>
      <c r="B340" s="1743" t="s">
        <v>2199</v>
      </c>
      <c r="C340" s="1744">
        <v>0.15</v>
      </c>
      <c r="D340" s="1744">
        <v>0.15</v>
      </c>
      <c r="E340" s="1744">
        <v>0.15</v>
      </c>
      <c r="F340" s="1752"/>
    </row>
    <row r="341" spans="1:6" ht="16" thickBot="1" x14ac:dyDescent="0.25">
      <c r="A341" s="1739" t="s">
        <v>2200</v>
      </c>
      <c r="B341" s="1743" t="s">
        <v>2201</v>
      </c>
      <c r="C341" s="1744">
        <v>0.15</v>
      </c>
      <c r="D341" s="1744">
        <v>0.15</v>
      </c>
      <c r="E341" s="1744">
        <v>0.15</v>
      </c>
      <c r="F341" s="1745">
        <v>0.15</v>
      </c>
    </row>
    <row r="342" spans="1:6" ht="16" thickBot="1" x14ac:dyDescent="0.25">
      <c r="A342" s="1739" t="s">
        <v>2196</v>
      </c>
      <c r="B342" s="1743" t="s">
        <v>2202</v>
      </c>
      <c r="C342" s="1744">
        <v>0.15</v>
      </c>
      <c r="D342" s="1744">
        <v>0.15</v>
      </c>
      <c r="E342" s="1744">
        <v>0.15</v>
      </c>
      <c r="F342" s="1745">
        <v>0.15</v>
      </c>
    </row>
    <row r="343" spans="1:6" ht="16" thickBot="1" x14ac:dyDescent="0.25">
      <c r="A343" s="1739" t="s">
        <v>2196</v>
      </c>
      <c r="B343" s="1743" t="s">
        <v>2203</v>
      </c>
      <c r="C343" s="1744">
        <v>0.15</v>
      </c>
      <c r="D343" s="1744">
        <v>0.15</v>
      </c>
      <c r="E343" s="1744">
        <v>0.15</v>
      </c>
      <c r="F343" s="1745">
        <v>0.15</v>
      </c>
    </row>
    <row r="344" spans="1:6" ht="16" thickBot="1" x14ac:dyDescent="0.25">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20"/>
  <sheetViews>
    <sheetView zoomScale="80" zoomScaleNormal="80" workbookViewId="0">
      <selection activeCell="L27" sqref="L27"/>
    </sheetView>
  </sheetViews>
  <sheetFormatPr baseColWidth="10" defaultColWidth="9" defaultRowHeight="13" x14ac:dyDescent="0.2"/>
  <cols>
    <col min="1" max="1" width="9" style="2847"/>
    <col min="2" max="6" width="9" style="2847" customWidth="1"/>
    <col min="7" max="7" width="9" style="2885" customWidth="1"/>
    <col min="8" max="12" width="9" style="2847" customWidth="1"/>
    <col min="13" max="13" width="2.1640625" style="2847" customWidth="1"/>
    <col min="14" max="14" width="9" style="2885" customWidth="1"/>
    <col min="15" max="17" width="9" style="2847" customWidth="1"/>
    <col min="18" max="18" width="2.33203125" style="2847" customWidth="1"/>
    <col min="19" max="19" width="7.1640625" style="2885" customWidth="1"/>
    <col min="20" max="22" width="7.1640625" style="2847" customWidth="1"/>
    <col min="23" max="23" width="24" style="2847" customWidth="1"/>
    <col min="24" max="25" width="9" style="2847"/>
    <col min="26" max="27" width="11.6640625" style="2847" customWidth="1"/>
    <col min="28" max="28" width="9" style="2847"/>
    <col min="29" max="29" width="2" style="2847" customWidth="1"/>
    <col min="30" max="16384" width="9" style="2847"/>
  </cols>
  <sheetData>
    <row r="1" spans="1:34" s="2825" customFormat="1" ht="14" x14ac:dyDescent="0.2">
      <c r="B1" s="3931" t="s">
        <v>2529</v>
      </c>
      <c r="C1" s="3931"/>
      <c r="D1" s="3931"/>
      <c r="E1" s="3931"/>
      <c r="F1" s="3931"/>
      <c r="G1" s="3930" t="s">
        <v>2530</v>
      </c>
      <c r="H1" s="3930"/>
      <c r="I1" s="3930"/>
      <c r="J1" s="3930"/>
      <c r="K1" s="3930"/>
      <c r="L1" s="3930"/>
      <c r="N1" s="3930" t="s">
        <v>2531</v>
      </c>
      <c r="O1" s="3930"/>
      <c r="P1" s="3930"/>
      <c r="Q1" s="3930"/>
      <c r="S1" s="3930" t="s">
        <v>2532</v>
      </c>
      <c r="T1" s="3930"/>
      <c r="U1" s="3930"/>
      <c r="V1" s="3930"/>
      <c r="X1" s="3929" t="s">
        <v>2592</v>
      </c>
      <c r="Y1" s="3930"/>
      <c r="Z1" s="3930"/>
      <c r="AA1" s="3930"/>
      <c r="AB1" s="3930"/>
      <c r="AD1" s="3929" t="s">
        <v>2596</v>
      </c>
      <c r="AE1" s="3930"/>
      <c r="AF1" s="3930"/>
      <c r="AG1" s="3930"/>
      <c r="AH1" s="3930"/>
    </row>
    <row r="2" spans="1:34" s="2826" customFormat="1" ht="15" thickBot="1" x14ac:dyDescent="0.25">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 x14ac:dyDescent="0.2">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 x14ac:dyDescent="0.2">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ht="14" x14ac:dyDescent="0.2">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x14ac:dyDescent="0.2">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x14ac:dyDescent="0.2">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x14ac:dyDescent="0.2">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x14ac:dyDescent="0.2">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x14ac:dyDescent="0.2">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x14ac:dyDescent="0.2">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x14ac:dyDescent="0.2">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x14ac:dyDescent="0.2">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x14ac:dyDescent="0.2">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4" thickBot="1" x14ac:dyDescent="0.25">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x14ac:dyDescent="0.2">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4" thickBot="1" x14ac:dyDescent="0.25">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x14ac:dyDescent="0.2">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33">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5" customHeight="1" x14ac:dyDescent="0.2">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33"/>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5" customHeight="1" x14ac:dyDescent="0.2">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33"/>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x14ac:dyDescent="0.25">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39"/>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x14ac:dyDescent="0.2">
      <c r="A22" s="2859" t="s">
        <v>2902</v>
      </c>
      <c r="B22" s="2876">
        <v>439</v>
      </c>
      <c r="C22" s="2876">
        <v>327</v>
      </c>
      <c r="D22" s="2876">
        <f t="shared" si="168"/>
        <v>327</v>
      </c>
      <c r="E22" s="2876">
        <v>627</v>
      </c>
      <c r="F22" s="2877">
        <v>283</v>
      </c>
      <c r="G22" s="3938">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5" customHeight="1" x14ac:dyDescent="0.2">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33"/>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5" customHeight="1" x14ac:dyDescent="0.2">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33"/>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x14ac:dyDescent="0.25">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39"/>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x14ac:dyDescent="0.2">
      <c r="A26" s="2859" t="s">
        <v>945</v>
      </c>
      <c r="B26" s="2881">
        <v>392</v>
      </c>
      <c r="C26" s="2881">
        <v>302</v>
      </c>
      <c r="D26" s="2881">
        <f t="shared" si="168"/>
        <v>302</v>
      </c>
      <c r="E26" s="2881">
        <v>553</v>
      </c>
      <c r="F26" s="2882">
        <v>266</v>
      </c>
      <c r="G26" s="3938">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x14ac:dyDescent="0.2">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33"/>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x14ac:dyDescent="0.2">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33"/>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4" thickBot="1" x14ac:dyDescent="0.25">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34"/>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4" thickBot="1" x14ac:dyDescent="0.25">
      <c r="A30" s="2859" t="s">
        <v>942</v>
      </c>
      <c r="B30" s="2881">
        <v>333</v>
      </c>
      <c r="C30" s="2881">
        <v>277</v>
      </c>
      <c r="D30" s="2881">
        <f t="shared" si="189"/>
        <v>277</v>
      </c>
      <c r="E30" s="2881">
        <v>459</v>
      </c>
      <c r="F30" s="2882">
        <v>249</v>
      </c>
      <c r="G30" s="3932">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x14ac:dyDescent="0.2">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33"/>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x14ac:dyDescent="0.2">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33"/>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x14ac:dyDescent="0.2">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34"/>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4" thickBot="1" x14ac:dyDescent="0.25">
      <c r="A34" s="2859" t="s">
        <v>938</v>
      </c>
      <c r="B34" s="2888">
        <v>318</v>
      </c>
      <c r="C34" s="2888">
        <v>268</v>
      </c>
      <c r="D34" s="2888">
        <f t="shared" si="189"/>
        <v>268</v>
      </c>
      <c r="E34" s="2888">
        <v>437</v>
      </c>
      <c r="F34" s="2889">
        <v>237</v>
      </c>
      <c r="G34" s="3932">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x14ac:dyDescent="0.2">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33"/>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4" thickBot="1" x14ac:dyDescent="0.25">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33"/>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5" thickBot="1" x14ac:dyDescent="0.25">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34"/>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4" thickBot="1" x14ac:dyDescent="0.25">
      <c r="A38" s="2859" t="s">
        <v>2536</v>
      </c>
      <c r="B38" s="2881">
        <v>299</v>
      </c>
      <c r="C38" s="2881">
        <v>252</v>
      </c>
      <c r="D38" s="2881">
        <f t="shared" si="189"/>
        <v>252</v>
      </c>
      <c r="E38" s="2881">
        <v>409</v>
      </c>
      <c r="F38" s="2882">
        <v>227</v>
      </c>
      <c r="G38" s="3935">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x14ac:dyDescent="0.2">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36"/>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ht="14" x14ac:dyDescent="0.2">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36"/>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x14ac:dyDescent="0.2">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37"/>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4" thickBot="1" x14ac:dyDescent="0.25">
      <c r="A42" s="2859" t="s">
        <v>2540</v>
      </c>
      <c r="B42" s="2909">
        <v>278</v>
      </c>
      <c r="C42" s="2909">
        <v>234</v>
      </c>
      <c r="D42" s="2909">
        <f t="shared" si="189"/>
        <v>234</v>
      </c>
      <c r="E42" s="2909">
        <v>379</v>
      </c>
      <c r="F42" s="2910">
        <v>220</v>
      </c>
      <c r="G42" s="3932">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x14ac:dyDescent="0.2">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33"/>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x14ac:dyDescent="0.2">
      <c r="A44" s="2859" t="s">
        <v>2542</v>
      </c>
      <c r="B44" s="2860">
        <f>B43/(1+N43)</f>
        <v>275.24529281292263</v>
      </c>
      <c r="C44" s="2860">
        <f>C43/(1+O43)</f>
        <v>231.74747938962707</v>
      </c>
      <c r="D44" s="2860">
        <f t="shared" si="189"/>
        <v>231.74747938962707</v>
      </c>
      <c r="E44" s="2860">
        <f t="shared" si="199"/>
        <v>375.35938184826603</v>
      </c>
      <c r="F44" s="2860">
        <f t="shared" si="199"/>
        <v>216.78033510692495</v>
      </c>
      <c r="G44" s="3933"/>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4" thickBot="1" x14ac:dyDescent="0.25">
      <c r="A45" s="2859" t="s">
        <v>2543</v>
      </c>
      <c r="B45" s="2860">
        <f>B44/(1+N44)</f>
        <v>275.19025476197027</v>
      </c>
      <c r="C45" s="2911">
        <v>232</v>
      </c>
      <c r="D45" s="2911">
        <f t="shared" si="189"/>
        <v>232</v>
      </c>
      <c r="E45" s="2860">
        <f t="shared" si="199"/>
        <v>375.65990977608692</v>
      </c>
      <c r="F45" s="2860">
        <f t="shared" si="199"/>
        <v>214.12518283971252</v>
      </c>
      <c r="G45" s="3934"/>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4" thickBot="1" x14ac:dyDescent="0.25">
      <c r="A46" s="2859" t="s">
        <v>2544</v>
      </c>
      <c r="B46" s="2881">
        <v>275</v>
      </c>
      <c r="C46" s="2881">
        <v>232</v>
      </c>
      <c r="D46" s="2881">
        <f t="shared" si="189"/>
        <v>232</v>
      </c>
      <c r="E46" s="2881">
        <v>376</v>
      </c>
      <c r="F46" s="2882">
        <v>213</v>
      </c>
      <c r="G46" s="3932">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x14ac:dyDescent="0.2">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33">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x14ac:dyDescent="0.2">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33">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4" thickBot="1" x14ac:dyDescent="0.25">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34">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4" thickBot="1" x14ac:dyDescent="0.25">
      <c r="A50" s="2859" t="s">
        <v>2548</v>
      </c>
      <c r="B50" s="2881">
        <v>269</v>
      </c>
      <c r="C50" s="2881">
        <v>221</v>
      </c>
      <c r="D50" s="2881">
        <f t="shared" si="189"/>
        <v>221</v>
      </c>
      <c r="E50" s="2881">
        <v>373</v>
      </c>
      <c r="F50" s="2882">
        <v>196</v>
      </c>
      <c r="G50" s="3932">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x14ac:dyDescent="0.2">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33">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x14ac:dyDescent="0.2">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33">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4" thickBot="1" x14ac:dyDescent="0.25">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34">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4" thickBot="1" x14ac:dyDescent="0.25">
      <c r="A54" s="2859" t="s">
        <v>2552</v>
      </c>
      <c r="B54" s="2881">
        <v>220</v>
      </c>
      <c r="C54" s="2881">
        <v>187</v>
      </c>
      <c r="D54" s="2881">
        <f t="shared" si="189"/>
        <v>187</v>
      </c>
      <c r="E54" s="2881">
        <v>301</v>
      </c>
      <c r="F54" s="2882">
        <v>168</v>
      </c>
      <c r="G54" s="3932">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x14ac:dyDescent="0.2">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33">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x14ac:dyDescent="0.2">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33">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x14ac:dyDescent="0.2">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34">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4" thickBot="1" x14ac:dyDescent="0.25">
      <c r="A58" s="2859" t="s">
        <v>2556</v>
      </c>
      <c r="B58" s="2909">
        <v>214</v>
      </c>
      <c r="C58" s="2909">
        <v>188</v>
      </c>
      <c r="D58" s="2909">
        <f t="shared" si="189"/>
        <v>188</v>
      </c>
      <c r="E58" s="2909">
        <v>289</v>
      </c>
      <c r="F58" s="2910">
        <v>166</v>
      </c>
      <c r="G58" s="3932">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x14ac:dyDescent="0.2">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33">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x14ac:dyDescent="0.2">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33">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4" thickBot="1" x14ac:dyDescent="0.25">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34">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4" thickBot="1" x14ac:dyDescent="0.25">
      <c r="A62" s="2859" t="s">
        <v>2560</v>
      </c>
      <c r="B62" s="2881">
        <v>188</v>
      </c>
      <c r="C62" s="2881">
        <v>165</v>
      </c>
      <c r="D62" s="2881">
        <f t="shared" si="189"/>
        <v>165</v>
      </c>
      <c r="E62" s="2881">
        <v>254</v>
      </c>
      <c r="F62" s="2882">
        <v>148</v>
      </c>
      <c r="G62" s="3932">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x14ac:dyDescent="0.2">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33">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x14ac:dyDescent="0.2">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33">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x14ac:dyDescent="0.2">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34">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4" thickBot="1" x14ac:dyDescent="0.25">
      <c r="A66" s="2859" t="s">
        <v>2564</v>
      </c>
      <c r="B66" s="2888">
        <v>159</v>
      </c>
      <c r="C66" s="2888">
        <v>141</v>
      </c>
      <c r="D66" s="2888">
        <f t="shared" si="189"/>
        <v>141</v>
      </c>
      <c r="E66" s="2888">
        <v>195</v>
      </c>
      <c r="F66" s="2889">
        <v>122</v>
      </c>
      <c r="G66" s="3932">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x14ac:dyDescent="0.2">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33">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x14ac:dyDescent="0.2">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33">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x14ac:dyDescent="0.2">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34">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4" thickBot="1" x14ac:dyDescent="0.25">
      <c r="A70" s="2859" t="s">
        <v>2568</v>
      </c>
      <c r="B70" s="2888">
        <v>138</v>
      </c>
      <c r="C70" s="2888">
        <v>131</v>
      </c>
      <c r="D70" s="2888">
        <f t="shared" si="189"/>
        <v>131</v>
      </c>
      <c r="E70" s="2888">
        <v>155</v>
      </c>
      <c r="F70" s="2889">
        <v>114</v>
      </c>
      <c r="G70" s="3932">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x14ac:dyDescent="0.2">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33">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x14ac:dyDescent="0.2">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33">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x14ac:dyDescent="0.2">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34">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4" thickBot="1" x14ac:dyDescent="0.25">
      <c r="A74" s="2859" t="s">
        <v>2572</v>
      </c>
      <c r="B74" s="2909">
        <v>121</v>
      </c>
      <c r="C74" s="2909">
        <v>122</v>
      </c>
      <c r="D74" s="2909">
        <f t="shared" si="189"/>
        <v>122</v>
      </c>
      <c r="E74" s="2909">
        <v>124</v>
      </c>
      <c r="F74" s="2910">
        <v>107</v>
      </c>
      <c r="G74" s="3932">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x14ac:dyDescent="0.2">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33">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x14ac:dyDescent="0.2">
      <c r="A76" s="2859" t="s">
        <v>2574</v>
      </c>
      <c r="B76" s="2860">
        <f t="shared" si="222"/>
        <v>116.99099099099099</v>
      </c>
      <c r="C76" s="2860">
        <f t="shared" si="222"/>
        <v>118.84848484848486</v>
      </c>
      <c r="D76" s="2860">
        <f t="shared" si="189"/>
        <v>118.84848484848486</v>
      </c>
      <c r="E76" s="2860">
        <f t="shared" si="223"/>
        <v>117.60960960960961</v>
      </c>
      <c r="F76" s="2860">
        <f t="shared" si="223"/>
        <v>104</v>
      </c>
      <c r="G76" s="3933">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4" thickBot="1" x14ac:dyDescent="0.25">
      <c r="A77" s="2859" t="s">
        <v>2575</v>
      </c>
      <c r="B77" s="2912">
        <f t="shared" si="222"/>
        <v>112.48648648648648</v>
      </c>
      <c r="C77" s="2912">
        <f t="shared" si="222"/>
        <v>115.21212121212122</v>
      </c>
      <c r="D77" s="2912">
        <f t="shared" si="189"/>
        <v>115.21212121212122</v>
      </c>
      <c r="E77" s="2912">
        <f t="shared" si="223"/>
        <v>110.4024024024024</v>
      </c>
      <c r="F77" s="2912">
        <f t="shared" si="223"/>
        <v>104</v>
      </c>
      <c r="G77" s="3934">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4" thickBot="1" x14ac:dyDescent="0.25">
      <c r="A78" s="2859" t="s">
        <v>2576</v>
      </c>
      <c r="B78" s="2929">
        <v>111</v>
      </c>
      <c r="C78" s="2929">
        <v>114</v>
      </c>
      <c r="D78" s="2929">
        <f t="shared" si="189"/>
        <v>114</v>
      </c>
      <c r="E78" s="2929">
        <v>108</v>
      </c>
      <c r="F78" s="2930">
        <v>104</v>
      </c>
      <c r="G78" s="3932">
        <v>2003</v>
      </c>
      <c r="H78" s="2919">
        <v>4</v>
      </c>
      <c r="I78" s="2931"/>
      <c r="J78" s="2931"/>
      <c r="K78" s="2931"/>
      <c r="L78" s="2931"/>
      <c r="N78" s="2932"/>
      <c r="O78" s="2931"/>
      <c r="P78" s="2931"/>
      <c r="Q78" s="2931"/>
      <c r="S78" s="2932"/>
      <c r="T78" s="2931"/>
      <c r="U78" s="2931"/>
      <c r="V78" s="2931"/>
      <c r="X78" s="2923"/>
      <c r="Y78" s="2923"/>
      <c r="Z78" s="2923"/>
    </row>
    <row r="79" spans="1:26" x14ac:dyDescent="0.2">
      <c r="A79" s="2859" t="s">
        <v>2577</v>
      </c>
      <c r="B79" s="2933">
        <f t="shared" ref="B79:C81" si="224">B80+(B$78-B$82)/4</f>
        <v>109.75</v>
      </c>
      <c r="C79" s="2933">
        <f t="shared" si="224"/>
        <v>112.25</v>
      </c>
      <c r="D79" s="2933">
        <f t="shared" si="189"/>
        <v>112.25</v>
      </c>
      <c r="E79" s="2933">
        <f t="shared" ref="E79:F81" si="225">E80+(E$78-E$82)/4</f>
        <v>107.25</v>
      </c>
      <c r="F79" s="2933">
        <f t="shared" si="225"/>
        <v>103.5</v>
      </c>
      <c r="G79" s="3933">
        <v>2003</v>
      </c>
      <c r="H79" s="2886">
        <v>3</v>
      </c>
      <c r="I79" s="2931"/>
      <c r="J79" s="2931"/>
      <c r="K79" s="2931"/>
      <c r="L79" s="2931"/>
      <c r="X79" s="2923"/>
      <c r="Y79" s="2923"/>
      <c r="Z79" s="2923"/>
    </row>
    <row r="80" spans="1:26" x14ac:dyDescent="0.2">
      <c r="A80" s="2859" t="s">
        <v>2578</v>
      </c>
      <c r="B80" s="2933">
        <f t="shared" si="224"/>
        <v>108.5</v>
      </c>
      <c r="C80" s="2933">
        <f t="shared" si="224"/>
        <v>110.5</v>
      </c>
      <c r="D80" s="2933">
        <f t="shared" si="189"/>
        <v>110.5</v>
      </c>
      <c r="E80" s="2933">
        <f t="shared" si="225"/>
        <v>106.5</v>
      </c>
      <c r="F80" s="2933">
        <f t="shared" si="225"/>
        <v>103</v>
      </c>
      <c r="G80" s="3933">
        <v>2003</v>
      </c>
      <c r="H80" s="2874">
        <v>2</v>
      </c>
      <c r="I80" s="2931"/>
      <c r="J80" s="2931"/>
      <c r="K80" s="2931"/>
      <c r="L80" s="2931"/>
      <c r="X80" s="2923"/>
      <c r="Y80" s="2923"/>
      <c r="Z80" s="2923"/>
    </row>
    <row r="81" spans="1:26" ht="14" thickBot="1" x14ac:dyDescent="0.25">
      <c r="A81" s="2859" t="s">
        <v>2579</v>
      </c>
      <c r="B81" s="2933">
        <f t="shared" si="224"/>
        <v>107.25</v>
      </c>
      <c r="C81" s="2933">
        <f t="shared" si="224"/>
        <v>108.75</v>
      </c>
      <c r="D81" s="2933">
        <f t="shared" si="189"/>
        <v>108.75</v>
      </c>
      <c r="E81" s="2933">
        <f t="shared" si="225"/>
        <v>105.75</v>
      </c>
      <c r="F81" s="2933">
        <f t="shared" si="225"/>
        <v>102.5</v>
      </c>
      <c r="G81" s="3934">
        <v>2003</v>
      </c>
      <c r="H81" s="2934">
        <v>1</v>
      </c>
      <c r="I81" s="2931"/>
      <c r="J81" s="2931"/>
      <c r="K81" s="2931"/>
      <c r="L81" s="2931"/>
      <c r="S81" s="2862"/>
      <c r="T81" s="2848"/>
      <c r="U81" s="2848"/>
      <c r="X81" s="2923"/>
      <c r="Y81" s="2923"/>
      <c r="Z81" s="2923"/>
    </row>
    <row r="82" spans="1:26" ht="14" thickBot="1" x14ac:dyDescent="0.25">
      <c r="A82" s="2859" t="s">
        <v>2580</v>
      </c>
      <c r="B82" s="2935">
        <v>106</v>
      </c>
      <c r="C82" s="2935">
        <v>107</v>
      </c>
      <c r="D82" s="2935">
        <f t="shared" si="189"/>
        <v>107</v>
      </c>
      <c r="E82" s="2935">
        <v>105</v>
      </c>
      <c r="F82" s="2936">
        <v>102</v>
      </c>
      <c r="G82" s="3932">
        <v>2002</v>
      </c>
      <c r="H82" s="2883">
        <v>4</v>
      </c>
      <c r="I82" s="2931"/>
      <c r="J82" s="2931"/>
      <c r="K82" s="2931"/>
      <c r="L82" s="2931"/>
      <c r="N82" s="2932"/>
      <c r="O82" s="2931"/>
      <c r="P82" s="2931"/>
      <c r="Q82" s="2931"/>
      <c r="S82" s="2932"/>
      <c r="T82" s="2931"/>
      <c r="U82" s="2931"/>
      <c r="V82" s="2931"/>
      <c r="X82" s="2923"/>
      <c r="Y82" s="2923"/>
      <c r="Z82" s="2923"/>
    </row>
    <row r="83" spans="1:26" x14ac:dyDescent="0.2">
      <c r="A83" s="2859" t="s">
        <v>2581</v>
      </c>
      <c r="B83" s="2933">
        <f t="shared" ref="B83:C85" si="226">B84+(B$82-B$86)/4</f>
        <v>105</v>
      </c>
      <c r="C83" s="2933">
        <f t="shared" si="226"/>
        <v>106</v>
      </c>
      <c r="D83" s="2933">
        <f t="shared" si="189"/>
        <v>106</v>
      </c>
      <c r="E83" s="2933">
        <f t="shared" ref="E83:F85" si="227">E84+(E$82-E$86)/4</f>
        <v>104.5</v>
      </c>
      <c r="F83" s="2933">
        <f t="shared" si="227"/>
        <v>101.5</v>
      </c>
      <c r="G83" s="3933">
        <v>2002</v>
      </c>
      <c r="H83" s="2886">
        <v>3</v>
      </c>
      <c r="I83" s="2931"/>
      <c r="J83" s="2931"/>
      <c r="K83" s="2931"/>
      <c r="L83" s="2931"/>
      <c r="X83" s="2923"/>
      <c r="Y83" s="2923"/>
      <c r="Z83" s="2923"/>
    </row>
    <row r="84" spans="1:26" x14ac:dyDescent="0.2">
      <c r="A84" s="2859" t="s">
        <v>2582</v>
      </c>
      <c r="B84" s="2933">
        <f t="shared" si="226"/>
        <v>104</v>
      </c>
      <c r="C84" s="2933">
        <f t="shared" si="226"/>
        <v>105</v>
      </c>
      <c r="D84" s="2933">
        <f t="shared" si="189"/>
        <v>105</v>
      </c>
      <c r="E84" s="2933">
        <f t="shared" si="227"/>
        <v>104</v>
      </c>
      <c r="F84" s="2933">
        <f t="shared" si="227"/>
        <v>101</v>
      </c>
      <c r="G84" s="3933">
        <v>2002</v>
      </c>
      <c r="H84" s="2874">
        <v>2</v>
      </c>
      <c r="I84" s="2931"/>
      <c r="J84" s="2931"/>
      <c r="K84" s="2931"/>
      <c r="L84" s="2931"/>
      <c r="X84" s="2923"/>
      <c r="Y84" s="2923"/>
      <c r="Z84" s="2923"/>
    </row>
    <row r="85" spans="1:26" s="2896" customFormat="1" ht="14" thickBot="1" x14ac:dyDescent="0.25">
      <c r="A85" s="2892" t="s">
        <v>2583</v>
      </c>
      <c r="B85" s="2899">
        <f t="shared" si="226"/>
        <v>103</v>
      </c>
      <c r="C85" s="2899">
        <f t="shared" si="226"/>
        <v>104</v>
      </c>
      <c r="D85" s="2899">
        <f t="shared" si="189"/>
        <v>104</v>
      </c>
      <c r="E85" s="2899">
        <f t="shared" si="227"/>
        <v>103.5</v>
      </c>
      <c r="F85" s="2899">
        <f t="shared" si="227"/>
        <v>100.5</v>
      </c>
      <c r="G85" s="3934">
        <v>2002</v>
      </c>
      <c r="H85" s="2937">
        <v>1</v>
      </c>
      <c r="I85" s="2938"/>
      <c r="J85" s="2938"/>
      <c r="K85" s="2938"/>
      <c r="L85" s="2938"/>
      <c r="N85" s="2939"/>
      <c r="S85" s="2939"/>
      <c r="X85" s="2940"/>
      <c r="Y85" s="2940"/>
      <c r="Z85" s="2940"/>
    </row>
    <row r="86" spans="1:26" ht="14" thickBot="1" x14ac:dyDescent="0.25">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ht="14" x14ac:dyDescent="0.2">
      <c r="A88" s="2944" t="s">
        <v>2584</v>
      </c>
      <c r="G88" s="2946"/>
      <c r="N88" s="2946"/>
      <c r="S88" s="2946"/>
    </row>
    <row r="89" spans="1:26" s="2945" customFormat="1" ht="14" x14ac:dyDescent="0.2">
      <c r="A89" s="2945" t="s">
        <v>2585</v>
      </c>
      <c r="G89" s="2946"/>
      <c r="N89" s="2946"/>
      <c r="S89" s="2946"/>
    </row>
    <row r="90" spans="1:26" s="2945" customFormat="1" ht="14" x14ac:dyDescent="0.2">
      <c r="A90" s="2945" t="s">
        <v>2586</v>
      </c>
      <c r="G90" s="2946"/>
      <c r="I90" s="2947"/>
      <c r="J90" s="2947"/>
      <c r="K90" s="2947"/>
      <c r="L90" s="2947"/>
      <c r="N90" s="2948"/>
      <c r="O90" s="2947"/>
      <c r="P90" s="2947"/>
      <c r="Q90" s="2947"/>
      <c r="S90" s="2948"/>
      <c r="T90" s="2947"/>
      <c r="U90" s="2947"/>
      <c r="V90" s="2947"/>
    </row>
    <row r="91" spans="1:26" s="2945" customFormat="1" ht="14" x14ac:dyDescent="0.2">
      <c r="A91" s="2945" t="s">
        <v>2587</v>
      </c>
      <c r="G91" s="2946"/>
      <c r="N91" s="2946"/>
      <c r="S91" s="2946"/>
    </row>
    <row r="98" spans="7:22" ht="14" thickBot="1" x14ac:dyDescent="0.25"/>
    <row r="99" spans="7:22" ht="14" x14ac:dyDescent="0.2">
      <c r="G99" s="2847"/>
      <c r="S99" s="2949" t="s">
        <v>2588</v>
      </c>
      <c r="T99" s="2950" t="s">
        <v>2589</v>
      </c>
      <c r="U99" s="2950" t="s">
        <v>2590</v>
      </c>
      <c r="V99" s="2950" t="s">
        <v>2591</v>
      </c>
    </row>
    <row r="100" spans="7:22" x14ac:dyDescent="0.2">
      <c r="G100" s="2847"/>
      <c r="N100" s="2872"/>
      <c r="O100" s="2873"/>
      <c r="P100" s="2873"/>
      <c r="Q100" s="2873"/>
      <c r="S100" s="2951">
        <v>2006</v>
      </c>
      <c r="T100" s="2952">
        <v>15.1</v>
      </c>
      <c r="U100" s="2952">
        <v>7.43</v>
      </c>
      <c r="V100" s="2952">
        <v>26.26</v>
      </c>
    </row>
    <row r="101" spans="7:22" x14ac:dyDescent="0.2">
      <c r="G101" s="2847"/>
      <c r="N101" s="2872"/>
      <c r="O101" s="2873"/>
      <c r="P101" s="2873"/>
      <c r="Q101" s="2873"/>
      <c r="S101" s="2953">
        <v>2005</v>
      </c>
      <c r="T101" s="2954">
        <v>13.9</v>
      </c>
      <c r="U101" s="2954">
        <v>7.49</v>
      </c>
      <c r="V101" s="2954">
        <v>24.92</v>
      </c>
    </row>
    <row r="102" spans="7:22" x14ac:dyDescent="0.2">
      <c r="G102" s="2847"/>
      <c r="N102" s="2872"/>
      <c r="O102" s="2873"/>
      <c r="P102" s="2873"/>
      <c r="Q102" s="2873"/>
      <c r="S102" s="2951">
        <v>2004</v>
      </c>
      <c r="T102" s="2952">
        <v>9.48</v>
      </c>
      <c r="U102" s="2952">
        <v>7.2</v>
      </c>
      <c r="V102" s="2952">
        <v>14.68</v>
      </c>
    </row>
    <row r="103" spans="7:22" x14ac:dyDescent="0.2">
      <c r="G103" s="2847"/>
      <c r="N103" s="2872"/>
      <c r="O103" s="2873"/>
      <c r="P103" s="2873"/>
      <c r="Q103" s="2873"/>
      <c r="S103" s="2953">
        <v>2003</v>
      </c>
      <c r="T103" s="2954">
        <v>4.5</v>
      </c>
      <c r="U103" s="2954">
        <v>6.12</v>
      </c>
      <c r="V103" s="2954">
        <v>2.34</v>
      </c>
    </row>
    <row r="104" spans="7:22" ht="14" thickBot="1" x14ac:dyDescent="0.25">
      <c r="G104" s="2847"/>
      <c r="N104" s="2872"/>
      <c r="O104" s="2873"/>
      <c r="P104" s="2873"/>
      <c r="Q104" s="2873"/>
      <c r="S104" s="2955">
        <v>2002</v>
      </c>
      <c r="T104" s="2956">
        <v>3.59</v>
      </c>
      <c r="U104" s="2956">
        <v>4.54</v>
      </c>
      <c r="V104" s="2956">
        <v>2.5499999999999998</v>
      </c>
    </row>
    <row r="105" spans="7:22" x14ac:dyDescent="0.2">
      <c r="G105" s="2847"/>
      <c r="N105" s="2872"/>
      <c r="O105" s="2873"/>
      <c r="P105" s="2873"/>
      <c r="Q105" s="2873"/>
    </row>
    <row r="106" spans="7:22" x14ac:dyDescent="0.2">
      <c r="G106" s="2847"/>
      <c r="N106" s="2872"/>
      <c r="O106" s="2873"/>
      <c r="P106" s="2873"/>
      <c r="Q106" s="2873"/>
    </row>
    <row r="107" spans="7:22" x14ac:dyDescent="0.2">
      <c r="G107" s="2847"/>
      <c r="N107" s="2872"/>
      <c r="O107" s="2873"/>
      <c r="P107" s="2873"/>
      <c r="Q107" s="2873"/>
    </row>
    <row r="108" spans="7:22" x14ac:dyDescent="0.2">
      <c r="G108" s="2847"/>
      <c r="N108" s="2872"/>
      <c r="O108" s="2873"/>
      <c r="P108" s="2873"/>
      <c r="Q108" s="2873"/>
    </row>
    <row r="109" spans="7:22" x14ac:dyDescent="0.2">
      <c r="G109" s="2847"/>
      <c r="N109" s="2872"/>
      <c r="O109" s="2873"/>
      <c r="P109" s="2873"/>
      <c r="Q109" s="2873"/>
    </row>
    <row r="110" spans="7:22" x14ac:dyDescent="0.2">
      <c r="G110" s="2847"/>
      <c r="N110" s="2872"/>
      <c r="O110" s="2873"/>
      <c r="P110" s="2873"/>
      <c r="Q110" s="2873"/>
    </row>
    <row r="111" spans="7:22" x14ac:dyDescent="0.2">
      <c r="G111" s="2847"/>
      <c r="N111" s="2872"/>
      <c r="O111" s="2873"/>
      <c r="P111" s="2873"/>
      <c r="Q111" s="2873"/>
    </row>
    <row r="112" spans="7:22" x14ac:dyDescent="0.2">
      <c r="G112" s="2847"/>
      <c r="N112" s="2872"/>
      <c r="O112" s="2873"/>
      <c r="P112" s="2873"/>
      <c r="Q112" s="2873"/>
    </row>
    <row r="113" spans="7:19" x14ac:dyDescent="0.2">
      <c r="G113" s="2847"/>
      <c r="N113" s="2872"/>
      <c r="O113" s="2873"/>
      <c r="P113" s="2873"/>
      <c r="Q113" s="2873"/>
    </row>
    <row r="114" spans="7:19" x14ac:dyDescent="0.2">
      <c r="G114" s="2847"/>
      <c r="N114" s="2872"/>
      <c r="O114" s="2873"/>
      <c r="P114" s="2873"/>
      <c r="Q114" s="2873"/>
    </row>
    <row r="115" spans="7:19" x14ac:dyDescent="0.2">
      <c r="G115" s="2847"/>
      <c r="N115" s="2872"/>
      <c r="O115" s="2873"/>
      <c r="P115" s="2873"/>
      <c r="Q115" s="2873"/>
      <c r="S115" s="2847"/>
    </row>
    <row r="116" spans="7:19" x14ac:dyDescent="0.2">
      <c r="G116" s="2847"/>
      <c r="N116" s="2872"/>
      <c r="O116" s="2873"/>
      <c r="P116" s="2873"/>
      <c r="Q116" s="2873"/>
      <c r="S116" s="2847"/>
    </row>
    <row r="117" spans="7:19" x14ac:dyDescent="0.2">
      <c r="G117" s="2847"/>
      <c r="N117" s="2872"/>
      <c r="O117" s="2873"/>
      <c r="P117" s="2873"/>
      <c r="Q117" s="2873"/>
      <c r="S117" s="2847"/>
    </row>
    <row r="118" spans="7:19" x14ac:dyDescent="0.2">
      <c r="G118" s="2847"/>
      <c r="N118" s="2872"/>
      <c r="O118" s="2873"/>
      <c r="P118" s="2873"/>
      <c r="Q118" s="2873"/>
      <c r="S118" s="2847"/>
    </row>
    <row r="119" spans="7:19" x14ac:dyDescent="0.2">
      <c r="G119" s="2847"/>
      <c r="N119" s="2872"/>
      <c r="O119" s="2873"/>
      <c r="P119" s="2873"/>
      <c r="Q119" s="2873"/>
      <c r="S119" s="2847"/>
    </row>
    <row r="120" spans="7:19" x14ac:dyDescent="0.2">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N29"/>
  <sheetViews>
    <sheetView view="pageBreakPreview" zoomScale="90" zoomScaleSheetLayoutView="90" workbookViewId="0">
      <selection activeCell="K33" sqref="K33"/>
    </sheetView>
  </sheetViews>
  <sheetFormatPr baseColWidth="10" defaultColWidth="8.83203125" defaultRowHeight="15" x14ac:dyDescent="0.2"/>
  <cols>
    <col min="1" max="1" width="22.6640625" style="3208" customWidth="1"/>
    <col min="2" max="2" width="12.5" style="3208" customWidth="1"/>
    <col min="3" max="3" width="12.1640625" style="3208" customWidth="1"/>
    <col min="4" max="4" width="16.6640625" style="3208" customWidth="1"/>
    <col min="5" max="5" width="12.5" style="3208" customWidth="1"/>
    <col min="6" max="6" width="12.6640625" style="3208" customWidth="1"/>
    <col min="7" max="16384" width="8.83203125" style="3208"/>
  </cols>
  <sheetData>
    <row r="1" spans="1:14" ht="21" x14ac:dyDescent="0.25">
      <c r="A1" s="3211" t="s">
        <v>2886</v>
      </c>
      <c r="B1" s="3206"/>
      <c r="C1" s="3206"/>
      <c r="D1" s="3206"/>
      <c r="E1" s="3206"/>
      <c r="F1" s="3206"/>
      <c r="G1" s="3207"/>
      <c r="H1" s="3207"/>
      <c r="I1" s="3207"/>
      <c r="J1" s="3207"/>
      <c r="K1" s="3207"/>
      <c r="L1" s="3207"/>
      <c r="M1" s="3207"/>
      <c r="N1" s="3207"/>
    </row>
    <row r="2" spans="1:14" ht="16" x14ac:dyDescent="0.2">
      <c r="A2" s="3212" t="s">
        <v>2881</v>
      </c>
      <c r="B2" s="3217">
        <f ca="1">SUMIF(B7:B14,"&lt;&gt;#ref!",B7:B14)</f>
        <v>0</v>
      </c>
      <c r="C2" s="3212" t="s">
        <v>2882</v>
      </c>
      <c r="D2" s="3209"/>
      <c r="E2" s="3209"/>
      <c r="F2" s="3209"/>
      <c r="G2" s="3207"/>
      <c r="H2" s="3207"/>
      <c r="I2" s="3207"/>
      <c r="J2" s="3207"/>
      <c r="K2" s="3207"/>
      <c r="L2" s="3207"/>
      <c r="M2" s="3207"/>
      <c r="N2" s="3207"/>
    </row>
    <row r="3" spans="1:14" ht="16" x14ac:dyDescent="0.2">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6" x14ac:dyDescent="0.2">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6" x14ac:dyDescent="0.2">
      <c r="A5" s="3213"/>
      <c r="B5" s="3209"/>
      <c r="C5" s="3209"/>
      <c r="D5" s="3209"/>
      <c r="E5" s="3209"/>
      <c r="F5" s="3209"/>
      <c r="G5" s="3207"/>
      <c r="H5" s="3207"/>
      <c r="I5" s="3207"/>
      <c r="J5" s="3207"/>
      <c r="K5" s="3207"/>
      <c r="L5" s="3207"/>
      <c r="M5" s="3207"/>
      <c r="N5" s="3207"/>
    </row>
    <row r="6" spans="1:14" ht="32" x14ac:dyDescent="0.2">
      <c r="A6" s="3214" t="s">
        <v>2887</v>
      </c>
      <c r="B6" s="3212" t="s">
        <v>2884</v>
      </c>
      <c r="C6" s="2751"/>
      <c r="D6" s="3209"/>
      <c r="E6" s="3212" t="s">
        <v>2885</v>
      </c>
      <c r="F6" s="3212" t="s">
        <v>2888</v>
      </c>
      <c r="G6" s="3207"/>
      <c r="H6" s="3207"/>
      <c r="I6" s="3207"/>
      <c r="J6" s="3207"/>
      <c r="K6" s="3207"/>
      <c r="L6" s="3207"/>
      <c r="M6" s="3207"/>
      <c r="N6" s="3207"/>
    </row>
    <row r="7" spans="1:14" ht="16" x14ac:dyDescent="0.2">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6" x14ac:dyDescent="0.2">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6" x14ac:dyDescent="0.2">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6" x14ac:dyDescent="0.2">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6" x14ac:dyDescent="0.2">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6" x14ac:dyDescent="0.2">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6" x14ac:dyDescent="0.2">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6" x14ac:dyDescent="0.2">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x14ac:dyDescent="0.2">
      <c r="A15" s="3207"/>
      <c r="B15" s="3207"/>
      <c r="C15" s="3207"/>
      <c r="D15" s="3207"/>
      <c r="E15" s="3207"/>
      <c r="F15" s="3207"/>
      <c r="G15" s="3207"/>
      <c r="H15" s="3207"/>
      <c r="I15" s="3207"/>
      <c r="J15" s="3207"/>
      <c r="K15" s="3207"/>
      <c r="L15" s="3207"/>
      <c r="M15" s="3207"/>
      <c r="N15" s="3207"/>
    </row>
    <row r="16" spans="1:14" x14ac:dyDescent="0.2">
      <c r="A16" s="3207"/>
      <c r="B16" s="3207"/>
      <c r="C16" s="3207"/>
      <c r="D16" s="3207"/>
      <c r="E16" s="3207"/>
      <c r="F16" s="3207"/>
      <c r="G16" s="3207"/>
      <c r="H16" s="3207"/>
      <c r="I16" s="3207"/>
      <c r="J16" s="3207"/>
      <c r="K16" s="3207"/>
      <c r="L16" s="3207"/>
      <c r="M16" s="3207"/>
      <c r="N16" s="3207"/>
    </row>
    <row r="17" spans="1:14" x14ac:dyDescent="0.2">
      <c r="A17" s="3207"/>
      <c r="B17" s="3207"/>
      <c r="C17" s="3207"/>
      <c r="D17" s="3207"/>
      <c r="E17" s="3207"/>
      <c r="F17" s="3207"/>
      <c r="G17" s="3207"/>
      <c r="H17" s="3207"/>
      <c r="I17" s="3207"/>
      <c r="J17" s="3207"/>
      <c r="K17" s="3207"/>
      <c r="L17" s="3207"/>
      <c r="M17" s="3207"/>
      <c r="N17" s="3207"/>
    </row>
    <row r="18" spans="1:14" x14ac:dyDescent="0.2">
      <c r="A18" s="3207"/>
      <c r="B18" s="3207"/>
      <c r="C18" s="3207"/>
      <c r="D18" s="3207"/>
      <c r="E18" s="3207"/>
      <c r="F18" s="3207"/>
      <c r="G18" s="3207"/>
      <c r="H18" s="3207"/>
      <c r="I18" s="3207"/>
      <c r="J18" s="3207"/>
      <c r="K18" s="3207"/>
      <c r="L18" s="3207"/>
      <c r="M18" s="3207"/>
      <c r="N18" s="3207"/>
    </row>
    <row r="19" spans="1:14" x14ac:dyDescent="0.2">
      <c r="A19" s="3207"/>
      <c r="B19" s="3207"/>
      <c r="C19" s="3207"/>
      <c r="D19" s="3207"/>
      <c r="E19" s="3207"/>
      <c r="F19" s="3207"/>
      <c r="G19" s="3207"/>
      <c r="H19" s="3207"/>
      <c r="I19" s="3207"/>
      <c r="J19" s="3207"/>
      <c r="K19" s="3207"/>
      <c r="L19" s="3207"/>
      <c r="M19" s="3207"/>
      <c r="N19" s="3207"/>
    </row>
    <row r="20" spans="1:14" x14ac:dyDescent="0.2">
      <c r="A20" s="3207"/>
      <c r="B20" s="3207"/>
      <c r="C20" s="3207"/>
      <c r="D20" s="3207"/>
      <c r="E20" s="3207"/>
      <c r="F20" s="3207"/>
      <c r="G20" s="3207"/>
      <c r="H20" s="3207"/>
      <c r="I20" s="3207"/>
      <c r="J20" s="3207"/>
      <c r="K20" s="3207"/>
      <c r="L20" s="3207"/>
      <c r="M20" s="3207"/>
      <c r="N20" s="3207"/>
    </row>
    <row r="21" spans="1:14" x14ac:dyDescent="0.2">
      <c r="A21" s="3207"/>
      <c r="B21" s="3207"/>
      <c r="C21" s="3207"/>
      <c r="D21" s="3207"/>
      <c r="E21" s="3207"/>
      <c r="F21" s="3207"/>
      <c r="G21" s="3207"/>
      <c r="H21" s="3207"/>
      <c r="I21" s="3207"/>
      <c r="J21" s="3207"/>
      <c r="K21" s="3207"/>
      <c r="L21" s="3207"/>
      <c r="M21" s="3207"/>
      <c r="N21" s="3207"/>
    </row>
    <row r="22" spans="1:14" x14ac:dyDescent="0.2">
      <c r="A22" s="3207"/>
      <c r="B22" s="3207"/>
      <c r="C22" s="3207"/>
      <c r="D22" s="3207"/>
      <c r="E22" s="3207"/>
      <c r="F22" s="3207"/>
      <c r="G22" s="3207"/>
      <c r="H22" s="3207"/>
      <c r="I22" s="3207"/>
      <c r="J22" s="3207"/>
      <c r="K22" s="3207"/>
      <c r="L22" s="3207"/>
      <c r="M22" s="3207"/>
      <c r="N22" s="3207"/>
    </row>
    <row r="23" spans="1:14" x14ac:dyDescent="0.2">
      <c r="A23" s="3207"/>
      <c r="B23" s="3207"/>
      <c r="C23" s="3207"/>
      <c r="D23" s="3207"/>
      <c r="E23" s="3207"/>
      <c r="F23" s="3207"/>
      <c r="G23" s="3207"/>
      <c r="H23" s="3207"/>
      <c r="I23" s="3207"/>
      <c r="J23" s="3207"/>
      <c r="K23" s="3207"/>
      <c r="L23" s="3207"/>
      <c r="M23" s="3207"/>
      <c r="N23" s="3207"/>
    </row>
    <row r="24" spans="1:14" x14ac:dyDescent="0.2">
      <c r="A24" s="3207"/>
      <c r="B24" s="3207"/>
      <c r="C24" s="3207"/>
      <c r="D24" s="3207"/>
      <c r="E24" s="3207"/>
      <c r="F24" s="3207"/>
      <c r="G24" s="3207"/>
      <c r="H24" s="3207"/>
      <c r="I24" s="3207"/>
      <c r="J24" s="3207"/>
      <c r="K24" s="3207"/>
      <c r="L24" s="3207"/>
      <c r="M24" s="3207"/>
      <c r="N24" s="3207"/>
    </row>
    <row r="25" spans="1:14" x14ac:dyDescent="0.2">
      <c r="A25" s="3207"/>
      <c r="B25" s="3207"/>
      <c r="C25" s="3207"/>
      <c r="D25" s="3207"/>
      <c r="E25" s="3207"/>
      <c r="F25" s="3207"/>
      <c r="G25" s="3207"/>
      <c r="H25" s="3207"/>
      <c r="I25" s="3207"/>
      <c r="J25" s="3207"/>
      <c r="K25" s="3207"/>
      <c r="L25" s="3207"/>
      <c r="M25" s="3207"/>
      <c r="N25" s="3207"/>
    </row>
    <row r="26" spans="1:14" x14ac:dyDescent="0.2">
      <c r="A26" s="3207"/>
      <c r="B26" s="3207"/>
      <c r="C26" s="3207"/>
      <c r="D26" s="3207"/>
      <c r="E26" s="3207"/>
      <c r="F26" s="3207"/>
      <c r="G26" s="3207"/>
      <c r="H26" s="3207"/>
      <c r="I26" s="3207"/>
      <c r="J26" s="3207"/>
      <c r="K26" s="3207"/>
      <c r="L26" s="3207"/>
      <c r="M26" s="3207"/>
      <c r="N26" s="3207"/>
    </row>
    <row r="27" spans="1:14" x14ac:dyDescent="0.2">
      <c r="A27" s="3207"/>
      <c r="B27" s="3207"/>
      <c r="C27" s="3207"/>
      <c r="D27" s="3207"/>
      <c r="E27" s="3207"/>
      <c r="F27" s="3207"/>
      <c r="G27" s="3207"/>
      <c r="H27" s="3207"/>
      <c r="I27" s="3207"/>
      <c r="J27" s="3207"/>
      <c r="K27" s="3207"/>
      <c r="L27" s="3207"/>
      <c r="M27" s="3207"/>
      <c r="N27" s="3207"/>
    </row>
    <row r="28" spans="1:14" x14ac:dyDescent="0.2">
      <c r="A28" s="3207"/>
      <c r="B28" s="3207"/>
      <c r="C28" s="3207"/>
      <c r="D28" s="3207"/>
      <c r="E28" s="3207"/>
      <c r="F28" s="3207"/>
      <c r="G28" s="3207"/>
      <c r="H28" s="3207"/>
      <c r="I28" s="3207"/>
      <c r="J28" s="3207"/>
      <c r="K28" s="3207"/>
      <c r="L28" s="3207"/>
      <c r="M28" s="3207"/>
      <c r="N28" s="3207"/>
    </row>
    <row r="29" spans="1:14" x14ac:dyDescent="0.2">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view="pageBreakPreview" topLeftCell="A19" zoomScale="60" zoomScaleNormal="60" workbookViewId="0">
      <selection activeCell="K37" sqref="K37"/>
    </sheetView>
  </sheetViews>
  <sheetFormatPr baseColWidth="10" defaultColWidth="9" defaultRowHeight="16" x14ac:dyDescent="0.2"/>
  <cols>
    <col min="1" max="1" width="9" style="1949" customWidth="1"/>
    <col min="2" max="2" width="20.6640625" style="1950" customWidth="1"/>
    <col min="3" max="3" width="11.83203125" style="1950" customWidth="1"/>
    <col min="4" max="4" width="40.5" style="1912" customWidth="1"/>
    <col min="5" max="5" width="15.6640625" style="1912" customWidth="1"/>
    <col min="6" max="6" width="10.6640625" style="1912" customWidth="1"/>
    <col min="7" max="7" width="4.83203125" style="1912" customWidth="1"/>
    <col min="8" max="8" width="8.5" style="1912" customWidth="1"/>
    <col min="9" max="9" width="21.1640625" style="1912" customWidth="1"/>
    <col min="10" max="10" width="12.1640625" style="1912" customWidth="1"/>
    <col min="11" max="11" width="40.1640625" style="1951" customWidth="1"/>
    <col min="12" max="12" width="18.33203125" style="1912" customWidth="1"/>
    <col min="13" max="13" width="13" style="1912" customWidth="1"/>
    <col min="14" max="14" width="9.5" style="1911" bestFit="1" customWidth="1"/>
    <col min="15" max="15" width="8.33203125" style="1911" customWidth="1"/>
    <col min="16" max="16" width="30.1640625" style="1911" customWidth="1"/>
    <col min="17" max="17" width="13.6640625" style="1911" customWidth="1"/>
    <col min="18" max="18" width="22.1640625" style="1911" customWidth="1"/>
    <col min="19" max="19" width="1.5" style="1911" customWidth="1"/>
    <col min="20" max="25" width="9" style="1911"/>
    <col min="26" max="16384" width="9" style="1912"/>
  </cols>
  <sheetData>
    <row r="1" spans="1:25" s="1906" customFormat="1" ht="20" x14ac:dyDescent="0.2">
      <c r="A1" s="743" t="s">
        <v>606</v>
      </c>
      <c r="B1" s="711"/>
      <c r="C1" s="744"/>
      <c r="D1" s="1902"/>
      <c r="E1" s="2210" t="s">
        <v>2336</v>
      </c>
      <c r="F1" s="2211">
        <f ca="1">J54</f>
        <v>-2</v>
      </c>
      <c r="G1" s="745">
        <f>MATCH(C1,'数据-取费表'!A6:A16,0)+5</f>
        <v>11</v>
      </c>
      <c r="H1" s="1276"/>
      <c r="I1" s="1903"/>
      <c r="J1" s="1903"/>
      <c r="K1" s="1904"/>
      <c r="L1" s="1903"/>
      <c r="M1" s="1903"/>
      <c r="N1" s="1905"/>
      <c r="O1" s="1905"/>
      <c r="P1" s="1905"/>
      <c r="Q1" s="1905"/>
      <c r="R1" s="1905"/>
      <c r="S1" s="1905"/>
      <c r="T1" s="1905"/>
      <c r="U1" s="1905"/>
      <c r="V1" s="1905"/>
      <c r="W1" s="1905"/>
      <c r="X1" s="1905"/>
      <c r="Y1" s="1905"/>
    </row>
    <row r="2" spans="1:25" ht="18" customHeight="1" x14ac:dyDescent="0.2">
      <c r="A2" s="1543" t="s">
        <v>607</v>
      </c>
      <c r="B2" s="746">
        <f ca="1">IF(ISERROR(C45+J31),0,C45+J31)</f>
        <v>0</v>
      </c>
      <c r="C2" s="1277"/>
      <c r="D2" s="1907"/>
      <c r="E2" s="1908"/>
      <c r="F2" s="1908"/>
      <c r="G2" s="1496"/>
      <c r="H2" s="1289"/>
      <c r="I2" s="1909"/>
      <c r="J2" s="1909"/>
      <c r="K2" s="1910"/>
      <c r="L2" s="1909"/>
      <c r="M2" s="1909"/>
    </row>
    <row r="3" spans="1:25" ht="18" customHeight="1" x14ac:dyDescent="0.2">
      <c r="A3" s="1544" t="s">
        <v>1661</v>
      </c>
      <c r="B3" s="1312">
        <f ca="1">ROUND(B2*10000/'数据-汇总表'!E3,0)</f>
        <v>0</v>
      </c>
      <c r="C3" s="1277"/>
      <c r="D3" s="1907"/>
      <c r="E3" s="1908"/>
      <c r="F3" s="1908"/>
      <c r="G3" s="1496"/>
      <c r="H3" s="747" t="s">
        <v>673</v>
      </c>
      <c r="I3" s="1909"/>
      <c r="J3" s="1909"/>
      <c r="K3" s="1910"/>
      <c r="L3" s="1909"/>
      <c r="M3" s="1909"/>
    </row>
    <row r="4" spans="1:25" ht="18" customHeight="1" x14ac:dyDescent="0.2">
      <c r="A4" s="1545" t="s">
        <v>674</v>
      </c>
      <c r="B4" s="1278">
        <f ca="1">ROUND(B2*10000/'数据-汇总表'!D3,0)</f>
        <v>0</v>
      </c>
      <c r="C4" s="421"/>
      <c r="D4" s="1907"/>
      <c r="E4" s="1908"/>
      <c r="F4" s="1908"/>
      <c r="G4" s="1496"/>
      <c r="H4" s="747"/>
      <c r="I4" s="1909"/>
      <c r="J4" s="1909"/>
      <c r="K4" s="1910"/>
      <c r="L4" s="1909"/>
      <c r="M4" s="1909"/>
    </row>
    <row r="5" spans="1:25" ht="18" customHeight="1" thickBot="1" x14ac:dyDescent="0.25">
      <c r="A5" s="1546"/>
      <c r="B5" s="423">
        <f ca="1">ROUND(B2/('数据-汇总表'!D3/666.67),0)</f>
        <v>0</v>
      </c>
      <c r="C5" s="424" t="s">
        <v>675</v>
      </c>
      <c r="D5" s="1907"/>
      <c r="E5" s="1908"/>
      <c r="F5" s="1908"/>
      <c r="G5" s="1496"/>
      <c r="H5" s="747"/>
      <c r="I5" s="1909"/>
      <c r="J5" s="1909"/>
      <c r="K5" s="1910"/>
      <c r="L5" s="1909"/>
      <c r="M5" s="1909"/>
    </row>
    <row r="6" spans="1:25" ht="18" customHeight="1" x14ac:dyDescent="0.2">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x14ac:dyDescent="0.2">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x14ac:dyDescent="0.2">
      <c r="A8" s="1715" t="s">
        <v>1799</v>
      </c>
      <c r="B8" s="3871" t="s">
        <v>2417</v>
      </c>
      <c r="C8" s="1710">
        <f ca="1">ROUND(F8*F10*F9*(1-F11)/10000,0)</f>
        <v>0</v>
      </c>
      <c r="D8" s="1707" t="s">
        <v>2488</v>
      </c>
      <c r="E8" s="61" t="s">
        <v>615</v>
      </c>
      <c r="F8" s="756">
        <f ca="1">INDIRECT("'数据-取费表'!u"&amp;$G$1)</f>
        <v>0</v>
      </c>
      <c r="G8" s="1498"/>
      <c r="H8" s="2323" t="s">
        <v>1799</v>
      </c>
      <c r="I8" s="3871" t="s">
        <v>2417</v>
      </c>
      <c r="J8" s="754">
        <f ca="1">ROUND(M8*M10*M9*(1-M11)/10000,0)</f>
        <v>0</v>
      </c>
      <c r="K8" s="338" t="s">
        <v>2488</v>
      </c>
      <c r="L8" s="755" t="s">
        <v>1713</v>
      </c>
      <c r="M8" s="756">
        <f ca="1">INDIRECT("'数据-取费表'!z"&amp;$G$1)</f>
        <v>0</v>
      </c>
    </row>
    <row r="9" spans="1:25" ht="18" customHeight="1" x14ac:dyDescent="0.2">
      <c r="A9" s="2319"/>
      <c r="B9" s="3872"/>
      <c r="C9" s="1711"/>
      <c r="D9" s="1708"/>
      <c r="E9" s="61" t="s">
        <v>616</v>
      </c>
      <c r="F9" s="756">
        <f ca="1">IF(INDIRECT("'数据-取费表'!ah"&amp;$G$1)="",INDIRECT("'数据-取费表'!k"&amp;$G$1),INDIRECT("'数据-取费表'!ah"&amp;$G$1))</f>
        <v>0</v>
      </c>
      <c r="G9" s="1498"/>
      <c r="H9" s="2308"/>
      <c r="I9" s="3872"/>
      <c r="J9" s="759"/>
      <c r="K9" s="760"/>
      <c r="L9" s="755" t="s">
        <v>1714</v>
      </c>
      <c r="M9" s="756">
        <f ca="1">F9</f>
        <v>0</v>
      </c>
    </row>
    <row r="10" spans="1:25" ht="18" customHeight="1" x14ac:dyDescent="0.2">
      <c r="A10" s="2312"/>
      <c r="B10" s="3873"/>
      <c r="C10" s="1711"/>
      <c r="D10" s="1708"/>
      <c r="E10" s="61" t="s">
        <v>617</v>
      </c>
      <c r="F10" s="756">
        <f ca="1">INDIRECT("'数据-取费表'!ai"&amp;$G$1)</f>
        <v>0</v>
      </c>
      <c r="G10" s="1498"/>
      <c r="H10" s="2308"/>
      <c r="I10" s="3873"/>
      <c r="J10" s="759"/>
      <c r="K10" s="760"/>
      <c r="L10" s="755" t="s">
        <v>1715</v>
      </c>
      <c r="M10" s="756">
        <f ca="1">INDIRECT("'数据-取费表'!ai"&amp;$G$1)</f>
        <v>0</v>
      </c>
    </row>
    <row r="11" spans="1:25" ht="18" customHeight="1" x14ac:dyDescent="0.2">
      <c r="A11" s="757"/>
      <c r="B11" s="3874"/>
      <c r="C11" s="1711"/>
      <c r="D11" s="1708"/>
      <c r="E11" s="61" t="s">
        <v>618</v>
      </c>
      <c r="F11" s="765">
        <f ca="1">INDIRECT("'数据-取费表'!w"&amp;$G$1)</f>
        <v>0</v>
      </c>
      <c r="G11" s="1498"/>
      <c r="H11" s="2324"/>
      <c r="I11" s="3873"/>
      <c r="J11" s="759"/>
      <c r="K11" s="760"/>
      <c r="L11" s="766" t="s">
        <v>1716</v>
      </c>
      <c r="M11" s="767">
        <f ca="1">INDIRECT("'数据-取费表'!ab"&amp;$G$1)</f>
        <v>0</v>
      </c>
    </row>
    <row r="12" spans="1:25" ht="18" customHeight="1" x14ac:dyDescent="0.2">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x14ac:dyDescent="0.2">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x14ac:dyDescent="0.25">
      <c r="A14" s="2355" t="s">
        <v>2421</v>
      </c>
      <c r="B14" s="2356" t="s">
        <v>2414</v>
      </c>
      <c r="C14" s="2357"/>
      <c r="D14" s="2358"/>
      <c r="E14" s="2359"/>
      <c r="F14" s="2360"/>
      <c r="G14" s="1498"/>
      <c r="H14" s="2369" t="s">
        <v>2421</v>
      </c>
      <c r="I14" s="2382" t="s">
        <v>2414</v>
      </c>
      <c r="J14" s="2383"/>
      <c r="K14" s="2358"/>
      <c r="L14" s="2359"/>
      <c r="M14" s="2372"/>
    </row>
    <row r="15" spans="1:25" ht="18" customHeight="1" thickTop="1" x14ac:dyDescent="0.2">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x14ac:dyDescent="0.2">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x14ac:dyDescent="0.2">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x14ac:dyDescent="0.2">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x14ac:dyDescent="0.2">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x14ac:dyDescent="0.2">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x14ac:dyDescent="0.2">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x14ac:dyDescent="0.2">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x14ac:dyDescent="0.2">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x14ac:dyDescent="0.2">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v>
      </c>
    </row>
    <row r="25" spans="1:25" s="1916" customFormat="1" ht="18" customHeight="1" x14ac:dyDescent="0.2">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0</v>
      </c>
      <c r="N25" s="1915"/>
      <c r="O25" s="1915"/>
      <c r="P25" s="1915"/>
      <c r="Q25" s="1915"/>
      <c r="R25" s="1915"/>
      <c r="S25" s="1915"/>
      <c r="T25" s="1915"/>
      <c r="U25" s="1915"/>
      <c r="V25" s="1915"/>
      <c r="W25" s="1915"/>
      <c r="X25" s="1915"/>
      <c r="Y25" s="1915"/>
    </row>
    <row r="26" spans="1:25" s="1916" customFormat="1" ht="18" customHeight="1" x14ac:dyDescent="0.2">
      <c r="A26" s="774" t="s">
        <v>1824</v>
      </c>
      <c r="B26" s="755" t="s">
        <v>659</v>
      </c>
      <c r="C26" s="53">
        <f ca="1">ROUND(IF('数据-取费表'!B22&lt;=1,F23*F26*F25/2,F23*(POWER((1+F26),F25/2)-1)),4)</f>
        <v>1E-3</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v>
      </c>
      <c r="N26" s="1915"/>
      <c r="O26" s="1915"/>
      <c r="P26" s="1915"/>
      <c r="Q26" s="1915"/>
      <c r="R26" s="1915"/>
      <c r="S26" s="1915"/>
      <c r="T26" s="1915"/>
      <c r="U26" s="1915"/>
      <c r="V26" s="1915"/>
      <c r="W26" s="1915"/>
      <c r="X26" s="1915"/>
      <c r="Y26" s="1915"/>
    </row>
    <row r="27" spans="1:25" ht="18" customHeight="1" x14ac:dyDescent="0.2">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x14ac:dyDescent="0.2">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x14ac:dyDescent="0.2">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x14ac:dyDescent="0.2">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x14ac:dyDescent="0.25">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x14ac:dyDescent="0.2">
      <c r="A32" s="1714" t="s">
        <v>7</v>
      </c>
      <c r="B32" s="1712" t="s">
        <v>667</v>
      </c>
      <c r="C32" s="763">
        <f ca="1">ROUND(C33+C38+C39+C40,0)</f>
        <v>0</v>
      </c>
      <c r="D32" s="1706" t="s">
        <v>630</v>
      </c>
      <c r="E32" s="2306"/>
      <c r="F32" s="2310"/>
      <c r="G32" s="1914"/>
      <c r="H32" s="1917"/>
      <c r="I32" s="1918"/>
      <c r="J32" s="1919"/>
      <c r="K32" s="1920"/>
      <c r="L32" s="1921"/>
      <c r="M32" s="1922"/>
    </row>
    <row r="33" spans="1:18" ht="18" customHeight="1" x14ac:dyDescent="0.2">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x14ac:dyDescent="0.2">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x14ac:dyDescent="0.15">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x14ac:dyDescent="0.15">
      <c r="A36" s="783" t="s">
        <v>1849</v>
      </c>
      <c r="B36" s="338" t="s">
        <v>646</v>
      </c>
      <c r="C36" s="54">
        <f ca="1">ROUND(F36*F37/10000,1)</f>
        <v>0</v>
      </c>
      <c r="D36" s="784" t="s">
        <v>647</v>
      </c>
      <c r="E36" s="755" t="s">
        <v>648</v>
      </c>
      <c r="F36" s="613">
        <f>'数据-取费表'!B52</f>
        <v>18</v>
      </c>
      <c r="G36" s="1914"/>
      <c r="H36" s="1917"/>
      <c r="I36" s="3940"/>
      <c r="J36" s="1931"/>
      <c r="K36" s="1932"/>
      <c r="L36" s="1931"/>
      <c r="M36" s="1931"/>
    </row>
    <row r="37" spans="1:18" ht="18" customHeight="1" x14ac:dyDescent="0.15">
      <c r="A37" s="785"/>
      <c r="B37" s="764"/>
      <c r="C37" s="69"/>
      <c r="D37" s="786"/>
      <c r="E37" s="755" t="s">
        <v>652</v>
      </c>
      <c r="F37" s="756">
        <f ca="1">INDIRECT("'数据-取费表'!r"&amp;$G$1)</f>
        <v>0</v>
      </c>
      <c r="G37" s="1914"/>
      <c r="H37" s="1917"/>
      <c r="I37" s="3940"/>
      <c r="J37" s="1929"/>
      <c r="K37" s="1930"/>
      <c r="L37" s="1929"/>
      <c r="M37" s="1929"/>
    </row>
    <row r="38" spans="1:18" ht="18" customHeight="1" x14ac:dyDescent="0.15">
      <c r="A38" s="774" t="s">
        <v>1846</v>
      </c>
      <c r="B38" s="755" t="s">
        <v>654</v>
      </c>
      <c r="C38" s="53">
        <f ca="1">ROUND(C31*F38,1)</f>
        <v>0</v>
      </c>
      <c r="D38" s="1860" t="s">
        <v>669</v>
      </c>
      <c r="E38" s="755" t="s">
        <v>627</v>
      </c>
      <c r="F38" s="787">
        <f ca="1">INDIRECT("'数据-取费表'!Ak"&amp;$G$1)</f>
        <v>0</v>
      </c>
      <c r="G38" s="1914"/>
      <c r="H38" s="1929"/>
      <c r="I38" s="2983"/>
      <c r="J38" s="1869"/>
      <c r="K38" s="1933"/>
      <c r="L38" s="1929"/>
      <c r="M38" s="1929"/>
    </row>
    <row r="39" spans="1:18" ht="18" customHeight="1" x14ac:dyDescent="0.15">
      <c r="A39" s="774" t="s">
        <v>1847</v>
      </c>
      <c r="B39" s="755" t="s">
        <v>657</v>
      </c>
      <c r="C39" s="53">
        <f ca="1">ROUND(C15*F39,1)</f>
        <v>0</v>
      </c>
      <c r="D39" s="1860" t="s">
        <v>658</v>
      </c>
      <c r="E39" s="755" t="s">
        <v>627</v>
      </c>
      <c r="F39" s="788">
        <f ca="1">INDIRECT("'数据-取费表'!Al"&amp;$G$1)</f>
        <v>0</v>
      </c>
      <c r="G39" s="1914"/>
      <c r="H39" s="1929"/>
      <c r="I39" s="2983"/>
      <c r="J39" s="1869"/>
      <c r="K39" s="1933"/>
      <c r="L39" s="1929"/>
      <c r="M39" s="1929"/>
    </row>
    <row r="40" spans="1:18" ht="18" customHeight="1" thickBot="1" x14ac:dyDescent="0.2">
      <c r="A40" s="2378" t="s">
        <v>1848</v>
      </c>
      <c r="B40" s="2364" t="s">
        <v>644</v>
      </c>
      <c r="C40" s="2362">
        <f ca="1">ROUND(C7*F40,1)</f>
        <v>0</v>
      </c>
      <c r="D40" s="2363" t="s">
        <v>661</v>
      </c>
      <c r="E40" s="2364" t="s">
        <v>627</v>
      </c>
      <c r="F40" s="2360">
        <f ca="1">INDIRECT("'数据-取费表'!Am"&amp;$G$1)</f>
        <v>0</v>
      </c>
      <c r="G40" s="1914"/>
      <c r="H40" s="1929"/>
      <c r="I40" s="2983"/>
      <c r="J40" s="1869"/>
      <c r="K40" s="1934"/>
      <c r="L40" s="1929"/>
      <c r="M40" s="1929"/>
    </row>
    <row r="41" spans="1:18" ht="18" customHeight="1" thickTop="1" x14ac:dyDescent="0.15">
      <c r="A41" s="1714">
        <v>4</v>
      </c>
      <c r="B41" s="1712" t="s">
        <v>670</v>
      </c>
      <c r="C41" s="1279"/>
      <c r="D41" s="1280"/>
      <c r="E41" s="1280"/>
      <c r="F41" s="1281"/>
      <c r="G41" s="1914"/>
      <c r="H41" s="1914"/>
      <c r="I41" s="1914"/>
      <c r="J41" s="1914"/>
      <c r="K41" s="1934"/>
      <c r="L41" s="1914"/>
      <c r="M41" s="1914"/>
    </row>
    <row r="42" spans="1:18" ht="18" customHeight="1" x14ac:dyDescent="0.15">
      <c r="A42" s="774" t="s">
        <v>1845</v>
      </c>
      <c r="B42" s="805" t="s">
        <v>671</v>
      </c>
      <c r="C42" s="799">
        <f ca="1">C7-C32</f>
        <v>0</v>
      </c>
      <c r="D42" s="1862" t="s">
        <v>672</v>
      </c>
      <c r="E42" s="1864"/>
      <c r="F42" s="790"/>
      <c r="G42" s="1914"/>
      <c r="H42" s="1914"/>
      <c r="I42" s="1914"/>
      <c r="J42" s="1914"/>
      <c r="K42" s="1934"/>
      <c r="L42" s="1914"/>
      <c r="M42" s="1914"/>
    </row>
    <row r="43" spans="1:18" ht="18" customHeight="1" x14ac:dyDescent="0.15">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x14ac:dyDescent="0.15">
      <c r="A44" s="774" t="s">
        <v>1847</v>
      </c>
      <c r="B44" s="805" t="s">
        <v>691</v>
      </c>
      <c r="C44" s="1283">
        <f ca="1">C42-C43</f>
        <v>0</v>
      </c>
      <c r="D44" s="455" t="s">
        <v>692</v>
      </c>
      <c r="E44" s="456"/>
      <c r="F44" s="457"/>
      <c r="G44" s="1914"/>
      <c r="H44" s="1914"/>
      <c r="I44" s="1914"/>
      <c r="J44" s="1914"/>
      <c r="K44" s="1934"/>
      <c r="L44" s="1914"/>
      <c r="M44" s="1914"/>
    </row>
    <row r="45" spans="1:18" ht="18" customHeight="1" x14ac:dyDescent="0.15">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x14ac:dyDescent="0.2">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x14ac:dyDescent="0.2">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x14ac:dyDescent="0.2">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x14ac:dyDescent="0.2">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x14ac:dyDescent="0.2">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x14ac:dyDescent="0.25">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x14ac:dyDescent="0.2">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x14ac:dyDescent="0.2">
      <c r="A53" s="1947"/>
      <c r="F53" s="1936"/>
      <c r="I53" s="2765" t="s">
        <v>2383</v>
      </c>
      <c r="J53" s="2208"/>
      <c r="K53" s="2765" t="s">
        <v>2382</v>
      </c>
      <c r="L53" s="2208"/>
      <c r="O53" s="2224" t="s">
        <v>2348</v>
      </c>
      <c r="P53" s="2222" t="s">
        <v>2349</v>
      </c>
      <c r="Q53" s="2225">
        <f>J53</f>
        <v>0</v>
      </c>
      <c r="R53" s="2226"/>
    </row>
    <row r="54" spans="1:18" s="1911" customFormat="1" ht="31" thickBot="1" x14ac:dyDescent="0.25">
      <c r="A54" s="1947"/>
      <c r="I54" s="2766" t="s">
        <v>2911</v>
      </c>
      <c r="J54" s="2819">
        <f ca="1">IF(M48="住宅",MAX(J52,L49-'数据-取费表'!B20),MIN(J52,L49-'数据-取费表'!B20))</f>
        <v>-2</v>
      </c>
      <c r="K54" s="3941"/>
      <c r="L54" s="3942"/>
      <c r="O54" s="2224" t="s">
        <v>2350</v>
      </c>
      <c r="P54" s="2222" t="s">
        <v>2351</v>
      </c>
      <c r="Q54" s="2223">
        <f ca="1">J54</f>
        <v>-2</v>
      </c>
      <c r="R54" s="2222" t="s">
        <v>2352</v>
      </c>
    </row>
    <row r="55" spans="1:18" s="1911" customFormat="1" ht="18" customHeight="1" thickBot="1" x14ac:dyDescent="0.25">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7" thickBot="1" x14ac:dyDescent="0.25">
      <c r="A56" s="1947"/>
      <c r="B56" s="1948"/>
      <c r="C56" s="1948"/>
      <c r="I56" s="2777" t="s">
        <v>2317</v>
      </c>
      <c r="J56" s="2749" t="e">
        <f ca="1">ROUND(IF(J48="钢混",J58/J51,1-(1-2%)*(J51-J58)/J51),3)</f>
        <v>#VALUE!</v>
      </c>
      <c r="K56" s="2778" t="s">
        <v>2318</v>
      </c>
      <c r="L56" s="2209"/>
      <c r="O56" s="2227" t="s">
        <v>2373</v>
      </c>
      <c r="P56" s="1498"/>
      <c r="Q56" s="1506"/>
      <c r="R56" s="1498"/>
    </row>
    <row r="57" spans="1:18" s="1911" customFormat="1" ht="46" thickBot="1" x14ac:dyDescent="0.25">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31" thickBot="1" x14ac:dyDescent="0.25">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31" thickBot="1" x14ac:dyDescent="0.25">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31" thickBot="1" x14ac:dyDescent="0.25">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7" thickBot="1" x14ac:dyDescent="0.25">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19" thickBot="1" x14ac:dyDescent="0.25">
      <c r="A62" s="1947"/>
      <c r="B62" s="1948"/>
      <c r="C62" s="1948"/>
      <c r="K62" s="1937"/>
      <c r="O62" s="2224" t="s">
        <v>2348</v>
      </c>
      <c r="P62" s="2222" t="s">
        <v>2356</v>
      </c>
      <c r="Q62" s="2223">
        <f ca="1">L59</f>
        <v>0</v>
      </c>
      <c r="R62" s="2226" t="s">
        <v>2357</v>
      </c>
    </row>
    <row r="63" spans="1:18" s="1911" customFormat="1" ht="19" thickBot="1" x14ac:dyDescent="0.2">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7" thickBot="1" x14ac:dyDescent="0.2">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7" thickBot="1" x14ac:dyDescent="0.2">
      <c r="A65" s="1947"/>
      <c r="B65" s="1948"/>
      <c r="C65" s="1948"/>
      <c r="I65" s="2785" t="s">
        <v>2333</v>
      </c>
      <c r="J65" s="2786">
        <v>50</v>
      </c>
      <c r="K65" s="2786">
        <v>35</v>
      </c>
      <c r="L65" s="2786">
        <v>60</v>
      </c>
      <c r="M65" s="816">
        <v>0</v>
      </c>
      <c r="O65" s="2227" t="s">
        <v>2377</v>
      </c>
      <c r="P65" s="1498"/>
      <c r="Q65" s="1506"/>
      <c r="R65" s="1498"/>
    </row>
    <row r="66" spans="1:18" s="1911" customFormat="1" ht="17" thickBot="1" x14ac:dyDescent="0.2">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7" thickBot="1" x14ac:dyDescent="0.25">
      <c r="A67" s="1947"/>
      <c r="B67" s="1948"/>
      <c r="C67" s="1948"/>
      <c r="K67" s="1937"/>
      <c r="O67" s="2221" t="s">
        <v>2341</v>
      </c>
      <c r="P67" s="2222" t="s">
        <v>2367</v>
      </c>
      <c r="Q67" s="2223">
        <f ca="1">C41+J31</f>
        <v>0</v>
      </c>
      <c r="R67" s="2222" t="s">
        <v>2342</v>
      </c>
    </row>
    <row r="68" spans="1:18" s="1911" customFormat="1" ht="19" thickBot="1" x14ac:dyDescent="0.25">
      <c r="A68" s="1947"/>
      <c r="B68" s="1948"/>
      <c r="C68" s="1948"/>
      <c r="K68" s="1937"/>
      <c r="O68" s="2221" t="s">
        <v>2343</v>
      </c>
      <c r="P68" s="2222" t="s">
        <v>2374</v>
      </c>
      <c r="Q68" s="2223" t="e">
        <f ca="1">L61</f>
        <v>#DIV/0!</v>
      </c>
      <c r="R68" s="2226" t="s">
        <v>2376</v>
      </c>
    </row>
    <row r="69" spans="1:18" s="1911" customFormat="1" ht="21" thickBot="1" x14ac:dyDescent="0.25">
      <c r="A69" s="1947"/>
      <c r="B69" s="1948"/>
      <c r="C69" s="1948"/>
      <c r="K69" s="1937"/>
      <c r="O69" s="2224" t="s">
        <v>2345</v>
      </c>
      <c r="P69" s="2222" t="s">
        <v>2375</v>
      </c>
      <c r="Q69" s="2228">
        <f ca="1">L52</f>
        <v>0</v>
      </c>
      <c r="R69" s="2229" t="s">
        <v>2378</v>
      </c>
    </row>
    <row r="70" spans="1:18" s="1911" customFormat="1" ht="19" thickBot="1" x14ac:dyDescent="0.25">
      <c r="A70" s="1947"/>
      <c r="B70" s="1948"/>
      <c r="C70" s="1948"/>
      <c r="K70" s="1937"/>
      <c r="O70" s="2224" t="s">
        <v>2346</v>
      </c>
      <c r="P70" s="2230" t="s">
        <v>2360</v>
      </c>
      <c r="Q70" s="2223">
        <f ca="1">ROUND(Q71-Q72*Q73,0)</f>
        <v>0</v>
      </c>
      <c r="R70" s="2226"/>
    </row>
    <row r="71" spans="1:18" s="1911" customFormat="1" ht="17" thickBot="1" x14ac:dyDescent="0.25">
      <c r="A71" s="1947"/>
      <c r="B71" s="1948"/>
      <c r="C71" s="1948"/>
      <c r="K71" s="1937"/>
      <c r="O71" s="2224" t="s">
        <v>2361</v>
      </c>
      <c r="P71" s="2230" t="s">
        <v>2362</v>
      </c>
      <c r="Q71" s="2223">
        <f ca="1">C42</f>
        <v>0</v>
      </c>
      <c r="R71" s="2222" t="s">
        <v>2342</v>
      </c>
    </row>
    <row r="72" spans="1:18" s="1911" customFormat="1" ht="17" thickBot="1" x14ac:dyDescent="0.25">
      <c r="A72" s="1947"/>
      <c r="B72" s="1948"/>
      <c r="C72" s="1948"/>
      <c r="K72" s="1937"/>
      <c r="O72" s="2224" t="s">
        <v>2363</v>
      </c>
      <c r="P72" s="2230" t="s">
        <v>2364</v>
      </c>
      <c r="Q72" s="2223">
        <f ca="1">C15</f>
        <v>0</v>
      </c>
      <c r="R72" s="2222" t="s">
        <v>2342</v>
      </c>
    </row>
    <row r="73" spans="1:18" s="1911" customFormat="1" ht="17" thickBot="1" x14ac:dyDescent="0.25">
      <c r="A73" s="1947"/>
      <c r="B73" s="1948"/>
      <c r="C73" s="1948"/>
      <c r="K73" s="1937"/>
      <c r="O73" s="2224" t="s">
        <v>2365</v>
      </c>
      <c r="P73" s="2230" t="s">
        <v>2366</v>
      </c>
      <c r="Q73" s="2225">
        <f ca="1">F43</f>
        <v>0</v>
      </c>
      <c r="R73" s="2226"/>
    </row>
    <row r="74" spans="1:18" s="1911" customFormat="1" ht="17" thickBot="1" x14ac:dyDescent="0.25">
      <c r="A74" s="1947"/>
      <c r="B74" s="1948"/>
      <c r="C74" s="1948"/>
      <c r="K74" s="1937"/>
      <c r="O74" s="2224" t="s">
        <v>2348</v>
      </c>
      <c r="P74" s="2222" t="s">
        <v>2355</v>
      </c>
      <c r="Q74" s="2225">
        <f>L53</f>
        <v>0</v>
      </c>
      <c r="R74" s="2226"/>
    </row>
    <row r="75" spans="1:18" s="1911" customFormat="1" ht="19" thickBot="1" x14ac:dyDescent="0.25">
      <c r="A75" s="1947"/>
      <c r="B75" s="1948"/>
      <c r="C75" s="1948"/>
      <c r="K75" s="1937"/>
      <c r="O75" s="2224" t="s">
        <v>2350</v>
      </c>
      <c r="P75" s="2222" t="s">
        <v>2356</v>
      </c>
      <c r="Q75" s="2223">
        <f ca="1">L59</f>
        <v>0</v>
      </c>
      <c r="R75" s="2226" t="s">
        <v>2357</v>
      </c>
    </row>
    <row r="76" spans="1:18" s="1911" customFormat="1" ht="19" thickBot="1" x14ac:dyDescent="0.25">
      <c r="A76" s="1947"/>
      <c r="B76" s="1948"/>
      <c r="C76" s="1948"/>
      <c r="K76" s="1937"/>
      <c r="O76" s="2224" t="s">
        <v>2379</v>
      </c>
      <c r="P76" s="2222" t="s">
        <v>2358</v>
      </c>
      <c r="Q76" s="2223">
        <f ca="1">L60</f>
        <v>0</v>
      </c>
      <c r="R76" s="2226" t="s">
        <v>2359</v>
      </c>
    </row>
    <row r="77" spans="1:18" s="1911" customFormat="1" ht="17" thickBot="1" x14ac:dyDescent="0.25">
      <c r="A77" s="1947"/>
      <c r="B77" s="1948"/>
      <c r="C77" s="1948"/>
      <c r="K77" s="1937"/>
      <c r="O77" s="2221" t="s">
        <v>2353</v>
      </c>
      <c r="P77" s="2222" t="s">
        <v>2370</v>
      </c>
      <c r="Q77" s="2223" t="e">
        <f ca="1">Q67+Q68</f>
        <v>#DIV/0!</v>
      </c>
      <c r="R77" s="2226" t="s">
        <v>2354</v>
      </c>
    </row>
    <row r="78" spans="1:18" s="1911" customFormat="1" x14ac:dyDescent="0.2">
      <c r="A78" s="1947"/>
      <c r="B78" s="1948"/>
      <c r="C78" s="1948"/>
      <c r="K78" s="1937"/>
    </row>
    <row r="79" spans="1:18" s="1911" customFormat="1" x14ac:dyDescent="0.2">
      <c r="A79" s="1947"/>
      <c r="B79" s="1948"/>
      <c r="C79" s="1948"/>
      <c r="K79" s="1937"/>
    </row>
    <row r="80" spans="1:18" s="1911" customFormat="1" x14ac:dyDescent="0.2">
      <c r="A80" s="1947"/>
      <c r="B80" s="1948"/>
      <c r="C80" s="1948"/>
      <c r="K80" s="1937"/>
    </row>
    <row r="81" spans="1:11" s="1911" customFormat="1" x14ac:dyDescent="0.2">
      <c r="A81" s="1947"/>
      <c r="B81" s="1948"/>
      <c r="C81" s="1948"/>
      <c r="K81" s="1937"/>
    </row>
    <row r="82" spans="1:11" s="1911" customFormat="1" x14ac:dyDescent="0.2">
      <c r="A82" s="1947"/>
      <c r="B82" s="1948"/>
      <c r="C82" s="1948"/>
      <c r="K82" s="1937"/>
    </row>
    <row r="83" spans="1:11" s="1911" customFormat="1" x14ac:dyDescent="0.2">
      <c r="A83" s="1947"/>
      <c r="B83" s="1948"/>
      <c r="C83" s="1948"/>
      <c r="K83" s="1937"/>
    </row>
    <row r="84" spans="1:11" s="1911" customFormat="1" x14ac:dyDescent="0.2">
      <c r="A84" s="1947"/>
      <c r="B84" s="1948"/>
      <c r="C84" s="1948"/>
      <c r="K84" s="1937"/>
    </row>
    <row r="85" spans="1:11" s="1911" customFormat="1" x14ac:dyDescent="0.2">
      <c r="A85" s="1947"/>
      <c r="B85" s="1948"/>
      <c r="C85" s="1948"/>
      <c r="K85" s="1937"/>
    </row>
    <row r="86" spans="1:11" s="1911" customFormat="1" x14ac:dyDescent="0.2">
      <c r="A86" s="1947"/>
      <c r="B86" s="1948"/>
      <c r="C86" s="1948"/>
      <c r="K86" s="1937"/>
    </row>
    <row r="87" spans="1:11" s="1911" customFormat="1" x14ac:dyDescent="0.2">
      <c r="A87" s="1947"/>
      <c r="B87" s="1948"/>
      <c r="C87" s="1948"/>
      <c r="K87" s="1937"/>
    </row>
    <row r="88" spans="1:11" s="1911" customFormat="1" x14ac:dyDescent="0.2">
      <c r="A88" s="1947"/>
      <c r="B88" s="1948"/>
      <c r="C88" s="1948"/>
      <c r="K88" s="1937"/>
    </row>
    <row r="89" spans="1:11" s="1911" customFormat="1" x14ac:dyDescent="0.2">
      <c r="A89" s="1947"/>
      <c r="B89" s="1948"/>
      <c r="C89" s="1948"/>
      <c r="K89" s="1937"/>
    </row>
    <row r="90" spans="1:11" s="1911" customFormat="1" x14ac:dyDescent="0.2">
      <c r="A90" s="1947"/>
      <c r="B90" s="1948"/>
      <c r="C90" s="1948"/>
      <c r="K90" s="1937"/>
    </row>
    <row r="91" spans="1:11" s="1911" customFormat="1" x14ac:dyDescent="0.2">
      <c r="A91" s="1947"/>
      <c r="B91" s="1948"/>
      <c r="C91" s="1948"/>
      <c r="K91" s="1937"/>
    </row>
    <row r="92" spans="1:11" s="1911" customFormat="1" x14ac:dyDescent="0.2">
      <c r="A92" s="1947"/>
      <c r="B92" s="1948"/>
      <c r="C92" s="1948"/>
      <c r="K92" s="1937"/>
    </row>
    <row r="93" spans="1:11" s="1911" customFormat="1" x14ac:dyDescent="0.2">
      <c r="A93" s="1947"/>
      <c r="B93" s="1948"/>
      <c r="C93" s="1948"/>
      <c r="K93" s="1937"/>
    </row>
    <row r="94" spans="1:11" s="1911" customFormat="1" x14ac:dyDescent="0.2">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G76"/>
  <sheetViews>
    <sheetView view="pageBreakPreview" topLeftCell="A28" zoomScale="90" zoomScaleNormal="60" zoomScaleSheetLayoutView="90" workbookViewId="0">
      <selection activeCell="D36" sqref="D36"/>
    </sheetView>
  </sheetViews>
  <sheetFormatPr baseColWidth="10" defaultColWidth="9" defaultRowHeight="16" x14ac:dyDescent="0.2"/>
  <cols>
    <col min="1" max="1" width="9" style="1912" customWidth="1"/>
    <col min="2" max="2" width="20.6640625" style="1950" customWidth="1"/>
    <col min="3" max="3" width="11.83203125" style="1950" customWidth="1"/>
    <col min="4" max="4" width="40.5" style="1912" customWidth="1"/>
    <col min="5" max="5" width="15.6640625" style="1912" customWidth="1"/>
    <col min="6" max="6" width="10.6640625" style="1912" customWidth="1"/>
    <col min="7" max="7" width="4.83203125" style="1912" customWidth="1"/>
    <col min="8" max="8" width="8.5" style="1912" customWidth="1"/>
    <col min="9" max="9" width="21.1640625" style="1912" customWidth="1"/>
    <col min="10" max="10" width="12.1640625" style="1912" customWidth="1"/>
    <col min="11" max="11" width="40.1640625" style="1951" customWidth="1"/>
    <col min="12" max="12" width="18.33203125" style="1912" customWidth="1"/>
    <col min="13" max="13" width="13" style="1912" customWidth="1"/>
    <col min="14" max="14" width="9.5" style="1911" bestFit="1" customWidth="1"/>
    <col min="15" max="15" width="5.83203125" style="1911" customWidth="1"/>
    <col min="16" max="16" width="27.6640625" style="1911" customWidth="1"/>
    <col min="17" max="17" width="13.6640625" style="1948" customWidth="1"/>
    <col min="18" max="18" width="23.5" style="1911" customWidth="1"/>
    <col min="19" max="19" width="1.5" style="1911" customWidth="1"/>
    <col min="20" max="33" width="9" style="1911"/>
    <col min="34" max="16384" width="9" style="1912"/>
  </cols>
  <sheetData>
    <row r="1" spans="1:33" s="1906" customFormat="1" ht="20" x14ac:dyDescent="0.2">
      <c r="A1" s="802" t="s">
        <v>1700</v>
      </c>
      <c r="B1" s="711"/>
      <c r="C1" s="744" t="s">
        <v>3164</v>
      </c>
      <c r="D1" s="2759" t="s">
        <v>927</v>
      </c>
      <c r="E1" s="2210" t="s">
        <v>846</v>
      </c>
      <c r="F1" s="2211">
        <f ca="1">J53</f>
        <v>25.43</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x14ac:dyDescent="0.2">
      <c r="A2" s="416" t="s">
        <v>461</v>
      </c>
      <c r="B2" s="746">
        <f ca="1">C40+J29+L46</f>
        <v>46957</v>
      </c>
      <c r="C2" s="3224"/>
      <c r="D2" s="3225"/>
      <c r="E2" s="3226"/>
      <c r="F2" s="3226"/>
      <c r="G2" s="3220"/>
      <c r="H2" s="1909"/>
      <c r="I2" s="1909"/>
      <c r="J2" s="1909"/>
      <c r="K2" s="1910"/>
      <c r="L2" s="1909"/>
      <c r="M2" s="1909"/>
    </row>
    <row r="3" spans="1:33" ht="18" customHeight="1" thickBot="1" x14ac:dyDescent="0.25">
      <c r="A3" s="803" t="s">
        <v>497</v>
      </c>
      <c r="B3" s="804">
        <f ca="1">IF(ISERROR(B2*10000/F43),0,ROUND(B2*10000/F43,0))</f>
        <v>31306</v>
      </c>
      <c r="C3" s="3224"/>
      <c r="D3" s="3225"/>
      <c r="E3" s="3226"/>
      <c r="F3" s="3226"/>
      <c r="G3" s="3220"/>
      <c r="H3" s="747" t="s">
        <v>673</v>
      </c>
      <c r="I3" s="1289"/>
      <c r="J3" s="1289"/>
      <c r="K3" s="1497"/>
      <c r="L3" s="1289"/>
      <c r="M3" s="1289"/>
    </row>
    <row r="4" spans="1:33" ht="18" customHeight="1" x14ac:dyDescent="0.2">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x14ac:dyDescent="0.2">
      <c r="A5" s="752">
        <v>1</v>
      </c>
      <c r="B5" s="753" t="s">
        <v>2412</v>
      </c>
      <c r="C5" s="55">
        <f ca="1">C6+C10+C12</f>
        <v>3906</v>
      </c>
      <c r="D5" s="2315" t="s">
        <v>2415</v>
      </c>
      <c r="E5" s="2309"/>
      <c r="F5" s="2310"/>
      <c r="G5" s="1914"/>
      <c r="H5" s="752">
        <v>1</v>
      </c>
      <c r="I5" s="753" t="s">
        <v>2412</v>
      </c>
      <c r="J5" s="55">
        <f ca="1">J6+J10+J12</f>
        <v>0</v>
      </c>
      <c r="K5" s="2315" t="s">
        <v>2415</v>
      </c>
      <c r="L5" s="2309"/>
      <c r="M5" s="2310"/>
    </row>
    <row r="6" spans="1:33" ht="18" customHeight="1" x14ac:dyDescent="0.2">
      <c r="A6" s="1715" t="s">
        <v>1799</v>
      </c>
      <c r="B6" s="3871" t="s">
        <v>2417</v>
      </c>
      <c r="C6" s="754">
        <f ca="1">ROUND(F6*F8*F7*(1-F9)/10000,0)</f>
        <v>3901</v>
      </c>
      <c r="D6" s="2316" t="s">
        <v>2416</v>
      </c>
      <c r="E6" s="755" t="s">
        <v>615</v>
      </c>
      <c r="F6" s="756">
        <f ca="1">INDIRECT("'数据-取费表'!u"&amp;$G$1)</f>
        <v>7.5</v>
      </c>
      <c r="G6" s="1914"/>
      <c r="H6" s="2323" t="s">
        <v>1799</v>
      </c>
      <c r="I6" s="3871" t="s">
        <v>2417</v>
      </c>
      <c r="J6" s="754">
        <f ca="1">ROUND(M6*M8*M7*(1-M9)/10000,0)</f>
        <v>0</v>
      </c>
      <c r="K6" s="338" t="s">
        <v>614</v>
      </c>
      <c r="L6" s="755" t="s">
        <v>615</v>
      </c>
      <c r="M6" s="756">
        <f ca="1">INDIRECT("'数据-取费表'!z"&amp;$G$1)</f>
        <v>0</v>
      </c>
    </row>
    <row r="7" spans="1:33" ht="18" customHeight="1" x14ac:dyDescent="0.2">
      <c r="A7" s="2319"/>
      <c r="B7" s="3872"/>
      <c r="C7" s="759"/>
      <c r="D7" s="760"/>
      <c r="E7" s="755" t="s">
        <v>616</v>
      </c>
      <c r="F7" s="756">
        <f ca="1">IF(INDIRECT("'数据-取费表'!ah"&amp;$G$1)="",INDIRECT("'数据-取费表'!k"&amp;$G$1),INDIRECT("'数据-取费表'!ah"&amp;$G$1))</f>
        <v>14999.25</v>
      </c>
      <c r="G7" s="1914"/>
      <c r="H7" s="2308"/>
      <c r="I7" s="3872"/>
      <c r="J7" s="759"/>
      <c r="K7" s="760"/>
      <c r="L7" s="755" t="s">
        <v>616</v>
      </c>
      <c r="M7" s="756">
        <f ca="1">F7</f>
        <v>14999.25</v>
      </c>
    </row>
    <row r="8" spans="1:33" ht="18" customHeight="1" x14ac:dyDescent="0.2">
      <c r="A8" s="2312"/>
      <c r="B8" s="3873"/>
      <c r="C8" s="759"/>
      <c r="D8" s="760"/>
      <c r="E8" s="755" t="s">
        <v>617</v>
      </c>
      <c r="F8" s="756">
        <f ca="1">INDIRECT("'数据-取费表'!ai"&amp;$G$1)</f>
        <v>365</v>
      </c>
      <c r="G8" s="1914"/>
      <c r="H8" s="2308"/>
      <c r="I8" s="3873"/>
      <c r="J8" s="759"/>
      <c r="K8" s="760"/>
      <c r="L8" s="755" t="s">
        <v>617</v>
      </c>
      <c r="M8" s="756">
        <f ca="1">INDIRECT("'数据-取费表'!ai"&amp;$G$1)</f>
        <v>365</v>
      </c>
    </row>
    <row r="9" spans="1:33" ht="18" customHeight="1" x14ac:dyDescent="0.2">
      <c r="A9" s="757"/>
      <c r="B9" s="3874"/>
      <c r="C9" s="759"/>
      <c r="D9" s="760"/>
      <c r="E9" s="755" t="s">
        <v>618</v>
      </c>
      <c r="F9" s="765">
        <f ca="1">INDIRECT("'数据-取费表'!w"&amp;$G$1)</f>
        <v>0.05</v>
      </c>
      <c r="G9" s="1914"/>
      <c r="H9" s="2324"/>
      <c r="I9" s="3873"/>
      <c r="J9" s="759"/>
      <c r="K9" s="760"/>
      <c r="L9" s="766" t="s">
        <v>618</v>
      </c>
      <c r="M9" s="767">
        <f ca="1">INDIRECT("'数据-取费表'!ab"&amp;$G$1)</f>
        <v>0</v>
      </c>
    </row>
    <row r="10" spans="1:33" ht="18" customHeight="1" x14ac:dyDescent="0.2">
      <c r="A10" s="1715" t="s">
        <v>1800</v>
      </c>
      <c r="B10" s="2313" t="s">
        <v>2413</v>
      </c>
      <c r="C10" s="770">
        <f ca="1">ROUND(IF(F10="押一",C6/12*F11,IF(F10="押二",C6/12*2*F11,IF(F10="押三",C6/12*3*F11,C11*F11))),0)</f>
        <v>5</v>
      </c>
      <c r="D10" s="2320" t="s">
        <v>2907</v>
      </c>
      <c r="E10" s="2317" t="s">
        <v>2418</v>
      </c>
      <c r="F10" s="2429" t="s">
        <v>3337</v>
      </c>
      <c r="G10" s="1914"/>
      <c r="H10" s="2379" t="s">
        <v>1800</v>
      </c>
      <c r="I10" s="2384" t="s">
        <v>2413</v>
      </c>
      <c r="J10" s="754">
        <f ca="1">ROUND(IF(M10="押一",J6/12*M11,IF(M10="押二",J6/12*2*M11,IF(M10="押三",J6/12*3*M11,J11*M11))),0)</f>
        <v>0</v>
      </c>
      <c r="K10" s="2320" t="s">
        <v>2907</v>
      </c>
      <c r="L10" s="2317" t="s">
        <v>2418</v>
      </c>
      <c r="M10" s="2429"/>
    </row>
    <row r="11" spans="1:33" ht="18" customHeight="1" x14ac:dyDescent="0.2">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x14ac:dyDescent="0.25">
      <c r="A12" s="2355" t="s">
        <v>2421</v>
      </c>
      <c r="B12" s="2356" t="s">
        <v>2414</v>
      </c>
      <c r="C12" s="2357"/>
      <c r="D12" s="2358"/>
      <c r="E12" s="2359"/>
      <c r="F12" s="2360"/>
      <c r="G12" s="1914"/>
      <c r="H12" s="2369" t="s">
        <v>2421</v>
      </c>
      <c r="I12" s="2382" t="s">
        <v>2414</v>
      </c>
      <c r="J12" s="2383"/>
      <c r="K12" s="2358"/>
      <c r="L12" s="2359"/>
      <c r="M12" s="2372"/>
    </row>
    <row r="13" spans="1:33" ht="18" customHeight="1" thickTop="1" x14ac:dyDescent="0.2">
      <c r="A13" s="1714">
        <v>2</v>
      </c>
      <c r="B13" s="1712" t="s">
        <v>622</v>
      </c>
      <c r="C13" s="763">
        <f ca="1">ROUND(C29*F13,0)</f>
        <v>13967</v>
      </c>
      <c r="D13" s="1719" t="s">
        <v>2262</v>
      </c>
      <c r="E13" s="1719" t="s">
        <v>621</v>
      </c>
      <c r="F13" s="3531">
        <f ca="1">INDIRECT("'数据-取费表'!y"&amp;$G$1)</f>
        <v>1</v>
      </c>
      <c r="G13" s="1914"/>
      <c r="H13" s="1714">
        <v>2</v>
      </c>
      <c r="I13" s="1712" t="s">
        <v>622</v>
      </c>
      <c r="J13" s="1704">
        <f ca="1">ROUND(J14*J15,0)</f>
        <v>0</v>
      </c>
      <c r="K13" s="1706" t="s">
        <v>620</v>
      </c>
      <c r="L13" s="2370"/>
      <c r="M13" s="2371"/>
    </row>
    <row r="14" spans="1:33" ht="18" customHeight="1" x14ac:dyDescent="0.2">
      <c r="A14" s="1547" t="s">
        <v>1806</v>
      </c>
      <c r="B14" s="755" t="s">
        <v>623</v>
      </c>
      <c r="C14" s="775">
        <f ca="1">INDIRECT("'数据-取费表'!m"&amp;$G$1)+INDIRECT("'数据-取费表'!t"&amp;$G$1)</f>
        <v>9348</v>
      </c>
      <c r="D14" s="3442" t="s">
        <v>624</v>
      </c>
      <c r="E14" s="3443"/>
      <c r="F14" s="776"/>
      <c r="G14" s="1914"/>
      <c r="H14" s="1548" t="s">
        <v>1799</v>
      </c>
      <c r="I14" s="2079" t="s">
        <v>2777</v>
      </c>
      <c r="J14" s="53">
        <f ca="1">C29</f>
        <v>13967</v>
      </c>
      <c r="K14" s="26"/>
      <c r="L14" s="772"/>
      <c r="M14" s="773"/>
    </row>
    <row r="15" spans="1:33" s="1916" customFormat="1" ht="18" customHeight="1" thickBot="1" x14ac:dyDescent="0.25">
      <c r="A15" s="1547" t="s">
        <v>1807</v>
      </c>
      <c r="B15" s="755" t="s">
        <v>625</v>
      </c>
      <c r="C15" s="53">
        <f ca="1">ROUND(C14*F15,0)</f>
        <v>280</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x14ac:dyDescent="0.2">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270</v>
      </c>
      <c r="K16" s="1706" t="s">
        <v>630</v>
      </c>
      <c r="L16" s="3444"/>
      <c r="M16" s="2310"/>
    </row>
    <row r="17" spans="1:33" s="1916" customFormat="1" ht="18" customHeight="1" x14ac:dyDescent="0.2">
      <c r="A17" s="1547" t="s">
        <v>1856</v>
      </c>
      <c r="B17" s="755" t="s">
        <v>631</v>
      </c>
      <c r="C17" s="53">
        <f ca="1">ROUND(F17*(F43+INDIRECT("'数据-取费表'!S"&amp;$G$1))/10000,0)</f>
        <v>349</v>
      </c>
      <c r="D17" s="755" t="s">
        <v>632</v>
      </c>
      <c r="E17" s="755" t="s">
        <v>633</v>
      </c>
      <c r="F17" s="56">
        <f>'数据-取费表'!B35</f>
        <v>200</v>
      </c>
      <c r="G17" s="3221"/>
      <c r="H17" s="1548" t="s">
        <v>1799</v>
      </c>
      <c r="I17" s="755" t="s">
        <v>634</v>
      </c>
      <c r="J17" s="2980">
        <f ca="1">ROUND(IF(AND(项目基本情况!B11="自然人",项目基本情况!B10="北京市"),J6*M17/(1+'数据-取费表'!C42),J18+J19+J20),0)</f>
        <v>130</v>
      </c>
      <c r="K17" s="3442" t="s">
        <v>635</v>
      </c>
      <c r="L17" s="3440"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x14ac:dyDescent="0.2">
      <c r="A18" s="1547" t="s">
        <v>1857</v>
      </c>
      <c r="B18" s="755" t="s">
        <v>637</v>
      </c>
      <c r="C18" s="53">
        <f ca="1">ROUND(C14*F18,0)</f>
        <v>140</v>
      </c>
      <c r="D18" s="755" t="s">
        <v>626</v>
      </c>
      <c r="E18" s="755" t="s">
        <v>627</v>
      </c>
      <c r="F18" s="780">
        <f>'数据-取费表'!B36</f>
        <v>1.4999999999999999E-2</v>
      </c>
      <c r="G18" s="3221"/>
      <c r="H18" s="1547" t="s">
        <v>1806</v>
      </c>
      <c r="I18" s="755" t="s">
        <v>638</v>
      </c>
      <c r="J18" s="53">
        <f ca="1">ROUND(J6*M18/(1+'数据-取费表'!C42),1)</f>
        <v>0</v>
      </c>
      <c r="K18" s="3440"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x14ac:dyDescent="0.2">
      <c r="A19" s="1548" t="s">
        <v>1799</v>
      </c>
      <c r="B19" s="755" t="s">
        <v>640</v>
      </c>
      <c r="C19" s="53">
        <f ca="1">SUM(C14:C18)</f>
        <v>10117</v>
      </c>
      <c r="D19" s="258" t="s">
        <v>641</v>
      </c>
      <c r="E19" s="3455"/>
      <c r="F19" s="56"/>
      <c r="G19" s="1914"/>
      <c r="H19" s="1547" t="s">
        <v>1807</v>
      </c>
      <c r="I19" s="755" t="s">
        <v>642</v>
      </c>
      <c r="J19" s="53">
        <f ca="1">IF(K19="按租金收入计税",ROUND(J6*M19/(1+'数据-取费表'!C42),1),ROUND(C29*F33*0.7,1))</f>
        <v>117.3</v>
      </c>
      <c r="K19" s="781" t="s">
        <v>643</v>
      </c>
      <c r="L19" s="755" t="s">
        <v>627</v>
      </c>
      <c r="M19" s="780">
        <f>IF(K19="按租金收入计税",'数据-取费表'!B51,'数据-取费表'!B50)</f>
        <v>1.2E-2</v>
      </c>
    </row>
    <row r="20" spans="1:33" s="1916" customFormat="1" ht="18" customHeight="1" x14ac:dyDescent="0.2">
      <c r="A20" s="1548" t="s">
        <v>1858</v>
      </c>
      <c r="B20" s="755" t="s">
        <v>644</v>
      </c>
      <c r="C20" s="53">
        <f ca="1">ROUND(C19*F20,0)</f>
        <v>202</v>
      </c>
      <c r="D20" s="782" t="s">
        <v>645</v>
      </c>
      <c r="E20" s="755" t="s">
        <v>627</v>
      </c>
      <c r="F20" s="780">
        <f>'数据-取费表'!B37</f>
        <v>0.02</v>
      </c>
      <c r="G20" s="3221"/>
      <c r="H20" s="1550" t="s">
        <v>1808</v>
      </c>
      <c r="I20" s="338" t="s">
        <v>646</v>
      </c>
      <c r="J20" s="54">
        <f ca="1">ROUND(M20*M21/10000,0)</f>
        <v>13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x14ac:dyDescent="0.2">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7041.86</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x14ac:dyDescent="0.2">
      <c r="A22" s="1548" t="s">
        <v>1860</v>
      </c>
      <c r="B22" s="755" t="s">
        <v>653</v>
      </c>
      <c r="C22" s="53"/>
      <c r="D22" s="2388" t="str">
        <f>IF(F23&lt;=1,"单利计息。","复利计息。")&amp;"建造成本、管理费用、销售费用产生的利息。"</f>
        <v>复利计息。建造成本、管理费用、销售费用产生的利息。</v>
      </c>
      <c r="E22" s="3455"/>
      <c r="F22" s="56"/>
      <c r="G22" s="1914"/>
      <c r="H22" s="1548" t="s">
        <v>1858</v>
      </c>
      <c r="I22" s="755" t="s">
        <v>654</v>
      </c>
      <c r="J22" s="53">
        <f ca="1">ROUND(J14*M22,0)</f>
        <v>140</v>
      </c>
      <c r="K22" s="3440" t="s">
        <v>655</v>
      </c>
      <c r="L22" s="755" t="s">
        <v>627</v>
      </c>
      <c r="M22" s="787">
        <f ca="1">INDIRECT("'数据-取费表'!Ak"&amp;$G$1)</f>
        <v>0.01</v>
      </c>
    </row>
    <row r="23" spans="1:33" s="1916" customFormat="1" ht="18" customHeight="1" x14ac:dyDescent="0.2">
      <c r="A23" s="1547" t="s">
        <v>1806</v>
      </c>
      <c r="B23" s="755" t="s">
        <v>2393</v>
      </c>
      <c r="C23" s="53">
        <f ca="1">ROUND(IF('数据-取费表'!B22&lt;=1,(C19+C20)*F24*F23/2,(C19+C20)*(POWER((1+F24),F23/2)-1)),0)</f>
        <v>490</v>
      </c>
      <c r="D23" s="2387" t="str">
        <f>IF(F23&lt;=1,"(建造成本+管理费用)×利率×(建设周期÷2)","(建造成本+管理费用)×((1+利率)^(建设周期÷2)-1)")</f>
        <v>(建造成本+管理费用)×((1+利率)^(建设周期÷2)-1)</v>
      </c>
      <c r="E23" s="755" t="s">
        <v>656</v>
      </c>
      <c r="F23" s="3532">
        <f>'数据-取费表'!B20</f>
        <v>2</v>
      </c>
      <c r="G23" s="3221"/>
      <c r="H23" s="1548" t="s">
        <v>1859</v>
      </c>
      <c r="I23" s="755" t="s">
        <v>657</v>
      </c>
      <c r="J23" s="53">
        <f ca="1">ROUND(J13*M23,0)</f>
        <v>0</v>
      </c>
      <c r="K23" s="3440" t="s">
        <v>658</v>
      </c>
      <c r="L23" s="755" t="s">
        <v>627</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x14ac:dyDescent="0.25">
      <c r="A24" s="1547" t="s">
        <v>1807</v>
      </c>
      <c r="B24" s="755" t="s">
        <v>659</v>
      </c>
      <c r="C24" s="53">
        <f ca="1">ROUND(IF('数据-取费表'!B22&lt;=1,F21*F24*F23/2,F21*(POWER((1+F24),F23/2)-1)),4)</f>
        <v>1E-3</v>
      </c>
      <c r="D24" s="2387" t="str">
        <f>IF(F23&lt;=1,"销售费用×利率×(建设周期÷2)","销售费用×((1+利率)^(建设周期÷2)-1)")</f>
        <v>销售费用×((1+利率)^(建设周期÷2)-1)</v>
      </c>
      <c r="E24" s="755" t="s">
        <v>660</v>
      </c>
      <c r="F24" s="3533">
        <f ca="1">'数据-取费表'!B40</f>
        <v>4.7500000000000001E-2</v>
      </c>
      <c r="G24" s="3221"/>
      <c r="H24" s="2369" t="s">
        <v>1860</v>
      </c>
      <c r="I24" s="2364" t="s">
        <v>644</v>
      </c>
      <c r="J24" s="2362">
        <f ca="1">ROUND(J5*M24,0)</f>
        <v>0</v>
      </c>
      <c r="K24" s="2363" t="s">
        <v>661</v>
      </c>
      <c r="L24" s="2364" t="s">
        <v>627</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x14ac:dyDescent="0.2">
      <c r="A25" s="1549" t="s">
        <v>1815</v>
      </c>
      <c r="B25" s="755" t="s">
        <v>662</v>
      </c>
      <c r="C25" s="53"/>
      <c r="D25" s="258" t="s">
        <v>663</v>
      </c>
      <c r="E25" s="3455"/>
      <c r="F25" s="56"/>
      <c r="G25" s="1914"/>
      <c r="H25" s="1714" t="s">
        <v>1751</v>
      </c>
      <c r="I25" s="2687" t="s">
        <v>2774</v>
      </c>
      <c r="J25" s="763">
        <f ca="1">J5-J16</f>
        <v>-270</v>
      </c>
      <c r="K25" s="2366" t="s">
        <v>678</v>
      </c>
      <c r="L25" s="2367"/>
      <c r="M25" s="2368"/>
    </row>
    <row r="26" spans="1:33" ht="18" customHeight="1" x14ac:dyDescent="0.2">
      <c r="A26" s="1547" t="s">
        <v>1806</v>
      </c>
      <c r="B26" s="755" t="s">
        <v>2394</v>
      </c>
      <c r="C26" s="53">
        <f ca="1">ROUND((C19+C20)*F26,0)</f>
        <v>2064</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x14ac:dyDescent="0.2">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x14ac:dyDescent="0.2">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x14ac:dyDescent="0.25">
      <c r="A29" s="2361" t="s">
        <v>1861</v>
      </c>
      <c r="B29" s="2359" t="s">
        <v>2265</v>
      </c>
      <c r="C29" s="2362">
        <f ca="1">ROUND((C19+C20+C23+C26)/(1-F21-C24-C27-C28),0)</f>
        <v>13967</v>
      </c>
      <c r="D29" s="2363"/>
      <c r="E29" s="2364"/>
      <c r="F29" s="2365"/>
      <c r="G29" s="3221"/>
      <c r="H29" s="793" t="s">
        <v>1762</v>
      </c>
      <c r="I29" s="794" t="s">
        <v>1763</v>
      </c>
      <c r="J29" s="795">
        <f ca="1">ROUND(J26/(1+F40)^F41,0)</f>
        <v>0</v>
      </c>
      <c r="K29" s="796" t="s">
        <v>666</v>
      </c>
      <c r="L29" s="797"/>
      <c r="M29" s="798">
        <f ca="1">INDIRECT("'数据-取费表'!k"&amp;$G$1)</f>
        <v>14999.25</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x14ac:dyDescent="0.2">
      <c r="A30" s="1714" t="s">
        <v>7</v>
      </c>
      <c r="B30" s="1712" t="s">
        <v>629</v>
      </c>
      <c r="C30" s="763">
        <f ca="1">ROUND(C31+C36+C37+C38,0)</f>
        <v>540</v>
      </c>
      <c r="D30" s="1706" t="s">
        <v>630</v>
      </c>
      <c r="E30" s="3444"/>
      <c r="F30" s="2310"/>
      <c r="G30" s="1914"/>
      <c r="H30" s="1917"/>
      <c r="I30" s="1918"/>
      <c r="J30" s="1919"/>
      <c r="K30" s="1920"/>
      <c r="L30" s="1921"/>
      <c r="M30" s="1922"/>
    </row>
    <row r="31" spans="1:33" ht="18" customHeight="1" x14ac:dyDescent="0.2">
      <c r="A31" s="1548" t="s">
        <v>1799</v>
      </c>
      <c r="B31" s="755" t="s">
        <v>634</v>
      </c>
      <c r="C31" s="2980">
        <f ca="1">ROUND(IF(AND(项目基本情况!B11="自然人",项目基本情况!B10="北京市"),C6*F31/(1+'数据-取费表'!C42),C32+C33+C34),0)</f>
        <v>347</v>
      </c>
      <c r="D31" s="3442" t="s">
        <v>635</v>
      </c>
      <c r="E31" s="3440"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x14ac:dyDescent="0.2">
      <c r="A32" s="1547" t="s">
        <v>1806</v>
      </c>
      <c r="B32" s="755" t="s">
        <v>638</v>
      </c>
      <c r="C32" s="53">
        <f ca="1">ROUND(C6*F32/(1+'数据-取费表'!C42),1)</f>
        <v>208.1</v>
      </c>
      <c r="D32" s="3440" t="s">
        <v>639</v>
      </c>
      <c r="E32" s="755" t="s">
        <v>627</v>
      </c>
      <c r="F32" s="780">
        <f>'数据-取费表'!B41</f>
        <v>5.6000000000000001E-2</v>
      </c>
      <c r="G32" s="1914"/>
      <c r="H32" s="1923"/>
      <c r="I32" s="1924"/>
      <c r="J32" s="1925"/>
      <c r="K32" s="1926"/>
      <c r="L32" s="1927"/>
      <c r="M32" s="1928"/>
    </row>
    <row r="33" spans="1:18" ht="18" customHeight="1" x14ac:dyDescent="0.15">
      <c r="A33" s="1547" t="s">
        <v>1807</v>
      </c>
      <c r="B33" s="755" t="s">
        <v>642</v>
      </c>
      <c r="C33" s="53">
        <f ca="1">IF(D33="按租金收入计税",ROUND(C6*F33/(1+'数据-取费表'!C42),1),IF(D33="按房产原值计税",ROUND(C29*F33*0.7,1),INDIRECT("'数据-取费表'!Aj"&amp;$G$1)))</f>
        <v>117.3</v>
      </c>
      <c r="D33" s="781" t="s">
        <v>1655</v>
      </c>
      <c r="E33" s="755" t="s">
        <v>627</v>
      </c>
      <c r="F33" s="780">
        <f>IF(D33="按租金收入计税",'数据-取费表'!B51,'数据-取费表'!B50)</f>
        <v>1.2E-2</v>
      </c>
      <c r="G33" s="1914"/>
      <c r="H33" s="1929"/>
      <c r="I33" s="1929"/>
      <c r="J33" s="1929"/>
      <c r="K33" s="1930"/>
      <c r="L33" s="1929"/>
      <c r="M33" s="1929"/>
    </row>
    <row r="34" spans="1:18" ht="18" customHeight="1" x14ac:dyDescent="0.15">
      <c r="A34" s="1550" t="s">
        <v>1808</v>
      </c>
      <c r="B34" s="338" t="s">
        <v>646</v>
      </c>
      <c r="C34" s="54">
        <f>ROUND(F34*F35/10000,1)</f>
        <v>21.6</v>
      </c>
      <c r="D34" s="784" t="s">
        <v>647</v>
      </c>
      <c r="E34" s="755" t="s">
        <v>648</v>
      </c>
      <c r="F34" s="613">
        <f>'数据-取费表'!B52</f>
        <v>18</v>
      </c>
      <c r="G34" s="1914"/>
      <c r="H34" s="1917"/>
      <c r="I34" s="805" t="s">
        <v>1788</v>
      </c>
      <c r="J34" s="806"/>
      <c r="K34" s="1932"/>
      <c r="L34" s="1931"/>
      <c r="M34" s="1931"/>
    </row>
    <row r="35" spans="1:18" ht="18" customHeight="1" x14ac:dyDescent="0.15">
      <c r="A35" s="785"/>
      <c r="B35" s="764"/>
      <c r="C35" s="69"/>
      <c r="D35" s="786"/>
      <c r="E35" s="755" t="s">
        <v>652</v>
      </c>
      <c r="F35" s="3597">
        <f>面积表!C5</f>
        <v>11989.5</v>
      </c>
      <c r="G35" s="1914"/>
      <c r="H35" s="1917"/>
      <c r="I35" s="807" t="s">
        <v>1789</v>
      </c>
      <c r="J35" s="808">
        <f ca="1">ROUND(C13*J36,0)</f>
        <v>908</v>
      </c>
      <c r="K35" s="1930"/>
      <c r="L35" s="1929"/>
      <c r="M35" s="1929"/>
    </row>
    <row r="36" spans="1:18" ht="18" customHeight="1" x14ac:dyDescent="0.15">
      <c r="A36" s="1548" t="s">
        <v>1858</v>
      </c>
      <c r="B36" s="755" t="s">
        <v>654</v>
      </c>
      <c r="C36" s="53">
        <f ca="1">ROUND(C29*F36,1)</f>
        <v>139.69999999999999</v>
      </c>
      <c r="D36" s="3440" t="s">
        <v>669</v>
      </c>
      <c r="E36" s="755" t="s">
        <v>627</v>
      </c>
      <c r="F36" s="787">
        <f ca="1">INDIRECT("'数据-取费表'!Ak"&amp;$G$1)</f>
        <v>0.01</v>
      </c>
      <c r="G36" s="1914"/>
      <c r="H36" s="1929"/>
      <c r="I36" s="809" t="s">
        <v>1790</v>
      </c>
      <c r="J36" s="810">
        <f ca="1">INDIRECT("'数据-取费表'!j"&amp;$G$1)</f>
        <v>6.5000000000000002E-2</v>
      </c>
      <c r="K36" s="1933"/>
      <c r="L36" s="1929"/>
      <c r="M36" s="1929"/>
    </row>
    <row r="37" spans="1:18" ht="18" customHeight="1" x14ac:dyDescent="0.15">
      <c r="A37" s="1548" t="s">
        <v>1859</v>
      </c>
      <c r="B37" s="755" t="s">
        <v>657</v>
      </c>
      <c r="C37" s="53">
        <f ca="1">ROUND(C13*F37,1)</f>
        <v>14</v>
      </c>
      <c r="D37" s="3440" t="s">
        <v>658</v>
      </c>
      <c r="E37" s="755" t="s">
        <v>627</v>
      </c>
      <c r="F37" s="788">
        <f ca="1">INDIRECT("'数据-取费表'!Al"&amp;$G$1)</f>
        <v>1E-3</v>
      </c>
      <c r="G37" s="1914"/>
      <c r="H37" s="1929"/>
      <c r="I37" s="811" t="s">
        <v>1791</v>
      </c>
      <c r="J37" s="812"/>
      <c r="K37" s="1933"/>
      <c r="L37" s="1929"/>
      <c r="M37" s="1929"/>
    </row>
    <row r="38" spans="1:18" ht="18" customHeight="1" thickBot="1" x14ac:dyDescent="0.2">
      <c r="A38" s="2369" t="s">
        <v>1860</v>
      </c>
      <c r="B38" s="2364" t="s">
        <v>644</v>
      </c>
      <c r="C38" s="2362">
        <f ca="1">ROUND(C5*F38,1)</f>
        <v>39.1</v>
      </c>
      <c r="D38" s="2363" t="s">
        <v>661</v>
      </c>
      <c r="E38" s="2364" t="s">
        <v>627</v>
      </c>
      <c r="F38" s="2360">
        <f ca="1">INDIRECT("'数据-取费表'!Am"&amp;$G$1)</f>
        <v>0.01</v>
      </c>
      <c r="G38" s="1914"/>
      <c r="H38" s="1929"/>
      <c r="I38" s="813" t="s">
        <v>1792</v>
      </c>
      <c r="J38" s="814"/>
      <c r="K38" s="1934"/>
      <c r="L38" s="1929"/>
      <c r="M38" s="1929"/>
    </row>
    <row r="39" spans="1:18" ht="24.5" customHeight="1" thickTop="1" x14ac:dyDescent="0.15">
      <c r="A39" s="1714" t="s">
        <v>1751</v>
      </c>
      <c r="B39" s="2687" t="s">
        <v>2774</v>
      </c>
      <c r="C39" s="763">
        <f ca="1">C5-C30</f>
        <v>3366</v>
      </c>
      <c r="D39" s="2366" t="s">
        <v>678</v>
      </c>
      <c r="E39" s="2367"/>
      <c r="F39" s="2368"/>
      <c r="G39" s="1914"/>
      <c r="H39" s="1929"/>
      <c r="I39" s="807" t="s">
        <v>1793</v>
      </c>
      <c r="J39" s="815">
        <f ca="1">ROUND(J35/C39,3)</f>
        <v>0.27</v>
      </c>
      <c r="K39" s="1934"/>
      <c r="L39" s="1929"/>
      <c r="M39" s="1929"/>
    </row>
    <row r="40" spans="1:18" ht="18" customHeight="1" x14ac:dyDescent="0.15">
      <c r="A40" s="752" t="s">
        <v>1755</v>
      </c>
      <c r="B40" s="2080" t="s">
        <v>2266</v>
      </c>
      <c r="C40" s="754">
        <f ca="1">ROUND(C39*(1-((1+F42)/(1+F40))^F41)/(F40-F42),0)</f>
        <v>45517</v>
      </c>
      <c r="D40" s="784" t="s">
        <v>682</v>
      </c>
      <c r="E40" s="755" t="s">
        <v>2381</v>
      </c>
      <c r="F40" s="765">
        <f ca="1">INDIRECT("'数据-取费表'!I"&amp;$G$1)</f>
        <v>5.5E-2</v>
      </c>
      <c r="G40" s="1914"/>
      <c r="H40" s="1914"/>
      <c r="I40" s="807" t="s">
        <v>1794</v>
      </c>
      <c r="J40" s="815">
        <f ca="1">1-J39</f>
        <v>0.73</v>
      </c>
      <c r="K40" s="1934"/>
      <c r="L40" s="1914"/>
      <c r="M40" s="1914"/>
    </row>
    <row r="41" spans="1:18" ht="18" customHeight="1" x14ac:dyDescent="0.15">
      <c r="A41" s="757"/>
      <c r="B41" s="758"/>
      <c r="C41" s="759"/>
      <c r="D41" s="791" t="s">
        <v>1783</v>
      </c>
      <c r="E41" s="755" t="s">
        <v>686</v>
      </c>
      <c r="F41" s="792">
        <f ca="1">IF(INDIRECT("'数据-取费表'!af"&amp;$G$1)=0,INDIRECT("'数据-取费表'!ae"&amp;$G$1),INDIRECT("'数据-取费表'!af"&amp;$G$1))</f>
        <v>25.43</v>
      </c>
      <c r="G41" s="1914"/>
      <c r="H41" s="1869"/>
      <c r="I41" s="813" t="s">
        <v>1795</v>
      </c>
      <c r="J41" s="816"/>
      <c r="K41" s="1933"/>
      <c r="L41" s="1869"/>
      <c r="M41" s="1869"/>
    </row>
    <row r="42" spans="1:18" ht="18" customHeight="1" x14ac:dyDescent="0.15">
      <c r="A42" s="761"/>
      <c r="B42" s="762"/>
      <c r="C42" s="763"/>
      <c r="D42" s="786"/>
      <c r="E42" s="755" t="s">
        <v>688</v>
      </c>
      <c r="F42" s="765">
        <f ca="1">INDIRECT("'数据-取费表'!v"&amp;$G$1)</f>
        <v>0</v>
      </c>
      <c r="G42" s="1914"/>
      <c r="H42" s="1869"/>
      <c r="I42" s="817" t="s">
        <v>1796</v>
      </c>
      <c r="J42" s="815">
        <f ca="1">ROUND(C13/C40,3)</f>
        <v>0.307</v>
      </c>
      <c r="K42" s="1933"/>
      <c r="L42" s="1869"/>
      <c r="M42" s="1869"/>
    </row>
    <row r="43" spans="1:18" ht="18" customHeight="1" thickBot="1" x14ac:dyDescent="0.2">
      <c r="A43" s="793" t="s">
        <v>1762</v>
      </c>
      <c r="B43" s="794" t="s">
        <v>1785</v>
      </c>
      <c r="C43" s="795">
        <f ca="1">ROUND(C40*10000/F43,0)</f>
        <v>30346</v>
      </c>
      <c r="D43" s="796" t="s">
        <v>1786</v>
      </c>
      <c r="E43" s="797" t="s">
        <v>1787</v>
      </c>
      <c r="F43" s="798">
        <f ca="1">INDIRECT("'数据-取费表'!k"&amp;$G$1)</f>
        <v>14999.25</v>
      </c>
      <c r="G43" s="1914"/>
      <c r="H43" s="1869"/>
      <c r="I43" s="817" t="s">
        <v>1797</v>
      </c>
      <c r="J43" s="818">
        <f ca="1">1-J42</f>
        <v>0.69300000000000006</v>
      </c>
      <c r="K43" s="1933"/>
      <c r="L43" s="1869"/>
      <c r="M43" s="1869"/>
    </row>
    <row r="44" spans="1:18" s="1911" customFormat="1" ht="18" customHeight="1" x14ac:dyDescent="0.15">
      <c r="A44" s="1936"/>
      <c r="B44" s="1936"/>
      <c r="C44" s="1953"/>
      <c r="D44" s="1936"/>
      <c r="E44" s="1936"/>
      <c r="F44" s="1936"/>
      <c r="K44" s="1937"/>
      <c r="Q44" s="1948"/>
    </row>
    <row r="45" spans="1:18" s="1911" customFormat="1" ht="18" customHeight="1" thickBot="1" x14ac:dyDescent="0.2">
      <c r="A45" s="1936"/>
      <c r="B45" s="1936"/>
      <c r="C45" s="1953"/>
      <c r="D45" s="1936"/>
      <c r="E45" s="1936"/>
      <c r="F45" s="1936"/>
      <c r="K45" s="1937"/>
      <c r="Q45" s="1948"/>
    </row>
    <row r="46" spans="1:18" s="1911" customFormat="1" ht="18" customHeight="1" thickBot="1" x14ac:dyDescent="0.2">
      <c r="A46" s="2078" t="s">
        <v>2260</v>
      </c>
      <c r="B46" s="1936"/>
      <c r="C46" s="2390">
        <f ca="1">C67-C40</f>
        <v>-49479</v>
      </c>
      <c r="D46" s="3222"/>
      <c r="E46" s="3222"/>
      <c r="F46" s="3222"/>
      <c r="I46" s="2201" t="s">
        <v>2305</v>
      </c>
      <c r="J46" s="2202"/>
      <c r="K46" s="2203"/>
      <c r="L46" s="2772">
        <f ca="1">IF(OR(M47="住宅",D1="土地（套用方法）"),0,IF(L48&gt;J51,L60,J60))</f>
        <v>1440</v>
      </c>
      <c r="M46" s="3223"/>
      <c r="O46" s="2217" t="s">
        <v>2372</v>
      </c>
      <c r="P46" s="1498"/>
      <c r="Q46" s="1506"/>
      <c r="R46" s="1498"/>
    </row>
    <row r="47" spans="1:18" s="1911" customFormat="1" ht="18" customHeight="1" thickBot="1" x14ac:dyDescent="0.2">
      <c r="A47" s="2195">
        <v>1</v>
      </c>
      <c r="B47" s="2196" t="s">
        <v>613</v>
      </c>
      <c r="C47" s="2390">
        <f ca="1">C48+C52+C54</f>
        <v>0</v>
      </c>
      <c r="D47" s="3222"/>
      <c r="E47" s="3222"/>
      <c r="F47" s="3222"/>
      <c r="I47" s="2763" t="s">
        <v>2306</v>
      </c>
      <c r="J47" s="2204" t="s">
        <v>3338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x14ac:dyDescent="0.2">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25.43</v>
      </c>
      <c r="M48" s="3223"/>
      <c r="O48" s="2221" t="s">
        <v>2341</v>
      </c>
      <c r="P48" s="2222" t="s">
        <v>2367</v>
      </c>
      <c r="Q48" s="2223">
        <f ca="1">C40+J29</f>
        <v>45517</v>
      </c>
      <c r="R48" s="2222" t="s">
        <v>2342</v>
      </c>
    </row>
    <row r="49" spans="1:18" s="1911" customFormat="1" ht="18" customHeight="1" thickBot="1" x14ac:dyDescent="0.2">
      <c r="A49" s="757"/>
      <c r="B49" s="758"/>
      <c r="C49" s="759"/>
      <c r="D49" s="760"/>
      <c r="E49" s="755" t="s">
        <v>616</v>
      </c>
      <c r="F49" s="756">
        <f ca="1">F7</f>
        <v>14999.25</v>
      </c>
      <c r="G49" s="1941"/>
      <c r="H49" s="1944"/>
      <c r="I49" s="2760" t="s">
        <v>2308</v>
      </c>
      <c r="J49" s="2206">
        <v>2022</v>
      </c>
      <c r="K49" s="2771" t="s">
        <v>2314</v>
      </c>
      <c r="L49" s="2207"/>
      <c r="M49" s="3223"/>
      <c r="O49" s="2221" t="s">
        <v>2343</v>
      </c>
      <c r="P49" s="2222" t="s">
        <v>2368</v>
      </c>
      <c r="Q49" s="2223">
        <f ca="1">J60</f>
        <v>1440</v>
      </c>
      <c r="R49" s="2222" t="s">
        <v>2344</v>
      </c>
    </row>
    <row r="50" spans="1:18" s="1911" customFormat="1" ht="18" customHeight="1" thickBot="1" x14ac:dyDescent="0.25">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13967</v>
      </c>
      <c r="R50" s="2222" t="s">
        <v>2342</v>
      </c>
    </row>
    <row r="51" spans="1:18" s="1911" customFormat="1" ht="18" customHeight="1" thickBot="1" x14ac:dyDescent="0.25">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55612</v>
      </c>
      <c r="M51" s="3223"/>
      <c r="O51" s="2224" t="s">
        <v>2346</v>
      </c>
      <c r="P51" s="2222" t="s">
        <v>2347</v>
      </c>
      <c r="Q51" s="2225">
        <f ca="1">J58</f>
        <v>0.57599999999999996</v>
      </c>
      <c r="R51" s="2226"/>
    </row>
    <row r="52" spans="1:18" s="1911" customFormat="1" ht="18" customHeight="1" thickBot="1" x14ac:dyDescent="0.25">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x14ac:dyDescent="0.25">
      <c r="A53" s="757"/>
      <c r="B53" s="2314" t="s">
        <v>2527</v>
      </c>
      <c r="C53" s="2318"/>
      <c r="D53" s="2320"/>
      <c r="E53" s="2317"/>
      <c r="F53" s="771"/>
      <c r="I53" s="2766" t="s">
        <v>2911</v>
      </c>
      <c r="J53" s="2819">
        <f ca="1">IF(M47="住宅",IF(D1="——",MAX(J51,L48),MAX(J51,L48-'数据-取费表'!B20)),IF(D1="——",MIN(J51,L48),MIN(J51,L48-'数据-取费表'!B20)))</f>
        <v>25.43</v>
      </c>
      <c r="K53" s="3869" t="s">
        <v>2901</v>
      </c>
      <c r="L53" s="3870"/>
      <c r="M53" s="3223"/>
      <c r="O53" s="2224" t="s">
        <v>2350</v>
      </c>
      <c r="P53" s="2222" t="s">
        <v>2351</v>
      </c>
      <c r="Q53" s="2223">
        <f ca="1">J53</f>
        <v>25.43</v>
      </c>
      <c r="R53" s="2222" t="s">
        <v>2352</v>
      </c>
    </row>
    <row r="54" spans="1:18" s="1911" customFormat="1" ht="18" customHeight="1" thickBot="1" x14ac:dyDescent="0.25">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46957</v>
      </c>
      <c r="R54" s="2226" t="s">
        <v>2354</v>
      </c>
    </row>
    <row r="55" spans="1:18" s="1911" customFormat="1" ht="18" customHeight="1" thickTop="1" thickBot="1" x14ac:dyDescent="0.25">
      <c r="A55" s="768">
        <v>2</v>
      </c>
      <c r="B55" s="769" t="s">
        <v>622</v>
      </c>
      <c r="C55" s="770">
        <f ca="1">C13</f>
        <v>13967</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x14ac:dyDescent="0.25">
      <c r="A56" s="1549"/>
      <c r="B56" s="2079" t="s">
        <v>2265</v>
      </c>
      <c r="C56" s="53">
        <f ca="1">C29</f>
        <v>13967</v>
      </c>
      <c r="D56" s="3440"/>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x14ac:dyDescent="0.25">
      <c r="A57" s="768" t="s">
        <v>7</v>
      </c>
      <c r="B57" s="769" t="s">
        <v>629</v>
      </c>
      <c r="C57" s="770">
        <f ca="1">ROUND(C58+C63+C64+C65,0)</f>
        <v>293</v>
      </c>
      <c r="D57" s="26" t="s">
        <v>630</v>
      </c>
      <c r="E57" s="3455"/>
      <c r="F57" s="56"/>
      <c r="I57" s="2780" t="s">
        <v>2320</v>
      </c>
      <c r="J57" s="2781">
        <f ca="1">IF(OR(M47="住宅",J51&lt;L48,J56="是"),"——",J51-L48)</f>
        <v>34.57</v>
      </c>
      <c r="K57" s="2760" t="s">
        <v>2325</v>
      </c>
      <c r="L57" s="1792" t="str">
        <f ca="1">IF(L48&lt;J51,"——",IF(L55="比较法",L49,IF(L55="基准地价",L50,L51)))</f>
        <v>——</v>
      </c>
      <c r="M57" s="3223"/>
      <c r="O57" s="2221" t="s">
        <v>2341</v>
      </c>
      <c r="P57" s="2222" t="s">
        <v>2367</v>
      </c>
      <c r="Q57" s="2223">
        <f ca="1">C40+J29</f>
        <v>45517</v>
      </c>
      <c r="R57" s="2222" t="s">
        <v>2342</v>
      </c>
    </row>
    <row r="58" spans="1:18" s="1911" customFormat="1" ht="28.5" customHeight="1" thickBot="1" x14ac:dyDescent="0.25">
      <c r="A58" s="1548" t="s">
        <v>1799</v>
      </c>
      <c r="B58" s="755" t="s">
        <v>634</v>
      </c>
      <c r="C58" s="2980">
        <f ca="1">ROUND(IF(AND(项目基本情况!B11="自然人",项目基本情况!B10="北京市"),C48*F58/(1+'数据-取费表'!C42),C59+C60+C61),0)</f>
        <v>139</v>
      </c>
      <c r="D58" s="3442" t="s">
        <v>635</v>
      </c>
      <c r="E58" s="3440"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x14ac:dyDescent="0.25">
      <c r="A59" s="1547" t="s">
        <v>1806</v>
      </c>
      <c r="B59" s="755" t="s">
        <v>638</v>
      </c>
      <c r="C59" s="53">
        <f ca="1">ROUND(C47*F59/1.05,1)</f>
        <v>0</v>
      </c>
      <c r="D59" s="3440" t="s">
        <v>639</v>
      </c>
      <c r="E59" s="755" t="s">
        <v>627</v>
      </c>
      <c r="F59" s="780">
        <f t="shared" ref="F59:F65" si="0">F32</f>
        <v>5.6000000000000001E-2</v>
      </c>
      <c r="I59" s="2780" t="s">
        <v>2322</v>
      </c>
      <c r="J59" s="2781">
        <f ca="1">IF(OR(M47="住宅",J51&lt;L48,J56="是"),"——",ROUND(C29*J58,0))</f>
        <v>8045</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x14ac:dyDescent="0.25">
      <c r="A60" s="1547" t="s">
        <v>1807</v>
      </c>
      <c r="B60" s="755" t="s">
        <v>642</v>
      </c>
      <c r="C60" s="53">
        <f ca="1">IF(D60="按租金收入计税",ROUND(C48*F60/(1+'数据-取费表'!C42),1),IF(D60="按房产原值计税",ROUND(C56*F60*0.7,1),INDIRECT("'数据-取费表'!Aj"&amp;$G$1)))</f>
        <v>117.3</v>
      </c>
      <c r="D60" s="3440" t="str">
        <f>D33</f>
        <v>按房产原值计税</v>
      </c>
      <c r="E60" s="755" t="s">
        <v>627</v>
      </c>
      <c r="F60" s="780">
        <f t="shared" si="0"/>
        <v>1.2E-2</v>
      </c>
      <c r="I60" s="2782" t="s">
        <v>2323</v>
      </c>
      <c r="J60" s="2783">
        <f ca="1">IF(OR(M47="住宅",J51&lt;L48,J56="是"),"0",ROUND(J59/(1+J52)^J53,0))</f>
        <v>1440</v>
      </c>
      <c r="K60" s="2784" t="s">
        <v>2328</v>
      </c>
      <c r="L60" s="2783">
        <f ca="1">IF(OR(M47="住宅",L48&lt;J51),0,ROUND(L57*(L58/L59-1),0))</f>
        <v>0</v>
      </c>
      <c r="M60" s="3223"/>
      <c r="O60" s="2224" t="s">
        <v>2346</v>
      </c>
      <c r="P60" s="2222" t="s">
        <v>2355</v>
      </c>
      <c r="Q60" s="2225">
        <f>L52</f>
        <v>0</v>
      </c>
      <c r="R60" s="2226"/>
    </row>
    <row r="61" spans="1:18" s="1911" customFormat="1" ht="18" customHeight="1" thickBot="1" x14ac:dyDescent="0.25">
      <c r="A61" s="1550" t="s">
        <v>1808</v>
      </c>
      <c r="B61" s="338" t="s">
        <v>646</v>
      </c>
      <c r="C61" s="54">
        <f>ROUND(F61*F62/10000,1)</f>
        <v>21.6</v>
      </c>
      <c r="D61" s="784" t="s">
        <v>647</v>
      </c>
      <c r="E61" s="755" t="s">
        <v>648</v>
      </c>
      <c r="F61" s="613">
        <f t="shared" si="0"/>
        <v>18</v>
      </c>
      <c r="K61" s="1937"/>
      <c r="O61" s="2224" t="s">
        <v>2348</v>
      </c>
      <c r="P61" s="2222" t="s">
        <v>2356</v>
      </c>
      <c r="Q61" s="2223" t="e">
        <f ca="1">L58</f>
        <v>#DIV/0!</v>
      </c>
      <c r="R61" s="2226" t="s">
        <v>2357</v>
      </c>
    </row>
    <row r="62" spans="1:18" s="1911" customFormat="1" ht="17" thickBot="1" x14ac:dyDescent="0.2">
      <c r="A62" s="785"/>
      <c r="B62" s="764"/>
      <c r="C62" s="69"/>
      <c r="D62" s="786"/>
      <c r="E62" s="755" t="s">
        <v>652</v>
      </c>
      <c r="F62" s="756">
        <f t="shared" si="0"/>
        <v>11989.5</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7" thickBot="1" x14ac:dyDescent="0.2">
      <c r="A63" s="1548" t="s">
        <v>1858</v>
      </c>
      <c r="B63" s="755" t="s">
        <v>654</v>
      </c>
      <c r="C63" s="53">
        <f ca="1">ROUND(C56*F63,1)</f>
        <v>139.69999999999999</v>
      </c>
      <c r="D63" s="3440" t="s">
        <v>669</v>
      </c>
      <c r="E63" s="755" t="s">
        <v>627</v>
      </c>
      <c r="F63" s="787">
        <f t="shared" ca="1" si="0"/>
        <v>0.01</v>
      </c>
      <c r="I63" s="2785" t="s">
        <v>2332</v>
      </c>
      <c r="J63" s="2786">
        <v>70</v>
      </c>
      <c r="K63" s="2786">
        <v>50</v>
      </c>
      <c r="L63" s="2786">
        <v>80</v>
      </c>
      <c r="M63" s="2788">
        <v>0.02</v>
      </c>
      <c r="O63" s="2221" t="s">
        <v>2353</v>
      </c>
      <c r="P63" s="2222" t="s">
        <v>2370</v>
      </c>
      <c r="Q63" s="2223">
        <f ca="1">Q57+Q58</f>
        <v>45517</v>
      </c>
      <c r="R63" s="2226" t="s">
        <v>2354</v>
      </c>
    </row>
    <row r="64" spans="1:18" s="1911" customFormat="1" ht="17" thickBot="1" x14ac:dyDescent="0.2">
      <c r="A64" s="1548" t="s">
        <v>1859</v>
      </c>
      <c r="B64" s="755" t="s">
        <v>657</v>
      </c>
      <c r="C64" s="53">
        <f ca="1">ROUND(C55*F64,1)</f>
        <v>14</v>
      </c>
      <c r="D64" s="3440" t="s">
        <v>658</v>
      </c>
      <c r="E64" s="755" t="s">
        <v>627</v>
      </c>
      <c r="F64" s="788">
        <f t="shared" ca="1" si="0"/>
        <v>1E-3</v>
      </c>
      <c r="I64" s="2785" t="s">
        <v>2333</v>
      </c>
      <c r="J64" s="2786">
        <v>50</v>
      </c>
      <c r="K64" s="2786">
        <v>35</v>
      </c>
      <c r="L64" s="2786">
        <v>60</v>
      </c>
      <c r="M64" s="816">
        <v>0</v>
      </c>
      <c r="O64" s="2227" t="s">
        <v>2377</v>
      </c>
      <c r="P64" s="1498"/>
      <c r="Q64" s="1506"/>
      <c r="R64" s="1498"/>
    </row>
    <row r="65" spans="1:18" s="1911" customFormat="1" ht="17" thickBot="1" x14ac:dyDescent="0.2">
      <c r="A65" s="1548" t="s">
        <v>1860</v>
      </c>
      <c r="B65" s="755" t="s">
        <v>644</v>
      </c>
      <c r="C65" s="53">
        <f ca="1">ROUND(C47*F65,1)</f>
        <v>0</v>
      </c>
      <c r="D65" s="3440" t="s">
        <v>661</v>
      </c>
      <c r="E65" s="755" t="s">
        <v>627</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17" thickBot="1" x14ac:dyDescent="0.25">
      <c r="A66" s="768" t="s">
        <v>1751</v>
      </c>
      <c r="B66" s="2688" t="s">
        <v>2774</v>
      </c>
      <c r="C66" s="770">
        <f ca="1">C47-C57</f>
        <v>-293</v>
      </c>
      <c r="D66" s="3442" t="s">
        <v>678</v>
      </c>
      <c r="E66" s="3445"/>
      <c r="F66" s="790"/>
      <c r="K66" s="1937"/>
      <c r="O66" s="2221" t="s">
        <v>2341</v>
      </c>
      <c r="P66" s="2222" t="s">
        <v>2367</v>
      </c>
      <c r="Q66" s="2223">
        <f ca="1">C40+J29</f>
        <v>45517</v>
      </c>
      <c r="R66" s="2222" t="s">
        <v>2342</v>
      </c>
    </row>
    <row r="67" spans="1:18" s="1911" customFormat="1" ht="19" thickBot="1" x14ac:dyDescent="0.25">
      <c r="A67" s="752" t="s">
        <v>1755</v>
      </c>
      <c r="B67" s="2080" t="s">
        <v>2266</v>
      </c>
      <c r="C67" s="754">
        <f ca="1">ROUND(C66*(1-((1+F69)/(1+F67))^F68)/(F67-F69),0)</f>
        <v>-3962</v>
      </c>
      <c r="D67" s="784" t="s">
        <v>682</v>
      </c>
      <c r="E67" s="755" t="s">
        <v>683</v>
      </c>
      <c r="F67" s="765">
        <f ca="1">F40</f>
        <v>5.5E-2</v>
      </c>
      <c r="K67" s="1937"/>
      <c r="O67" s="2221" t="s">
        <v>2343</v>
      </c>
      <c r="P67" s="2222" t="s">
        <v>2374</v>
      </c>
      <c r="Q67" s="2223">
        <f ca="1">L60</f>
        <v>0</v>
      </c>
      <c r="R67" s="2226" t="s">
        <v>2376</v>
      </c>
    </row>
    <row r="68" spans="1:18" ht="21" thickBot="1" x14ac:dyDescent="0.25">
      <c r="A68" s="757"/>
      <c r="B68" s="758"/>
      <c r="C68" s="759"/>
      <c r="D68" s="791" t="s">
        <v>1783</v>
      </c>
      <c r="E68" s="755" t="s">
        <v>686</v>
      </c>
      <c r="F68" s="792">
        <f ca="1">F41</f>
        <v>25.43</v>
      </c>
      <c r="O68" s="2224" t="s">
        <v>2345</v>
      </c>
      <c r="P68" s="2222" t="s">
        <v>2375</v>
      </c>
      <c r="Q68" s="2228">
        <f ca="1">L51</f>
        <v>55612</v>
      </c>
      <c r="R68" s="2229" t="s">
        <v>2378</v>
      </c>
    </row>
    <row r="69" spans="1:18" ht="19" thickBot="1" x14ac:dyDescent="0.25">
      <c r="A69" s="761"/>
      <c r="B69" s="762"/>
      <c r="C69" s="763"/>
      <c r="D69" s="786"/>
      <c r="E69" s="755" t="s">
        <v>688</v>
      </c>
      <c r="F69" s="2194">
        <v>0</v>
      </c>
      <c r="O69" s="2224" t="s">
        <v>2346</v>
      </c>
      <c r="P69" s="2230" t="s">
        <v>2360</v>
      </c>
      <c r="Q69" s="2223">
        <f ca="1">ROUND(Q70-Q71*Q72,0)</f>
        <v>2458</v>
      </c>
      <c r="R69" s="2226"/>
    </row>
    <row r="70" spans="1:18" ht="17" thickBot="1" x14ac:dyDescent="0.25">
      <c r="A70" s="793" t="s">
        <v>1762</v>
      </c>
      <c r="B70" s="794" t="s">
        <v>1785</v>
      </c>
      <c r="C70" s="795">
        <f ca="1">ROUND(C67*10000/F70,0)</f>
        <v>-2641</v>
      </c>
      <c r="D70" s="796" t="s">
        <v>1786</v>
      </c>
      <c r="E70" s="797" t="s">
        <v>1787</v>
      </c>
      <c r="F70" s="798">
        <f ca="1">F43</f>
        <v>14999.25</v>
      </c>
      <c r="O70" s="2224" t="s">
        <v>2361</v>
      </c>
      <c r="P70" s="2230" t="s">
        <v>2362</v>
      </c>
      <c r="Q70" s="2223">
        <f ca="1">C39</f>
        <v>3366</v>
      </c>
      <c r="R70" s="2222" t="s">
        <v>2342</v>
      </c>
    </row>
    <row r="71" spans="1:18" ht="17" thickBot="1" x14ac:dyDescent="0.25">
      <c r="O71" s="2224" t="s">
        <v>2363</v>
      </c>
      <c r="P71" s="2230" t="s">
        <v>2364</v>
      </c>
      <c r="Q71" s="2223">
        <f ca="1">C13</f>
        <v>13967</v>
      </c>
      <c r="R71" s="2222" t="s">
        <v>2342</v>
      </c>
    </row>
    <row r="72" spans="1:18" ht="17" thickBot="1" x14ac:dyDescent="0.25">
      <c r="O72" s="2224" t="s">
        <v>2365</v>
      </c>
      <c r="P72" s="2230" t="s">
        <v>2366</v>
      </c>
      <c r="Q72" s="2225">
        <f ca="1">J36</f>
        <v>6.5000000000000002E-2</v>
      </c>
      <c r="R72" s="2226"/>
    </row>
    <row r="73" spans="1:18" ht="17" thickBot="1" x14ac:dyDescent="0.25">
      <c r="O73" s="2224" t="s">
        <v>2348</v>
      </c>
      <c r="P73" s="2222" t="s">
        <v>2355</v>
      </c>
      <c r="Q73" s="2225">
        <f>L52</f>
        <v>0</v>
      </c>
      <c r="R73" s="2226"/>
    </row>
    <row r="74" spans="1:18" ht="19" thickBot="1" x14ac:dyDescent="0.25">
      <c r="O74" s="2224" t="s">
        <v>2350</v>
      </c>
      <c r="P74" s="2222" t="s">
        <v>2356</v>
      </c>
      <c r="Q74" s="2223" t="e">
        <f ca="1">L58</f>
        <v>#DIV/0!</v>
      </c>
      <c r="R74" s="2226" t="s">
        <v>2357</v>
      </c>
    </row>
    <row r="75" spans="1:18" ht="17" thickBot="1" x14ac:dyDescent="0.25">
      <c r="O75" s="2224" t="s">
        <v>2379</v>
      </c>
      <c r="P75" s="2222" t="str">
        <f>K59</f>
        <v>建筑物剩余耐用年限下的土地年期修正系数Kn</v>
      </c>
      <c r="Q75" s="2223" t="e">
        <f ca="1">L59</f>
        <v>#DIV/0!</v>
      </c>
      <c r="R75" s="2226" t="s">
        <v>2359</v>
      </c>
    </row>
    <row r="76" spans="1:18" ht="17" thickBot="1" x14ac:dyDescent="0.25">
      <c r="O76" s="2221" t="s">
        <v>2353</v>
      </c>
      <c r="P76" s="2222" t="s">
        <v>2370</v>
      </c>
      <c r="Q76" s="2223">
        <f ca="1">Q66+Q67</f>
        <v>45517</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baseColWidth="10" defaultColWidth="8.83203125" defaultRowHeight="13.25" customHeight="1" x14ac:dyDescent="0.15"/>
  <cols>
    <col min="1" max="1" width="9.5" style="3277" customWidth="1"/>
    <col min="2" max="2" width="8.83203125" style="3277"/>
    <col min="3" max="5" width="12.83203125" style="3277" customWidth="1"/>
    <col min="6" max="6" width="47.5" style="3277" customWidth="1"/>
    <col min="7" max="7" width="13" style="3434" customWidth="1"/>
    <col min="8" max="8" width="8.83203125" style="3271"/>
    <col min="9" max="9" width="8.83203125" style="3272"/>
    <col min="10" max="10" width="5.6640625" style="3435" customWidth="1"/>
    <col min="11" max="11" width="11.6640625" style="3435" customWidth="1"/>
    <col min="12" max="13" width="10.6640625" style="3435" customWidth="1"/>
    <col min="14" max="14" width="10" style="3435" customWidth="1"/>
    <col min="15" max="16" width="10.5" style="3435" bestFit="1" customWidth="1"/>
    <col min="17" max="17" width="10" style="3435" customWidth="1"/>
    <col min="18" max="18" width="10.1640625" style="3435" customWidth="1"/>
    <col min="19" max="19" width="10" style="3435" customWidth="1"/>
    <col min="20" max="20" width="26.1640625" style="3435" customWidth="1"/>
    <col min="21" max="21" width="8.83203125" style="3435"/>
    <col min="22" max="22" width="8.83203125" style="3272"/>
    <col min="23" max="256" width="8.83203125" style="3277"/>
    <col min="257" max="257" width="9.5" style="3277" customWidth="1"/>
    <col min="258" max="258" width="8.83203125" style="3277"/>
    <col min="259" max="261" width="12.83203125" style="3277" customWidth="1"/>
    <col min="262" max="262" width="47.5" style="3277" customWidth="1"/>
    <col min="263" max="263" width="13" style="3277" customWidth="1"/>
    <col min="264" max="265" width="8.83203125" style="3277"/>
    <col min="266" max="266" width="5.6640625" style="3277" customWidth="1"/>
    <col min="267" max="267" width="11.6640625" style="3277" customWidth="1"/>
    <col min="268" max="269" width="10.6640625" style="3277" customWidth="1"/>
    <col min="270" max="270" width="10" style="3277" customWidth="1"/>
    <col min="271" max="272" width="10.5" style="3277" bestFit="1" customWidth="1"/>
    <col min="273" max="273" width="10" style="3277" customWidth="1"/>
    <col min="274" max="274" width="10.1640625" style="3277" customWidth="1"/>
    <col min="275" max="275" width="10" style="3277" customWidth="1"/>
    <col min="276" max="276" width="26.1640625" style="3277" customWidth="1"/>
    <col min="277" max="512" width="8.83203125" style="3277"/>
    <col min="513" max="513" width="9.5" style="3277" customWidth="1"/>
    <col min="514" max="514" width="8.83203125" style="3277"/>
    <col min="515" max="517" width="12.83203125" style="3277" customWidth="1"/>
    <col min="518" max="518" width="47.5" style="3277" customWidth="1"/>
    <col min="519" max="519" width="13" style="3277" customWidth="1"/>
    <col min="520" max="521" width="8.83203125" style="3277"/>
    <col min="522" max="522" width="5.6640625" style="3277" customWidth="1"/>
    <col min="523" max="523" width="11.6640625" style="3277" customWidth="1"/>
    <col min="524" max="525" width="10.6640625" style="3277" customWidth="1"/>
    <col min="526" max="526" width="10" style="3277" customWidth="1"/>
    <col min="527" max="528" width="10.5" style="3277" bestFit="1" customWidth="1"/>
    <col min="529" max="529" width="10" style="3277" customWidth="1"/>
    <col min="530" max="530" width="10.1640625" style="3277" customWidth="1"/>
    <col min="531" max="531" width="10" style="3277" customWidth="1"/>
    <col min="532" max="532" width="26.1640625" style="3277" customWidth="1"/>
    <col min="533" max="768" width="8.83203125" style="3277"/>
    <col min="769" max="769" width="9.5" style="3277" customWidth="1"/>
    <col min="770" max="770" width="8.83203125" style="3277"/>
    <col min="771" max="773" width="12.83203125" style="3277" customWidth="1"/>
    <col min="774" max="774" width="47.5" style="3277" customWidth="1"/>
    <col min="775" max="775" width="13" style="3277" customWidth="1"/>
    <col min="776" max="777" width="8.83203125" style="3277"/>
    <col min="778" max="778" width="5.6640625" style="3277" customWidth="1"/>
    <col min="779" max="779" width="11.6640625" style="3277" customWidth="1"/>
    <col min="780" max="781" width="10.6640625" style="3277" customWidth="1"/>
    <col min="782" max="782" width="10" style="3277" customWidth="1"/>
    <col min="783" max="784" width="10.5" style="3277" bestFit="1" customWidth="1"/>
    <col min="785" max="785" width="10" style="3277" customWidth="1"/>
    <col min="786" max="786" width="10.1640625" style="3277" customWidth="1"/>
    <col min="787" max="787" width="10" style="3277" customWidth="1"/>
    <col min="788" max="788" width="26.1640625" style="3277" customWidth="1"/>
    <col min="789" max="1024" width="8.83203125" style="3277"/>
    <col min="1025" max="1025" width="9.5" style="3277" customWidth="1"/>
    <col min="1026" max="1026" width="8.83203125" style="3277"/>
    <col min="1027" max="1029" width="12.83203125" style="3277" customWidth="1"/>
    <col min="1030" max="1030" width="47.5" style="3277" customWidth="1"/>
    <col min="1031" max="1031" width="13" style="3277" customWidth="1"/>
    <col min="1032" max="1033" width="8.83203125" style="3277"/>
    <col min="1034" max="1034" width="5.6640625" style="3277" customWidth="1"/>
    <col min="1035" max="1035" width="11.6640625" style="3277" customWidth="1"/>
    <col min="1036" max="1037" width="10.6640625" style="3277" customWidth="1"/>
    <col min="1038" max="1038" width="10" style="3277" customWidth="1"/>
    <col min="1039" max="1040" width="10.5" style="3277" bestFit="1" customWidth="1"/>
    <col min="1041" max="1041" width="10" style="3277" customWidth="1"/>
    <col min="1042" max="1042" width="10.1640625" style="3277" customWidth="1"/>
    <col min="1043" max="1043" width="10" style="3277" customWidth="1"/>
    <col min="1044" max="1044" width="26.1640625" style="3277" customWidth="1"/>
    <col min="1045" max="1280" width="8.83203125" style="3277"/>
    <col min="1281" max="1281" width="9.5" style="3277" customWidth="1"/>
    <col min="1282" max="1282" width="8.83203125" style="3277"/>
    <col min="1283" max="1285" width="12.83203125" style="3277" customWidth="1"/>
    <col min="1286" max="1286" width="47.5" style="3277" customWidth="1"/>
    <col min="1287" max="1287" width="13" style="3277" customWidth="1"/>
    <col min="1288" max="1289" width="8.83203125" style="3277"/>
    <col min="1290" max="1290" width="5.6640625" style="3277" customWidth="1"/>
    <col min="1291" max="1291" width="11.6640625" style="3277" customWidth="1"/>
    <col min="1292" max="1293" width="10.6640625" style="3277" customWidth="1"/>
    <col min="1294" max="1294" width="10" style="3277" customWidth="1"/>
    <col min="1295" max="1296" width="10.5" style="3277" bestFit="1" customWidth="1"/>
    <col min="1297" max="1297" width="10" style="3277" customWidth="1"/>
    <col min="1298" max="1298" width="10.1640625" style="3277" customWidth="1"/>
    <col min="1299" max="1299" width="10" style="3277" customWidth="1"/>
    <col min="1300" max="1300" width="26.1640625" style="3277" customWidth="1"/>
    <col min="1301" max="1536" width="8.83203125" style="3277"/>
    <col min="1537" max="1537" width="9.5" style="3277" customWidth="1"/>
    <col min="1538" max="1538" width="8.83203125" style="3277"/>
    <col min="1539" max="1541" width="12.83203125" style="3277" customWidth="1"/>
    <col min="1542" max="1542" width="47.5" style="3277" customWidth="1"/>
    <col min="1543" max="1543" width="13" style="3277" customWidth="1"/>
    <col min="1544" max="1545" width="8.83203125" style="3277"/>
    <col min="1546" max="1546" width="5.6640625" style="3277" customWidth="1"/>
    <col min="1547" max="1547" width="11.6640625" style="3277" customWidth="1"/>
    <col min="1548" max="1549" width="10.6640625" style="3277" customWidth="1"/>
    <col min="1550" max="1550" width="10" style="3277" customWidth="1"/>
    <col min="1551" max="1552" width="10.5" style="3277" bestFit="1" customWidth="1"/>
    <col min="1553" max="1553" width="10" style="3277" customWidth="1"/>
    <col min="1554" max="1554" width="10.1640625" style="3277" customWidth="1"/>
    <col min="1555" max="1555" width="10" style="3277" customWidth="1"/>
    <col min="1556" max="1556" width="26.1640625" style="3277" customWidth="1"/>
    <col min="1557" max="1792" width="8.83203125" style="3277"/>
    <col min="1793" max="1793" width="9.5" style="3277" customWidth="1"/>
    <col min="1794" max="1794" width="8.83203125" style="3277"/>
    <col min="1795" max="1797" width="12.83203125" style="3277" customWidth="1"/>
    <col min="1798" max="1798" width="47.5" style="3277" customWidth="1"/>
    <col min="1799" max="1799" width="13" style="3277" customWidth="1"/>
    <col min="1800" max="1801" width="8.83203125" style="3277"/>
    <col min="1802" max="1802" width="5.6640625" style="3277" customWidth="1"/>
    <col min="1803" max="1803" width="11.6640625" style="3277" customWidth="1"/>
    <col min="1804" max="1805" width="10.6640625" style="3277" customWidth="1"/>
    <col min="1806" max="1806" width="10" style="3277" customWidth="1"/>
    <col min="1807" max="1808" width="10.5" style="3277" bestFit="1" customWidth="1"/>
    <col min="1809" max="1809" width="10" style="3277" customWidth="1"/>
    <col min="1810" max="1810" width="10.1640625" style="3277" customWidth="1"/>
    <col min="1811" max="1811" width="10" style="3277" customWidth="1"/>
    <col min="1812" max="1812" width="26.1640625" style="3277" customWidth="1"/>
    <col min="1813" max="2048" width="8.83203125" style="3277"/>
    <col min="2049" max="2049" width="9.5" style="3277" customWidth="1"/>
    <col min="2050" max="2050" width="8.83203125" style="3277"/>
    <col min="2051" max="2053" width="12.83203125" style="3277" customWidth="1"/>
    <col min="2054" max="2054" width="47.5" style="3277" customWidth="1"/>
    <col min="2055" max="2055" width="13" style="3277" customWidth="1"/>
    <col min="2056" max="2057" width="8.83203125" style="3277"/>
    <col min="2058" max="2058" width="5.6640625" style="3277" customWidth="1"/>
    <col min="2059" max="2059" width="11.6640625" style="3277" customWidth="1"/>
    <col min="2060" max="2061" width="10.6640625" style="3277" customWidth="1"/>
    <col min="2062" max="2062" width="10" style="3277" customWidth="1"/>
    <col min="2063" max="2064" width="10.5" style="3277" bestFit="1" customWidth="1"/>
    <col min="2065" max="2065" width="10" style="3277" customWidth="1"/>
    <col min="2066" max="2066" width="10.1640625" style="3277" customWidth="1"/>
    <col min="2067" max="2067" width="10" style="3277" customWidth="1"/>
    <col min="2068" max="2068" width="26.1640625" style="3277" customWidth="1"/>
    <col min="2069" max="2304" width="8.83203125" style="3277"/>
    <col min="2305" max="2305" width="9.5" style="3277" customWidth="1"/>
    <col min="2306" max="2306" width="8.83203125" style="3277"/>
    <col min="2307" max="2309" width="12.83203125" style="3277" customWidth="1"/>
    <col min="2310" max="2310" width="47.5" style="3277" customWidth="1"/>
    <col min="2311" max="2311" width="13" style="3277" customWidth="1"/>
    <col min="2312" max="2313" width="8.83203125" style="3277"/>
    <col min="2314" max="2314" width="5.6640625" style="3277" customWidth="1"/>
    <col min="2315" max="2315" width="11.6640625" style="3277" customWidth="1"/>
    <col min="2316" max="2317" width="10.6640625" style="3277" customWidth="1"/>
    <col min="2318" max="2318" width="10" style="3277" customWidth="1"/>
    <col min="2319" max="2320" width="10.5" style="3277" bestFit="1" customWidth="1"/>
    <col min="2321" max="2321" width="10" style="3277" customWidth="1"/>
    <col min="2322" max="2322" width="10.1640625" style="3277" customWidth="1"/>
    <col min="2323" max="2323" width="10" style="3277" customWidth="1"/>
    <col min="2324" max="2324" width="26.1640625" style="3277" customWidth="1"/>
    <col min="2325" max="2560" width="8.83203125" style="3277"/>
    <col min="2561" max="2561" width="9.5" style="3277" customWidth="1"/>
    <col min="2562" max="2562" width="8.83203125" style="3277"/>
    <col min="2563" max="2565" width="12.83203125" style="3277" customWidth="1"/>
    <col min="2566" max="2566" width="47.5" style="3277" customWidth="1"/>
    <col min="2567" max="2567" width="13" style="3277" customWidth="1"/>
    <col min="2568" max="2569" width="8.83203125" style="3277"/>
    <col min="2570" max="2570" width="5.6640625" style="3277" customWidth="1"/>
    <col min="2571" max="2571" width="11.6640625" style="3277" customWidth="1"/>
    <col min="2572" max="2573" width="10.6640625" style="3277" customWidth="1"/>
    <col min="2574" max="2574" width="10" style="3277" customWidth="1"/>
    <col min="2575" max="2576" width="10.5" style="3277" bestFit="1" customWidth="1"/>
    <col min="2577" max="2577" width="10" style="3277" customWidth="1"/>
    <col min="2578" max="2578" width="10.1640625" style="3277" customWidth="1"/>
    <col min="2579" max="2579" width="10" style="3277" customWidth="1"/>
    <col min="2580" max="2580" width="26.1640625" style="3277" customWidth="1"/>
    <col min="2581" max="2816" width="8.83203125" style="3277"/>
    <col min="2817" max="2817" width="9.5" style="3277" customWidth="1"/>
    <col min="2818" max="2818" width="8.83203125" style="3277"/>
    <col min="2819" max="2821" width="12.83203125" style="3277" customWidth="1"/>
    <col min="2822" max="2822" width="47.5" style="3277" customWidth="1"/>
    <col min="2823" max="2823" width="13" style="3277" customWidth="1"/>
    <col min="2824" max="2825" width="8.83203125" style="3277"/>
    <col min="2826" max="2826" width="5.6640625" style="3277" customWidth="1"/>
    <col min="2827" max="2827" width="11.6640625" style="3277" customWidth="1"/>
    <col min="2828" max="2829" width="10.6640625" style="3277" customWidth="1"/>
    <col min="2830" max="2830" width="10" style="3277" customWidth="1"/>
    <col min="2831" max="2832" width="10.5" style="3277" bestFit="1" customWidth="1"/>
    <col min="2833" max="2833" width="10" style="3277" customWidth="1"/>
    <col min="2834" max="2834" width="10.1640625" style="3277" customWidth="1"/>
    <col min="2835" max="2835" width="10" style="3277" customWidth="1"/>
    <col min="2836" max="2836" width="26.1640625" style="3277" customWidth="1"/>
    <col min="2837" max="3072" width="8.83203125" style="3277"/>
    <col min="3073" max="3073" width="9.5" style="3277" customWidth="1"/>
    <col min="3074" max="3074" width="8.83203125" style="3277"/>
    <col min="3075" max="3077" width="12.83203125" style="3277" customWidth="1"/>
    <col min="3078" max="3078" width="47.5" style="3277" customWidth="1"/>
    <col min="3079" max="3079" width="13" style="3277" customWidth="1"/>
    <col min="3080" max="3081" width="8.83203125" style="3277"/>
    <col min="3082" max="3082" width="5.6640625" style="3277" customWidth="1"/>
    <col min="3083" max="3083" width="11.6640625" style="3277" customWidth="1"/>
    <col min="3084" max="3085" width="10.6640625" style="3277" customWidth="1"/>
    <col min="3086" max="3086" width="10" style="3277" customWidth="1"/>
    <col min="3087" max="3088" width="10.5" style="3277" bestFit="1" customWidth="1"/>
    <col min="3089" max="3089" width="10" style="3277" customWidth="1"/>
    <col min="3090" max="3090" width="10.1640625" style="3277" customWidth="1"/>
    <col min="3091" max="3091" width="10" style="3277" customWidth="1"/>
    <col min="3092" max="3092" width="26.1640625" style="3277" customWidth="1"/>
    <col min="3093" max="3328" width="8.83203125" style="3277"/>
    <col min="3329" max="3329" width="9.5" style="3277" customWidth="1"/>
    <col min="3330" max="3330" width="8.83203125" style="3277"/>
    <col min="3331" max="3333" width="12.83203125" style="3277" customWidth="1"/>
    <col min="3334" max="3334" width="47.5" style="3277" customWidth="1"/>
    <col min="3335" max="3335" width="13" style="3277" customWidth="1"/>
    <col min="3336" max="3337" width="8.83203125" style="3277"/>
    <col min="3338" max="3338" width="5.6640625" style="3277" customWidth="1"/>
    <col min="3339" max="3339" width="11.6640625" style="3277" customWidth="1"/>
    <col min="3340" max="3341" width="10.6640625" style="3277" customWidth="1"/>
    <col min="3342" max="3342" width="10" style="3277" customWidth="1"/>
    <col min="3343" max="3344" width="10.5" style="3277" bestFit="1" customWidth="1"/>
    <col min="3345" max="3345" width="10" style="3277" customWidth="1"/>
    <col min="3346" max="3346" width="10.1640625" style="3277" customWidth="1"/>
    <col min="3347" max="3347" width="10" style="3277" customWidth="1"/>
    <col min="3348" max="3348" width="26.1640625" style="3277" customWidth="1"/>
    <col min="3349" max="3584" width="8.83203125" style="3277"/>
    <col min="3585" max="3585" width="9.5" style="3277" customWidth="1"/>
    <col min="3586" max="3586" width="8.83203125" style="3277"/>
    <col min="3587" max="3589" width="12.83203125" style="3277" customWidth="1"/>
    <col min="3590" max="3590" width="47.5" style="3277" customWidth="1"/>
    <col min="3591" max="3591" width="13" style="3277" customWidth="1"/>
    <col min="3592" max="3593" width="8.83203125" style="3277"/>
    <col min="3594" max="3594" width="5.6640625" style="3277" customWidth="1"/>
    <col min="3595" max="3595" width="11.6640625" style="3277" customWidth="1"/>
    <col min="3596" max="3597" width="10.6640625" style="3277" customWidth="1"/>
    <col min="3598" max="3598" width="10" style="3277" customWidth="1"/>
    <col min="3599" max="3600" width="10.5" style="3277" bestFit="1" customWidth="1"/>
    <col min="3601" max="3601" width="10" style="3277" customWidth="1"/>
    <col min="3602" max="3602" width="10.1640625" style="3277" customWidth="1"/>
    <col min="3603" max="3603" width="10" style="3277" customWidth="1"/>
    <col min="3604" max="3604" width="26.1640625" style="3277" customWidth="1"/>
    <col min="3605" max="3840" width="8.83203125" style="3277"/>
    <col min="3841" max="3841" width="9.5" style="3277" customWidth="1"/>
    <col min="3842" max="3842" width="8.83203125" style="3277"/>
    <col min="3843" max="3845" width="12.83203125" style="3277" customWidth="1"/>
    <col min="3846" max="3846" width="47.5" style="3277" customWidth="1"/>
    <col min="3847" max="3847" width="13" style="3277" customWidth="1"/>
    <col min="3848" max="3849" width="8.83203125" style="3277"/>
    <col min="3850" max="3850" width="5.6640625" style="3277" customWidth="1"/>
    <col min="3851" max="3851" width="11.6640625" style="3277" customWidth="1"/>
    <col min="3852" max="3853" width="10.6640625" style="3277" customWidth="1"/>
    <col min="3854" max="3854" width="10" style="3277" customWidth="1"/>
    <col min="3855" max="3856" width="10.5" style="3277" bestFit="1" customWidth="1"/>
    <col min="3857" max="3857" width="10" style="3277" customWidth="1"/>
    <col min="3858" max="3858" width="10.1640625" style="3277" customWidth="1"/>
    <col min="3859" max="3859" width="10" style="3277" customWidth="1"/>
    <col min="3860" max="3860" width="26.1640625" style="3277" customWidth="1"/>
    <col min="3861" max="4096" width="8.83203125" style="3277"/>
    <col min="4097" max="4097" width="9.5" style="3277" customWidth="1"/>
    <col min="4098" max="4098" width="8.83203125" style="3277"/>
    <col min="4099" max="4101" width="12.83203125" style="3277" customWidth="1"/>
    <col min="4102" max="4102" width="47.5" style="3277" customWidth="1"/>
    <col min="4103" max="4103" width="13" style="3277" customWidth="1"/>
    <col min="4104" max="4105" width="8.83203125" style="3277"/>
    <col min="4106" max="4106" width="5.6640625" style="3277" customWidth="1"/>
    <col min="4107" max="4107" width="11.6640625" style="3277" customWidth="1"/>
    <col min="4108" max="4109" width="10.6640625" style="3277" customWidth="1"/>
    <col min="4110" max="4110" width="10" style="3277" customWidth="1"/>
    <col min="4111" max="4112" width="10.5" style="3277" bestFit="1" customWidth="1"/>
    <col min="4113" max="4113" width="10" style="3277" customWidth="1"/>
    <col min="4114" max="4114" width="10.1640625" style="3277" customWidth="1"/>
    <col min="4115" max="4115" width="10" style="3277" customWidth="1"/>
    <col min="4116" max="4116" width="26.1640625" style="3277" customWidth="1"/>
    <col min="4117" max="4352" width="8.83203125" style="3277"/>
    <col min="4353" max="4353" width="9.5" style="3277" customWidth="1"/>
    <col min="4354" max="4354" width="8.83203125" style="3277"/>
    <col min="4355" max="4357" width="12.83203125" style="3277" customWidth="1"/>
    <col min="4358" max="4358" width="47.5" style="3277" customWidth="1"/>
    <col min="4359" max="4359" width="13" style="3277" customWidth="1"/>
    <col min="4360" max="4361" width="8.83203125" style="3277"/>
    <col min="4362" max="4362" width="5.6640625" style="3277" customWidth="1"/>
    <col min="4363" max="4363" width="11.6640625" style="3277" customWidth="1"/>
    <col min="4364" max="4365" width="10.6640625" style="3277" customWidth="1"/>
    <col min="4366" max="4366" width="10" style="3277" customWidth="1"/>
    <col min="4367" max="4368" width="10.5" style="3277" bestFit="1" customWidth="1"/>
    <col min="4369" max="4369" width="10" style="3277" customWidth="1"/>
    <col min="4370" max="4370" width="10.1640625" style="3277" customWidth="1"/>
    <col min="4371" max="4371" width="10" style="3277" customWidth="1"/>
    <col min="4372" max="4372" width="26.1640625" style="3277" customWidth="1"/>
    <col min="4373" max="4608" width="8.83203125" style="3277"/>
    <col min="4609" max="4609" width="9.5" style="3277" customWidth="1"/>
    <col min="4610" max="4610" width="8.83203125" style="3277"/>
    <col min="4611" max="4613" width="12.83203125" style="3277" customWidth="1"/>
    <col min="4614" max="4614" width="47.5" style="3277" customWidth="1"/>
    <col min="4615" max="4615" width="13" style="3277" customWidth="1"/>
    <col min="4616" max="4617" width="8.83203125" style="3277"/>
    <col min="4618" max="4618" width="5.6640625" style="3277" customWidth="1"/>
    <col min="4619" max="4619" width="11.6640625" style="3277" customWidth="1"/>
    <col min="4620" max="4621" width="10.6640625" style="3277" customWidth="1"/>
    <col min="4622" max="4622" width="10" style="3277" customWidth="1"/>
    <col min="4623" max="4624" width="10.5" style="3277" bestFit="1" customWidth="1"/>
    <col min="4625" max="4625" width="10" style="3277" customWidth="1"/>
    <col min="4626" max="4626" width="10.1640625" style="3277" customWidth="1"/>
    <col min="4627" max="4627" width="10" style="3277" customWidth="1"/>
    <col min="4628" max="4628" width="26.1640625" style="3277" customWidth="1"/>
    <col min="4629" max="4864" width="8.83203125" style="3277"/>
    <col min="4865" max="4865" width="9.5" style="3277" customWidth="1"/>
    <col min="4866" max="4866" width="8.83203125" style="3277"/>
    <col min="4867" max="4869" width="12.83203125" style="3277" customWidth="1"/>
    <col min="4870" max="4870" width="47.5" style="3277" customWidth="1"/>
    <col min="4871" max="4871" width="13" style="3277" customWidth="1"/>
    <col min="4872" max="4873" width="8.83203125" style="3277"/>
    <col min="4874" max="4874" width="5.6640625" style="3277" customWidth="1"/>
    <col min="4875" max="4875" width="11.6640625" style="3277" customWidth="1"/>
    <col min="4876" max="4877" width="10.6640625" style="3277" customWidth="1"/>
    <col min="4878" max="4878" width="10" style="3277" customWidth="1"/>
    <col min="4879" max="4880" width="10.5" style="3277" bestFit="1" customWidth="1"/>
    <col min="4881" max="4881" width="10" style="3277" customWidth="1"/>
    <col min="4882" max="4882" width="10.1640625" style="3277" customWidth="1"/>
    <col min="4883" max="4883" width="10" style="3277" customWidth="1"/>
    <col min="4884" max="4884" width="26.1640625" style="3277" customWidth="1"/>
    <col min="4885" max="5120" width="8.83203125" style="3277"/>
    <col min="5121" max="5121" width="9.5" style="3277" customWidth="1"/>
    <col min="5122" max="5122" width="8.83203125" style="3277"/>
    <col min="5123" max="5125" width="12.83203125" style="3277" customWidth="1"/>
    <col min="5126" max="5126" width="47.5" style="3277" customWidth="1"/>
    <col min="5127" max="5127" width="13" style="3277" customWidth="1"/>
    <col min="5128" max="5129" width="8.83203125" style="3277"/>
    <col min="5130" max="5130" width="5.6640625" style="3277" customWidth="1"/>
    <col min="5131" max="5131" width="11.6640625" style="3277" customWidth="1"/>
    <col min="5132" max="5133" width="10.6640625" style="3277" customWidth="1"/>
    <col min="5134" max="5134" width="10" style="3277" customWidth="1"/>
    <col min="5135" max="5136" width="10.5" style="3277" bestFit="1" customWidth="1"/>
    <col min="5137" max="5137" width="10" style="3277" customWidth="1"/>
    <col min="5138" max="5138" width="10.1640625" style="3277" customWidth="1"/>
    <col min="5139" max="5139" width="10" style="3277" customWidth="1"/>
    <col min="5140" max="5140" width="26.1640625" style="3277" customWidth="1"/>
    <col min="5141" max="5376" width="8.83203125" style="3277"/>
    <col min="5377" max="5377" width="9.5" style="3277" customWidth="1"/>
    <col min="5378" max="5378" width="8.83203125" style="3277"/>
    <col min="5379" max="5381" width="12.83203125" style="3277" customWidth="1"/>
    <col min="5382" max="5382" width="47.5" style="3277" customWidth="1"/>
    <col min="5383" max="5383" width="13" style="3277" customWidth="1"/>
    <col min="5384" max="5385" width="8.83203125" style="3277"/>
    <col min="5386" max="5386" width="5.6640625" style="3277" customWidth="1"/>
    <col min="5387" max="5387" width="11.6640625" style="3277" customWidth="1"/>
    <col min="5388" max="5389" width="10.6640625" style="3277" customWidth="1"/>
    <col min="5390" max="5390" width="10" style="3277" customWidth="1"/>
    <col min="5391" max="5392" width="10.5" style="3277" bestFit="1" customWidth="1"/>
    <col min="5393" max="5393" width="10" style="3277" customWidth="1"/>
    <col min="5394" max="5394" width="10.1640625" style="3277" customWidth="1"/>
    <col min="5395" max="5395" width="10" style="3277" customWidth="1"/>
    <col min="5396" max="5396" width="26.1640625" style="3277" customWidth="1"/>
    <col min="5397" max="5632" width="8.83203125" style="3277"/>
    <col min="5633" max="5633" width="9.5" style="3277" customWidth="1"/>
    <col min="5634" max="5634" width="8.83203125" style="3277"/>
    <col min="5635" max="5637" width="12.83203125" style="3277" customWidth="1"/>
    <col min="5638" max="5638" width="47.5" style="3277" customWidth="1"/>
    <col min="5639" max="5639" width="13" style="3277" customWidth="1"/>
    <col min="5640" max="5641" width="8.83203125" style="3277"/>
    <col min="5642" max="5642" width="5.6640625" style="3277" customWidth="1"/>
    <col min="5643" max="5643" width="11.6640625" style="3277" customWidth="1"/>
    <col min="5644" max="5645" width="10.6640625" style="3277" customWidth="1"/>
    <col min="5646" max="5646" width="10" style="3277" customWidth="1"/>
    <col min="5647" max="5648" width="10.5" style="3277" bestFit="1" customWidth="1"/>
    <col min="5649" max="5649" width="10" style="3277" customWidth="1"/>
    <col min="5650" max="5650" width="10.1640625" style="3277" customWidth="1"/>
    <col min="5651" max="5651" width="10" style="3277" customWidth="1"/>
    <col min="5652" max="5652" width="26.1640625" style="3277" customWidth="1"/>
    <col min="5653" max="5888" width="8.83203125" style="3277"/>
    <col min="5889" max="5889" width="9.5" style="3277" customWidth="1"/>
    <col min="5890" max="5890" width="8.83203125" style="3277"/>
    <col min="5891" max="5893" width="12.83203125" style="3277" customWidth="1"/>
    <col min="5894" max="5894" width="47.5" style="3277" customWidth="1"/>
    <col min="5895" max="5895" width="13" style="3277" customWidth="1"/>
    <col min="5896" max="5897" width="8.83203125" style="3277"/>
    <col min="5898" max="5898" width="5.6640625" style="3277" customWidth="1"/>
    <col min="5899" max="5899" width="11.6640625" style="3277" customWidth="1"/>
    <col min="5900" max="5901" width="10.6640625" style="3277" customWidth="1"/>
    <col min="5902" max="5902" width="10" style="3277" customWidth="1"/>
    <col min="5903" max="5904" width="10.5" style="3277" bestFit="1" customWidth="1"/>
    <col min="5905" max="5905" width="10" style="3277" customWidth="1"/>
    <col min="5906" max="5906" width="10.1640625" style="3277" customWidth="1"/>
    <col min="5907" max="5907" width="10" style="3277" customWidth="1"/>
    <col min="5908" max="5908" width="26.1640625" style="3277" customWidth="1"/>
    <col min="5909" max="6144" width="8.83203125" style="3277"/>
    <col min="6145" max="6145" width="9.5" style="3277" customWidth="1"/>
    <col min="6146" max="6146" width="8.83203125" style="3277"/>
    <col min="6147" max="6149" width="12.83203125" style="3277" customWidth="1"/>
    <col min="6150" max="6150" width="47.5" style="3277" customWidth="1"/>
    <col min="6151" max="6151" width="13" style="3277" customWidth="1"/>
    <col min="6152" max="6153" width="8.83203125" style="3277"/>
    <col min="6154" max="6154" width="5.6640625" style="3277" customWidth="1"/>
    <col min="6155" max="6155" width="11.6640625" style="3277" customWidth="1"/>
    <col min="6156" max="6157" width="10.6640625" style="3277" customWidth="1"/>
    <col min="6158" max="6158" width="10" style="3277" customWidth="1"/>
    <col min="6159" max="6160" width="10.5" style="3277" bestFit="1" customWidth="1"/>
    <col min="6161" max="6161" width="10" style="3277" customWidth="1"/>
    <col min="6162" max="6162" width="10.1640625" style="3277" customWidth="1"/>
    <col min="6163" max="6163" width="10" style="3277" customWidth="1"/>
    <col min="6164" max="6164" width="26.1640625" style="3277" customWidth="1"/>
    <col min="6165" max="6400" width="8.83203125" style="3277"/>
    <col min="6401" max="6401" width="9.5" style="3277" customWidth="1"/>
    <col min="6402" max="6402" width="8.83203125" style="3277"/>
    <col min="6403" max="6405" width="12.83203125" style="3277" customWidth="1"/>
    <col min="6406" max="6406" width="47.5" style="3277" customWidth="1"/>
    <col min="6407" max="6407" width="13" style="3277" customWidth="1"/>
    <col min="6408" max="6409" width="8.83203125" style="3277"/>
    <col min="6410" max="6410" width="5.6640625" style="3277" customWidth="1"/>
    <col min="6411" max="6411" width="11.6640625" style="3277" customWidth="1"/>
    <col min="6412" max="6413" width="10.6640625" style="3277" customWidth="1"/>
    <col min="6414" max="6414" width="10" style="3277" customWidth="1"/>
    <col min="6415" max="6416" width="10.5" style="3277" bestFit="1" customWidth="1"/>
    <col min="6417" max="6417" width="10" style="3277" customWidth="1"/>
    <col min="6418" max="6418" width="10.1640625" style="3277" customWidth="1"/>
    <col min="6419" max="6419" width="10" style="3277" customWidth="1"/>
    <col min="6420" max="6420" width="26.1640625" style="3277" customWidth="1"/>
    <col min="6421" max="6656" width="8.83203125" style="3277"/>
    <col min="6657" max="6657" width="9.5" style="3277" customWidth="1"/>
    <col min="6658" max="6658" width="8.83203125" style="3277"/>
    <col min="6659" max="6661" width="12.83203125" style="3277" customWidth="1"/>
    <col min="6662" max="6662" width="47.5" style="3277" customWidth="1"/>
    <col min="6663" max="6663" width="13" style="3277" customWidth="1"/>
    <col min="6664" max="6665" width="8.83203125" style="3277"/>
    <col min="6666" max="6666" width="5.6640625" style="3277" customWidth="1"/>
    <col min="6667" max="6667" width="11.6640625" style="3277" customWidth="1"/>
    <col min="6668" max="6669" width="10.6640625" style="3277" customWidth="1"/>
    <col min="6670" max="6670" width="10" style="3277" customWidth="1"/>
    <col min="6671" max="6672" width="10.5" style="3277" bestFit="1" customWidth="1"/>
    <col min="6673" max="6673" width="10" style="3277" customWidth="1"/>
    <col min="6674" max="6674" width="10.1640625" style="3277" customWidth="1"/>
    <col min="6675" max="6675" width="10" style="3277" customWidth="1"/>
    <col min="6676" max="6676" width="26.1640625" style="3277" customWidth="1"/>
    <col min="6677" max="6912" width="8.83203125" style="3277"/>
    <col min="6913" max="6913" width="9.5" style="3277" customWidth="1"/>
    <col min="6914" max="6914" width="8.83203125" style="3277"/>
    <col min="6915" max="6917" width="12.83203125" style="3277" customWidth="1"/>
    <col min="6918" max="6918" width="47.5" style="3277" customWidth="1"/>
    <col min="6919" max="6919" width="13" style="3277" customWidth="1"/>
    <col min="6920" max="6921" width="8.83203125" style="3277"/>
    <col min="6922" max="6922" width="5.6640625" style="3277" customWidth="1"/>
    <col min="6923" max="6923" width="11.6640625" style="3277" customWidth="1"/>
    <col min="6924" max="6925" width="10.6640625" style="3277" customWidth="1"/>
    <col min="6926" max="6926" width="10" style="3277" customWidth="1"/>
    <col min="6927" max="6928" width="10.5" style="3277" bestFit="1" customWidth="1"/>
    <col min="6929" max="6929" width="10" style="3277" customWidth="1"/>
    <col min="6930" max="6930" width="10.1640625" style="3277" customWidth="1"/>
    <col min="6931" max="6931" width="10" style="3277" customWidth="1"/>
    <col min="6932" max="6932" width="26.1640625" style="3277" customWidth="1"/>
    <col min="6933" max="7168" width="8.83203125" style="3277"/>
    <col min="7169" max="7169" width="9.5" style="3277" customWidth="1"/>
    <col min="7170" max="7170" width="8.83203125" style="3277"/>
    <col min="7171" max="7173" width="12.83203125" style="3277" customWidth="1"/>
    <col min="7174" max="7174" width="47.5" style="3277" customWidth="1"/>
    <col min="7175" max="7175" width="13" style="3277" customWidth="1"/>
    <col min="7176" max="7177" width="8.83203125" style="3277"/>
    <col min="7178" max="7178" width="5.6640625" style="3277" customWidth="1"/>
    <col min="7179" max="7179" width="11.6640625" style="3277" customWidth="1"/>
    <col min="7180" max="7181" width="10.6640625" style="3277" customWidth="1"/>
    <col min="7182" max="7182" width="10" style="3277" customWidth="1"/>
    <col min="7183" max="7184" width="10.5" style="3277" bestFit="1" customWidth="1"/>
    <col min="7185" max="7185" width="10" style="3277" customWidth="1"/>
    <col min="7186" max="7186" width="10.1640625" style="3277" customWidth="1"/>
    <col min="7187" max="7187" width="10" style="3277" customWidth="1"/>
    <col min="7188" max="7188" width="26.1640625" style="3277" customWidth="1"/>
    <col min="7189" max="7424" width="8.83203125" style="3277"/>
    <col min="7425" max="7425" width="9.5" style="3277" customWidth="1"/>
    <col min="7426" max="7426" width="8.83203125" style="3277"/>
    <col min="7427" max="7429" width="12.83203125" style="3277" customWidth="1"/>
    <col min="7430" max="7430" width="47.5" style="3277" customWidth="1"/>
    <col min="7431" max="7431" width="13" style="3277" customWidth="1"/>
    <col min="7432" max="7433" width="8.83203125" style="3277"/>
    <col min="7434" max="7434" width="5.6640625" style="3277" customWidth="1"/>
    <col min="7435" max="7435" width="11.6640625" style="3277" customWidth="1"/>
    <col min="7436" max="7437" width="10.6640625" style="3277" customWidth="1"/>
    <col min="7438" max="7438" width="10" style="3277" customWidth="1"/>
    <col min="7439" max="7440" width="10.5" style="3277" bestFit="1" customWidth="1"/>
    <col min="7441" max="7441" width="10" style="3277" customWidth="1"/>
    <col min="7442" max="7442" width="10.1640625" style="3277" customWidth="1"/>
    <col min="7443" max="7443" width="10" style="3277" customWidth="1"/>
    <col min="7444" max="7444" width="26.1640625" style="3277" customWidth="1"/>
    <col min="7445" max="7680" width="8.83203125" style="3277"/>
    <col min="7681" max="7681" width="9.5" style="3277" customWidth="1"/>
    <col min="7682" max="7682" width="8.83203125" style="3277"/>
    <col min="7683" max="7685" width="12.83203125" style="3277" customWidth="1"/>
    <col min="7686" max="7686" width="47.5" style="3277" customWidth="1"/>
    <col min="7687" max="7687" width="13" style="3277" customWidth="1"/>
    <col min="7688" max="7689" width="8.83203125" style="3277"/>
    <col min="7690" max="7690" width="5.6640625" style="3277" customWidth="1"/>
    <col min="7691" max="7691" width="11.6640625" style="3277" customWidth="1"/>
    <col min="7692" max="7693" width="10.6640625" style="3277" customWidth="1"/>
    <col min="7694" max="7694" width="10" style="3277" customWidth="1"/>
    <col min="7695" max="7696" width="10.5" style="3277" bestFit="1" customWidth="1"/>
    <col min="7697" max="7697" width="10" style="3277" customWidth="1"/>
    <col min="7698" max="7698" width="10.1640625" style="3277" customWidth="1"/>
    <col min="7699" max="7699" width="10" style="3277" customWidth="1"/>
    <col min="7700" max="7700" width="26.1640625" style="3277" customWidth="1"/>
    <col min="7701" max="7936" width="8.83203125" style="3277"/>
    <col min="7937" max="7937" width="9.5" style="3277" customWidth="1"/>
    <col min="7938" max="7938" width="8.83203125" style="3277"/>
    <col min="7939" max="7941" width="12.83203125" style="3277" customWidth="1"/>
    <col min="7942" max="7942" width="47.5" style="3277" customWidth="1"/>
    <col min="7943" max="7943" width="13" style="3277" customWidth="1"/>
    <col min="7944" max="7945" width="8.83203125" style="3277"/>
    <col min="7946" max="7946" width="5.6640625" style="3277" customWidth="1"/>
    <col min="7947" max="7947" width="11.6640625" style="3277" customWidth="1"/>
    <col min="7948" max="7949" width="10.6640625" style="3277" customWidth="1"/>
    <col min="7950" max="7950" width="10" style="3277" customWidth="1"/>
    <col min="7951" max="7952" width="10.5" style="3277" bestFit="1" customWidth="1"/>
    <col min="7953" max="7953" width="10" style="3277" customWidth="1"/>
    <col min="7954" max="7954" width="10.1640625" style="3277" customWidth="1"/>
    <col min="7955" max="7955" width="10" style="3277" customWidth="1"/>
    <col min="7956" max="7956" width="26.1640625" style="3277" customWidth="1"/>
    <col min="7957" max="8192" width="8.83203125" style="3277"/>
    <col min="8193" max="8193" width="9.5" style="3277" customWidth="1"/>
    <col min="8194" max="8194" width="8.83203125" style="3277"/>
    <col min="8195" max="8197" width="12.83203125" style="3277" customWidth="1"/>
    <col min="8198" max="8198" width="47.5" style="3277" customWidth="1"/>
    <col min="8199" max="8199" width="13" style="3277" customWidth="1"/>
    <col min="8200" max="8201" width="8.83203125" style="3277"/>
    <col min="8202" max="8202" width="5.6640625" style="3277" customWidth="1"/>
    <col min="8203" max="8203" width="11.6640625" style="3277" customWidth="1"/>
    <col min="8204" max="8205" width="10.6640625" style="3277" customWidth="1"/>
    <col min="8206" max="8206" width="10" style="3277" customWidth="1"/>
    <col min="8207" max="8208" width="10.5" style="3277" bestFit="1" customWidth="1"/>
    <col min="8209" max="8209" width="10" style="3277" customWidth="1"/>
    <col min="8210" max="8210" width="10.1640625" style="3277" customWidth="1"/>
    <col min="8211" max="8211" width="10" style="3277" customWidth="1"/>
    <col min="8212" max="8212" width="26.1640625" style="3277" customWidth="1"/>
    <col min="8213" max="8448" width="8.83203125" style="3277"/>
    <col min="8449" max="8449" width="9.5" style="3277" customWidth="1"/>
    <col min="8450" max="8450" width="8.83203125" style="3277"/>
    <col min="8451" max="8453" width="12.83203125" style="3277" customWidth="1"/>
    <col min="8454" max="8454" width="47.5" style="3277" customWidth="1"/>
    <col min="8455" max="8455" width="13" style="3277" customWidth="1"/>
    <col min="8456" max="8457" width="8.83203125" style="3277"/>
    <col min="8458" max="8458" width="5.6640625" style="3277" customWidth="1"/>
    <col min="8459" max="8459" width="11.6640625" style="3277" customWidth="1"/>
    <col min="8460" max="8461" width="10.6640625" style="3277" customWidth="1"/>
    <col min="8462" max="8462" width="10" style="3277" customWidth="1"/>
    <col min="8463" max="8464" width="10.5" style="3277" bestFit="1" customWidth="1"/>
    <col min="8465" max="8465" width="10" style="3277" customWidth="1"/>
    <col min="8466" max="8466" width="10.1640625" style="3277" customWidth="1"/>
    <col min="8467" max="8467" width="10" style="3277" customWidth="1"/>
    <col min="8468" max="8468" width="26.1640625" style="3277" customWidth="1"/>
    <col min="8469" max="8704" width="8.83203125" style="3277"/>
    <col min="8705" max="8705" width="9.5" style="3277" customWidth="1"/>
    <col min="8706" max="8706" width="8.83203125" style="3277"/>
    <col min="8707" max="8709" width="12.83203125" style="3277" customWidth="1"/>
    <col min="8710" max="8710" width="47.5" style="3277" customWidth="1"/>
    <col min="8711" max="8711" width="13" style="3277" customWidth="1"/>
    <col min="8712" max="8713" width="8.83203125" style="3277"/>
    <col min="8714" max="8714" width="5.6640625" style="3277" customWidth="1"/>
    <col min="8715" max="8715" width="11.6640625" style="3277" customWidth="1"/>
    <col min="8716" max="8717" width="10.6640625" style="3277" customWidth="1"/>
    <col min="8718" max="8718" width="10" style="3277" customWidth="1"/>
    <col min="8719" max="8720" width="10.5" style="3277" bestFit="1" customWidth="1"/>
    <col min="8721" max="8721" width="10" style="3277" customWidth="1"/>
    <col min="8722" max="8722" width="10.1640625" style="3277" customWidth="1"/>
    <col min="8723" max="8723" width="10" style="3277" customWidth="1"/>
    <col min="8724" max="8724" width="26.1640625" style="3277" customWidth="1"/>
    <col min="8725" max="8960" width="8.83203125" style="3277"/>
    <col min="8961" max="8961" width="9.5" style="3277" customWidth="1"/>
    <col min="8962" max="8962" width="8.83203125" style="3277"/>
    <col min="8963" max="8965" width="12.83203125" style="3277" customWidth="1"/>
    <col min="8966" max="8966" width="47.5" style="3277" customWidth="1"/>
    <col min="8967" max="8967" width="13" style="3277" customWidth="1"/>
    <col min="8968" max="8969" width="8.83203125" style="3277"/>
    <col min="8970" max="8970" width="5.6640625" style="3277" customWidth="1"/>
    <col min="8971" max="8971" width="11.6640625" style="3277" customWidth="1"/>
    <col min="8972" max="8973" width="10.6640625" style="3277" customWidth="1"/>
    <col min="8974" max="8974" width="10" style="3277" customWidth="1"/>
    <col min="8975" max="8976" width="10.5" style="3277" bestFit="1" customWidth="1"/>
    <col min="8977" max="8977" width="10" style="3277" customWidth="1"/>
    <col min="8978" max="8978" width="10.1640625" style="3277" customWidth="1"/>
    <col min="8979" max="8979" width="10" style="3277" customWidth="1"/>
    <col min="8980" max="8980" width="26.1640625" style="3277" customWidth="1"/>
    <col min="8981" max="9216" width="8.83203125" style="3277"/>
    <col min="9217" max="9217" width="9.5" style="3277" customWidth="1"/>
    <col min="9218" max="9218" width="8.83203125" style="3277"/>
    <col min="9219" max="9221" width="12.83203125" style="3277" customWidth="1"/>
    <col min="9222" max="9222" width="47.5" style="3277" customWidth="1"/>
    <col min="9223" max="9223" width="13" style="3277" customWidth="1"/>
    <col min="9224" max="9225" width="8.83203125" style="3277"/>
    <col min="9226" max="9226" width="5.6640625" style="3277" customWidth="1"/>
    <col min="9227" max="9227" width="11.6640625" style="3277" customWidth="1"/>
    <col min="9228" max="9229" width="10.6640625" style="3277" customWidth="1"/>
    <col min="9230" max="9230" width="10" style="3277" customWidth="1"/>
    <col min="9231" max="9232" width="10.5" style="3277" bestFit="1" customWidth="1"/>
    <col min="9233" max="9233" width="10" style="3277" customWidth="1"/>
    <col min="9234" max="9234" width="10.1640625" style="3277" customWidth="1"/>
    <col min="9235" max="9235" width="10" style="3277" customWidth="1"/>
    <col min="9236" max="9236" width="26.1640625" style="3277" customWidth="1"/>
    <col min="9237" max="9472" width="8.83203125" style="3277"/>
    <col min="9473" max="9473" width="9.5" style="3277" customWidth="1"/>
    <col min="9474" max="9474" width="8.83203125" style="3277"/>
    <col min="9475" max="9477" width="12.83203125" style="3277" customWidth="1"/>
    <col min="9478" max="9478" width="47.5" style="3277" customWidth="1"/>
    <col min="9479" max="9479" width="13" style="3277" customWidth="1"/>
    <col min="9480" max="9481" width="8.83203125" style="3277"/>
    <col min="9482" max="9482" width="5.6640625" style="3277" customWidth="1"/>
    <col min="9483" max="9483" width="11.6640625" style="3277" customWidth="1"/>
    <col min="9484" max="9485" width="10.6640625" style="3277" customWidth="1"/>
    <col min="9486" max="9486" width="10" style="3277" customWidth="1"/>
    <col min="9487" max="9488" width="10.5" style="3277" bestFit="1" customWidth="1"/>
    <col min="9489" max="9489" width="10" style="3277" customWidth="1"/>
    <col min="9490" max="9490" width="10.1640625" style="3277" customWidth="1"/>
    <col min="9491" max="9491" width="10" style="3277" customWidth="1"/>
    <col min="9492" max="9492" width="26.1640625" style="3277" customWidth="1"/>
    <col min="9493" max="9728" width="8.83203125" style="3277"/>
    <col min="9729" max="9729" width="9.5" style="3277" customWidth="1"/>
    <col min="9730" max="9730" width="8.83203125" style="3277"/>
    <col min="9731" max="9733" width="12.83203125" style="3277" customWidth="1"/>
    <col min="9734" max="9734" width="47.5" style="3277" customWidth="1"/>
    <col min="9735" max="9735" width="13" style="3277" customWidth="1"/>
    <col min="9736" max="9737" width="8.83203125" style="3277"/>
    <col min="9738" max="9738" width="5.6640625" style="3277" customWidth="1"/>
    <col min="9739" max="9739" width="11.6640625" style="3277" customWidth="1"/>
    <col min="9740" max="9741" width="10.6640625" style="3277" customWidth="1"/>
    <col min="9742" max="9742" width="10" style="3277" customWidth="1"/>
    <col min="9743" max="9744" width="10.5" style="3277" bestFit="1" customWidth="1"/>
    <col min="9745" max="9745" width="10" style="3277" customWidth="1"/>
    <col min="9746" max="9746" width="10.1640625" style="3277" customWidth="1"/>
    <col min="9747" max="9747" width="10" style="3277" customWidth="1"/>
    <col min="9748" max="9748" width="26.1640625" style="3277" customWidth="1"/>
    <col min="9749" max="9984" width="8.83203125" style="3277"/>
    <col min="9985" max="9985" width="9.5" style="3277" customWidth="1"/>
    <col min="9986" max="9986" width="8.83203125" style="3277"/>
    <col min="9987" max="9989" width="12.83203125" style="3277" customWidth="1"/>
    <col min="9990" max="9990" width="47.5" style="3277" customWidth="1"/>
    <col min="9991" max="9991" width="13" style="3277" customWidth="1"/>
    <col min="9992" max="9993" width="8.83203125" style="3277"/>
    <col min="9994" max="9994" width="5.6640625" style="3277" customWidth="1"/>
    <col min="9995" max="9995" width="11.6640625" style="3277" customWidth="1"/>
    <col min="9996" max="9997" width="10.6640625" style="3277" customWidth="1"/>
    <col min="9998" max="9998" width="10" style="3277" customWidth="1"/>
    <col min="9999" max="10000" width="10.5" style="3277" bestFit="1" customWidth="1"/>
    <col min="10001" max="10001" width="10" style="3277" customWidth="1"/>
    <col min="10002" max="10002" width="10.1640625" style="3277" customWidth="1"/>
    <col min="10003" max="10003" width="10" style="3277" customWidth="1"/>
    <col min="10004" max="10004" width="26.1640625" style="3277" customWidth="1"/>
    <col min="10005" max="10240" width="8.83203125" style="3277"/>
    <col min="10241" max="10241" width="9.5" style="3277" customWidth="1"/>
    <col min="10242" max="10242" width="8.83203125" style="3277"/>
    <col min="10243" max="10245" width="12.83203125" style="3277" customWidth="1"/>
    <col min="10246" max="10246" width="47.5" style="3277" customWidth="1"/>
    <col min="10247" max="10247" width="13" style="3277" customWidth="1"/>
    <col min="10248" max="10249" width="8.83203125" style="3277"/>
    <col min="10250" max="10250" width="5.6640625" style="3277" customWidth="1"/>
    <col min="10251" max="10251" width="11.6640625" style="3277" customWidth="1"/>
    <col min="10252" max="10253" width="10.6640625" style="3277" customWidth="1"/>
    <col min="10254" max="10254" width="10" style="3277" customWidth="1"/>
    <col min="10255" max="10256" width="10.5" style="3277" bestFit="1" customWidth="1"/>
    <col min="10257" max="10257" width="10" style="3277" customWidth="1"/>
    <col min="10258" max="10258" width="10.1640625" style="3277" customWidth="1"/>
    <col min="10259" max="10259" width="10" style="3277" customWidth="1"/>
    <col min="10260" max="10260" width="26.1640625" style="3277" customWidth="1"/>
    <col min="10261" max="10496" width="8.83203125" style="3277"/>
    <col min="10497" max="10497" width="9.5" style="3277" customWidth="1"/>
    <col min="10498" max="10498" width="8.83203125" style="3277"/>
    <col min="10499" max="10501" width="12.83203125" style="3277" customWidth="1"/>
    <col min="10502" max="10502" width="47.5" style="3277" customWidth="1"/>
    <col min="10503" max="10503" width="13" style="3277" customWidth="1"/>
    <col min="10504" max="10505" width="8.83203125" style="3277"/>
    <col min="10506" max="10506" width="5.6640625" style="3277" customWidth="1"/>
    <col min="10507" max="10507" width="11.6640625" style="3277" customWidth="1"/>
    <col min="10508" max="10509" width="10.6640625" style="3277" customWidth="1"/>
    <col min="10510" max="10510" width="10" style="3277" customWidth="1"/>
    <col min="10511" max="10512" width="10.5" style="3277" bestFit="1" customWidth="1"/>
    <col min="10513" max="10513" width="10" style="3277" customWidth="1"/>
    <col min="10514" max="10514" width="10.1640625" style="3277" customWidth="1"/>
    <col min="10515" max="10515" width="10" style="3277" customWidth="1"/>
    <col min="10516" max="10516" width="26.1640625" style="3277" customWidth="1"/>
    <col min="10517" max="10752" width="8.83203125" style="3277"/>
    <col min="10753" max="10753" width="9.5" style="3277" customWidth="1"/>
    <col min="10754" max="10754" width="8.83203125" style="3277"/>
    <col min="10755" max="10757" width="12.83203125" style="3277" customWidth="1"/>
    <col min="10758" max="10758" width="47.5" style="3277" customWidth="1"/>
    <col min="10759" max="10759" width="13" style="3277" customWidth="1"/>
    <col min="10760" max="10761" width="8.83203125" style="3277"/>
    <col min="10762" max="10762" width="5.6640625" style="3277" customWidth="1"/>
    <col min="10763" max="10763" width="11.6640625" style="3277" customWidth="1"/>
    <col min="10764" max="10765" width="10.6640625" style="3277" customWidth="1"/>
    <col min="10766" max="10766" width="10" style="3277" customWidth="1"/>
    <col min="10767" max="10768" width="10.5" style="3277" bestFit="1" customWidth="1"/>
    <col min="10769" max="10769" width="10" style="3277" customWidth="1"/>
    <col min="10770" max="10770" width="10.1640625" style="3277" customWidth="1"/>
    <col min="10771" max="10771" width="10" style="3277" customWidth="1"/>
    <col min="10772" max="10772" width="26.1640625" style="3277" customWidth="1"/>
    <col min="10773" max="11008" width="8.83203125" style="3277"/>
    <col min="11009" max="11009" width="9.5" style="3277" customWidth="1"/>
    <col min="11010" max="11010" width="8.83203125" style="3277"/>
    <col min="11011" max="11013" width="12.83203125" style="3277" customWidth="1"/>
    <col min="11014" max="11014" width="47.5" style="3277" customWidth="1"/>
    <col min="11015" max="11015" width="13" style="3277" customWidth="1"/>
    <col min="11016" max="11017" width="8.83203125" style="3277"/>
    <col min="11018" max="11018" width="5.6640625" style="3277" customWidth="1"/>
    <col min="11019" max="11019" width="11.6640625" style="3277" customWidth="1"/>
    <col min="11020" max="11021" width="10.6640625" style="3277" customWidth="1"/>
    <col min="11022" max="11022" width="10" style="3277" customWidth="1"/>
    <col min="11023" max="11024" width="10.5" style="3277" bestFit="1" customWidth="1"/>
    <col min="11025" max="11025" width="10" style="3277" customWidth="1"/>
    <col min="11026" max="11026" width="10.1640625" style="3277" customWidth="1"/>
    <col min="11027" max="11027" width="10" style="3277" customWidth="1"/>
    <col min="11028" max="11028" width="26.1640625" style="3277" customWidth="1"/>
    <col min="11029" max="11264" width="8.83203125" style="3277"/>
    <col min="11265" max="11265" width="9.5" style="3277" customWidth="1"/>
    <col min="11266" max="11266" width="8.83203125" style="3277"/>
    <col min="11267" max="11269" width="12.83203125" style="3277" customWidth="1"/>
    <col min="11270" max="11270" width="47.5" style="3277" customWidth="1"/>
    <col min="11271" max="11271" width="13" style="3277" customWidth="1"/>
    <col min="11272" max="11273" width="8.83203125" style="3277"/>
    <col min="11274" max="11274" width="5.6640625" style="3277" customWidth="1"/>
    <col min="11275" max="11275" width="11.6640625" style="3277" customWidth="1"/>
    <col min="11276" max="11277" width="10.6640625" style="3277" customWidth="1"/>
    <col min="11278" max="11278" width="10" style="3277" customWidth="1"/>
    <col min="11279" max="11280" width="10.5" style="3277" bestFit="1" customWidth="1"/>
    <col min="11281" max="11281" width="10" style="3277" customWidth="1"/>
    <col min="11282" max="11282" width="10.1640625" style="3277" customWidth="1"/>
    <col min="11283" max="11283" width="10" style="3277" customWidth="1"/>
    <col min="11284" max="11284" width="26.1640625" style="3277" customWidth="1"/>
    <col min="11285" max="11520" width="8.83203125" style="3277"/>
    <col min="11521" max="11521" width="9.5" style="3277" customWidth="1"/>
    <col min="11522" max="11522" width="8.83203125" style="3277"/>
    <col min="11523" max="11525" width="12.83203125" style="3277" customWidth="1"/>
    <col min="11526" max="11526" width="47.5" style="3277" customWidth="1"/>
    <col min="11527" max="11527" width="13" style="3277" customWidth="1"/>
    <col min="11528" max="11529" width="8.83203125" style="3277"/>
    <col min="11530" max="11530" width="5.6640625" style="3277" customWidth="1"/>
    <col min="11531" max="11531" width="11.6640625" style="3277" customWidth="1"/>
    <col min="11532" max="11533" width="10.6640625" style="3277" customWidth="1"/>
    <col min="11534" max="11534" width="10" style="3277" customWidth="1"/>
    <col min="11535" max="11536" width="10.5" style="3277" bestFit="1" customWidth="1"/>
    <col min="11537" max="11537" width="10" style="3277" customWidth="1"/>
    <col min="11538" max="11538" width="10.1640625" style="3277" customWidth="1"/>
    <col min="11539" max="11539" width="10" style="3277" customWidth="1"/>
    <col min="11540" max="11540" width="26.1640625" style="3277" customWidth="1"/>
    <col min="11541" max="11776" width="8.83203125" style="3277"/>
    <col min="11777" max="11777" width="9.5" style="3277" customWidth="1"/>
    <col min="11778" max="11778" width="8.83203125" style="3277"/>
    <col min="11779" max="11781" width="12.83203125" style="3277" customWidth="1"/>
    <col min="11782" max="11782" width="47.5" style="3277" customWidth="1"/>
    <col min="11783" max="11783" width="13" style="3277" customWidth="1"/>
    <col min="11784" max="11785" width="8.83203125" style="3277"/>
    <col min="11786" max="11786" width="5.6640625" style="3277" customWidth="1"/>
    <col min="11787" max="11787" width="11.6640625" style="3277" customWidth="1"/>
    <col min="11788" max="11789" width="10.6640625" style="3277" customWidth="1"/>
    <col min="11790" max="11790" width="10" style="3277" customWidth="1"/>
    <col min="11791" max="11792" width="10.5" style="3277" bestFit="1" customWidth="1"/>
    <col min="11793" max="11793" width="10" style="3277" customWidth="1"/>
    <col min="11794" max="11794" width="10.1640625" style="3277" customWidth="1"/>
    <col min="11795" max="11795" width="10" style="3277" customWidth="1"/>
    <col min="11796" max="11796" width="26.1640625" style="3277" customWidth="1"/>
    <col min="11797" max="12032" width="8.83203125" style="3277"/>
    <col min="12033" max="12033" width="9.5" style="3277" customWidth="1"/>
    <col min="12034" max="12034" width="8.83203125" style="3277"/>
    <col min="12035" max="12037" width="12.83203125" style="3277" customWidth="1"/>
    <col min="12038" max="12038" width="47.5" style="3277" customWidth="1"/>
    <col min="12039" max="12039" width="13" style="3277" customWidth="1"/>
    <col min="12040" max="12041" width="8.83203125" style="3277"/>
    <col min="12042" max="12042" width="5.6640625" style="3277" customWidth="1"/>
    <col min="12043" max="12043" width="11.6640625" style="3277" customWidth="1"/>
    <col min="12044" max="12045" width="10.6640625" style="3277" customWidth="1"/>
    <col min="12046" max="12046" width="10" style="3277" customWidth="1"/>
    <col min="12047" max="12048" width="10.5" style="3277" bestFit="1" customWidth="1"/>
    <col min="12049" max="12049" width="10" style="3277" customWidth="1"/>
    <col min="12050" max="12050" width="10.1640625" style="3277" customWidth="1"/>
    <col min="12051" max="12051" width="10" style="3277" customWidth="1"/>
    <col min="12052" max="12052" width="26.1640625" style="3277" customWidth="1"/>
    <col min="12053" max="12288" width="8.83203125" style="3277"/>
    <col min="12289" max="12289" width="9.5" style="3277" customWidth="1"/>
    <col min="12290" max="12290" width="8.83203125" style="3277"/>
    <col min="12291" max="12293" width="12.83203125" style="3277" customWidth="1"/>
    <col min="12294" max="12294" width="47.5" style="3277" customWidth="1"/>
    <col min="12295" max="12295" width="13" style="3277" customWidth="1"/>
    <col min="12296" max="12297" width="8.83203125" style="3277"/>
    <col min="12298" max="12298" width="5.6640625" style="3277" customWidth="1"/>
    <col min="12299" max="12299" width="11.6640625" style="3277" customWidth="1"/>
    <col min="12300" max="12301" width="10.6640625" style="3277" customWidth="1"/>
    <col min="12302" max="12302" width="10" style="3277" customWidth="1"/>
    <col min="12303" max="12304" width="10.5" style="3277" bestFit="1" customWidth="1"/>
    <col min="12305" max="12305" width="10" style="3277" customWidth="1"/>
    <col min="12306" max="12306" width="10.1640625" style="3277" customWidth="1"/>
    <col min="12307" max="12307" width="10" style="3277" customWidth="1"/>
    <col min="12308" max="12308" width="26.1640625" style="3277" customWidth="1"/>
    <col min="12309" max="12544" width="8.83203125" style="3277"/>
    <col min="12545" max="12545" width="9.5" style="3277" customWidth="1"/>
    <col min="12546" max="12546" width="8.83203125" style="3277"/>
    <col min="12547" max="12549" width="12.83203125" style="3277" customWidth="1"/>
    <col min="12550" max="12550" width="47.5" style="3277" customWidth="1"/>
    <col min="12551" max="12551" width="13" style="3277" customWidth="1"/>
    <col min="12552" max="12553" width="8.83203125" style="3277"/>
    <col min="12554" max="12554" width="5.6640625" style="3277" customWidth="1"/>
    <col min="12555" max="12555" width="11.6640625" style="3277" customWidth="1"/>
    <col min="12556" max="12557" width="10.6640625" style="3277" customWidth="1"/>
    <col min="12558" max="12558" width="10" style="3277" customWidth="1"/>
    <col min="12559" max="12560" width="10.5" style="3277" bestFit="1" customWidth="1"/>
    <col min="12561" max="12561" width="10" style="3277" customWidth="1"/>
    <col min="12562" max="12562" width="10.1640625" style="3277" customWidth="1"/>
    <col min="12563" max="12563" width="10" style="3277" customWidth="1"/>
    <col min="12564" max="12564" width="26.1640625" style="3277" customWidth="1"/>
    <col min="12565" max="12800" width="8.83203125" style="3277"/>
    <col min="12801" max="12801" width="9.5" style="3277" customWidth="1"/>
    <col min="12802" max="12802" width="8.83203125" style="3277"/>
    <col min="12803" max="12805" width="12.83203125" style="3277" customWidth="1"/>
    <col min="12806" max="12806" width="47.5" style="3277" customWidth="1"/>
    <col min="12807" max="12807" width="13" style="3277" customWidth="1"/>
    <col min="12808" max="12809" width="8.83203125" style="3277"/>
    <col min="12810" max="12810" width="5.6640625" style="3277" customWidth="1"/>
    <col min="12811" max="12811" width="11.6640625" style="3277" customWidth="1"/>
    <col min="12812" max="12813" width="10.6640625" style="3277" customWidth="1"/>
    <col min="12814" max="12814" width="10" style="3277" customWidth="1"/>
    <col min="12815" max="12816" width="10.5" style="3277" bestFit="1" customWidth="1"/>
    <col min="12817" max="12817" width="10" style="3277" customWidth="1"/>
    <col min="12818" max="12818" width="10.1640625" style="3277" customWidth="1"/>
    <col min="12819" max="12819" width="10" style="3277" customWidth="1"/>
    <col min="12820" max="12820" width="26.1640625" style="3277" customWidth="1"/>
    <col min="12821" max="13056" width="8.83203125" style="3277"/>
    <col min="13057" max="13057" width="9.5" style="3277" customWidth="1"/>
    <col min="13058" max="13058" width="8.83203125" style="3277"/>
    <col min="13059" max="13061" width="12.83203125" style="3277" customWidth="1"/>
    <col min="13062" max="13062" width="47.5" style="3277" customWidth="1"/>
    <col min="13063" max="13063" width="13" style="3277" customWidth="1"/>
    <col min="13064" max="13065" width="8.83203125" style="3277"/>
    <col min="13066" max="13066" width="5.6640625" style="3277" customWidth="1"/>
    <col min="13067" max="13067" width="11.6640625" style="3277" customWidth="1"/>
    <col min="13068" max="13069" width="10.6640625" style="3277" customWidth="1"/>
    <col min="13070" max="13070" width="10" style="3277" customWidth="1"/>
    <col min="13071" max="13072" width="10.5" style="3277" bestFit="1" customWidth="1"/>
    <col min="13073" max="13073" width="10" style="3277" customWidth="1"/>
    <col min="13074" max="13074" width="10.1640625" style="3277" customWidth="1"/>
    <col min="13075" max="13075" width="10" style="3277" customWidth="1"/>
    <col min="13076" max="13076" width="26.1640625" style="3277" customWidth="1"/>
    <col min="13077" max="13312" width="8.83203125" style="3277"/>
    <col min="13313" max="13313" width="9.5" style="3277" customWidth="1"/>
    <col min="13314" max="13314" width="8.83203125" style="3277"/>
    <col min="13315" max="13317" width="12.83203125" style="3277" customWidth="1"/>
    <col min="13318" max="13318" width="47.5" style="3277" customWidth="1"/>
    <col min="13319" max="13319" width="13" style="3277" customWidth="1"/>
    <col min="13320" max="13321" width="8.83203125" style="3277"/>
    <col min="13322" max="13322" width="5.6640625" style="3277" customWidth="1"/>
    <col min="13323" max="13323" width="11.6640625" style="3277" customWidth="1"/>
    <col min="13324" max="13325" width="10.6640625" style="3277" customWidth="1"/>
    <col min="13326" max="13326" width="10" style="3277" customWidth="1"/>
    <col min="13327" max="13328" width="10.5" style="3277" bestFit="1" customWidth="1"/>
    <col min="13329" max="13329" width="10" style="3277" customWidth="1"/>
    <col min="13330" max="13330" width="10.1640625" style="3277" customWidth="1"/>
    <col min="13331" max="13331" width="10" style="3277" customWidth="1"/>
    <col min="13332" max="13332" width="26.1640625" style="3277" customWidth="1"/>
    <col min="13333" max="13568" width="8.83203125" style="3277"/>
    <col min="13569" max="13569" width="9.5" style="3277" customWidth="1"/>
    <col min="13570" max="13570" width="8.83203125" style="3277"/>
    <col min="13571" max="13573" width="12.83203125" style="3277" customWidth="1"/>
    <col min="13574" max="13574" width="47.5" style="3277" customWidth="1"/>
    <col min="13575" max="13575" width="13" style="3277" customWidth="1"/>
    <col min="13576" max="13577" width="8.83203125" style="3277"/>
    <col min="13578" max="13578" width="5.6640625" style="3277" customWidth="1"/>
    <col min="13579" max="13579" width="11.6640625" style="3277" customWidth="1"/>
    <col min="13580" max="13581" width="10.6640625" style="3277" customWidth="1"/>
    <col min="13582" max="13582" width="10" style="3277" customWidth="1"/>
    <col min="13583" max="13584" width="10.5" style="3277" bestFit="1" customWidth="1"/>
    <col min="13585" max="13585" width="10" style="3277" customWidth="1"/>
    <col min="13586" max="13586" width="10.1640625" style="3277" customWidth="1"/>
    <col min="13587" max="13587" width="10" style="3277" customWidth="1"/>
    <col min="13588" max="13588" width="26.1640625" style="3277" customWidth="1"/>
    <col min="13589" max="13824" width="8.83203125" style="3277"/>
    <col min="13825" max="13825" width="9.5" style="3277" customWidth="1"/>
    <col min="13826" max="13826" width="8.83203125" style="3277"/>
    <col min="13827" max="13829" width="12.83203125" style="3277" customWidth="1"/>
    <col min="13830" max="13830" width="47.5" style="3277" customWidth="1"/>
    <col min="13831" max="13831" width="13" style="3277" customWidth="1"/>
    <col min="13832" max="13833" width="8.83203125" style="3277"/>
    <col min="13834" max="13834" width="5.6640625" style="3277" customWidth="1"/>
    <col min="13835" max="13835" width="11.6640625" style="3277" customWidth="1"/>
    <col min="13836" max="13837" width="10.6640625" style="3277" customWidth="1"/>
    <col min="13838" max="13838" width="10" style="3277" customWidth="1"/>
    <col min="13839" max="13840" width="10.5" style="3277" bestFit="1" customWidth="1"/>
    <col min="13841" max="13841" width="10" style="3277" customWidth="1"/>
    <col min="13842" max="13842" width="10.1640625" style="3277" customWidth="1"/>
    <col min="13843" max="13843" width="10" style="3277" customWidth="1"/>
    <col min="13844" max="13844" width="26.1640625" style="3277" customWidth="1"/>
    <col min="13845" max="14080" width="8.83203125" style="3277"/>
    <col min="14081" max="14081" width="9.5" style="3277" customWidth="1"/>
    <col min="14082" max="14082" width="8.83203125" style="3277"/>
    <col min="14083" max="14085" width="12.83203125" style="3277" customWidth="1"/>
    <col min="14086" max="14086" width="47.5" style="3277" customWidth="1"/>
    <col min="14087" max="14087" width="13" style="3277" customWidth="1"/>
    <col min="14088" max="14089" width="8.83203125" style="3277"/>
    <col min="14090" max="14090" width="5.6640625" style="3277" customWidth="1"/>
    <col min="14091" max="14091" width="11.6640625" style="3277" customWidth="1"/>
    <col min="14092" max="14093" width="10.6640625" style="3277" customWidth="1"/>
    <col min="14094" max="14094" width="10" style="3277" customWidth="1"/>
    <col min="14095" max="14096" width="10.5" style="3277" bestFit="1" customWidth="1"/>
    <col min="14097" max="14097" width="10" style="3277" customWidth="1"/>
    <col min="14098" max="14098" width="10.1640625" style="3277" customWidth="1"/>
    <col min="14099" max="14099" width="10" style="3277" customWidth="1"/>
    <col min="14100" max="14100" width="26.1640625" style="3277" customWidth="1"/>
    <col min="14101" max="14336" width="8.83203125" style="3277"/>
    <col min="14337" max="14337" width="9.5" style="3277" customWidth="1"/>
    <col min="14338" max="14338" width="8.83203125" style="3277"/>
    <col min="14339" max="14341" width="12.83203125" style="3277" customWidth="1"/>
    <col min="14342" max="14342" width="47.5" style="3277" customWidth="1"/>
    <col min="14343" max="14343" width="13" style="3277" customWidth="1"/>
    <col min="14344" max="14345" width="8.83203125" style="3277"/>
    <col min="14346" max="14346" width="5.6640625" style="3277" customWidth="1"/>
    <col min="14347" max="14347" width="11.6640625" style="3277" customWidth="1"/>
    <col min="14348" max="14349" width="10.6640625" style="3277" customWidth="1"/>
    <col min="14350" max="14350" width="10" style="3277" customWidth="1"/>
    <col min="14351" max="14352" width="10.5" style="3277" bestFit="1" customWidth="1"/>
    <col min="14353" max="14353" width="10" style="3277" customWidth="1"/>
    <col min="14354" max="14354" width="10.1640625" style="3277" customWidth="1"/>
    <col min="14355" max="14355" width="10" style="3277" customWidth="1"/>
    <col min="14356" max="14356" width="26.1640625" style="3277" customWidth="1"/>
    <col min="14357" max="14592" width="8.83203125" style="3277"/>
    <col min="14593" max="14593" width="9.5" style="3277" customWidth="1"/>
    <col min="14594" max="14594" width="8.83203125" style="3277"/>
    <col min="14595" max="14597" width="12.83203125" style="3277" customWidth="1"/>
    <col min="14598" max="14598" width="47.5" style="3277" customWidth="1"/>
    <col min="14599" max="14599" width="13" style="3277" customWidth="1"/>
    <col min="14600" max="14601" width="8.83203125" style="3277"/>
    <col min="14602" max="14602" width="5.6640625" style="3277" customWidth="1"/>
    <col min="14603" max="14603" width="11.6640625" style="3277" customWidth="1"/>
    <col min="14604" max="14605" width="10.6640625" style="3277" customWidth="1"/>
    <col min="14606" max="14606" width="10" style="3277" customWidth="1"/>
    <col min="14607" max="14608" width="10.5" style="3277" bestFit="1" customWidth="1"/>
    <col min="14609" max="14609" width="10" style="3277" customWidth="1"/>
    <col min="14610" max="14610" width="10.1640625" style="3277" customWidth="1"/>
    <col min="14611" max="14611" width="10" style="3277" customWidth="1"/>
    <col min="14612" max="14612" width="26.1640625" style="3277" customWidth="1"/>
    <col min="14613" max="14848" width="8.83203125" style="3277"/>
    <col min="14849" max="14849" width="9.5" style="3277" customWidth="1"/>
    <col min="14850" max="14850" width="8.83203125" style="3277"/>
    <col min="14851" max="14853" width="12.83203125" style="3277" customWidth="1"/>
    <col min="14854" max="14854" width="47.5" style="3277" customWidth="1"/>
    <col min="14855" max="14855" width="13" style="3277" customWidth="1"/>
    <col min="14856" max="14857" width="8.83203125" style="3277"/>
    <col min="14858" max="14858" width="5.6640625" style="3277" customWidth="1"/>
    <col min="14859" max="14859" width="11.6640625" style="3277" customWidth="1"/>
    <col min="14860" max="14861" width="10.6640625" style="3277" customWidth="1"/>
    <col min="14862" max="14862" width="10" style="3277" customWidth="1"/>
    <col min="14863" max="14864" width="10.5" style="3277" bestFit="1" customWidth="1"/>
    <col min="14865" max="14865" width="10" style="3277" customWidth="1"/>
    <col min="14866" max="14866" width="10.1640625" style="3277" customWidth="1"/>
    <col min="14867" max="14867" width="10" style="3277" customWidth="1"/>
    <col min="14868" max="14868" width="26.1640625" style="3277" customWidth="1"/>
    <col min="14869" max="15104" width="8.83203125" style="3277"/>
    <col min="15105" max="15105" width="9.5" style="3277" customWidth="1"/>
    <col min="15106" max="15106" width="8.83203125" style="3277"/>
    <col min="15107" max="15109" width="12.83203125" style="3277" customWidth="1"/>
    <col min="15110" max="15110" width="47.5" style="3277" customWidth="1"/>
    <col min="15111" max="15111" width="13" style="3277" customWidth="1"/>
    <col min="15112" max="15113" width="8.83203125" style="3277"/>
    <col min="15114" max="15114" width="5.6640625" style="3277" customWidth="1"/>
    <col min="15115" max="15115" width="11.6640625" style="3277" customWidth="1"/>
    <col min="15116" max="15117" width="10.6640625" style="3277" customWidth="1"/>
    <col min="15118" max="15118" width="10" style="3277" customWidth="1"/>
    <col min="15119" max="15120" width="10.5" style="3277" bestFit="1" customWidth="1"/>
    <col min="15121" max="15121" width="10" style="3277" customWidth="1"/>
    <col min="15122" max="15122" width="10.1640625" style="3277" customWidth="1"/>
    <col min="15123" max="15123" width="10" style="3277" customWidth="1"/>
    <col min="15124" max="15124" width="26.1640625" style="3277" customWidth="1"/>
    <col min="15125" max="15360" width="8.83203125" style="3277"/>
    <col min="15361" max="15361" width="9.5" style="3277" customWidth="1"/>
    <col min="15362" max="15362" width="8.83203125" style="3277"/>
    <col min="15363" max="15365" width="12.83203125" style="3277" customWidth="1"/>
    <col min="15366" max="15366" width="47.5" style="3277" customWidth="1"/>
    <col min="15367" max="15367" width="13" style="3277" customWidth="1"/>
    <col min="15368" max="15369" width="8.83203125" style="3277"/>
    <col min="15370" max="15370" width="5.6640625" style="3277" customWidth="1"/>
    <col min="15371" max="15371" width="11.6640625" style="3277" customWidth="1"/>
    <col min="15372" max="15373" width="10.6640625" style="3277" customWidth="1"/>
    <col min="15374" max="15374" width="10" style="3277" customWidth="1"/>
    <col min="15375" max="15376" width="10.5" style="3277" bestFit="1" customWidth="1"/>
    <col min="15377" max="15377" width="10" style="3277" customWidth="1"/>
    <col min="15378" max="15378" width="10.1640625" style="3277" customWidth="1"/>
    <col min="15379" max="15379" width="10" style="3277" customWidth="1"/>
    <col min="15380" max="15380" width="26.1640625" style="3277" customWidth="1"/>
    <col min="15381" max="15616" width="8.83203125" style="3277"/>
    <col min="15617" max="15617" width="9.5" style="3277" customWidth="1"/>
    <col min="15618" max="15618" width="8.83203125" style="3277"/>
    <col min="15619" max="15621" width="12.83203125" style="3277" customWidth="1"/>
    <col min="15622" max="15622" width="47.5" style="3277" customWidth="1"/>
    <col min="15623" max="15623" width="13" style="3277" customWidth="1"/>
    <col min="15624" max="15625" width="8.83203125" style="3277"/>
    <col min="15626" max="15626" width="5.6640625" style="3277" customWidth="1"/>
    <col min="15627" max="15627" width="11.6640625" style="3277" customWidth="1"/>
    <col min="15628" max="15629" width="10.6640625" style="3277" customWidth="1"/>
    <col min="15630" max="15630" width="10" style="3277" customWidth="1"/>
    <col min="15631" max="15632" width="10.5" style="3277" bestFit="1" customWidth="1"/>
    <col min="15633" max="15633" width="10" style="3277" customWidth="1"/>
    <col min="15634" max="15634" width="10.1640625" style="3277" customWidth="1"/>
    <col min="15635" max="15635" width="10" style="3277" customWidth="1"/>
    <col min="15636" max="15636" width="26.1640625" style="3277" customWidth="1"/>
    <col min="15637" max="15872" width="8.83203125" style="3277"/>
    <col min="15873" max="15873" width="9.5" style="3277" customWidth="1"/>
    <col min="15874" max="15874" width="8.83203125" style="3277"/>
    <col min="15875" max="15877" width="12.83203125" style="3277" customWidth="1"/>
    <col min="15878" max="15878" width="47.5" style="3277" customWidth="1"/>
    <col min="15879" max="15879" width="13" style="3277" customWidth="1"/>
    <col min="15880" max="15881" width="8.83203125" style="3277"/>
    <col min="15882" max="15882" width="5.6640625" style="3277" customWidth="1"/>
    <col min="15883" max="15883" width="11.6640625" style="3277" customWidth="1"/>
    <col min="15884" max="15885" width="10.6640625" style="3277" customWidth="1"/>
    <col min="15886" max="15886" width="10" style="3277" customWidth="1"/>
    <col min="15887" max="15888" width="10.5" style="3277" bestFit="1" customWidth="1"/>
    <col min="15889" max="15889" width="10" style="3277" customWidth="1"/>
    <col min="15890" max="15890" width="10.1640625" style="3277" customWidth="1"/>
    <col min="15891" max="15891" width="10" style="3277" customWidth="1"/>
    <col min="15892" max="15892" width="26.1640625" style="3277" customWidth="1"/>
    <col min="15893" max="16128" width="8.83203125" style="3277"/>
    <col min="16129" max="16129" width="9.5" style="3277" customWidth="1"/>
    <col min="16130" max="16130" width="8.83203125" style="3277"/>
    <col min="16131" max="16133" width="12.83203125" style="3277" customWidth="1"/>
    <col min="16134" max="16134" width="47.5" style="3277" customWidth="1"/>
    <col min="16135" max="16135" width="13" style="3277" customWidth="1"/>
    <col min="16136" max="16137" width="8.83203125" style="3277"/>
    <col min="16138" max="16138" width="5.6640625" style="3277" customWidth="1"/>
    <col min="16139" max="16139" width="11.6640625" style="3277" customWidth="1"/>
    <col min="16140" max="16141" width="10.6640625" style="3277" customWidth="1"/>
    <col min="16142" max="16142" width="10" style="3277" customWidth="1"/>
    <col min="16143" max="16144" width="10.5" style="3277" bestFit="1" customWidth="1"/>
    <col min="16145" max="16145" width="10" style="3277" customWidth="1"/>
    <col min="16146" max="16146" width="10.1640625" style="3277" customWidth="1"/>
    <col min="16147" max="16147" width="10" style="3277" customWidth="1"/>
    <col min="16148" max="16148" width="26.1640625" style="3277" customWidth="1"/>
    <col min="16149" max="16384" width="8.83203125" style="3277"/>
  </cols>
  <sheetData>
    <row r="1" spans="1:22" ht="21" customHeight="1" x14ac:dyDescent="0.2">
      <c r="A1" s="3265" t="s">
        <v>3001</v>
      </c>
      <c r="B1" s="3266"/>
      <c r="C1" s="3267"/>
      <c r="D1" s="3267"/>
      <c r="E1" s="3268"/>
      <c r="F1" s="3269"/>
      <c r="G1" s="3270"/>
      <c r="J1" s="3273" t="s">
        <v>3002</v>
      </c>
      <c r="K1" s="3274"/>
      <c r="L1" s="3274"/>
      <c r="M1" s="3274"/>
      <c r="N1" s="3274"/>
      <c r="O1" s="3274"/>
      <c r="P1" s="3274"/>
      <c r="Q1" s="3274"/>
      <c r="R1" s="3275"/>
      <c r="S1" s="3276"/>
      <c r="T1" s="3276"/>
      <c r="U1" s="3276"/>
    </row>
    <row r="2" spans="1:22" s="3286" customFormat="1" ht="13.25" customHeight="1" x14ac:dyDescent="0.15">
      <c r="A2" s="3278" t="s">
        <v>3003</v>
      </c>
      <c r="B2" s="3279" t="e">
        <f>C40</f>
        <v>#DIV/0!</v>
      </c>
      <c r="C2" s="3267" t="s">
        <v>3004</v>
      </c>
      <c r="D2" s="3267"/>
      <c r="E2" s="3268"/>
      <c r="F2" s="3269"/>
      <c r="G2" s="3280"/>
      <c r="H2" s="3281"/>
      <c r="I2" s="3282"/>
      <c r="J2" s="3943" t="s">
        <v>3005</v>
      </c>
      <c r="K2" s="3944"/>
      <c r="L2" s="3283" t="s">
        <v>3006</v>
      </c>
      <c r="M2" s="3283" t="s">
        <v>3007</v>
      </c>
      <c r="N2" s="3283" t="s">
        <v>3008</v>
      </c>
      <c r="O2" s="3283" t="s">
        <v>3009</v>
      </c>
      <c r="P2" s="3283" t="s">
        <v>3010</v>
      </c>
      <c r="Q2" s="3284" t="s">
        <v>3011</v>
      </c>
      <c r="R2" s="3285" t="s">
        <v>3012</v>
      </c>
      <c r="S2" s="3276"/>
      <c r="T2" s="3276"/>
      <c r="U2" s="3276"/>
      <c r="V2" s="3282"/>
    </row>
    <row r="3" spans="1:22" s="3286" customFormat="1" ht="13.25" customHeight="1" x14ac:dyDescent="0.15">
      <c r="A3" s="3287" t="s">
        <v>3013</v>
      </c>
      <c r="B3" s="3288" t="e">
        <f>ROUND(B2*10000/B4,0)</f>
        <v>#DIV/0!</v>
      </c>
      <c r="C3" s="3267" t="s">
        <v>3014</v>
      </c>
      <c r="D3" s="3267"/>
      <c r="E3" s="3268"/>
      <c r="F3" s="3269"/>
      <c r="G3" s="3280"/>
      <c r="H3" s="3281"/>
      <c r="I3" s="3282"/>
      <c r="J3" s="3945" t="s">
        <v>3015</v>
      </c>
      <c r="K3" s="3946"/>
      <c r="L3" s="3289"/>
      <c r="M3" s="3289"/>
      <c r="N3" s="3289"/>
      <c r="O3" s="3289"/>
      <c r="P3" s="3289"/>
      <c r="Q3" s="3290"/>
      <c r="R3" s="3291">
        <f>SUM(L3:Q3)</f>
        <v>0</v>
      </c>
      <c r="S3" s="3276"/>
      <c r="T3" s="3276"/>
      <c r="U3" s="3276"/>
      <c r="V3" s="3282"/>
    </row>
    <row r="4" spans="1:22" s="3286" customFormat="1" ht="13.25" customHeight="1" x14ac:dyDescent="0.15">
      <c r="A4" s="3292" t="s">
        <v>3016</v>
      </c>
      <c r="B4" s="3293"/>
      <c r="C4" s="3267"/>
      <c r="D4" s="3267"/>
      <c r="E4" s="3268"/>
      <c r="F4" s="3269"/>
      <c r="G4" s="3280"/>
      <c r="H4" s="3281"/>
      <c r="I4" s="3282"/>
      <c r="J4" s="3945" t="s">
        <v>3017</v>
      </c>
      <c r="K4" s="3946"/>
      <c r="L4" s="3294"/>
      <c r="M4" s="3294"/>
      <c r="N4" s="3294"/>
      <c r="O4" s="3294"/>
      <c r="P4" s="3294"/>
      <c r="Q4" s="3295"/>
      <c r="R4" s="3296">
        <f>SUM(L4:Q4)</f>
        <v>0</v>
      </c>
      <c r="S4" s="3276"/>
      <c r="T4" s="3276"/>
      <c r="U4" s="3276"/>
      <c r="V4" s="3282"/>
    </row>
    <row r="5" spans="1:22" s="3286" customFormat="1" ht="13.25" customHeight="1" thickBot="1" x14ac:dyDescent="0.2">
      <c r="A5" s="3297" t="s">
        <v>3018</v>
      </c>
      <c r="B5" s="3298"/>
      <c r="C5" s="3267"/>
      <c r="D5" s="3299"/>
      <c r="E5" s="3269"/>
      <c r="F5" s="3269"/>
      <c r="G5" s="3280"/>
      <c r="H5" s="3281"/>
      <c r="I5" s="3282"/>
      <c r="J5" s="3300" t="s">
        <v>3019</v>
      </c>
      <c r="K5" s="3301"/>
      <c r="L5" s="3301"/>
      <c r="M5" s="3302"/>
      <c r="N5" s="3302"/>
      <c r="O5" s="3302"/>
      <c r="P5" s="3302"/>
      <c r="Q5" s="3302"/>
      <c r="R5" s="3285">
        <f>SUM(R14,R19,R24,R25,R27,R28)</f>
        <v>0</v>
      </c>
      <c r="S5" s="3276"/>
      <c r="T5" s="3276" t="s">
        <v>3020</v>
      </c>
      <c r="U5" s="3276" t="e">
        <f>ROUND(R5*10000/365/R3,1)</f>
        <v>#DIV/0!</v>
      </c>
      <c r="V5" s="3282"/>
    </row>
    <row r="6" spans="1:22" s="3286" customFormat="1" ht="13.25" customHeight="1" thickBot="1" x14ac:dyDescent="0.2">
      <c r="A6" s="3947" t="s">
        <v>3021</v>
      </c>
      <c r="B6" s="3948"/>
      <c r="C6" s="3949"/>
      <c r="D6" s="3303"/>
      <c r="E6" s="3304"/>
      <c r="F6" s="3305"/>
      <c r="G6" s="3306"/>
      <c r="H6" s="3281"/>
      <c r="I6" s="3282"/>
      <c r="J6" s="3950">
        <v>1</v>
      </c>
      <c r="K6" s="3951" t="s">
        <v>3022</v>
      </c>
      <c r="L6" s="3307" t="s">
        <v>3023</v>
      </c>
      <c r="M6" s="3308" t="s">
        <v>3024</v>
      </c>
      <c r="N6" s="3308" t="s">
        <v>3025</v>
      </c>
      <c r="O6" s="3308" t="s">
        <v>3026</v>
      </c>
      <c r="P6" s="3308" t="s">
        <v>3027</v>
      </c>
      <c r="Q6" s="3308" t="s">
        <v>3028</v>
      </c>
      <c r="R6" s="3291" t="s">
        <v>3029</v>
      </c>
      <c r="S6" s="3276"/>
      <c r="T6" s="3276" t="s">
        <v>3030</v>
      </c>
      <c r="U6" s="3276"/>
      <c r="V6" s="3282"/>
    </row>
    <row r="7" spans="1:22" s="3286" customFormat="1" ht="13.25" customHeight="1" x14ac:dyDescent="0.15">
      <c r="A7" s="3309" t="s">
        <v>3031</v>
      </c>
      <c r="B7" s="3310"/>
      <c r="C7" s="3311"/>
      <c r="D7" s="3312">
        <f>SUM(D9,D10,D11,D17,0)</f>
        <v>0</v>
      </c>
      <c r="E7" s="3313" t="e">
        <f>E9+E10+E11+E17</f>
        <v>#DIV/0!</v>
      </c>
      <c r="F7" s="3314"/>
      <c r="G7" s="3315"/>
      <c r="H7" s="3281"/>
      <c r="I7" s="3282"/>
      <c r="J7" s="3950"/>
      <c r="K7" s="3952"/>
      <c r="L7" s="3316" t="s">
        <v>3032</v>
      </c>
      <c r="M7" s="3317"/>
      <c r="N7" s="3293"/>
      <c r="O7" s="3318"/>
      <c r="P7" s="3318"/>
      <c r="Q7" s="3319">
        <v>365</v>
      </c>
      <c r="R7" s="3320">
        <f>ROUND(M7*N7*O7*P7*Q7/10000,0)</f>
        <v>0</v>
      </c>
      <c r="S7" s="3276"/>
      <c r="T7" s="3276" t="s">
        <v>3033</v>
      </c>
      <c r="U7" s="3276"/>
      <c r="V7" s="3282"/>
    </row>
    <row r="8" spans="1:22" s="3286" customFormat="1" ht="13.25" customHeight="1" x14ac:dyDescent="0.15">
      <c r="A8" s="3321" t="s">
        <v>3034</v>
      </c>
      <c r="B8" s="3954" t="s">
        <v>3035</v>
      </c>
      <c r="C8" s="3955"/>
      <c r="D8" s="3322" t="s">
        <v>3036</v>
      </c>
      <c r="E8" s="3323" t="s">
        <v>3037</v>
      </c>
      <c r="F8" s="3324" t="s">
        <v>3038</v>
      </c>
      <c r="G8" s="3325"/>
      <c r="H8" s="3281"/>
      <c r="I8" s="3282"/>
      <c r="J8" s="3950"/>
      <c r="K8" s="3952"/>
      <c r="L8" s="3316" t="s">
        <v>3039</v>
      </c>
      <c r="M8" s="3317"/>
      <c r="N8" s="3293"/>
      <c r="O8" s="3318"/>
      <c r="P8" s="3318"/>
      <c r="Q8" s="3319">
        <v>365</v>
      </c>
      <c r="R8" s="3320">
        <f t="shared" ref="R8:R13" si="0">ROUND(M8*N8*O8*P8*Q8/10000,0)</f>
        <v>0</v>
      </c>
      <c r="S8" s="3276"/>
      <c r="T8" s="3276" t="s">
        <v>3040</v>
      </c>
      <c r="U8" s="3276"/>
      <c r="V8" s="3282"/>
    </row>
    <row r="9" spans="1:22" s="3286" customFormat="1" ht="13.25" customHeight="1" x14ac:dyDescent="0.15">
      <c r="A9" s="3321">
        <v>1</v>
      </c>
      <c r="B9" s="3954" t="s">
        <v>3041</v>
      </c>
      <c r="C9" s="3955"/>
      <c r="D9" s="3322">
        <f>ROUND(D6*E9,0)</f>
        <v>0</v>
      </c>
      <c r="E9" s="3326"/>
      <c r="F9" s="3327" t="s">
        <v>3042</v>
      </c>
      <c r="G9" s="3306"/>
      <c r="H9" s="3281"/>
      <c r="I9" s="3282"/>
      <c r="J9" s="3950"/>
      <c r="K9" s="3952"/>
      <c r="L9" s="3316" t="s">
        <v>3043</v>
      </c>
      <c r="M9" s="3317"/>
      <c r="N9" s="3293"/>
      <c r="O9" s="3318"/>
      <c r="P9" s="3318"/>
      <c r="Q9" s="3319">
        <v>365</v>
      </c>
      <c r="R9" s="3320">
        <f t="shared" si="0"/>
        <v>0</v>
      </c>
      <c r="S9" s="3276"/>
      <c r="T9" s="3276"/>
      <c r="U9" s="3276"/>
      <c r="V9" s="3282"/>
    </row>
    <row r="10" spans="1:22" s="3286" customFormat="1" ht="13.25" customHeight="1" x14ac:dyDescent="0.15">
      <c r="A10" s="3321">
        <v>2</v>
      </c>
      <c r="B10" s="3954" t="s">
        <v>3044</v>
      </c>
      <c r="C10" s="3955"/>
      <c r="D10" s="3322">
        <f>ROUND(D6*E10,0)</f>
        <v>0</v>
      </c>
      <c r="E10" s="3326"/>
      <c r="F10" s="3327" t="s">
        <v>3045</v>
      </c>
      <c r="G10" s="3306"/>
      <c r="H10" s="3281"/>
      <c r="I10" s="3282"/>
      <c r="J10" s="3950"/>
      <c r="K10" s="3952"/>
      <c r="L10" s="3316" t="s">
        <v>3046</v>
      </c>
      <c r="M10" s="3317"/>
      <c r="N10" s="3293"/>
      <c r="O10" s="3318"/>
      <c r="P10" s="3318"/>
      <c r="Q10" s="3319">
        <v>365</v>
      </c>
      <c r="R10" s="3320">
        <f t="shared" si="0"/>
        <v>0</v>
      </c>
      <c r="S10" s="3276"/>
      <c r="T10" s="3276"/>
      <c r="U10" s="3276"/>
      <c r="V10" s="3282"/>
    </row>
    <row r="11" spans="1:22" s="3286" customFormat="1" ht="13.25" customHeight="1" x14ac:dyDescent="0.15">
      <c r="A11" s="3321">
        <v>3</v>
      </c>
      <c r="B11" s="3954" t="s">
        <v>3047</v>
      </c>
      <c r="C11" s="3955"/>
      <c r="D11" s="3322">
        <f>D12+D14+D15+D16</f>
        <v>0</v>
      </c>
      <c r="E11" s="3328" t="e">
        <f>D11/D6</f>
        <v>#DIV/0!</v>
      </c>
      <c r="F11" s="3324"/>
      <c r="G11" s="3325"/>
      <c r="H11" s="3281"/>
      <c r="I11" s="3282"/>
      <c r="J11" s="3950"/>
      <c r="K11" s="3952"/>
      <c r="L11" s="3316" t="s">
        <v>3048</v>
      </c>
      <c r="M11" s="3317"/>
      <c r="N11" s="3293"/>
      <c r="O11" s="3318"/>
      <c r="P11" s="3318"/>
      <c r="Q11" s="3319">
        <v>365</v>
      </c>
      <c r="R11" s="3320">
        <f t="shared" si="0"/>
        <v>0</v>
      </c>
      <c r="S11" s="3276"/>
      <c r="T11" s="3276"/>
      <c r="U11" s="3276"/>
      <c r="V11" s="3282"/>
    </row>
    <row r="12" spans="1:22" s="3286" customFormat="1" ht="13.25" customHeight="1" x14ac:dyDescent="0.15">
      <c r="A12" s="3329" t="s">
        <v>3049</v>
      </c>
      <c r="B12" s="3956" t="s">
        <v>3050</v>
      </c>
      <c r="C12" s="3957"/>
      <c r="D12" s="3330">
        <f>ROUND(D13*1.2%*(1-30%),0)</f>
        <v>0</v>
      </c>
      <c r="E12" s="3331">
        <v>1.2E-2</v>
      </c>
      <c r="F12" s="3324" t="s">
        <v>3051</v>
      </c>
      <c r="G12" s="3325"/>
      <c r="H12" s="3281"/>
      <c r="I12" s="3282"/>
      <c r="J12" s="3950"/>
      <c r="K12" s="3952"/>
      <c r="L12" s="3316" t="s">
        <v>3052</v>
      </c>
      <c r="M12" s="3317"/>
      <c r="N12" s="3293"/>
      <c r="O12" s="3318"/>
      <c r="P12" s="3318"/>
      <c r="Q12" s="3319">
        <v>365</v>
      </c>
      <c r="R12" s="3320">
        <f t="shared" si="0"/>
        <v>0</v>
      </c>
      <c r="S12" s="3276"/>
      <c r="T12" s="3276"/>
      <c r="U12" s="3276"/>
      <c r="V12" s="3282"/>
    </row>
    <row r="13" spans="1:22" s="3286" customFormat="1" ht="13.25" customHeight="1" x14ac:dyDescent="0.15">
      <c r="A13" s="3329"/>
      <c r="B13" s="3332"/>
      <c r="C13" s="3333" t="s">
        <v>3053</v>
      </c>
      <c r="D13" s="3334"/>
      <c r="E13" s="3335"/>
      <c r="F13" s="3324"/>
      <c r="G13" s="3325"/>
      <c r="H13" s="3281"/>
      <c r="I13" s="3282"/>
      <c r="J13" s="3950"/>
      <c r="K13" s="3952"/>
      <c r="L13" s="3316" t="s">
        <v>3054</v>
      </c>
      <c r="M13" s="3317"/>
      <c r="N13" s="3293"/>
      <c r="O13" s="3318"/>
      <c r="P13" s="3318"/>
      <c r="Q13" s="3319">
        <v>365</v>
      </c>
      <c r="R13" s="3320">
        <f t="shared" si="0"/>
        <v>0</v>
      </c>
      <c r="S13" s="3276"/>
      <c r="T13" s="3276"/>
      <c r="U13" s="3276"/>
      <c r="V13" s="3282"/>
    </row>
    <row r="14" spans="1:22" s="3286" customFormat="1" ht="13.25" customHeight="1" x14ac:dyDescent="0.15">
      <c r="A14" s="3329" t="s">
        <v>3055</v>
      </c>
      <c r="B14" s="3956" t="s">
        <v>3056</v>
      </c>
      <c r="C14" s="3957"/>
      <c r="D14" s="3330">
        <f>ROUND(E14*B5/10000,0)</f>
        <v>0</v>
      </c>
      <c r="E14" s="3319"/>
      <c r="F14" s="3324" t="s">
        <v>3057</v>
      </c>
      <c r="G14" s="3325"/>
      <c r="H14" s="3281"/>
      <c r="I14" s="3282"/>
      <c r="J14" s="3950"/>
      <c r="K14" s="3953"/>
      <c r="L14" s="3336" t="s">
        <v>3058</v>
      </c>
      <c r="M14" s="3337">
        <f>SUM(M7:M13)</f>
        <v>0</v>
      </c>
      <c r="N14" s="3337" t="e">
        <f>ROUND((N7*M7+N8*M8+N9*M9+N10*M10+N11*M11+N12*M12+N13*M13)/M14,0)</f>
        <v>#DIV/0!</v>
      </c>
      <c r="O14" s="3338"/>
      <c r="P14" s="3338"/>
      <c r="Q14" s="3339"/>
      <c r="R14" s="3285">
        <f>SUM(R7:R13)</f>
        <v>0</v>
      </c>
      <c r="S14" s="3276"/>
      <c r="T14" s="3276"/>
      <c r="U14" s="3276"/>
      <c r="V14" s="3282"/>
    </row>
    <row r="15" spans="1:22" s="3286" customFormat="1" ht="13.25" customHeight="1" x14ac:dyDescent="0.15">
      <c r="A15" s="3329" t="s">
        <v>3059</v>
      </c>
      <c r="B15" s="3956" t="s">
        <v>3060</v>
      </c>
      <c r="C15" s="3957"/>
      <c r="D15" s="3330">
        <f>ROUND(D6*E15,0)</f>
        <v>0</v>
      </c>
      <c r="E15" s="3331">
        <v>5.5E-2</v>
      </c>
      <c r="F15" s="3324" t="s">
        <v>3061</v>
      </c>
      <c r="G15" s="3306"/>
      <c r="H15" s="3281"/>
      <c r="I15" s="3282"/>
      <c r="J15" s="3950">
        <v>2</v>
      </c>
      <c r="K15" s="3951" t="s">
        <v>3062</v>
      </c>
      <c r="L15" s="3316" t="s">
        <v>3063</v>
      </c>
      <c r="M15" s="3317" t="s">
        <v>3064</v>
      </c>
      <c r="N15" s="3317" t="s">
        <v>3065</v>
      </c>
      <c r="O15" s="3318" t="s">
        <v>3066</v>
      </c>
      <c r="P15" s="3318" t="s">
        <v>3028</v>
      </c>
      <c r="Q15" s="3293" t="s">
        <v>3067</v>
      </c>
      <c r="R15" s="3340" t="s">
        <v>3029</v>
      </c>
      <c r="S15" s="3276"/>
      <c r="T15" s="3276"/>
      <c r="U15" s="3276"/>
      <c r="V15" s="3282"/>
    </row>
    <row r="16" spans="1:22" s="3286" customFormat="1" ht="13.25" customHeight="1" x14ac:dyDescent="0.15">
      <c r="A16" s="3329" t="s">
        <v>3068</v>
      </c>
      <c r="B16" s="3956" t="s">
        <v>3069</v>
      </c>
      <c r="C16" s="3957"/>
      <c r="D16" s="3341">
        <f>D6*E16</f>
        <v>0</v>
      </c>
      <c r="E16" s="3342"/>
      <c r="F16" s="3327" t="s">
        <v>3070</v>
      </c>
      <c r="G16" s="3306"/>
      <c r="H16" s="3281"/>
      <c r="I16" s="3282"/>
      <c r="J16" s="3950"/>
      <c r="K16" s="3952"/>
      <c r="L16" s="3316" t="s">
        <v>3071</v>
      </c>
      <c r="M16" s="3317"/>
      <c r="N16" s="3317"/>
      <c r="O16" s="3318"/>
      <c r="P16" s="3319">
        <v>365</v>
      </c>
      <c r="Q16" s="3293"/>
      <c r="R16" s="3340">
        <f>ROUND(M16*N16*O16*P16/10000,0)</f>
        <v>0</v>
      </c>
      <c r="S16" s="3276"/>
      <c r="T16" s="3276"/>
      <c r="U16" s="3276"/>
      <c r="V16" s="3282"/>
    </row>
    <row r="17" spans="1:22" s="3286" customFormat="1" ht="13.25" customHeight="1" thickBot="1" x14ac:dyDescent="0.2">
      <c r="A17" s="3343">
        <v>4</v>
      </c>
      <c r="B17" s="3958" t="s">
        <v>3072</v>
      </c>
      <c r="C17" s="3959"/>
      <c r="D17" s="3344">
        <f>ROUND(D6*E17,0)</f>
        <v>0</v>
      </c>
      <c r="E17" s="3345"/>
      <c r="F17" s="3346" t="s">
        <v>3073</v>
      </c>
      <c r="G17" s="3306"/>
      <c r="H17" s="3281"/>
      <c r="I17" s="3282"/>
      <c r="J17" s="3950"/>
      <c r="K17" s="3952"/>
      <c r="L17" s="3316" t="s">
        <v>3074</v>
      </c>
      <c r="M17" s="3317"/>
      <c r="N17" s="3317"/>
      <c r="O17" s="3318"/>
      <c r="P17" s="3319">
        <v>365</v>
      </c>
      <c r="Q17" s="3293"/>
      <c r="R17" s="3340">
        <f>ROUND(M17*N17*O17*P17/10000,0)</f>
        <v>0</v>
      </c>
      <c r="S17" s="3276"/>
      <c r="T17" s="3276"/>
      <c r="U17" s="3276"/>
      <c r="V17" s="3282"/>
    </row>
    <row r="18" spans="1:22" s="3286" customFormat="1" ht="13.25" customHeight="1" thickBot="1" x14ac:dyDescent="0.2">
      <c r="A18" s="3309" t="s">
        <v>3075</v>
      </c>
      <c r="B18" s="3310"/>
      <c r="C18" s="3310"/>
      <c r="D18" s="3347">
        <f>ROUND(D6*E18,0)</f>
        <v>0</v>
      </c>
      <c r="E18" s="3348"/>
      <c r="F18" s="3349" t="s">
        <v>3076</v>
      </c>
      <c r="G18" s="3306"/>
      <c r="H18" s="3281"/>
      <c r="I18" s="3282"/>
      <c r="J18" s="3950"/>
      <c r="K18" s="3952"/>
      <c r="L18" s="3316" t="s">
        <v>3077</v>
      </c>
      <c r="M18" s="3317"/>
      <c r="N18" s="3317"/>
      <c r="O18" s="3318"/>
      <c r="P18" s="3319">
        <v>365</v>
      </c>
      <c r="Q18" s="3293"/>
      <c r="R18" s="3340">
        <f>ROUND(M18*N18*O18*P18/10000,0)</f>
        <v>0</v>
      </c>
      <c r="S18" s="3276"/>
      <c r="T18" s="3276"/>
      <c r="U18" s="3276"/>
      <c r="V18" s="3282"/>
    </row>
    <row r="19" spans="1:22" s="3286" customFormat="1" ht="13.25" customHeight="1" thickBot="1" x14ac:dyDescent="0.2">
      <c r="A19" s="3350" t="s">
        <v>3078</v>
      </c>
      <c r="B19" s="3304"/>
      <c r="C19" s="3304"/>
      <c r="D19" s="3304"/>
      <c r="E19" s="3304"/>
      <c r="F19" s="3305"/>
      <c r="G19" s="3325"/>
      <c r="H19" s="3281"/>
      <c r="I19" s="3282"/>
      <c r="J19" s="3950"/>
      <c r="K19" s="3953"/>
      <c r="L19" s="3336" t="s">
        <v>3058</v>
      </c>
      <c r="M19" s="3337"/>
      <c r="N19" s="3337">
        <f>SUM(N16:N18)</f>
        <v>0</v>
      </c>
      <c r="O19" s="3338"/>
      <c r="P19" s="3351" t="s">
        <v>3079</v>
      </c>
      <c r="Q19" s="3318"/>
      <c r="R19" s="3352">
        <f>ROUND(IF(P19="按比例",R14*Q19,SUM(R16:R18)),0)</f>
        <v>0</v>
      </c>
      <c r="S19" s="3276"/>
      <c r="T19" s="3276"/>
      <c r="U19" s="3276"/>
      <c r="V19" s="3282"/>
    </row>
    <row r="20" spans="1:22" s="3286" customFormat="1" ht="13.25" customHeight="1" x14ac:dyDescent="0.15">
      <c r="A20" s="3309"/>
      <c r="B20" s="3310"/>
      <c r="C20" s="3310"/>
      <c r="D20" s="3310"/>
      <c r="E20" s="3310"/>
      <c r="F20" s="3353"/>
      <c r="G20" s="3325"/>
      <c r="H20" s="3281"/>
      <c r="I20" s="3282"/>
      <c r="J20" s="3950">
        <v>3</v>
      </c>
      <c r="K20" s="3951" t="s">
        <v>3080</v>
      </c>
      <c r="L20" s="3316" t="s">
        <v>3081</v>
      </c>
      <c r="M20" s="3317" t="s">
        <v>3082</v>
      </c>
      <c r="N20" s="3354" t="s">
        <v>3083</v>
      </c>
      <c r="O20" s="3318" t="s">
        <v>3084</v>
      </c>
      <c r="P20" s="3319" t="s">
        <v>3085</v>
      </c>
      <c r="Q20" s="3293" t="s">
        <v>3086</v>
      </c>
      <c r="R20" s="3340" t="s">
        <v>3087</v>
      </c>
      <c r="S20" s="3355"/>
      <c r="T20" s="3355"/>
      <c r="U20" s="3355"/>
      <c r="V20" s="3282"/>
    </row>
    <row r="21" spans="1:22" s="3286" customFormat="1" ht="13.25" customHeight="1" x14ac:dyDescent="0.15">
      <c r="A21" s="3309"/>
      <c r="B21" s="3310"/>
      <c r="C21" s="3356" t="s">
        <v>3088</v>
      </c>
      <c r="D21" s="3357" t="s">
        <v>3089</v>
      </c>
      <c r="E21" s="3358" t="s">
        <v>3090</v>
      </c>
      <c r="F21" s="3353"/>
      <c r="G21" s="3325"/>
      <c r="H21" s="3281"/>
      <c r="I21" s="3282"/>
      <c r="J21" s="3950"/>
      <c r="K21" s="3952"/>
      <c r="L21" s="3316" t="s">
        <v>3091</v>
      </c>
      <c r="M21" s="3317"/>
      <c r="N21" s="3317"/>
      <c r="O21" s="3318"/>
      <c r="P21" s="3319">
        <v>365</v>
      </c>
      <c r="Q21" s="3293"/>
      <c r="R21" s="3359">
        <f>ROUND(M21*N21*O21*P21/10000,0)</f>
        <v>0</v>
      </c>
      <c r="S21" s="3355"/>
      <c r="T21" s="3355"/>
      <c r="U21" s="3355"/>
      <c r="V21" s="3282"/>
    </row>
    <row r="22" spans="1:22" s="3286" customFormat="1" ht="13.25" customHeight="1" x14ac:dyDescent="0.15">
      <c r="A22" s="3309"/>
      <c r="B22" s="3310"/>
      <c r="C22" s="3360" t="s">
        <v>3092</v>
      </c>
      <c r="D22" s="3361" t="s">
        <v>3093</v>
      </c>
      <c r="E22" s="3362" t="s">
        <v>3094</v>
      </c>
      <c r="F22" s="3353"/>
      <c r="G22" s="3363"/>
      <c r="H22" s="3281"/>
      <c r="I22" s="3282"/>
      <c r="J22" s="3950"/>
      <c r="K22" s="3952"/>
      <c r="L22" s="3316" t="s">
        <v>3095</v>
      </c>
      <c r="M22" s="3317"/>
      <c r="N22" s="3317"/>
      <c r="O22" s="3318"/>
      <c r="P22" s="3319">
        <v>365</v>
      </c>
      <c r="Q22" s="3293"/>
      <c r="R22" s="3359">
        <f>ROUND(M22*N22*O22*P22/10000,0)</f>
        <v>0</v>
      </c>
      <c r="S22" s="3355"/>
      <c r="T22" s="3355"/>
      <c r="U22" s="3355"/>
      <c r="V22" s="3282"/>
    </row>
    <row r="23" spans="1:22" s="3286" customFormat="1" ht="13.25" customHeight="1" x14ac:dyDescent="0.15">
      <c r="A23" s="3364">
        <v>1</v>
      </c>
      <c r="B23" s="3365" t="s">
        <v>3096</v>
      </c>
      <c r="C23" s="3366">
        <f>D6</f>
        <v>0</v>
      </c>
      <c r="D23" s="3367">
        <f>C23*(1+D24)</f>
        <v>0</v>
      </c>
      <c r="E23" s="3368">
        <f>D23*(1+E24)</f>
        <v>0</v>
      </c>
      <c r="F23" s="3369"/>
      <c r="G23" s="3370"/>
      <c r="H23" s="3281"/>
      <c r="I23" s="3282"/>
      <c r="J23" s="3950"/>
      <c r="K23" s="3952"/>
      <c r="L23" s="3316" t="s">
        <v>3097</v>
      </c>
      <c r="M23" s="3317"/>
      <c r="N23" s="3317"/>
      <c r="O23" s="3318"/>
      <c r="P23" s="3319">
        <v>365</v>
      </c>
      <c r="Q23" s="3293"/>
      <c r="R23" s="3359">
        <f>ROUND(M23*N23*O23*P23/10000,0)</f>
        <v>0</v>
      </c>
      <c r="S23" s="3276"/>
      <c r="T23" s="3276"/>
      <c r="U23" s="3276"/>
      <c r="V23" s="3282"/>
    </row>
    <row r="24" spans="1:22" s="3286" customFormat="1" ht="13.25" customHeight="1" x14ac:dyDescent="0.15">
      <c r="A24" s="3371"/>
      <c r="B24" s="3372" t="s">
        <v>3098</v>
      </c>
      <c r="C24" s="3373"/>
      <c r="D24" s="3374"/>
      <c r="E24" s="3375"/>
      <c r="F24" s="3376"/>
      <c r="G24" s="3370"/>
      <c r="H24" s="3281"/>
      <c r="I24" s="3282"/>
      <c r="J24" s="3950"/>
      <c r="K24" s="3953"/>
      <c r="L24" s="3336" t="s">
        <v>3058</v>
      </c>
      <c r="M24" s="3337">
        <f>SUM(M21:M23)</f>
        <v>0</v>
      </c>
      <c r="N24" s="3337"/>
      <c r="O24" s="3338"/>
      <c r="P24" s="3351" t="s">
        <v>3079</v>
      </c>
      <c r="Q24" s="3318"/>
      <c r="R24" s="3352">
        <f>ROUND(IF(P24="按比例",R14*Q24,SUM(R21:R23)),0)</f>
        <v>0</v>
      </c>
      <c r="S24" s="3276"/>
      <c r="T24" s="3276"/>
      <c r="U24" s="3276"/>
      <c r="V24" s="3282"/>
    </row>
    <row r="25" spans="1:22" s="3383" customFormat="1" ht="13.25" customHeight="1" x14ac:dyDescent="0.15">
      <c r="A25" s="3371"/>
      <c r="B25" s="3372"/>
      <c r="C25" s="3373"/>
      <c r="D25" s="3374"/>
      <c r="E25" s="3375"/>
      <c r="F25" s="3376"/>
      <c r="G25" s="3363"/>
      <c r="H25" s="3281"/>
      <c r="I25" s="3282"/>
      <c r="J25" s="3377">
        <v>4</v>
      </c>
      <c r="K25" s="3378" t="s">
        <v>3099</v>
      </c>
      <c r="L25" s="3379"/>
      <c r="M25" s="3379"/>
      <c r="N25" s="3379"/>
      <c r="O25" s="3379"/>
      <c r="P25" s="3380"/>
      <c r="Q25" s="3381"/>
      <c r="R25" s="3352">
        <f>ROUND(R14*Q25,0)</f>
        <v>0</v>
      </c>
      <c r="S25" s="3276"/>
      <c r="T25" s="3276"/>
      <c r="U25" s="3276"/>
      <c r="V25" s="3382"/>
    </row>
    <row r="26" spans="1:22" s="3383" customFormat="1" ht="13.25" customHeight="1" x14ac:dyDescent="0.15">
      <c r="A26" s="3364">
        <v>2</v>
      </c>
      <c r="B26" s="3365" t="s">
        <v>3100</v>
      </c>
      <c r="C26" s="3366">
        <f>D7</f>
        <v>0</v>
      </c>
      <c r="D26" s="3367">
        <f>D23*D27</f>
        <v>0</v>
      </c>
      <c r="E26" s="3368">
        <f>E23*E27</f>
        <v>0</v>
      </c>
      <c r="F26" s="3369"/>
      <c r="G26" s="3370"/>
      <c r="H26" s="3281"/>
      <c r="I26" s="3282"/>
      <c r="J26" s="3960">
        <v>5</v>
      </c>
      <c r="K26" s="3384" t="s">
        <v>3101</v>
      </c>
      <c r="L26" s="3385"/>
      <c r="M26" s="3386"/>
      <c r="N26" s="3387" t="s">
        <v>3102</v>
      </c>
      <c r="O26" s="3387" t="s">
        <v>3103</v>
      </c>
      <c r="P26" s="3388" t="s">
        <v>3104</v>
      </c>
      <c r="Q26" s="3388" t="s">
        <v>3105</v>
      </c>
      <c r="R26" s="3291" t="s">
        <v>3029</v>
      </c>
      <c r="S26" s="3389"/>
      <c r="T26" s="3389"/>
      <c r="U26" s="3389"/>
      <c r="V26" s="3382"/>
    </row>
    <row r="27" spans="1:22" s="3286" customFormat="1" ht="13.25" customHeight="1" x14ac:dyDescent="0.15">
      <c r="A27" s="3371"/>
      <c r="B27" s="3372" t="s">
        <v>3106</v>
      </c>
      <c r="C27" s="3390" t="e">
        <f>E7</f>
        <v>#DIV/0!</v>
      </c>
      <c r="D27" s="3374"/>
      <c r="E27" s="3375"/>
      <c r="F27" s="3376"/>
      <c r="G27" s="3370"/>
      <c r="H27" s="3391"/>
      <c r="I27" s="3382"/>
      <c r="J27" s="3961"/>
      <c r="K27" s="3392"/>
      <c r="L27" s="3393"/>
      <c r="M27" s="3394"/>
      <c r="N27" s="3395"/>
      <c r="O27" s="3395"/>
      <c r="P27" s="3395"/>
      <c r="Q27" s="3396"/>
      <c r="R27" s="3352">
        <f>ROUND(O27*N27*P27*(1-Q27)/10000,0)</f>
        <v>0</v>
      </c>
      <c r="S27" s="3276"/>
      <c r="T27" s="3276"/>
      <c r="U27" s="3276"/>
      <c r="V27" s="3282"/>
    </row>
    <row r="28" spans="1:22" s="3383" customFormat="1" ht="13.25" customHeight="1" thickBot="1" x14ac:dyDescent="0.2">
      <c r="A28" s="3371"/>
      <c r="B28" s="3372"/>
      <c r="C28" s="3390"/>
      <c r="D28" s="3374"/>
      <c r="E28" s="3375" t="s">
        <v>3107</v>
      </c>
      <c r="F28" s="3376"/>
      <c r="G28" s="3363"/>
      <c r="H28" s="3391"/>
      <c r="I28" s="3382"/>
      <c r="J28" s="3397">
        <v>6</v>
      </c>
      <c r="K28" s="3398" t="s">
        <v>3108</v>
      </c>
      <c r="L28" s="3399" t="s">
        <v>3109</v>
      </c>
      <c r="M28" s="3400"/>
      <c r="N28" s="3399" t="s">
        <v>3110</v>
      </c>
      <c r="O28" s="3401"/>
      <c r="P28" s="3399" t="s">
        <v>3111</v>
      </c>
      <c r="Q28" s="3402">
        <v>1.4999999999999999E-2</v>
      </c>
      <c r="R28" s="3403"/>
      <c r="S28" s="3355"/>
      <c r="T28" s="3355"/>
      <c r="U28" s="3355"/>
      <c r="V28" s="3382"/>
    </row>
    <row r="29" spans="1:22" s="3383" customFormat="1" ht="13.25" customHeight="1" x14ac:dyDescent="0.15">
      <c r="A29" s="3364">
        <v>3</v>
      </c>
      <c r="B29" s="3365" t="s">
        <v>3112</v>
      </c>
      <c r="C29" s="3366">
        <f>C23*C30</f>
        <v>0</v>
      </c>
      <c r="D29" s="3367">
        <f>D23*C30</f>
        <v>0</v>
      </c>
      <c r="E29" s="3368">
        <f>E23*C30</f>
        <v>0</v>
      </c>
      <c r="F29" s="3369"/>
      <c r="G29" s="3370"/>
      <c r="H29" s="3281"/>
      <c r="I29" s="3282"/>
      <c r="J29" s="3355"/>
      <c r="K29" s="3355"/>
      <c r="L29" s="3355"/>
      <c r="M29" s="3355"/>
      <c r="N29" s="3355"/>
      <c r="O29" s="3355"/>
      <c r="P29" s="3355"/>
      <c r="Q29" s="3355"/>
      <c r="R29" s="3355"/>
      <c r="S29" s="3355"/>
      <c r="T29" s="3355"/>
      <c r="U29" s="3355"/>
      <c r="V29" s="3382"/>
    </row>
    <row r="30" spans="1:22" s="3286" customFormat="1" ht="13.25" customHeight="1" thickBot="1" x14ac:dyDescent="0.2">
      <c r="A30" s="3371"/>
      <c r="B30" s="3372" t="s">
        <v>3106</v>
      </c>
      <c r="C30" s="3390">
        <f>E18</f>
        <v>0</v>
      </c>
      <c r="D30" s="3404"/>
      <c r="E30" s="3335"/>
      <c r="F30" s="3376"/>
      <c r="G30" s="3370"/>
      <c r="H30" s="3391"/>
      <c r="I30" s="3382"/>
      <c r="J30" s="3355"/>
      <c r="K30" s="3355"/>
      <c r="L30" s="3355"/>
      <c r="M30" s="3355"/>
      <c r="N30" s="3355"/>
      <c r="O30" s="3355"/>
      <c r="P30" s="3355"/>
      <c r="Q30" s="3355"/>
      <c r="R30" s="3355"/>
      <c r="S30" s="3355"/>
      <c r="T30" s="3355"/>
      <c r="U30" s="3276"/>
      <c r="V30" s="3282"/>
    </row>
    <row r="31" spans="1:22" s="3383" customFormat="1" ht="13.25" customHeight="1" x14ac:dyDescent="0.15">
      <c r="A31" s="3371"/>
      <c r="B31" s="3372"/>
      <c r="C31" s="3405"/>
      <c r="D31" s="3404"/>
      <c r="E31" s="3335"/>
      <c r="F31" s="3376"/>
      <c r="G31" s="3363"/>
      <c r="H31" s="3391"/>
      <c r="I31" s="3382"/>
      <c r="J31" s="3273" t="s">
        <v>3113</v>
      </c>
      <c r="K31" s="3274"/>
      <c r="L31" s="3274"/>
      <c r="M31" s="3274"/>
      <c r="N31" s="3274"/>
      <c r="O31" s="3274"/>
      <c r="P31" s="3274"/>
      <c r="Q31" s="3274"/>
      <c r="R31" s="3275"/>
      <c r="S31" s="3355"/>
      <c r="T31" s="3276"/>
      <c r="U31" s="3276"/>
      <c r="V31" s="3382"/>
    </row>
    <row r="32" spans="1:22" s="3383" customFormat="1" ht="13.25" customHeight="1" x14ac:dyDescent="0.15">
      <c r="A32" s="3364">
        <v>4</v>
      </c>
      <c r="B32" s="3365" t="s">
        <v>3114</v>
      </c>
      <c r="C32" s="3366">
        <f>C23-C26-C29</f>
        <v>0</v>
      </c>
      <c r="D32" s="3367">
        <f>D23-D26-D29</f>
        <v>0</v>
      </c>
      <c r="E32" s="3368">
        <f>E23-E26-E29</f>
        <v>0</v>
      </c>
      <c r="F32" s="3369"/>
      <c r="G32" s="3363"/>
      <c r="H32" s="3281"/>
      <c r="I32" s="3282"/>
      <c r="J32" s="3943" t="s">
        <v>3005</v>
      </c>
      <c r="K32" s="3944"/>
      <c r="L32" s="3283" t="s">
        <v>3006</v>
      </c>
      <c r="M32" s="3283" t="s">
        <v>3007</v>
      </c>
      <c r="N32" s="3283" t="s">
        <v>3008</v>
      </c>
      <c r="O32" s="3283" t="s">
        <v>3009</v>
      </c>
      <c r="P32" s="3283" t="s">
        <v>3010</v>
      </c>
      <c r="Q32" s="3284" t="s">
        <v>3011</v>
      </c>
      <c r="R32" s="3406" t="s">
        <v>3012</v>
      </c>
      <c r="S32" s="3355"/>
      <c r="T32" s="3276"/>
      <c r="U32" s="3276"/>
      <c r="V32" s="3382"/>
    </row>
    <row r="33" spans="1:23" s="3286" customFormat="1" ht="13.25" customHeight="1" x14ac:dyDescent="0.15">
      <c r="A33" s="3364"/>
      <c r="B33" s="3365"/>
      <c r="C33" s="3366"/>
      <c r="D33" s="3407"/>
      <c r="E33" s="3408"/>
      <c r="F33" s="3369"/>
      <c r="G33" s="3363"/>
      <c r="H33" s="3391"/>
      <c r="I33" s="3382"/>
      <c r="J33" s="3945" t="s">
        <v>3015</v>
      </c>
      <c r="K33" s="3946"/>
      <c r="L33" s="3289"/>
      <c r="M33" s="3289"/>
      <c r="N33" s="3289"/>
      <c r="O33" s="3289"/>
      <c r="P33" s="3289"/>
      <c r="Q33" s="3290"/>
      <c r="R33" s="3409">
        <f>SUM(L33:Q33)</f>
        <v>0</v>
      </c>
      <c r="S33" s="3355"/>
      <c r="T33" s="3276"/>
      <c r="U33" s="3276"/>
      <c r="V33" s="3282"/>
    </row>
    <row r="34" spans="1:23" s="3286" customFormat="1" ht="13.25" customHeight="1" x14ac:dyDescent="0.15">
      <c r="A34" s="3364">
        <v>5</v>
      </c>
      <c r="B34" s="3365" t="s">
        <v>3115</v>
      </c>
      <c r="C34" s="3410"/>
      <c r="D34" s="3411"/>
      <c r="E34" s="3412"/>
      <c r="F34" s="3369"/>
      <c r="G34" s="3363"/>
      <c r="H34" s="3391"/>
      <c r="I34" s="3382"/>
      <c r="J34" s="3945" t="s">
        <v>3017</v>
      </c>
      <c r="K34" s="3946"/>
      <c r="L34" s="3294"/>
      <c r="M34" s="3294"/>
      <c r="N34" s="3294"/>
      <c r="O34" s="3294"/>
      <c r="P34" s="3294"/>
      <c r="Q34" s="3295"/>
      <c r="R34" s="3413">
        <f>SUM(L34:Q34)</f>
        <v>0</v>
      </c>
      <c r="S34" s="3355"/>
      <c r="T34" s="3276"/>
      <c r="U34" s="3276" t="e">
        <f>ROUND(R35*10000/365/R33,1)</f>
        <v>#DIV/0!</v>
      </c>
      <c r="V34" s="3282"/>
    </row>
    <row r="35" spans="1:23" s="3286" customFormat="1" ht="13.25" customHeight="1" x14ac:dyDescent="0.15">
      <c r="A35" s="3364">
        <v>6</v>
      </c>
      <c r="B35" s="3365" t="s">
        <v>3116</v>
      </c>
      <c r="C35" s="3414"/>
      <c r="D35" s="3415"/>
      <c r="E35" s="3416"/>
      <c r="F35" s="3369"/>
      <c r="G35" s="3417"/>
      <c r="H35" s="3281"/>
      <c r="I35" s="3382"/>
      <c r="J35" s="3300" t="s">
        <v>3019</v>
      </c>
      <c r="K35" s="3301"/>
      <c r="L35" s="3301"/>
      <c r="M35" s="3302"/>
      <c r="N35" s="3302"/>
      <c r="O35" s="3302"/>
      <c r="P35" s="3302"/>
      <c r="Q35" s="3302"/>
      <c r="R35" s="3418">
        <f>R40+R41+R43</f>
        <v>0</v>
      </c>
      <c r="S35" s="3355"/>
      <c r="T35" s="3276" t="s">
        <v>3020</v>
      </c>
      <c r="U35" s="3276"/>
      <c r="V35" s="3282"/>
    </row>
    <row r="36" spans="1:23" s="3286" customFormat="1" ht="13.25" customHeight="1" thickBot="1" x14ac:dyDescent="0.2">
      <c r="A36" s="3364">
        <v>7</v>
      </c>
      <c r="B36" s="3419" t="s">
        <v>3117</v>
      </c>
      <c r="C36" s="3420"/>
      <c r="D36" s="3421"/>
      <c r="E36" s="3422"/>
      <c r="F36" s="3423">
        <f>C36+D36+E36</f>
        <v>0</v>
      </c>
      <c r="G36" s="3363"/>
      <c r="H36" s="3281"/>
      <c r="I36" s="3282"/>
      <c r="J36" s="3950">
        <v>1</v>
      </c>
      <c r="K36" s="3951" t="s">
        <v>3118</v>
      </c>
      <c r="L36" s="3307"/>
      <c r="M36" s="3308"/>
      <c r="N36" s="3308"/>
      <c r="O36" s="3308"/>
      <c r="P36" s="3308"/>
      <c r="Q36" s="3308"/>
      <c r="R36" s="3291" t="s">
        <v>3029</v>
      </c>
      <c r="S36" s="3355"/>
      <c r="T36" s="3276" t="s">
        <v>3030</v>
      </c>
      <c r="U36" s="3276"/>
      <c r="V36" s="3282"/>
    </row>
    <row r="37" spans="1:23" s="3286" customFormat="1" ht="13.25" customHeight="1" x14ac:dyDescent="0.15">
      <c r="A37" s="3364"/>
      <c r="B37" s="3365"/>
      <c r="C37" s="3365"/>
      <c r="D37" s="3365"/>
      <c r="E37" s="3365"/>
      <c r="F37" s="3369"/>
      <c r="G37" s="3363"/>
      <c r="H37" s="3281"/>
      <c r="I37" s="3282"/>
      <c r="J37" s="3950"/>
      <c r="K37" s="3952"/>
      <c r="L37" s="3316"/>
      <c r="M37" s="3317"/>
      <c r="N37" s="3293"/>
      <c r="O37" s="3318"/>
      <c r="P37" s="3318"/>
      <c r="Q37" s="3319"/>
      <c r="R37" s="3320"/>
      <c r="S37" s="3355"/>
      <c r="T37" s="3276" t="s">
        <v>3033</v>
      </c>
      <c r="U37" s="3276"/>
      <c r="V37" s="3282"/>
    </row>
    <row r="38" spans="1:23" s="3286" customFormat="1" ht="13.25" customHeight="1" x14ac:dyDescent="0.15">
      <c r="A38" s="3364">
        <v>8</v>
      </c>
      <c r="B38" s="3365"/>
      <c r="C38" s="3322" t="e">
        <f>ROUND(C32*(1-((1+C35)/(1+C34))^C36)/(C34-C35),0)</f>
        <v>#DIV/0!</v>
      </c>
      <c r="D38" s="3322">
        <f>IF(D23=0,0,ROUND(D32*(1-((1+D35)/(1+D34))^D36)/(D34-D35),0))</f>
        <v>0</v>
      </c>
      <c r="E38" s="3322">
        <f>IF(E23=0,0,ROUND(E32*(1-((1+E35)/(1+E34))^E36)/(E34-E35),0))</f>
        <v>0</v>
      </c>
      <c r="F38" s="3369"/>
      <c r="G38" s="3363"/>
      <c r="H38" s="3281"/>
      <c r="I38" s="3282"/>
      <c r="J38" s="3950"/>
      <c r="K38" s="3952"/>
      <c r="L38" s="3316"/>
      <c r="M38" s="3317"/>
      <c r="N38" s="3293"/>
      <c r="O38" s="3318"/>
      <c r="P38" s="3318"/>
      <c r="Q38" s="3319"/>
      <c r="R38" s="3320"/>
      <c r="S38" s="3355"/>
      <c r="T38" s="3276" t="s">
        <v>3040</v>
      </c>
      <c r="U38" s="3276"/>
      <c r="V38" s="3282"/>
    </row>
    <row r="39" spans="1:23" s="3286" customFormat="1" ht="13.25" customHeight="1" x14ac:dyDescent="0.15">
      <c r="A39" s="3364">
        <v>9</v>
      </c>
      <c r="B39" s="3365" t="s">
        <v>3119</v>
      </c>
      <c r="C39" s="3330" t="e">
        <f>C38</f>
        <v>#DIV/0!</v>
      </c>
      <c r="D39" s="3365">
        <f>D38/(1+D34)^C36</f>
        <v>0</v>
      </c>
      <c r="E39" s="3365">
        <f>E38/(1+E34)^(C36+D36)</f>
        <v>0</v>
      </c>
      <c r="F39" s="3369"/>
      <c r="G39" s="3424"/>
      <c r="H39" s="3281"/>
      <c r="I39" s="3282"/>
      <c r="J39" s="3950"/>
      <c r="K39" s="3952"/>
      <c r="L39" s="3316"/>
      <c r="M39" s="3317"/>
      <c r="N39" s="3293"/>
      <c r="O39" s="3318"/>
      <c r="P39" s="3318"/>
      <c r="Q39" s="3319"/>
      <c r="R39" s="3320"/>
      <c r="S39" s="3355"/>
      <c r="T39" s="3276"/>
      <c r="U39" s="3276"/>
      <c r="V39" s="3282"/>
    </row>
    <row r="40" spans="1:23" s="3286" customFormat="1" ht="13.25" customHeight="1" x14ac:dyDescent="0.15">
      <c r="A40" s="3425">
        <v>10</v>
      </c>
      <c r="B40" s="3365" t="s">
        <v>3120</v>
      </c>
      <c r="C40" s="3426" t="e">
        <f>C39+D39+E39</f>
        <v>#DIV/0!</v>
      </c>
      <c r="D40" s="3427"/>
      <c r="E40" s="3427"/>
      <c r="F40" s="3428"/>
      <c r="G40" s="3363"/>
      <c r="H40" s="3281"/>
      <c r="I40" s="3282"/>
      <c r="J40" s="3950"/>
      <c r="K40" s="3953"/>
      <c r="L40" s="3336" t="s">
        <v>3058</v>
      </c>
      <c r="M40" s="3337"/>
      <c r="N40" s="3337"/>
      <c r="O40" s="3338"/>
      <c r="P40" s="3338"/>
      <c r="Q40" s="3339"/>
      <c r="R40" s="3285">
        <f>SUM(R37:R39)</f>
        <v>0</v>
      </c>
      <c r="S40" s="3355"/>
      <c r="T40" s="3276"/>
      <c r="U40" s="3276"/>
      <c r="V40" s="3282"/>
    </row>
    <row r="41" spans="1:23" s="3286" customFormat="1" ht="13.25" customHeight="1" thickBot="1" x14ac:dyDescent="0.2">
      <c r="A41" s="3429">
        <v>11</v>
      </c>
      <c r="B41" s="3430" t="s">
        <v>3121</v>
      </c>
      <c r="C41" s="3430" t="e">
        <f>ROUND(C40*10000/B4,0)</f>
        <v>#DIV/0!</v>
      </c>
      <c r="D41" s="3431"/>
      <c r="E41" s="3431"/>
      <c r="F41" s="3432"/>
      <c r="G41" s="3433"/>
      <c r="H41" s="3281"/>
      <c r="I41" s="3282"/>
      <c r="J41" s="3377">
        <v>2</v>
      </c>
      <c r="K41" s="3378" t="s">
        <v>3099</v>
      </c>
      <c r="L41" s="3379"/>
      <c r="M41" s="3379"/>
      <c r="N41" s="3379"/>
      <c r="O41" s="3379"/>
      <c r="P41" s="3380"/>
      <c r="Q41" s="3381"/>
      <c r="R41" s="3352">
        <f>ROUND(R40*Q41,0)</f>
        <v>0</v>
      </c>
      <c r="S41" s="3355"/>
      <c r="T41" s="3276"/>
      <c r="U41" s="3389"/>
      <c r="V41" s="3282"/>
    </row>
    <row r="42" spans="1:23" s="3286" customFormat="1" ht="13.25" customHeight="1" x14ac:dyDescent="0.15">
      <c r="G42" s="3433"/>
      <c r="H42" s="3281"/>
      <c r="I42" s="3282"/>
      <c r="J42" s="3960">
        <v>3</v>
      </c>
      <c r="K42" s="3384" t="s">
        <v>3101</v>
      </c>
      <c r="L42" s="3385"/>
      <c r="M42" s="3386"/>
      <c r="N42" s="3387" t="s">
        <v>3102</v>
      </c>
      <c r="O42" s="3387" t="s">
        <v>3103</v>
      </c>
      <c r="P42" s="3388" t="s">
        <v>3104</v>
      </c>
      <c r="Q42" s="3388" t="s">
        <v>3105</v>
      </c>
      <c r="R42" s="3291" t="s">
        <v>3029</v>
      </c>
      <c r="S42" s="3389"/>
      <c r="T42" s="3389"/>
      <c r="U42" s="3276"/>
      <c r="V42" s="3282"/>
    </row>
    <row r="43" spans="1:23" ht="13.25" customHeight="1" x14ac:dyDescent="0.15">
      <c r="A43" s="3286"/>
      <c r="B43" s="3286"/>
      <c r="C43" s="3286"/>
      <c r="D43" s="3286"/>
      <c r="E43" s="3286"/>
      <c r="F43" s="3286"/>
      <c r="I43" s="3271"/>
      <c r="J43" s="3961"/>
      <c r="K43" s="3392"/>
      <c r="L43" s="3393"/>
      <c r="M43" s="3394"/>
      <c r="N43" s="3317"/>
      <c r="O43" s="3317"/>
      <c r="P43" s="3317"/>
      <c r="Q43" s="3381"/>
      <c r="R43" s="3352">
        <f>ROUND(O43*N43*P43*(1-Q43)/10000,0)</f>
        <v>0</v>
      </c>
      <c r="S43" s="3355"/>
      <c r="T43" s="3276"/>
      <c r="V43" s="3435"/>
      <c r="W43" s="3436"/>
    </row>
    <row r="44" spans="1:23" ht="13.25" customHeight="1" thickBot="1" x14ac:dyDescent="0.2">
      <c r="J44" s="3397">
        <v>6</v>
      </c>
      <c r="K44" s="3398" t="s">
        <v>3108</v>
      </c>
      <c r="L44" s="3437" t="s">
        <v>3109</v>
      </c>
      <c r="M44" s="3400"/>
      <c r="N44" s="3437" t="s">
        <v>3110</v>
      </c>
      <c r="O44" s="3400"/>
      <c r="P44" s="3437" t="s">
        <v>3111</v>
      </c>
      <c r="Q44" s="3402">
        <v>1.4999999999999999E-2</v>
      </c>
      <c r="R44" s="34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zoomScale="80" zoomScaleNormal="80" workbookViewId="0">
      <selection activeCell="W41" sqref="W41"/>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978" t="s">
        <v>2425</v>
      </c>
      <c r="B1" s="3979"/>
      <c r="C1" s="3980"/>
      <c r="D1" s="3981">
        <f>SUM(I10,I15,I20,I21,I23)</f>
        <v>0</v>
      </c>
      <c r="E1" s="3981"/>
      <c r="F1" s="3981"/>
      <c r="G1" s="3981"/>
      <c r="H1" s="3981"/>
      <c r="I1" s="3982"/>
    </row>
    <row r="2" spans="1:9" x14ac:dyDescent="0.2">
      <c r="A2" s="3968" t="s">
        <v>2426</v>
      </c>
      <c r="B2" s="3969" t="s">
        <v>2427</v>
      </c>
      <c r="C2" s="3969"/>
      <c r="D2" s="2326" t="s">
        <v>2428</v>
      </c>
      <c r="E2" s="2326" t="s">
        <v>2429</v>
      </c>
      <c r="F2" s="2326" t="s">
        <v>2430</v>
      </c>
      <c r="G2" s="2326" t="s">
        <v>2431</v>
      </c>
      <c r="H2" s="2326" t="s">
        <v>2432</v>
      </c>
      <c r="I2" s="2327" t="s">
        <v>2433</v>
      </c>
    </row>
    <row r="3" spans="1:9" x14ac:dyDescent="0.2">
      <c r="A3" s="3968"/>
      <c r="B3" s="3969" t="s">
        <v>2434</v>
      </c>
      <c r="C3" s="3969"/>
      <c r="D3" s="2328"/>
      <c r="E3" s="2326"/>
      <c r="F3" s="2329"/>
      <c r="G3" s="2329"/>
      <c r="H3" s="2330"/>
      <c r="I3" s="2331">
        <f>ROUND(D3*E3*F3*G3*H3/10000,0)</f>
        <v>0</v>
      </c>
    </row>
    <row r="4" spans="1:9" x14ac:dyDescent="0.2">
      <c r="A4" s="3968"/>
      <c r="B4" s="3969" t="s">
        <v>2435</v>
      </c>
      <c r="C4" s="3969"/>
      <c r="D4" s="2328"/>
      <c r="E4" s="2326"/>
      <c r="F4" s="2329"/>
      <c r="G4" s="2329"/>
      <c r="H4" s="2330"/>
      <c r="I4" s="2331">
        <f t="shared" ref="I4:I9" si="0">ROUND(D4*E4*F4*G4*H4/10000,0)</f>
        <v>0</v>
      </c>
    </row>
    <row r="5" spans="1:9" x14ac:dyDescent="0.2">
      <c r="A5" s="3968"/>
      <c r="B5" s="3969" t="s">
        <v>2436</v>
      </c>
      <c r="C5" s="3969"/>
      <c r="D5" s="2328"/>
      <c r="E5" s="2326"/>
      <c r="F5" s="2329"/>
      <c r="G5" s="2329"/>
      <c r="H5" s="2330"/>
      <c r="I5" s="2331">
        <f t="shared" si="0"/>
        <v>0</v>
      </c>
    </row>
    <row r="6" spans="1:9" x14ac:dyDescent="0.2">
      <c r="A6" s="3968"/>
      <c r="B6" s="3969" t="s">
        <v>2437</v>
      </c>
      <c r="C6" s="3969"/>
      <c r="D6" s="2328"/>
      <c r="E6" s="2326"/>
      <c r="F6" s="2329"/>
      <c r="G6" s="2329"/>
      <c r="H6" s="2330"/>
      <c r="I6" s="2331">
        <f t="shared" si="0"/>
        <v>0</v>
      </c>
    </row>
    <row r="7" spans="1:9" x14ac:dyDescent="0.2">
      <c r="A7" s="3968"/>
      <c r="B7" s="3969" t="s">
        <v>2438</v>
      </c>
      <c r="C7" s="3969"/>
      <c r="D7" s="2328"/>
      <c r="E7" s="2326"/>
      <c r="F7" s="2329"/>
      <c r="G7" s="2329"/>
      <c r="H7" s="2330"/>
      <c r="I7" s="2331">
        <f t="shared" si="0"/>
        <v>0</v>
      </c>
    </row>
    <row r="8" spans="1:9" x14ac:dyDescent="0.2">
      <c r="A8" s="3968"/>
      <c r="B8" s="3969" t="s">
        <v>2439</v>
      </c>
      <c r="C8" s="3969"/>
      <c r="D8" s="2328"/>
      <c r="E8" s="2326"/>
      <c r="F8" s="2329"/>
      <c r="G8" s="2329"/>
      <c r="H8" s="2330"/>
      <c r="I8" s="2331">
        <f t="shared" si="0"/>
        <v>0</v>
      </c>
    </row>
    <row r="9" spans="1:9" x14ac:dyDescent="0.2">
      <c r="A9" s="3968"/>
      <c r="B9" s="3969" t="s">
        <v>2440</v>
      </c>
      <c r="C9" s="3969"/>
      <c r="D9" s="2328"/>
      <c r="E9" s="2326"/>
      <c r="F9" s="2329"/>
      <c r="G9" s="2329"/>
      <c r="H9" s="2330"/>
      <c r="I9" s="2331">
        <f t="shared" si="0"/>
        <v>0</v>
      </c>
    </row>
    <row r="10" spans="1:9" x14ac:dyDescent="0.2">
      <c r="A10" s="3968"/>
      <c r="B10" s="3970" t="s">
        <v>2441</v>
      </c>
      <c r="C10" s="3970"/>
      <c r="D10" s="2332">
        <v>527</v>
      </c>
      <c r="E10" s="2332" t="e">
        <f>ROUND(D1*10000/D10/H9,0)</f>
        <v>#DIV/0!</v>
      </c>
      <c r="F10" s="2333"/>
      <c r="G10" s="2333"/>
      <c r="H10" s="2334"/>
      <c r="I10" s="2335">
        <f>SUM(I3:I9)</f>
        <v>0</v>
      </c>
    </row>
    <row r="11" spans="1:9" x14ac:dyDescent="0.2">
      <c r="A11" s="3968" t="s">
        <v>2442</v>
      </c>
      <c r="B11" s="3969" t="s">
        <v>2443</v>
      </c>
      <c r="C11" s="3969"/>
      <c r="D11" s="2328" t="s">
        <v>2444</v>
      </c>
      <c r="E11" s="2328" t="s">
        <v>2445</v>
      </c>
      <c r="F11" s="2329" t="s">
        <v>2446</v>
      </c>
      <c r="G11" s="2329" t="s">
        <v>2447</v>
      </c>
      <c r="H11" s="2336" t="s">
        <v>2448</v>
      </c>
      <c r="I11" s="2327" t="s">
        <v>2449</v>
      </c>
    </row>
    <row r="12" spans="1:9" x14ac:dyDescent="0.2">
      <c r="A12" s="3968"/>
      <c r="B12" s="3969" t="s">
        <v>2450</v>
      </c>
      <c r="C12" s="3969"/>
      <c r="D12" s="2328"/>
      <c r="E12" s="2328"/>
      <c r="F12" s="2329"/>
      <c r="G12" s="2330"/>
      <c r="H12" s="2337"/>
      <c r="I12" s="2327">
        <f>ROUND(D12*E12*F12*G12/10000,0)</f>
        <v>0</v>
      </c>
    </row>
    <row r="13" spans="1:9" x14ac:dyDescent="0.2">
      <c r="A13" s="3968"/>
      <c r="B13" s="3969" t="s">
        <v>2451</v>
      </c>
      <c r="C13" s="3969"/>
      <c r="D13" s="2328"/>
      <c r="E13" s="2328"/>
      <c r="F13" s="2329"/>
      <c r="G13" s="2330"/>
      <c r="H13" s="2337"/>
      <c r="I13" s="2327">
        <f>ROUND(D13*E13*F13*G13/10000,0)</f>
        <v>0</v>
      </c>
    </row>
    <row r="14" spans="1:9" x14ac:dyDescent="0.2">
      <c r="A14" s="3968"/>
      <c r="B14" s="3969" t="s">
        <v>2452</v>
      </c>
      <c r="C14" s="3969"/>
      <c r="D14" s="2328"/>
      <c r="E14" s="2328"/>
      <c r="F14" s="2329"/>
      <c r="G14" s="2330"/>
      <c r="H14" s="2337"/>
      <c r="I14" s="2327">
        <f>ROUND(D14*E14*F14*G14/10000,0)</f>
        <v>0</v>
      </c>
    </row>
    <row r="15" spans="1:9" x14ac:dyDescent="0.2">
      <c r="A15" s="3968"/>
      <c r="B15" s="3970" t="s">
        <v>2441</v>
      </c>
      <c r="C15" s="3970"/>
      <c r="D15" s="2332"/>
      <c r="E15" s="2332">
        <f>SUM(E12:E14)</f>
        <v>0</v>
      </c>
      <c r="F15" s="2333"/>
      <c r="G15" s="2330"/>
      <c r="H15" s="2337"/>
      <c r="I15" s="2338">
        <f>SUM(I12:I14)</f>
        <v>0</v>
      </c>
    </row>
    <row r="16" spans="1:9" ht="28" x14ac:dyDescent="0.2">
      <c r="A16" s="3968" t="s">
        <v>2453</v>
      </c>
      <c r="B16" s="3969" t="s">
        <v>2454</v>
      </c>
      <c r="C16" s="3969"/>
      <c r="D16" s="2328" t="s">
        <v>2455</v>
      </c>
      <c r="E16" s="2339" t="s">
        <v>2456</v>
      </c>
      <c r="F16" s="2329" t="s">
        <v>2457</v>
      </c>
      <c r="G16" s="2330" t="s">
        <v>2447</v>
      </c>
      <c r="H16" s="2336" t="s">
        <v>2448</v>
      </c>
      <c r="I16" s="2327" t="s">
        <v>2449</v>
      </c>
    </row>
    <row r="17" spans="1:9" x14ac:dyDescent="0.2">
      <c r="A17" s="3968"/>
      <c r="B17" s="3969" t="s">
        <v>2458</v>
      </c>
      <c r="C17" s="3969"/>
      <c r="D17" s="2328"/>
      <c r="E17" s="2328"/>
      <c r="F17" s="2329"/>
      <c r="G17" s="2330"/>
      <c r="H17" s="2340"/>
      <c r="I17" s="2341">
        <f>ROUND(D17*E17*F17*G17/10000,0)</f>
        <v>0</v>
      </c>
    </row>
    <row r="18" spans="1:9" x14ac:dyDescent="0.2">
      <c r="A18" s="3968"/>
      <c r="B18" s="3969" t="s">
        <v>2459</v>
      </c>
      <c r="C18" s="3969"/>
      <c r="D18" s="2328"/>
      <c r="E18" s="2328"/>
      <c r="F18" s="2329"/>
      <c r="G18" s="2330"/>
      <c r="H18" s="2340"/>
      <c r="I18" s="2341">
        <f>ROUND(D18*E18*F18*G18/10000,0)</f>
        <v>0</v>
      </c>
    </row>
    <row r="19" spans="1:9" x14ac:dyDescent="0.2">
      <c r="A19" s="3968"/>
      <c r="B19" s="3969" t="s">
        <v>2460</v>
      </c>
      <c r="C19" s="3969"/>
      <c r="D19" s="2328"/>
      <c r="E19" s="2328"/>
      <c r="F19" s="2329"/>
      <c r="G19" s="2330"/>
      <c r="H19" s="2340"/>
      <c r="I19" s="2341">
        <f>ROUND(D19*E19*F19*G19/10000,0)</f>
        <v>0</v>
      </c>
    </row>
    <row r="20" spans="1:9" x14ac:dyDescent="0.2">
      <c r="A20" s="3968"/>
      <c r="B20" s="3970" t="s">
        <v>2441</v>
      </c>
      <c r="C20" s="3970"/>
      <c r="D20" s="2332">
        <f>SUM(D17:D19)</f>
        <v>0</v>
      </c>
      <c r="E20" s="2332"/>
      <c r="F20" s="2333"/>
      <c r="G20" s="2330"/>
      <c r="H20" s="2337"/>
      <c r="I20" s="2338">
        <f>SUM(I17:I19)</f>
        <v>0</v>
      </c>
    </row>
    <row r="21" spans="1:9" x14ac:dyDescent="0.2">
      <c r="A21" s="3968" t="s">
        <v>2461</v>
      </c>
      <c r="B21" s="3971"/>
      <c r="C21" s="3971"/>
      <c r="D21" s="3971"/>
      <c r="E21" s="3971"/>
      <c r="F21" s="3971"/>
      <c r="G21" s="3971"/>
      <c r="H21" s="2342">
        <v>0.1</v>
      </c>
      <c r="I21" s="2335">
        <f>ROUND(I10*H21,0)</f>
        <v>0</v>
      </c>
    </row>
    <row r="22" spans="1:9" x14ac:dyDescent="0.2">
      <c r="A22" s="3972" t="s">
        <v>2462</v>
      </c>
      <c r="B22" s="3973"/>
      <c r="C22" s="3974"/>
      <c r="D22" s="2343" t="s">
        <v>2463</v>
      </c>
      <c r="E22" s="2343" t="s">
        <v>2464</v>
      </c>
      <c r="F22" s="2344" t="s">
        <v>2465</v>
      </c>
      <c r="G22" s="2344" t="s">
        <v>2466</v>
      </c>
      <c r="H22" s="2336" t="s">
        <v>2467</v>
      </c>
      <c r="I22" s="2327" t="s">
        <v>2468</v>
      </c>
    </row>
    <row r="23" spans="1:9" ht="16" thickBot="1" x14ac:dyDescent="0.25">
      <c r="A23" s="3975"/>
      <c r="B23" s="3976"/>
      <c r="C23" s="3977"/>
      <c r="D23" s="2345"/>
      <c r="E23" s="2345"/>
      <c r="F23" s="2345"/>
      <c r="G23" s="2346"/>
      <c r="H23" s="2347"/>
      <c r="I23" s="2348">
        <f>ROUND(E23*D23*F23*(1-G23)/10000,0)</f>
        <v>0</v>
      </c>
    </row>
    <row r="26" spans="1:9" x14ac:dyDescent="0.2">
      <c r="A26" s="2349" t="s">
        <v>2469</v>
      </c>
      <c r="B26" s="2349"/>
      <c r="C26" s="2349"/>
      <c r="D26" s="2349"/>
      <c r="E26" s="3965">
        <f>C27-C30-C31-C32</f>
        <v>0</v>
      </c>
      <c r="F26" s="3965"/>
      <c r="G26" s="3965"/>
      <c r="H26" s="2717" t="s">
        <v>2792</v>
      </c>
    </row>
    <row r="27" spans="1:9" x14ac:dyDescent="0.15">
      <c r="A27" s="2350">
        <v>1</v>
      </c>
      <c r="B27" s="2351" t="s">
        <v>2470</v>
      </c>
      <c r="C27" s="2351"/>
      <c r="D27" s="2351"/>
      <c r="E27" s="3966"/>
      <c r="F27" s="3966"/>
      <c r="G27" s="3966"/>
    </row>
    <row r="28" spans="1:9" x14ac:dyDescent="0.15">
      <c r="A28" s="2352" t="s">
        <v>2471</v>
      </c>
      <c r="B28" s="2351" t="s">
        <v>2472</v>
      </c>
      <c r="C28" s="2351"/>
      <c r="D28" s="2351"/>
      <c r="E28" s="3966"/>
      <c r="F28" s="3966"/>
      <c r="G28" s="3966"/>
    </row>
    <row r="29" spans="1:9" x14ac:dyDescent="0.15">
      <c r="A29" s="2352" t="s">
        <v>2473</v>
      </c>
      <c r="B29" s="2351" t="s">
        <v>2414</v>
      </c>
      <c r="C29" s="2351"/>
      <c r="D29" s="2351"/>
      <c r="E29" s="2351" t="s">
        <v>2474</v>
      </c>
      <c r="F29" s="2351"/>
      <c r="G29" s="2351"/>
    </row>
    <row r="30" spans="1:9" x14ac:dyDescent="0.15">
      <c r="A30" s="2350">
        <v>2</v>
      </c>
      <c r="B30" s="2351" t="s">
        <v>2475</v>
      </c>
      <c r="C30" s="2351">
        <f>C27*D30</f>
        <v>0</v>
      </c>
      <c r="D30" s="2353">
        <v>0.2</v>
      </c>
      <c r="E30" s="2351" t="s">
        <v>2476</v>
      </c>
      <c r="F30" s="2351"/>
      <c r="G30" s="2351"/>
    </row>
    <row r="31" spans="1:9" x14ac:dyDescent="0.15">
      <c r="A31" s="2350">
        <v>3</v>
      </c>
      <c r="B31" s="2351" t="s">
        <v>2477</v>
      </c>
      <c r="C31" s="2351">
        <f>C25*D31</f>
        <v>0</v>
      </c>
      <c r="D31" s="2353">
        <v>0.15</v>
      </c>
      <c r="E31" s="2351" t="s">
        <v>2478</v>
      </c>
      <c r="F31" s="2351"/>
      <c r="G31" s="2351"/>
    </row>
    <row r="32" spans="1:9" x14ac:dyDescent="0.15">
      <c r="A32" s="2350">
        <v>4</v>
      </c>
      <c r="B32" s="2351" t="s">
        <v>2479</v>
      </c>
      <c r="C32" s="2351">
        <f>C27*D32</f>
        <v>0</v>
      </c>
      <c r="D32" s="2353">
        <v>0.05</v>
      </c>
      <c r="E32" s="3967"/>
      <c r="F32" s="3967"/>
      <c r="G32" s="3967"/>
    </row>
    <row r="33" spans="1:7" hidden="1" x14ac:dyDescent="0.2">
      <c r="A33" s="3962" t="s">
        <v>2480</v>
      </c>
      <c r="B33" s="3963"/>
      <c r="C33" s="3963"/>
      <c r="D33" s="3964"/>
      <c r="E33" s="3965"/>
      <c r="F33" s="3965"/>
      <c r="G33" s="3965"/>
    </row>
    <row r="34" spans="1:7" hidden="1" x14ac:dyDescent="0.15">
      <c r="A34" s="2354">
        <v>1</v>
      </c>
      <c r="B34" s="2351" t="s">
        <v>2481</v>
      </c>
      <c r="C34" s="2351"/>
      <c r="D34" s="2351"/>
      <c r="E34" s="3966"/>
      <c r="F34" s="3966"/>
      <c r="G34" s="3966"/>
    </row>
    <row r="35" spans="1:7" hidden="1" x14ac:dyDescent="0.15">
      <c r="A35" s="2354">
        <v>2</v>
      </c>
      <c r="B35" s="2351" t="s">
        <v>2482</v>
      </c>
      <c r="C35" s="2351"/>
      <c r="D35" s="2351"/>
      <c r="E35" s="3966"/>
      <c r="F35" s="3966"/>
      <c r="G35" s="3966"/>
    </row>
    <row r="36" spans="1:7" hidden="1" x14ac:dyDescent="0.15">
      <c r="A36" s="2354">
        <v>3</v>
      </c>
      <c r="B36" s="2351" t="s">
        <v>2483</v>
      </c>
      <c r="C36" s="2351"/>
      <c r="D36" s="2351"/>
      <c r="E36" s="3966"/>
      <c r="F36" s="3966"/>
      <c r="G36" s="3966"/>
    </row>
    <row r="37" spans="1:7" hidden="1" x14ac:dyDescent="0.15">
      <c r="A37" s="2354">
        <v>4</v>
      </c>
      <c r="B37" s="2351" t="s">
        <v>2484</v>
      </c>
      <c r="C37" s="2351"/>
      <c r="D37" s="2351"/>
      <c r="E37" s="3966"/>
      <c r="F37" s="3966"/>
      <c r="G37" s="3966"/>
    </row>
    <row r="38" spans="1:7" hidden="1" x14ac:dyDescent="0.2">
      <c r="A38" s="3962" t="s">
        <v>2485</v>
      </c>
      <c r="B38" s="3963"/>
      <c r="C38" s="3963"/>
      <c r="D38" s="3964"/>
      <c r="E38" s="3965"/>
      <c r="F38" s="3965"/>
      <c r="G38" s="3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baseColWidth="10" defaultColWidth="9" defaultRowHeight="14" x14ac:dyDescent="0.2"/>
  <cols>
    <col min="1" max="1" width="84" style="1663" customWidth="1"/>
    <col min="2" max="2" width="9" style="1663"/>
    <col min="3" max="4" width="9.6640625" style="1663" customWidth="1"/>
    <col min="5" max="16384" width="9" style="1663"/>
  </cols>
  <sheetData>
    <row r="1" spans="1:4" ht="24" x14ac:dyDescent="0.2">
      <c r="A1" s="1662" t="s">
        <v>1873</v>
      </c>
    </row>
    <row r="2" spans="1:4" x14ac:dyDescent="0.2">
      <c r="A2" s="1664"/>
    </row>
    <row r="3" spans="1:4" ht="17" x14ac:dyDescent="0.2">
      <c r="A3" s="1682" t="str">
        <f>项目基本情况!B5&amp;"："</f>
        <v>工行北分：</v>
      </c>
    </row>
    <row r="4" spans="1:4" ht="34" x14ac:dyDescent="0.2">
      <c r="A4" s="1676" t="str">
        <f>"受贵公司委托，我公司对"&amp;项目基本情况!K2&amp;项目基本情况!B9&amp;"进行了预评估。"</f>
        <v>受贵公司委托，我公司对北京市出让国有建设用地使用权市场价格进行了预评估。</v>
      </c>
    </row>
    <row r="5" spans="1:4" ht="17" x14ac:dyDescent="0.2">
      <c r="A5" s="1679" t="s">
        <v>1874</v>
      </c>
    </row>
    <row r="6" spans="1:4" ht="68" x14ac:dyDescent="0.2">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85" x14ac:dyDescent="0.2">
      <c r="A7" s="2554" t="s">
        <v>2701</v>
      </c>
    </row>
    <row r="8" spans="1:4" ht="17" x14ac:dyDescent="0.2">
      <c r="A8" s="1679" t="s">
        <v>1875</v>
      </c>
    </row>
    <row r="9" spans="1:4" ht="34" x14ac:dyDescent="0.2">
      <c r="A9" s="1681" t="str">
        <f>IF(项目基本情况!B8="抵押",IF(项目基本情况!B5=项目基本情况!B6,定义!C51,定义!B51),定义!D51)</f>
        <v>本次评估为委托估价方了解标的物之市场价格提供参考依据而评估出让国有建设用地使用权市场价格。</v>
      </c>
    </row>
    <row r="10" spans="1:4" ht="17" x14ac:dyDescent="0.2">
      <c r="A10" s="1682" t="s">
        <v>1993</v>
      </c>
    </row>
    <row r="11" spans="1:4" ht="17" x14ac:dyDescent="0.2">
      <c r="A11" s="1665" t="str">
        <f>TEXT(项目基本情况!D3,"yyyy年m月d日;;")&amp;IF(项目基本情况!B3=项目基本情况!D3,"（评估专业人员勘察现场之日）","")</f>
        <v>2022年1月10日（评估专业人员勘察现场之日）</v>
      </c>
    </row>
    <row r="12" spans="1:4" ht="17" x14ac:dyDescent="0.2">
      <c r="A12" s="1682" t="s">
        <v>1992</v>
      </c>
    </row>
    <row r="13" spans="1:4" ht="17" x14ac:dyDescent="0.2">
      <c r="A13" s="1676" t="s">
        <v>2038</v>
      </c>
    </row>
    <row r="14" spans="1:4" ht="17" x14ac:dyDescent="0.2">
      <c r="A14" s="1676" t="str">
        <f>"根据"&amp;项目基本情况!F12&amp;"，本次评估估价对象证载（地类）用途为"&amp;项目基本情况!B12&amp;"。"</f>
        <v>根据《国有土地使用证》[]，本次评估估价对象证载（地类）用途为。</v>
      </c>
      <c r="C14" s="1666"/>
      <c r="D14" s="1667"/>
    </row>
    <row r="15" spans="1:4" ht="17" x14ac:dyDescent="0.2">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7" x14ac:dyDescent="0.2">
      <c r="A16" s="1676" t="s">
        <v>2039</v>
      </c>
    </row>
    <row r="17" spans="1:1" ht="51" x14ac:dyDescent="0.2">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1" x14ac:dyDescent="0.2">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 x14ac:dyDescent="0.2">
      <c r="A19" s="1676" t="s">
        <v>2040</v>
      </c>
    </row>
    <row r="20" spans="1:1" ht="51" x14ac:dyDescent="0.2">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85" x14ac:dyDescent="0.2">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 x14ac:dyDescent="0.2">
      <c r="A22" s="1676" t="s">
        <v>2041</v>
      </c>
    </row>
    <row r="23" spans="1:1" ht="17" x14ac:dyDescent="0.2">
      <c r="A23" s="2556" t="s">
        <v>2702</v>
      </c>
    </row>
    <row r="24" spans="1:1" ht="17" x14ac:dyDescent="0.2">
      <c r="A24" s="1676" t="s">
        <v>2042</v>
      </c>
    </row>
    <row r="25" spans="1:1" ht="68" x14ac:dyDescent="0.2">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85" x14ac:dyDescent="0.2">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 x14ac:dyDescent="0.2">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1" x14ac:dyDescent="0.2">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x14ac:dyDescent="0.2">
      <c r="A29" s="1682" t="s">
        <v>1994</v>
      </c>
    </row>
    <row r="30" spans="1:1" ht="68" x14ac:dyDescent="0.2">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x14ac:dyDescent="0.2">
      <c r="A31" s="1683"/>
    </row>
    <row r="32" spans="1:1" ht="17" x14ac:dyDescent="0.2">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63"/>
  <sheetViews>
    <sheetView view="pageBreakPreview" zoomScale="90" zoomScaleNormal="80" zoomScaleSheetLayoutView="90" workbookViewId="0">
      <selection activeCell="L20" sqref="L20"/>
    </sheetView>
  </sheetViews>
  <sheetFormatPr baseColWidth="10" defaultColWidth="8.33203125" defaultRowHeight="13" x14ac:dyDescent="0.2"/>
  <cols>
    <col min="1" max="1" width="9.33203125" style="2034" customWidth="1"/>
    <col min="2" max="2" width="26.6640625" style="2035" customWidth="1"/>
    <col min="3" max="3" width="11.1640625" style="2035" customWidth="1"/>
    <col min="4" max="5" width="11.1640625" style="2036" customWidth="1"/>
    <col min="6" max="6" width="9.5" style="2035" customWidth="1"/>
    <col min="7" max="7" width="31.83203125" style="2035" customWidth="1"/>
    <col min="8" max="25" width="9" style="2037" customWidth="1"/>
    <col min="26" max="254" width="9" style="2035" customWidth="1"/>
    <col min="255" max="16384" width="8.33203125" style="2035"/>
  </cols>
  <sheetData>
    <row r="1" spans="1:25" s="1911" customFormat="1" ht="20" x14ac:dyDescent="0.2">
      <c r="A1" s="414" t="s">
        <v>581</v>
      </c>
      <c r="B1" s="715"/>
      <c r="C1" s="2031"/>
      <c r="D1" s="2031"/>
      <c r="E1" s="2031"/>
      <c r="F1" s="2031"/>
      <c r="G1" s="1959"/>
    </row>
    <row r="2" spans="1:25" s="1911" customFormat="1" ht="18" customHeight="1" x14ac:dyDescent="0.2">
      <c r="A2" s="416" t="s">
        <v>461</v>
      </c>
      <c r="B2" s="418">
        <f ca="1">C23</f>
        <v>0</v>
      </c>
      <c r="C2" s="3228"/>
      <c r="D2" s="3228"/>
      <c r="E2" s="3228"/>
      <c r="F2" s="3228"/>
      <c r="G2" s="3228"/>
    </row>
    <row r="3" spans="1:25" s="1911" customFormat="1" ht="18" customHeight="1" x14ac:dyDescent="0.2">
      <c r="A3" s="1303" t="s">
        <v>1660</v>
      </c>
      <c r="B3" s="418">
        <f ca="1">ROUND(B2*10000/'数据-汇总表'!E3,0)</f>
        <v>0</v>
      </c>
      <c r="C3" s="3228"/>
      <c r="D3" s="3228"/>
      <c r="E3" s="3228"/>
      <c r="F3" s="3228"/>
      <c r="G3" s="3228"/>
    </row>
    <row r="4" spans="1:25" s="1911" customFormat="1" ht="18" customHeight="1" x14ac:dyDescent="0.2">
      <c r="A4" s="419" t="s">
        <v>462</v>
      </c>
      <c r="B4" s="420">
        <f ca="1">ROUND(B2*10000/'数据-汇总表'!D3,0)</f>
        <v>0</v>
      </c>
      <c r="C4" s="3181"/>
      <c r="D4" s="3228"/>
      <c r="E4" s="3228"/>
      <c r="F4" s="3228"/>
      <c r="G4" s="3228"/>
    </row>
    <row r="5" spans="1:25" s="1911" customFormat="1" ht="18" customHeight="1" thickBot="1" x14ac:dyDescent="0.25">
      <c r="A5" s="422"/>
      <c r="B5" s="423">
        <f ca="1">ROUND(B2/('数据-汇总表'!D3/666.67),0)</f>
        <v>0</v>
      </c>
      <c r="C5" s="424" t="s">
        <v>463</v>
      </c>
      <c r="D5" s="3228"/>
      <c r="E5" s="3228"/>
      <c r="F5" s="3228"/>
      <c r="G5" s="3228"/>
    </row>
    <row r="6" spans="1:25" s="2032" customFormat="1" ht="13.5" customHeight="1" x14ac:dyDescent="0.2">
      <c r="A6" s="716"/>
      <c r="B6" s="717" t="s">
        <v>582</v>
      </c>
      <c r="C6" s="718" t="s">
        <v>583</v>
      </c>
      <c r="D6" s="718" t="s">
        <v>584</v>
      </c>
      <c r="E6" s="719" t="s">
        <v>585</v>
      </c>
      <c r="F6" s="719" t="s">
        <v>586</v>
      </c>
      <c r="G6" s="3227" t="s">
        <v>2963</v>
      </c>
    </row>
    <row r="7" spans="1:25" s="2032" customFormat="1" ht="13.5" customHeight="1" x14ac:dyDescent="0.2">
      <c r="A7" s="2291">
        <v>1</v>
      </c>
      <c r="B7" s="720" t="s">
        <v>587</v>
      </c>
      <c r="C7" s="721">
        <f>C8+C9</f>
        <v>0</v>
      </c>
      <c r="D7" s="721"/>
      <c r="E7" s="722"/>
      <c r="F7" s="722"/>
      <c r="G7" s="2300"/>
    </row>
    <row r="8" spans="1:25" s="2032" customFormat="1" ht="13.5" customHeight="1" x14ac:dyDescent="0.2">
      <c r="A8" s="2291" t="s">
        <v>2395</v>
      </c>
      <c r="B8" s="2294" t="s">
        <v>2397</v>
      </c>
      <c r="C8" s="3231">
        <f t="shared" ref="C8:C9" si="0">ROUND(D8*E8/10000,0)</f>
        <v>0</v>
      </c>
      <c r="D8" s="3231">
        <v>0</v>
      </c>
      <c r="E8" s="3232">
        <v>0</v>
      </c>
      <c r="F8" s="722"/>
      <c r="G8" s="723"/>
    </row>
    <row r="9" spans="1:25" s="2032" customFormat="1" ht="13.5" customHeight="1" x14ac:dyDescent="0.2">
      <c r="A9" s="2291" t="s">
        <v>2396</v>
      </c>
      <c r="B9" s="2294" t="s">
        <v>2398</v>
      </c>
      <c r="C9" s="3231">
        <f t="shared" si="0"/>
        <v>0</v>
      </c>
      <c r="D9" s="3231">
        <v>0</v>
      </c>
      <c r="E9" s="3232">
        <v>0</v>
      </c>
      <c r="F9" s="722"/>
      <c r="G9" s="723"/>
    </row>
    <row r="10" spans="1:25" s="2032" customFormat="1" ht="42" x14ac:dyDescent="0.2">
      <c r="A10" s="2291">
        <v>2</v>
      </c>
      <c r="B10" s="720" t="s">
        <v>591</v>
      </c>
      <c r="C10" s="721">
        <f>C11+C14+C15</f>
        <v>0</v>
      </c>
      <c r="D10" s="731"/>
      <c r="E10" s="721"/>
      <c r="F10" s="732"/>
      <c r="G10" s="730" t="s">
        <v>592</v>
      </c>
    </row>
    <row r="11" spans="1:25" s="2032" customFormat="1" ht="13.5" customHeight="1" x14ac:dyDescent="0.2">
      <c r="A11" s="2291" t="s">
        <v>2395</v>
      </c>
      <c r="B11" s="724" t="s">
        <v>588</v>
      </c>
      <c r="C11" s="725">
        <f>'数据-取费表'!B29</f>
        <v>0</v>
      </c>
      <c r="D11" s="726"/>
      <c r="E11" s="725"/>
      <c r="F11" s="727"/>
      <c r="G11" s="2299" t="s">
        <v>2406</v>
      </c>
    </row>
    <row r="12" spans="1:25" s="2032" customFormat="1" ht="13.5" customHeight="1" x14ac:dyDescent="0.2">
      <c r="A12" s="2297" t="s">
        <v>2403</v>
      </c>
      <c r="B12" s="728" t="s">
        <v>589</v>
      </c>
      <c r="C12" s="729">
        <f>ROUND(D12*E12/10000,0)</f>
        <v>0</v>
      </c>
      <c r="D12" s="3231">
        <f>'数据-汇总表'!E5</f>
        <v>0</v>
      </c>
      <c r="E12" s="3231">
        <f>'数据-取费表'!B27</f>
        <v>160</v>
      </c>
      <c r="F12" s="727"/>
      <c r="G12" s="730"/>
    </row>
    <row r="13" spans="1:25" s="2032" customFormat="1" ht="13.5" customHeight="1" x14ac:dyDescent="0.2">
      <c r="A13" s="2297" t="s">
        <v>2402</v>
      </c>
      <c r="B13" s="728" t="s">
        <v>590</v>
      </c>
      <c r="C13" s="729">
        <f>ROUND(D13*E13/10000,0)</f>
        <v>814</v>
      </c>
      <c r="D13" s="3231">
        <f>'数据-汇总表'!E6</f>
        <v>40720</v>
      </c>
      <c r="E13" s="3231">
        <f>'数据-取费表'!B28</f>
        <v>200</v>
      </c>
      <c r="F13" s="727"/>
      <c r="G13" s="730"/>
    </row>
    <row r="14" spans="1:25" s="2032" customFormat="1" ht="13.5" customHeight="1" x14ac:dyDescent="0.2">
      <c r="A14" s="2291" t="s">
        <v>2396</v>
      </c>
      <c r="B14" s="2296" t="s">
        <v>2399</v>
      </c>
      <c r="C14" s="3233">
        <f t="shared" ref="C14:C15" si="1">ROUND(D14*E14/10000,0)</f>
        <v>0</v>
      </c>
      <c r="D14" s="3231">
        <v>0</v>
      </c>
      <c r="E14" s="3232">
        <v>0</v>
      </c>
      <c r="F14" s="2295"/>
      <c r="G14" s="2298" t="s">
        <v>2404</v>
      </c>
    </row>
    <row r="15" spans="1:25" s="2032" customFormat="1" ht="13.5" customHeight="1" x14ac:dyDescent="0.2">
      <c r="A15" s="2291" t="s">
        <v>2401</v>
      </c>
      <c r="B15" s="2296" t="s">
        <v>2400</v>
      </c>
      <c r="C15" s="3233">
        <f t="shared" si="1"/>
        <v>0</v>
      </c>
      <c r="D15" s="3231">
        <v>0</v>
      </c>
      <c r="E15" s="3232">
        <v>0</v>
      </c>
      <c r="F15" s="2295"/>
      <c r="G15" s="2298" t="s">
        <v>2405</v>
      </c>
    </row>
    <row r="16" spans="1:25" s="2033" customFormat="1" ht="56" x14ac:dyDescent="0.2">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6" x14ac:dyDescent="0.2">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x14ac:dyDescent="0.2">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x14ac:dyDescent="0.2">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14" x14ac:dyDescent="0.2">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ht="14" x14ac:dyDescent="0.2">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x14ac:dyDescent="0.2">
      <c r="A22" s="2291">
        <v>9</v>
      </c>
      <c r="B22" s="720" t="s">
        <v>603</v>
      </c>
      <c r="C22" s="721">
        <f ca="1">ROUND(C21*F22,0)</f>
        <v>0</v>
      </c>
      <c r="D22" s="731"/>
      <c r="E22" s="721"/>
      <c r="F22" s="737">
        <f>'数据-取费表'!AP16</f>
        <v>0.63100000000000001</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25" customHeight="1" thickBot="1" x14ac:dyDescent="0.25">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x14ac:dyDescent="0.2">
      <c r="A24" s="3229"/>
      <c r="D24" s="1853"/>
      <c r="E24" s="1853"/>
    </row>
    <row r="25" spans="1:25" s="3230" customFormat="1" x14ac:dyDescent="0.2">
      <c r="A25" s="3229"/>
      <c r="D25" s="1853"/>
      <c r="E25" s="1853"/>
    </row>
    <row r="26" spans="1:25" s="3230" customFormat="1" x14ac:dyDescent="0.2">
      <c r="A26" s="3229"/>
      <c r="D26" s="1853"/>
      <c r="E26" s="1853"/>
    </row>
    <row r="27" spans="1:25" s="3230" customFormat="1" x14ac:dyDescent="0.2">
      <c r="A27" s="3229"/>
      <c r="D27" s="1853"/>
      <c r="E27" s="1853"/>
    </row>
    <row r="28" spans="1:25" s="3230" customFormat="1" x14ac:dyDescent="0.2">
      <c r="A28" s="3229"/>
      <c r="D28" s="1853"/>
      <c r="E28" s="1853"/>
    </row>
    <row r="29" spans="1:25" s="3230" customFormat="1" x14ac:dyDescent="0.2">
      <c r="A29" s="3229"/>
      <c r="D29" s="1853"/>
      <c r="E29" s="1853"/>
    </row>
    <row r="30" spans="1:25" s="3230" customFormat="1" x14ac:dyDescent="0.2">
      <c r="A30" s="3229"/>
      <c r="D30" s="1853"/>
      <c r="E30" s="1853"/>
    </row>
    <row r="31" spans="1:25" s="3230" customFormat="1" x14ac:dyDescent="0.2">
      <c r="A31" s="3229"/>
      <c r="D31" s="1853"/>
      <c r="E31" s="1853"/>
    </row>
    <row r="32" spans="1:25" s="3230" customFormat="1" x14ac:dyDescent="0.2">
      <c r="A32" s="3229"/>
      <c r="D32" s="1853"/>
      <c r="E32" s="1853"/>
    </row>
    <row r="33" spans="1:5" s="3230" customFormat="1" x14ac:dyDescent="0.2">
      <c r="A33" s="3229"/>
      <c r="D33" s="1853"/>
      <c r="E33" s="1853"/>
    </row>
    <row r="34" spans="1:5" s="3230" customFormat="1" x14ac:dyDescent="0.2">
      <c r="A34" s="3229"/>
      <c r="D34" s="1853"/>
      <c r="E34" s="1853"/>
    </row>
    <row r="35" spans="1:5" s="3230" customFormat="1" x14ac:dyDescent="0.2">
      <c r="A35" s="3229"/>
      <c r="D35" s="1853"/>
      <c r="E35" s="1853"/>
    </row>
    <row r="36" spans="1:5" s="3230" customFormat="1" x14ac:dyDescent="0.2">
      <c r="A36" s="3229"/>
      <c r="D36" s="1853"/>
      <c r="E36" s="1853"/>
    </row>
    <row r="37" spans="1:5" s="3230" customFormat="1" x14ac:dyDescent="0.2">
      <c r="A37" s="3229"/>
      <c r="D37" s="1853"/>
      <c r="E37" s="1853"/>
    </row>
    <row r="38" spans="1:5" s="3230" customFormat="1" x14ac:dyDescent="0.2">
      <c r="A38" s="3229"/>
      <c r="D38" s="1853"/>
      <c r="E38" s="1853"/>
    </row>
    <row r="39" spans="1:5" s="3230" customFormat="1" x14ac:dyDescent="0.2">
      <c r="A39" s="3229"/>
      <c r="D39" s="1853"/>
      <c r="E39" s="1853"/>
    </row>
    <row r="40" spans="1:5" s="3230" customFormat="1" x14ac:dyDescent="0.2">
      <c r="A40" s="3229"/>
      <c r="D40" s="1853"/>
      <c r="E40" s="1853"/>
    </row>
    <row r="41" spans="1:5" s="3230" customFormat="1" x14ac:dyDescent="0.2">
      <c r="A41" s="3229"/>
      <c r="D41" s="1853"/>
      <c r="E41" s="1853"/>
    </row>
    <row r="42" spans="1:5" s="3230" customFormat="1" x14ac:dyDescent="0.2">
      <c r="A42" s="3229"/>
      <c r="D42" s="1853"/>
      <c r="E42" s="1853"/>
    </row>
    <row r="43" spans="1:5" s="3230" customFormat="1" x14ac:dyDescent="0.2">
      <c r="A43" s="3229"/>
      <c r="D43" s="1853"/>
      <c r="E43" s="1853"/>
    </row>
    <row r="44" spans="1:5" s="3230" customFormat="1" x14ac:dyDescent="0.2">
      <c r="A44" s="3229"/>
      <c r="D44" s="1853"/>
      <c r="E44" s="1853"/>
    </row>
    <row r="45" spans="1:5" s="3230" customFormat="1" x14ac:dyDescent="0.2">
      <c r="A45" s="3229"/>
      <c r="D45" s="1853"/>
      <c r="E45" s="1853"/>
    </row>
    <row r="46" spans="1:5" s="3230" customFormat="1" x14ac:dyDescent="0.2">
      <c r="A46" s="3229"/>
      <c r="D46" s="1853"/>
      <c r="E46" s="1853"/>
    </row>
    <row r="47" spans="1:5" s="3230" customFormat="1" x14ac:dyDescent="0.2">
      <c r="A47" s="3229"/>
      <c r="D47" s="1853"/>
      <c r="E47" s="1853"/>
    </row>
    <row r="48" spans="1:5" s="3230" customFormat="1" x14ac:dyDescent="0.2">
      <c r="A48" s="3229"/>
      <c r="D48" s="1853"/>
      <c r="E48" s="1853"/>
    </row>
    <row r="49" spans="1:5" s="3230" customFormat="1" x14ac:dyDescent="0.2">
      <c r="A49" s="3229"/>
      <c r="D49" s="1853"/>
      <c r="E49" s="1853"/>
    </row>
    <row r="50" spans="1:5" s="3230" customFormat="1" x14ac:dyDescent="0.2">
      <c r="A50" s="3229"/>
      <c r="D50" s="1853"/>
      <c r="E50" s="1853"/>
    </row>
    <row r="51" spans="1:5" s="3230" customFormat="1" x14ac:dyDescent="0.2">
      <c r="A51" s="3229"/>
      <c r="D51" s="1853"/>
      <c r="E51" s="1853"/>
    </row>
    <row r="52" spans="1:5" s="3230" customFormat="1" x14ac:dyDescent="0.2">
      <c r="A52" s="3229"/>
      <c r="D52" s="1853"/>
      <c r="E52" s="1853"/>
    </row>
    <row r="53" spans="1:5" s="3230" customFormat="1" x14ac:dyDescent="0.2">
      <c r="A53" s="3229"/>
      <c r="D53" s="1853"/>
      <c r="E53" s="1853"/>
    </row>
    <row r="54" spans="1:5" s="3230" customFormat="1" x14ac:dyDescent="0.2">
      <c r="A54" s="3229"/>
      <c r="D54" s="1853"/>
      <c r="E54" s="1853"/>
    </row>
    <row r="55" spans="1:5" s="3230" customFormat="1" x14ac:dyDescent="0.2">
      <c r="A55" s="3229"/>
      <c r="D55" s="1853"/>
      <c r="E55" s="1853"/>
    </row>
    <row r="56" spans="1:5" s="3230" customFormat="1" x14ac:dyDescent="0.2">
      <c r="A56" s="3229"/>
      <c r="D56" s="1853"/>
      <c r="E56" s="1853"/>
    </row>
    <row r="57" spans="1:5" s="3230" customFormat="1" x14ac:dyDescent="0.2">
      <c r="A57" s="3229"/>
      <c r="D57" s="1853"/>
      <c r="E57" s="1853"/>
    </row>
    <row r="58" spans="1:5" s="3230" customFormat="1" x14ac:dyDescent="0.2">
      <c r="A58" s="3229"/>
      <c r="D58" s="1853"/>
      <c r="E58" s="1853"/>
    </row>
    <row r="59" spans="1:5" s="3230" customFormat="1" x14ac:dyDescent="0.2">
      <c r="A59" s="3229"/>
      <c r="D59" s="1853"/>
      <c r="E59" s="1853"/>
    </row>
    <row r="60" spans="1:5" s="3230" customFormat="1" x14ac:dyDescent="0.2">
      <c r="A60" s="3229"/>
      <c r="D60" s="1853"/>
      <c r="E60" s="1853"/>
    </row>
    <row r="61" spans="1:5" s="3230" customFormat="1" x14ac:dyDescent="0.2">
      <c r="A61" s="3229"/>
      <c r="D61" s="1853"/>
      <c r="E61" s="1853"/>
    </row>
    <row r="62" spans="1:5" s="3230" customFormat="1" x14ac:dyDescent="0.2">
      <c r="A62" s="3229"/>
      <c r="D62" s="1853"/>
      <c r="E62" s="1853"/>
    </row>
    <row r="63" spans="1:5" s="3230" customFormat="1" x14ac:dyDescent="0.2">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x14ac:dyDescent="0.2"/>
  <cols>
    <col min="1" max="1" width="10.5" style="1264" customWidth="1"/>
    <col min="2" max="2" width="15.6640625" style="1264" customWidth="1"/>
    <col min="3" max="3" width="15.16406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x14ac:dyDescent="0.2">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x14ac:dyDescent="0.25">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x14ac:dyDescent="0.2">
      <c r="A4" s="487" t="s">
        <v>499</v>
      </c>
      <c r="B4" s="488"/>
      <c r="C4" s="3899" t="s">
        <v>500</v>
      </c>
      <c r="D4" s="3900"/>
      <c r="E4" s="3901" t="s">
        <v>501</v>
      </c>
      <c r="F4" s="3902"/>
      <c r="G4" s="3899" t="s">
        <v>502</v>
      </c>
      <c r="H4" s="3900"/>
      <c r="I4" s="3899" t="s">
        <v>503</v>
      </c>
      <c r="J4" s="3900"/>
      <c r="K4" s="823"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6" t="s">
        <v>502</v>
      </c>
      <c r="AC4" s="3896" t="s">
        <v>503</v>
      </c>
    </row>
    <row r="5" spans="1:29" x14ac:dyDescent="0.2">
      <c r="A5" s="490"/>
      <c r="B5" s="491"/>
      <c r="C5" s="3917" t="s">
        <v>2867</v>
      </c>
      <c r="D5" s="3918"/>
      <c r="E5" s="3915" t="s">
        <v>2868</v>
      </c>
      <c r="F5" s="3916"/>
      <c r="G5" s="3917" t="s">
        <v>2869</v>
      </c>
      <c r="H5" s="3918"/>
      <c r="I5" s="3917" t="s">
        <v>2870</v>
      </c>
      <c r="J5" s="3918"/>
      <c r="K5" s="824"/>
      <c r="L5" s="1983"/>
      <c r="M5" s="1984"/>
      <c r="N5" s="1984"/>
      <c r="O5" s="1984"/>
      <c r="P5" s="3905"/>
      <c r="Q5" s="3906"/>
      <c r="R5" s="3911"/>
      <c r="S5" s="3912"/>
      <c r="T5" s="3911"/>
      <c r="U5" s="3912"/>
      <c r="V5" s="3889"/>
      <c r="W5" s="3889"/>
      <c r="X5" s="1473"/>
      <c r="Y5" s="3911"/>
      <c r="Z5" s="3912"/>
      <c r="AA5" s="3897"/>
      <c r="AB5" s="3897"/>
      <c r="AC5" s="3897"/>
    </row>
    <row r="6" spans="1:29" ht="15" thickBot="1" x14ac:dyDescent="0.25">
      <c r="A6" s="492"/>
      <c r="B6" s="493"/>
      <c r="C6" s="3919" t="s">
        <v>2871</v>
      </c>
      <c r="D6" s="3920"/>
      <c r="E6" s="3922" t="s">
        <v>2871</v>
      </c>
      <c r="F6" s="3923"/>
      <c r="G6" s="3919" t="s">
        <v>2871</v>
      </c>
      <c r="H6" s="3920"/>
      <c r="I6" s="3919" t="s">
        <v>2871</v>
      </c>
      <c r="J6" s="3920"/>
      <c r="K6" s="824" t="s">
        <v>506</v>
      </c>
      <c r="L6" s="1983"/>
      <c r="M6" s="1984"/>
      <c r="N6" s="1984"/>
      <c r="O6" s="1984"/>
      <c r="P6" s="3907"/>
      <c r="Q6" s="3908"/>
      <c r="R6" s="3911"/>
      <c r="S6" s="3912"/>
      <c r="T6" s="3913"/>
      <c r="U6" s="3914"/>
      <c r="V6" s="3889"/>
      <c r="W6" s="3889"/>
      <c r="X6" s="1473"/>
      <c r="Y6" s="3913"/>
      <c r="Z6" s="3914"/>
      <c r="AA6" s="3898"/>
      <c r="AB6" s="3898"/>
      <c r="AC6" s="3898"/>
    </row>
    <row r="7" spans="1:29" s="1184" customFormat="1" ht="15" thickBot="1" x14ac:dyDescent="0.25">
      <c r="A7" s="2593"/>
      <c r="B7" s="2600" t="s">
        <v>507</v>
      </c>
      <c r="C7" s="494">
        <f>'数据-取费表'!B2</f>
        <v>44571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94" t="s">
        <v>508</v>
      </c>
      <c r="Q7" s="3921"/>
      <c r="R7" s="1474" t="s">
        <v>13</v>
      </c>
      <c r="S7" s="1475">
        <f t="shared" ref="S7:S15" si="0">F7</f>
        <v>0</v>
      </c>
      <c r="T7" s="1474" t="s">
        <v>13</v>
      </c>
      <c r="U7" s="1475">
        <f t="shared" ref="U7:U15" si="1">H7</f>
        <v>0</v>
      </c>
      <c r="V7" s="1474" t="s">
        <v>13</v>
      </c>
      <c r="W7" s="1475">
        <f t="shared" ref="W7:W15"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94" t="s">
        <v>511</v>
      </c>
      <c r="Q8" s="3895"/>
      <c r="R8" s="1474" t="s">
        <v>13</v>
      </c>
      <c r="S8" s="1475">
        <f t="shared" si="0"/>
        <v>0</v>
      </c>
      <c r="T8" s="1474" t="s">
        <v>13</v>
      </c>
      <c r="U8" s="1475">
        <f t="shared" si="1"/>
        <v>0</v>
      </c>
      <c r="V8" s="1474" t="s">
        <v>13</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x14ac:dyDescent="0.2">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76" t="s">
        <v>514</v>
      </c>
      <c r="Z9" s="1114" t="str">
        <f t="shared" ref="Z9:Z15" si="7">Q9</f>
        <v>用途</v>
      </c>
      <c r="AA9" s="1477">
        <f t="shared" si="3"/>
        <v>1</v>
      </c>
      <c r="AB9" s="1477">
        <f t="shared" si="4"/>
        <v>1</v>
      </c>
      <c r="AC9" s="1477">
        <f t="shared" si="5"/>
        <v>1</v>
      </c>
    </row>
    <row r="10" spans="1:29" s="1265" customFormat="1" ht="28" x14ac:dyDescent="0.2">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887"/>
      <c r="Q11" s="1115" t="str">
        <f t="shared" si="6"/>
        <v>容积率</v>
      </c>
      <c r="R11" s="1474" t="s">
        <v>11</v>
      </c>
      <c r="S11" s="1475" t="e">
        <f t="shared" si="0"/>
        <v>#N/A</v>
      </c>
      <c r="T11" s="1474" t="s">
        <v>11</v>
      </c>
      <c r="U11" s="1475" t="e">
        <f t="shared" si="1"/>
        <v>#N/A</v>
      </c>
      <c r="V11" s="1474" t="s">
        <v>11</v>
      </c>
      <c r="W11" s="1475" t="e">
        <f t="shared" si="2"/>
        <v>#N/A</v>
      </c>
      <c r="X11" s="1476"/>
      <c r="Y11" s="3776"/>
      <c r="Z11" s="1114" t="str">
        <f t="shared" si="7"/>
        <v>容积率</v>
      </c>
      <c r="AA11" s="1477" t="e">
        <f t="shared" si="3"/>
        <v>#N/A</v>
      </c>
      <c r="AB11" s="1477" t="e">
        <f t="shared" si="4"/>
        <v>#N/A</v>
      </c>
      <c r="AC11" s="1477" t="e">
        <f t="shared" si="5"/>
        <v>#N/A</v>
      </c>
    </row>
    <row r="12" spans="1:29" s="1184" customFormat="1" ht="16" x14ac:dyDescent="0.2">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887"/>
      <c r="Q12" s="1115">
        <f t="shared" si="6"/>
        <v>111</v>
      </c>
      <c r="R12" s="1474" t="s">
        <v>11</v>
      </c>
      <c r="S12" s="1475">
        <f t="shared" si="0"/>
        <v>100</v>
      </c>
      <c r="T12" s="1474" t="s">
        <v>11</v>
      </c>
      <c r="U12" s="1475">
        <f t="shared" si="1"/>
        <v>100</v>
      </c>
      <c r="V12" s="1474" t="s">
        <v>11</v>
      </c>
      <c r="W12" s="1475">
        <f t="shared" si="2"/>
        <v>100</v>
      </c>
      <c r="X12" s="1476"/>
      <c r="Y12" s="3776"/>
      <c r="Z12" s="1114">
        <f t="shared" si="7"/>
        <v>111</v>
      </c>
      <c r="AA12" s="1477">
        <f>D12/F12</f>
        <v>1</v>
      </c>
      <c r="AB12" s="1477">
        <f>D12/H12</f>
        <v>1</v>
      </c>
      <c r="AC12" s="1477">
        <f>D12/J12</f>
        <v>1</v>
      </c>
    </row>
    <row r="13" spans="1:29" ht="16" x14ac:dyDescent="0.2">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887"/>
      <c r="Q13" s="1115">
        <f t="shared" si="6"/>
        <v>111</v>
      </c>
      <c r="R13" s="1474" t="s">
        <v>11</v>
      </c>
      <c r="S13" s="1475">
        <f t="shared" si="0"/>
        <v>100</v>
      </c>
      <c r="T13" s="1474" t="s">
        <v>11</v>
      </c>
      <c r="U13" s="1475">
        <f t="shared" si="1"/>
        <v>100</v>
      </c>
      <c r="V13" s="1474" t="s">
        <v>11</v>
      </c>
      <c r="W13" s="1475">
        <f t="shared" si="2"/>
        <v>100</v>
      </c>
      <c r="X13" s="1476"/>
      <c r="Y13" s="3776"/>
      <c r="Z13" s="1114">
        <f t="shared" si="7"/>
        <v>111</v>
      </c>
      <c r="AA13" s="1477">
        <f t="shared" si="3"/>
        <v>1</v>
      </c>
      <c r="AB13" s="1477">
        <f t="shared" si="4"/>
        <v>1</v>
      </c>
      <c r="AC13" s="1477">
        <f t="shared" si="5"/>
        <v>1</v>
      </c>
    </row>
    <row r="14" spans="1:29" ht="17" thickBot="1" x14ac:dyDescent="0.25">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887"/>
      <c r="Q14" s="1115">
        <f t="shared" si="6"/>
        <v>111</v>
      </c>
      <c r="R14" s="1474" t="s">
        <v>11</v>
      </c>
      <c r="S14" s="1475">
        <f t="shared" si="0"/>
        <v>100</v>
      </c>
      <c r="T14" s="1474" t="s">
        <v>11</v>
      </c>
      <c r="U14" s="1475">
        <f t="shared" si="1"/>
        <v>100</v>
      </c>
      <c r="V14" s="1474" t="s">
        <v>11</v>
      </c>
      <c r="W14" s="1475">
        <f t="shared" si="2"/>
        <v>100</v>
      </c>
      <c r="X14" s="1476"/>
      <c r="Y14" s="3776"/>
      <c r="Z14" s="1114">
        <f t="shared" si="7"/>
        <v>111</v>
      </c>
      <c r="AA14" s="1477">
        <f t="shared" si="3"/>
        <v>1</v>
      </c>
      <c r="AB14" s="1477">
        <f t="shared" si="4"/>
        <v>1</v>
      </c>
      <c r="AC14" s="1477">
        <f t="shared" si="5"/>
        <v>1</v>
      </c>
    </row>
    <row r="15" spans="1:29" ht="98" x14ac:dyDescent="0.2">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890" t="s">
        <v>518</v>
      </c>
      <c r="Q15" s="1478" t="str">
        <f t="shared" si="6"/>
        <v>居住社区成熟度</v>
      </c>
      <c r="R15" s="1479" t="s">
        <v>11</v>
      </c>
      <c r="S15" s="1480">
        <f t="shared" si="0"/>
        <v>100</v>
      </c>
      <c r="T15" s="1479" t="s">
        <v>11</v>
      </c>
      <c r="U15" s="1480">
        <f t="shared" si="1"/>
        <v>100</v>
      </c>
      <c r="V15" s="1479" t="s">
        <v>11</v>
      </c>
      <c r="W15" s="1480">
        <f t="shared" si="2"/>
        <v>100</v>
      </c>
      <c r="X15" s="1473"/>
      <c r="Y15" s="3890" t="s">
        <v>518</v>
      </c>
      <c r="Z15" s="1481" t="str">
        <f t="shared" si="7"/>
        <v>居住社区成熟度</v>
      </c>
      <c r="AA15" s="1482">
        <f t="shared" si="3"/>
        <v>1</v>
      </c>
      <c r="AB15" s="1482">
        <f t="shared" si="4"/>
        <v>1</v>
      </c>
      <c r="AC15" s="1482">
        <f t="shared" si="5"/>
        <v>1</v>
      </c>
    </row>
    <row r="16" spans="1:29" ht="16" x14ac:dyDescent="0.2">
      <c r="A16" s="507"/>
      <c r="B16" s="839"/>
      <c r="C16" s="551"/>
      <c r="D16" s="530"/>
      <c r="E16" s="531"/>
      <c r="F16" s="532"/>
      <c r="G16" s="533"/>
      <c r="H16" s="534"/>
      <c r="I16" s="531"/>
      <c r="J16" s="530"/>
      <c r="K16" s="840"/>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4" x14ac:dyDescent="0.2">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891"/>
      <c r="Q17" s="1478" t="str">
        <f>B17</f>
        <v>交通便捷度</v>
      </c>
      <c r="R17" s="1479" t="s">
        <v>11</v>
      </c>
      <c r="S17" s="1480">
        <f>F17</f>
        <v>100</v>
      </c>
      <c r="T17" s="1479" t="s">
        <v>11</v>
      </c>
      <c r="U17" s="1480">
        <f>H17</f>
        <v>100</v>
      </c>
      <c r="V17" s="1479" t="s">
        <v>11</v>
      </c>
      <c r="W17" s="1480">
        <f>J17</f>
        <v>100</v>
      </c>
      <c r="X17" s="1473"/>
      <c r="Y17" s="3891"/>
      <c r="Z17" s="1481" t="str">
        <f>Q17</f>
        <v>交通便捷度</v>
      </c>
      <c r="AA17" s="1482">
        <f t="shared" si="3"/>
        <v>1</v>
      </c>
      <c r="AB17" s="1482">
        <f t="shared" si="4"/>
        <v>1</v>
      </c>
      <c r="AC17" s="1482">
        <f t="shared" si="5"/>
        <v>1</v>
      </c>
    </row>
    <row r="18" spans="1:29" ht="16" x14ac:dyDescent="0.2">
      <c r="A18" s="507"/>
      <c r="B18" s="570"/>
      <c r="C18" s="843"/>
      <c r="D18" s="534"/>
      <c r="E18" s="543"/>
      <c r="F18" s="538"/>
      <c r="G18" s="544"/>
      <c r="H18" s="530"/>
      <c r="I18" s="543"/>
      <c r="J18" s="530"/>
      <c r="K18" s="840"/>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 x14ac:dyDescent="0.2">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891"/>
      <c r="Q19" s="1478" t="str">
        <f>B19</f>
        <v>公共配套设施</v>
      </c>
      <c r="R19" s="1479" t="s">
        <v>11</v>
      </c>
      <c r="S19" s="1480">
        <f>F19</f>
        <v>100</v>
      </c>
      <c r="T19" s="1479" t="s">
        <v>11</v>
      </c>
      <c r="U19" s="1480">
        <f>H19</f>
        <v>100</v>
      </c>
      <c r="V19" s="1479" t="s">
        <v>11</v>
      </c>
      <c r="W19" s="1480">
        <f>J19</f>
        <v>100</v>
      </c>
      <c r="X19" s="1473"/>
      <c r="Y19" s="3891"/>
      <c r="Z19" s="1481" t="str">
        <f>Q19</f>
        <v>公共配套设施</v>
      </c>
      <c r="AA19" s="1482">
        <f t="shared" si="3"/>
        <v>1</v>
      </c>
      <c r="AB19" s="1482">
        <f t="shared" si="4"/>
        <v>1</v>
      </c>
      <c r="AC19" s="1482">
        <f t="shared" si="5"/>
        <v>1</v>
      </c>
    </row>
    <row r="20" spans="1:29" ht="16" x14ac:dyDescent="0.2">
      <c r="A20" s="507"/>
      <c r="B20" s="570"/>
      <c r="C20" s="551"/>
      <c r="D20" s="530"/>
      <c r="E20" s="531"/>
      <c r="F20" s="532"/>
      <c r="G20" s="533"/>
      <c r="H20" s="530"/>
      <c r="I20" s="531"/>
      <c r="J20" s="530"/>
      <c r="K20" s="840"/>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 x14ac:dyDescent="0.2">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891"/>
      <c r="Q21" s="2393" t="str">
        <f>B21</f>
        <v>基础设施水平</v>
      </c>
      <c r="R21" s="1479" t="s">
        <v>11</v>
      </c>
      <c r="S21" s="1480">
        <f>F21</f>
        <v>100</v>
      </c>
      <c r="T21" s="1479" t="s">
        <v>11</v>
      </c>
      <c r="U21" s="1480">
        <f>H21</f>
        <v>100</v>
      </c>
      <c r="V21" s="1479" t="s">
        <v>11</v>
      </c>
      <c r="W21" s="1480">
        <f>J21</f>
        <v>100</v>
      </c>
      <c r="X21" s="2395"/>
      <c r="Y21" s="3891"/>
      <c r="Z21" s="2394" t="str">
        <f>Q21</f>
        <v>基础设施水平</v>
      </c>
      <c r="AA21" s="1482">
        <f t="shared" ref="AA21" si="8">D21/F21</f>
        <v>1</v>
      </c>
      <c r="AB21" s="1482">
        <f t="shared" ref="AB21" si="9">D21/H21</f>
        <v>1</v>
      </c>
      <c r="AC21" s="1482">
        <f t="shared" ref="AC21" si="10">D21/J21</f>
        <v>1</v>
      </c>
    </row>
    <row r="22" spans="1:29" ht="16" x14ac:dyDescent="0.2">
      <c r="A22" s="507"/>
      <c r="B22" s="892"/>
      <c r="C22" s="843"/>
      <c r="D22" s="530"/>
      <c r="E22" s="551"/>
      <c r="F22" s="532"/>
      <c r="G22" s="551"/>
      <c r="H22" s="530"/>
      <c r="I22" s="551"/>
      <c r="J22" s="530"/>
      <c r="K22" s="2407"/>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6" x14ac:dyDescent="0.2">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891"/>
      <c r="Q23" s="1478" t="str">
        <f>B23</f>
        <v>自然及人文环境</v>
      </c>
      <c r="R23" s="1479" t="s">
        <v>11</v>
      </c>
      <c r="S23" s="1480">
        <f>F23</f>
        <v>100</v>
      </c>
      <c r="T23" s="1479" t="s">
        <v>11</v>
      </c>
      <c r="U23" s="1480">
        <f>H23</f>
        <v>100</v>
      </c>
      <c r="V23" s="1479" t="s">
        <v>11</v>
      </c>
      <c r="W23" s="1480">
        <f>J23</f>
        <v>100</v>
      </c>
      <c r="X23" s="1473"/>
      <c r="Y23" s="3891"/>
      <c r="Z23" s="1481" t="str">
        <f>Q23</f>
        <v>自然及人文环境</v>
      </c>
      <c r="AA23" s="1482">
        <f t="shared" si="3"/>
        <v>1</v>
      </c>
      <c r="AB23" s="1482">
        <f t="shared" si="4"/>
        <v>1</v>
      </c>
      <c r="AC23" s="1482">
        <f t="shared" si="5"/>
        <v>1</v>
      </c>
    </row>
    <row r="24" spans="1:29" ht="16" x14ac:dyDescent="0.2">
      <c r="A24" s="507"/>
      <c r="B24" s="570"/>
      <c r="C24" s="551"/>
      <c r="D24" s="530"/>
      <c r="E24" s="531"/>
      <c r="F24" s="532"/>
      <c r="G24" s="533"/>
      <c r="H24" s="530"/>
      <c r="I24" s="531"/>
      <c r="J24" s="530"/>
      <c r="K24" s="840"/>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6" x14ac:dyDescent="0.2">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891"/>
      <c r="Q25" s="1478" t="str">
        <f t="shared" ref="Q25:Q46" si="11">B25</f>
        <v>楼层-1</v>
      </c>
      <c r="R25" s="1479" t="s">
        <v>11</v>
      </c>
      <c r="S25" s="1480">
        <f>F25</f>
        <v>100</v>
      </c>
      <c r="T25" s="1479" t="s">
        <v>11</v>
      </c>
      <c r="U25" s="1480">
        <f>H25</f>
        <v>100</v>
      </c>
      <c r="V25" s="1479" t="s">
        <v>11</v>
      </c>
      <c r="W25" s="1480">
        <f>J25</f>
        <v>100</v>
      </c>
      <c r="X25" s="1473"/>
      <c r="Y25" s="3891"/>
      <c r="Z25" s="1481" t="str">
        <f>Q25</f>
        <v>楼层-1</v>
      </c>
      <c r="AA25" s="1482">
        <f t="shared" si="3"/>
        <v>1</v>
      </c>
      <c r="AB25" s="1482">
        <f t="shared" si="4"/>
        <v>1</v>
      </c>
      <c r="AC25" s="1482">
        <f t="shared" si="5"/>
        <v>1</v>
      </c>
    </row>
    <row r="26" spans="1:29" ht="16" x14ac:dyDescent="0.2">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891"/>
      <c r="Q26" s="1478" t="str">
        <f t="shared" si="11"/>
        <v>朝向</v>
      </c>
      <c r="R26" s="1479" t="s">
        <v>11</v>
      </c>
      <c r="S26" s="1480">
        <f>F26</f>
        <v>100</v>
      </c>
      <c r="T26" s="1479" t="s">
        <v>11</v>
      </c>
      <c r="U26" s="1480">
        <f>H26</f>
        <v>100</v>
      </c>
      <c r="V26" s="1479" t="s">
        <v>11</v>
      </c>
      <c r="W26" s="1480">
        <f>J26</f>
        <v>100</v>
      </c>
      <c r="X26" s="1473"/>
      <c r="Y26" s="3891"/>
      <c r="Z26" s="1481" t="str">
        <f>Q26</f>
        <v>朝向</v>
      </c>
      <c r="AA26" s="1482">
        <f t="shared" si="3"/>
        <v>1</v>
      </c>
      <c r="AB26" s="1482">
        <f t="shared" si="4"/>
        <v>1</v>
      </c>
      <c r="AC26" s="1482">
        <f t="shared" si="5"/>
        <v>1</v>
      </c>
    </row>
    <row r="27" spans="1:29" s="1184" customFormat="1" ht="16" x14ac:dyDescent="0.2">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891"/>
      <c r="Q27" s="1115" t="str">
        <f t="shared" si="11"/>
        <v>道路级别</v>
      </c>
      <c r="R27" s="1474" t="s">
        <v>11</v>
      </c>
      <c r="S27" s="1475">
        <f>F27</f>
        <v>100</v>
      </c>
      <c r="T27" s="1474" t="s">
        <v>11</v>
      </c>
      <c r="U27" s="1475">
        <f>H27</f>
        <v>100</v>
      </c>
      <c r="V27" s="1474" t="s">
        <v>11</v>
      </c>
      <c r="W27" s="1475">
        <f>J27</f>
        <v>100</v>
      </c>
      <c r="X27" s="1476"/>
      <c r="Y27" s="3891"/>
      <c r="Z27" s="1114" t="str">
        <f>Q27</f>
        <v>道路级别</v>
      </c>
      <c r="AA27" s="1482">
        <f>D27/F27</f>
        <v>1</v>
      </c>
      <c r="AB27" s="1482">
        <f>D27/H27</f>
        <v>1</v>
      </c>
      <c r="AC27" s="1482">
        <f>D27/J27</f>
        <v>1</v>
      </c>
    </row>
    <row r="28" spans="1:29" ht="16" x14ac:dyDescent="0.2">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891"/>
      <c r="Q28" s="1478">
        <f t="shared" si="11"/>
        <v>111</v>
      </c>
      <c r="R28" s="1479" t="s">
        <v>11</v>
      </c>
      <c r="S28" s="1480">
        <f t="shared" ref="S28:S46" si="12">F28</f>
        <v>100</v>
      </c>
      <c r="T28" s="1479" t="s">
        <v>11</v>
      </c>
      <c r="U28" s="1480">
        <f t="shared" ref="U28:U46" si="13">H28</f>
        <v>100</v>
      </c>
      <c r="V28" s="1479" t="s">
        <v>11</v>
      </c>
      <c r="W28" s="1480">
        <f t="shared" ref="W28:W46" si="14">J28</f>
        <v>100</v>
      </c>
      <c r="X28" s="1473"/>
      <c r="Y28" s="3891"/>
      <c r="Z28" s="1481">
        <f t="shared" ref="Z28:Z46" si="15">Q28</f>
        <v>111</v>
      </c>
      <c r="AA28" s="1482">
        <f t="shared" si="3"/>
        <v>1</v>
      </c>
      <c r="AB28" s="1482">
        <f t="shared" si="4"/>
        <v>1</v>
      </c>
      <c r="AC28" s="1482">
        <f t="shared" si="5"/>
        <v>1</v>
      </c>
    </row>
    <row r="29" spans="1:29" ht="16" x14ac:dyDescent="0.2">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891"/>
      <c r="Q29" s="1478">
        <f t="shared" si="11"/>
        <v>111</v>
      </c>
      <c r="R29" s="1479" t="s">
        <v>11</v>
      </c>
      <c r="S29" s="1480">
        <f t="shared" si="12"/>
        <v>100</v>
      </c>
      <c r="T29" s="1479" t="s">
        <v>11</v>
      </c>
      <c r="U29" s="1480">
        <f t="shared" si="13"/>
        <v>100</v>
      </c>
      <c r="V29" s="1479" t="s">
        <v>11</v>
      </c>
      <c r="W29" s="1480">
        <f t="shared" si="14"/>
        <v>100</v>
      </c>
      <c r="X29" s="1473"/>
      <c r="Y29" s="3891"/>
      <c r="Z29" s="1481">
        <f t="shared" si="15"/>
        <v>111</v>
      </c>
      <c r="AA29" s="1482">
        <f t="shared" si="3"/>
        <v>1</v>
      </c>
      <c r="AB29" s="1482">
        <f t="shared" si="4"/>
        <v>1</v>
      </c>
      <c r="AC29" s="1482">
        <f t="shared" si="5"/>
        <v>1</v>
      </c>
    </row>
    <row r="30" spans="1:29" ht="16" x14ac:dyDescent="0.2">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891"/>
      <c r="Q30" s="1478">
        <f t="shared" si="11"/>
        <v>111</v>
      </c>
      <c r="R30" s="1479" t="s">
        <v>11</v>
      </c>
      <c r="S30" s="1480">
        <f t="shared" si="12"/>
        <v>100</v>
      </c>
      <c r="T30" s="1479" t="s">
        <v>11</v>
      </c>
      <c r="U30" s="1480">
        <f t="shared" si="13"/>
        <v>100</v>
      </c>
      <c r="V30" s="1479" t="s">
        <v>11</v>
      </c>
      <c r="W30" s="1480">
        <f t="shared" si="14"/>
        <v>100</v>
      </c>
      <c r="X30" s="1473"/>
      <c r="Y30" s="3891"/>
      <c r="Z30" s="1481">
        <f t="shared" si="15"/>
        <v>111</v>
      </c>
      <c r="AA30" s="1482">
        <f t="shared" si="3"/>
        <v>1</v>
      </c>
      <c r="AB30" s="1482">
        <f t="shared" si="4"/>
        <v>1</v>
      </c>
      <c r="AC30" s="1482">
        <f t="shared" si="5"/>
        <v>1</v>
      </c>
    </row>
    <row r="31" spans="1:29" ht="17" thickBot="1" x14ac:dyDescent="0.25">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891"/>
      <c r="Q31" s="1478">
        <f t="shared" si="11"/>
        <v>111</v>
      </c>
      <c r="R31" s="1479" t="s">
        <v>11</v>
      </c>
      <c r="S31" s="1480">
        <f t="shared" si="12"/>
        <v>100</v>
      </c>
      <c r="T31" s="1479" t="s">
        <v>11</v>
      </c>
      <c r="U31" s="1480">
        <f t="shared" si="13"/>
        <v>100</v>
      </c>
      <c r="V31" s="1479" t="s">
        <v>11</v>
      </c>
      <c r="W31" s="1480">
        <f t="shared" si="14"/>
        <v>100</v>
      </c>
      <c r="X31" s="1473"/>
      <c r="Y31" s="3891"/>
      <c r="Z31" s="1481">
        <f t="shared" si="15"/>
        <v>111</v>
      </c>
      <c r="AA31" s="1482">
        <f t="shared" si="3"/>
        <v>1</v>
      </c>
      <c r="AB31" s="1482">
        <f t="shared" si="4"/>
        <v>1</v>
      </c>
      <c r="AC31" s="1482">
        <f t="shared" si="5"/>
        <v>1</v>
      </c>
    </row>
    <row r="32" spans="1:29" ht="16" x14ac:dyDescent="0.2">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892" t="s">
        <v>528</v>
      </c>
      <c r="Q32" s="1478" t="str">
        <f t="shared" si="11"/>
        <v>建筑类型</v>
      </c>
      <c r="R32" s="1479" t="s">
        <v>11</v>
      </c>
      <c r="S32" s="1480">
        <f t="shared" si="12"/>
        <v>100</v>
      </c>
      <c r="T32" s="1479" t="s">
        <v>11</v>
      </c>
      <c r="U32" s="1480">
        <f t="shared" si="13"/>
        <v>100</v>
      </c>
      <c r="V32" s="1479" t="s">
        <v>11</v>
      </c>
      <c r="W32" s="1480">
        <f t="shared" si="14"/>
        <v>100</v>
      </c>
      <c r="X32" s="1473"/>
      <c r="Y32" s="3893" t="s">
        <v>528</v>
      </c>
      <c r="Z32" s="1481" t="str">
        <f t="shared" si="15"/>
        <v>建筑类型</v>
      </c>
      <c r="AA32" s="1482">
        <f t="shared" si="3"/>
        <v>1</v>
      </c>
      <c r="AB32" s="1482">
        <f t="shared" si="4"/>
        <v>1</v>
      </c>
      <c r="AC32" s="1482">
        <f t="shared" si="5"/>
        <v>1</v>
      </c>
    </row>
    <row r="33" spans="1:29" s="1266" customFormat="1" ht="16" x14ac:dyDescent="0.2">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893"/>
      <c r="Q33" s="1507" t="str">
        <f t="shared" si="11"/>
        <v>项目建筑规模</v>
      </c>
      <c r="R33" s="1483" t="s">
        <v>11</v>
      </c>
      <c r="S33" s="1484" t="e">
        <f t="shared" si="12"/>
        <v>#N/A</v>
      </c>
      <c r="T33" s="1483" t="s">
        <v>11</v>
      </c>
      <c r="U33" s="1484" t="e">
        <f t="shared" si="13"/>
        <v>#N/A</v>
      </c>
      <c r="V33" s="1483" t="s">
        <v>11</v>
      </c>
      <c r="W33" s="1484" t="e">
        <f t="shared" si="14"/>
        <v>#N/A</v>
      </c>
      <c r="X33" s="1485"/>
      <c r="Y33" s="3893"/>
      <c r="Z33" s="1486" t="str">
        <f t="shared" si="15"/>
        <v>项目建筑规模</v>
      </c>
      <c r="AA33" s="1482" t="e">
        <f t="shared" si="3"/>
        <v>#N/A</v>
      </c>
      <c r="AB33" s="1482" t="e">
        <f t="shared" si="4"/>
        <v>#N/A</v>
      </c>
      <c r="AC33" s="1482" t="e">
        <f t="shared" si="5"/>
        <v>#N/A</v>
      </c>
    </row>
    <row r="34" spans="1:29" ht="16" x14ac:dyDescent="0.2">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893"/>
      <c r="Q34" s="1478" t="str">
        <f t="shared" si="11"/>
        <v>建筑结构</v>
      </c>
      <c r="R34" s="1479" t="s">
        <v>11</v>
      </c>
      <c r="S34" s="1480">
        <f t="shared" si="12"/>
        <v>100</v>
      </c>
      <c r="T34" s="1479" t="s">
        <v>11</v>
      </c>
      <c r="U34" s="1480">
        <f t="shared" si="13"/>
        <v>100</v>
      </c>
      <c r="V34" s="1479" t="s">
        <v>11</v>
      </c>
      <c r="W34" s="1480">
        <f t="shared" si="14"/>
        <v>100</v>
      </c>
      <c r="X34" s="1473"/>
      <c r="Y34" s="3893"/>
      <c r="Z34" s="1481" t="str">
        <f t="shared" si="15"/>
        <v>建筑结构</v>
      </c>
      <c r="AA34" s="1482">
        <f t="shared" si="3"/>
        <v>1</v>
      </c>
      <c r="AB34" s="1482">
        <f t="shared" si="4"/>
        <v>1</v>
      </c>
      <c r="AC34" s="1482">
        <f t="shared" si="5"/>
        <v>1</v>
      </c>
    </row>
    <row r="35" spans="1:29" ht="16" x14ac:dyDescent="0.2">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893"/>
      <c r="Q35" s="1478" t="str">
        <f t="shared" si="11"/>
        <v>建筑品质</v>
      </c>
      <c r="R35" s="1479" t="s">
        <v>11</v>
      </c>
      <c r="S35" s="1480">
        <f t="shared" si="12"/>
        <v>100</v>
      </c>
      <c r="T35" s="1479" t="s">
        <v>11</v>
      </c>
      <c r="U35" s="1480">
        <f t="shared" si="13"/>
        <v>100</v>
      </c>
      <c r="V35" s="1479" t="s">
        <v>11</v>
      </c>
      <c r="W35" s="1480">
        <f t="shared" si="14"/>
        <v>100</v>
      </c>
      <c r="X35" s="1473"/>
      <c r="Y35" s="3893"/>
      <c r="Z35" s="1481" t="str">
        <f t="shared" si="15"/>
        <v>建筑品质</v>
      </c>
      <c r="AA35" s="1482">
        <f t="shared" si="3"/>
        <v>1</v>
      </c>
      <c r="AB35" s="1482">
        <f t="shared" si="4"/>
        <v>1</v>
      </c>
      <c r="AC35" s="1482">
        <f t="shared" si="5"/>
        <v>1</v>
      </c>
    </row>
    <row r="36" spans="1:29" ht="16" x14ac:dyDescent="0.2">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893"/>
      <c r="Q36" s="1478" t="str">
        <f t="shared" si="11"/>
        <v>公共部分装修</v>
      </c>
      <c r="R36" s="1479" t="s">
        <v>11</v>
      </c>
      <c r="S36" s="1480">
        <f t="shared" si="12"/>
        <v>100</v>
      </c>
      <c r="T36" s="1479" t="s">
        <v>11</v>
      </c>
      <c r="U36" s="1480">
        <f t="shared" si="13"/>
        <v>100</v>
      </c>
      <c r="V36" s="1479" t="s">
        <v>11</v>
      </c>
      <c r="W36" s="1480">
        <f t="shared" si="14"/>
        <v>100</v>
      </c>
      <c r="X36" s="1473"/>
      <c r="Y36" s="3893"/>
      <c r="Z36" s="1481" t="str">
        <f t="shared" si="15"/>
        <v>公共部分装修</v>
      </c>
      <c r="AA36" s="1482">
        <f t="shared" si="3"/>
        <v>1</v>
      </c>
      <c r="AB36" s="1482">
        <f t="shared" si="4"/>
        <v>1</v>
      </c>
      <c r="AC36" s="1482">
        <f t="shared" si="5"/>
        <v>1</v>
      </c>
    </row>
    <row r="37" spans="1:29" s="1184" customFormat="1" ht="16" x14ac:dyDescent="0.2">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893"/>
      <c r="Q37" s="1115" t="str">
        <f t="shared" si="11"/>
        <v>成新度</v>
      </c>
      <c r="R37" s="1474" t="s">
        <v>11</v>
      </c>
      <c r="S37" s="1475" t="e">
        <f t="shared" si="12"/>
        <v>#N/A</v>
      </c>
      <c r="T37" s="1474" t="s">
        <v>11</v>
      </c>
      <c r="U37" s="1475" t="e">
        <f t="shared" si="13"/>
        <v>#N/A</v>
      </c>
      <c r="V37" s="1474" t="s">
        <v>11</v>
      </c>
      <c r="W37" s="1475" t="e">
        <f t="shared" si="14"/>
        <v>#N/A</v>
      </c>
      <c r="X37" s="1476"/>
      <c r="Y37" s="3893"/>
      <c r="Z37" s="1114" t="str">
        <f t="shared" si="15"/>
        <v>成新度</v>
      </c>
      <c r="AA37" s="1477" t="e">
        <f t="shared" si="3"/>
        <v>#N/A</v>
      </c>
      <c r="AB37" s="1477" t="e">
        <f t="shared" si="4"/>
        <v>#N/A</v>
      </c>
      <c r="AC37" s="1477" t="e">
        <f t="shared" si="5"/>
        <v>#N/A</v>
      </c>
    </row>
    <row r="38" spans="1:29" ht="16" x14ac:dyDescent="0.2">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893" t="s">
        <v>528</v>
      </c>
      <c r="Q38" s="1478" t="str">
        <f t="shared" si="11"/>
        <v>物业管理</v>
      </c>
      <c r="R38" s="1479" t="s">
        <v>11</v>
      </c>
      <c r="S38" s="1480">
        <f t="shared" si="12"/>
        <v>100</v>
      </c>
      <c r="T38" s="1479" t="s">
        <v>11</v>
      </c>
      <c r="U38" s="1480">
        <f t="shared" si="13"/>
        <v>100</v>
      </c>
      <c r="V38" s="1479" t="s">
        <v>11</v>
      </c>
      <c r="W38" s="1480">
        <f t="shared" si="14"/>
        <v>100</v>
      </c>
      <c r="X38" s="1473"/>
      <c r="Y38" s="3893" t="s">
        <v>528</v>
      </c>
      <c r="Z38" s="1481" t="str">
        <f t="shared" si="15"/>
        <v>物业管理</v>
      </c>
      <c r="AA38" s="1482">
        <f t="shared" si="3"/>
        <v>1</v>
      </c>
      <c r="AB38" s="1482">
        <f t="shared" si="4"/>
        <v>1</v>
      </c>
      <c r="AC38" s="1482">
        <f t="shared" si="5"/>
        <v>1</v>
      </c>
    </row>
    <row r="39" spans="1:29" ht="16" x14ac:dyDescent="0.2">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893"/>
      <c r="Q39" s="1478" t="str">
        <f t="shared" si="11"/>
        <v>市政基础设施</v>
      </c>
      <c r="R39" s="1479" t="s">
        <v>11</v>
      </c>
      <c r="S39" s="1480">
        <f t="shared" si="12"/>
        <v>100</v>
      </c>
      <c r="T39" s="1479" t="s">
        <v>11</v>
      </c>
      <c r="U39" s="1480">
        <f t="shared" si="13"/>
        <v>100</v>
      </c>
      <c r="V39" s="1479" t="s">
        <v>11</v>
      </c>
      <c r="W39" s="1480">
        <f t="shared" si="14"/>
        <v>100</v>
      </c>
      <c r="X39" s="1473"/>
      <c r="Y39" s="3893"/>
      <c r="Z39" s="1481" t="str">
        <f t="shared" si="15"/>
        <v>市政基础设施</v>
      </c>
      <c r="AA39" s="1482">
        <f t="shared" si="3"/>
        <v>1</v>
      </c>
      <c r="AB39" s="1482">
        <f t="shared" si="4"/>
        <v>1</v>
      </c>
      <c r="AC39" s="1482">
        <f t="shared" si="5"/>
        <v>1</v>
      </c>
    </row>
    <row r="40" spans="1:29" ht="16" x14ac:dyDescent="0.2">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893"/>
      <c r="Q40" s="1478" t="str">
        <f t="shared" si="11"/>
        <v>房型</v>
      </c>
      <c r="R40" s="1479" t="s">
        <v>11</v>
      </c>
      <c r="S40" s="1480">
        <f t="shared" si="12"/>
        <v>100</v>
      </c>
      <c r="T40" s="1479" t="s">
        <v>11</v>
      </c>
      <c r="U40" s="1480">
        <f t="shared" si="13"/>
        <v>100</v>
      </c>
      <c r="V40" s="1479" t="s">
        <v>11</v>
      </c>
      <c r="W40" s="1480">
        <f t="shared" si="14"/>
        <v>100</v>
      </c>
      <c r="X40" s="1473"/>
      <c r="Y40" s="3893"/>
      <c r="Z40" s="1481" t="str">
        <f t="shared" si="15"/>
        <v>房型</v>
      </c>
      <c r="AA40" s="1482">
        <f t="shared" si="3"/>
        <v>1</v>
      </c>
      <c r="AB40" s="1482">
        <f t="shared" si="4"/>
        <v>1</v>
      </c>
      <c r="AC40" s="1482">
        <f t="shared" si="5"/>
        <v>1</v>
      </c>
    </row>
    <row r="41" spans="1:29" s="1266" customFormat="1" ht="28" x14ac:dyDescent="0.2">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893"/>
      <c r="Q41" s="1507" t="str">
        <f t="shared" si="11"/>
        <v>单套/主力户型建筑面积</v>
      </c>
      <c r="R41" s="1483" t="s">
        <v>11</v>
      </c>
      <c r="S41" s="1484">
        <f t="shared" si="12"/>
        <v>100</v>
      </c>
      <c r="T41" s="1483" t="s">
        <v>11</v>
      </c>
      <c r="U41" s="1484">
        <f t="shared" si="13"/>
        <v>100</v>
      </c>
      <c r="V41" s="1483" t="s">
        <v>11</v>
      </c>
      <c r="W41" s="1484">
        <f t="shared" si="14"/>
        <v>100</v>
      </c>
      <c r="X41" s="1485"/>
      <c r="Y41" s="3893"/>
      <c r="Z41" s="1486" t="str">
        <f t="shared" si="15"/>
        <v>单套/主力户型建筑面积</v>
      </c>
      <c r="AA41" s="1482">
        <f t="shared" si="3"/>
        <v>1</v>
      </c>
      <c r="AB41" s="1482">
        <f t="shared" si="4"/>
        <v>1</v>
      </c>
      <c r="AC41" s="1482">
        <f t="shared" si="5"/>
        <v>1</v>
      </c>
    </row>
    <row r="42" spans="1:29" ht="16" x14ac:dyDescent="0.2">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893"/>
      <c r="Q42" s="1478" t="str">
        <f t="shared" si="11"/>
        <v>内部装修</v>
      </c>
      <c r="R42" s="1479" t="s">
        <v>11</v>
      </c>
      <c r="S42" s="1480">
        <f t="shared" si="12"/>
        <v>100</v>
      </c>
      <c r="T42" s="1479" t="s">
        <v>11</v>
      </c>
      <c r="U42" s="1480">
        <f t="shared" si="13"/>
        <v>100</v>
      </c>
      <c r="V42" s="1479" t="s">
        <v>11</v>
      </c>
      <c r="W42" s="1480">
        <f t="shared" si="14"/>
        <v>100</v>
      </c>
      <c r="X42" s="1473"/>
      <c r="Y42" s="3893"/>
      <c r="Z42" s="1481" t="str">
        <f t="shared" si="15"/>
        <v>内部装修</v>
      </c>
      <c r="AA42" s="1482">
        <f t="shared" si="3"/>
        <v>1</v>
      </c>
      <c r="AB42" s="1482">
        <f t="shared" si="4"/>
        <v>1</v>
      </c>
      <c r="AC42" s="1482">
        <f t="shared" si="5"/>
        <v>1</v>
      </c>
    </row>
    <row r="43" spans="1:29" ht="16" x14ac:dyDescent="0.2">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893"/>
      <c r="Q43" s="1478" t="str">
        <f t="shared" si="11"/>
        <v>内部装修维护情况</v>
      </c>
      <c r="R43" s="1479" t="s">
        <v>11</v>
      </c>
      <c r="S43" s="1480">
        <f t="shared" si="12"/>
        <v>100</v>
      </c>
      <c r="T43" s="1479" t="s">
        <v>11</v>
      </c>
      <c r="U43" s="1480">
        <f t="shared" si="13"/>
        <v>100</v>
      </c>
      <c r="V43" s="1479" t="s">
        <v>11</v>
      </c>
      <c r="W43" s="1480">
        <f t="shared" si="14"/>
        <v>100</v>
      </c>
      <c r="X43" s="1473"/>
      <c r="Y43" s="3893"/>
      <c r="Z43" s="1481" t="str">
        <f t="shared" si="15"/>
        <v>内部装修维护情况</v>
      </c>
      <c r="AA43" s="1482">
        <f t="shared" si="3"/>
        <v>1</v>
      </c>
      <c r="AB43" s="1482">
        <f t="shared" si="4"/>
        <v>1</v>
      </c>
      <c r="AC43" s="1482">
        <f t="shared" si="5"/>
        <v>1</v>
      </c>
    </row>
    <row r="44" spans="1:29" s="1184" customFormat="1" ht="16" x14ac:dyDescent="0.2">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893"/>
      <c r="Q44" s="1115">
        <f t="shared" si="11"/>
        <v>111</v>
      </c>
      <c r="R44" s="1474" t="s">
        <v>11</v>
      </c>
      <c r="S44" s="1475">
        <f t="shared" si="12"/>
        <v>100</v>
      </c>
      <c r="T44" s="1474" t="s">
        <v>11</v>
      </c>
      <c r="U44" s="1475">
        <f t="shared" si="13"/>
        <v>100</v>
      </c>
      <c r="V44" s="1474" t="s">
        <v>11</v>
      </c>
      <c r="W44" s="1475">
        <f t="shared" si="14"/>
        <v>100</v>
      </c>
      <c r="X44" s="1476"/>
      <c r="Y44" s="3893"/>
      <c r="Z44" s="1114">
        <f t="shared" si="15"/>
        <v>111</v>
      </c>
      <c r="AA44" s="1477">
        <f t="shared" si="3"/>
        <v>1</v>
      </c>
      <c r="AB44" s="1477">
        <f t="shared" si="4"/>
        <v>1</v>
      </c>
      <c r="AC44" s="1477">
        <f t="shared" si="5"/>
        <v>1</v>
      </c>
    </row>
    <row r="45" spans="1:29" ht="16" x14ac:dyDescent="0.2">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893"/>
      <c r="Q45" s="1478">
        <f t="shared" si="11"/>
        <v>111</v>
      </c>
      <c r="R45" s="1479" t="s">
        <v>11</v>
      </c>
      <c r="S45" s="1480">
        <f t="shared" si="12"/>
        <v>100</v>
      </c>
      <c r="T45" s="1479" t="s">
        <v>11</v>
      </c>
      <c r="U45" s="1480">
        <f t="shared" si="13"/>
        <v>100</v>
      </c>
      <c r="V45" s="1479" t="s">
        <v>11</v>
      </c>
      <c r="W45" s="1480">
        <f t="shared" si="14"/>
        <v>100</v>
      </c>
      <c r="X45" s="1473"/>
      <c r="Y45" s="3893"/>
      <c r="Z45" s="1481">
        <f t="shared" si="15"/>
        <v>111</v>
      </c>
      <c r="AA45" s="1482">
        <f t="shared" si="3"/>
        <v>1</v>
      </c>
      <c r="AB45" s="1482">
        <f t="shared" si="4"/>
        <v>1</v>
      </c>
      <c r="AC45" s="1482">
        <f t="shared" si="5"/>
        <v>1</v>
      </c>
    </row>
    <row r="46" spans="1:29" ht="17" thickBot="1" x14ac:dyDescent="0.25">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85"/>
      <c r="Q46" s="1478">
        <f t="shared" si="11"/>
        <v>111</v>
      </c>
      <c r="R46" s="1479" t="s">
        <v>10</v>
      </c>
      <c r="S46" s="1480">
        <f t="shared" si="12"/>
        <v>100</v>
      </c>
      <c r="T46" s="1479" t="s">
        <v>10</v>
      </c>
      <c r="U46" s="1480">
        <f t="shared" si="13"/>
        <v>100</v>
      </c>
      <c r="V46" s="1479" t="s">
        <v>10</v>
      </c>
      <c r="W46" s="1480">
        <f t="shared" si="14"/>
        <v>100</v>
      </c>
      <c r="X46" s="1473"/>
      <c r="Y46" s="3985"/>
      <c r="Z46" s="1481">
        <f t="shared" si="15"/>
        <v>111</v>
      </c>
      <c r="AA46" s="1482">
        <f t="shared" si="3"/>
        <v>1</v>
      </c>
      <c r="AB46" s="1482">
        <f t="shared" si="4"/>
        <v>1</v>
      </c>
      <c r="AC46" s="1482">
        <f t="shared" si="5"/>
        <v>1</v>
      </c>
    </row>
    <row r="47" spans="1:29" x14ac:dyDescent="0.2">
      <c r="A47" s="582" t="s">
        <v>714</v>
      </c>
      <c r="B47" s="857"/>
      <c r="C47" s="2434" t="s">
        <v>9</v>
      </c>
      <c r="D47" s="2435"/>
      <c r="E47" s="2436"/>
      <c r="F47" s="2437"/>
      <c r="G47" s="2438"/>
      <c r="H47" s="2439"/>
      <c r="I47" s="2436"/>
      <c r="J47" s="2439"/>
      <c r="K47" s="1508"/>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 thickBot="1" x14ac:dyDescent="0.25">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 thickBot="1" x14ac:dyDescent="0.25">
      <c r="A49" s="594" t="s">
        <v>2873</v>
      </c>
      <c r="B49" s="595"/>
      <c r="C49" s="2442" t="e">
        <f>R49</f>
        <v>#DIV/0!</v>
      </c>
      <c r="D49" s="2442"/>
      <c r="E49" s="2442"/>
      <c r="F49" s="2442"/>
      <c r="G49" s="2442"/>
      <c r="H49" s="2442"/>
      <c r="I49" s="2442"/>
      <c r="J49" s="2442"/>
      <c r="K49" s="1509"/>
      <c r="L49" s="1994"/>
      <c r="M49" s="1995"/>
      <c r="N49" s="1995"/>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x14ac:dyDescent="0.2">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x14ac:dyDescent="0.2">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x14ac:dyDescent="0.2">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x14ac:dyDescent="0.2">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x14ac:dyDescent="0.2">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x14ac:dyDescent="0.2">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x14ac:dyDescent="0.2">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 thickBot="1" x14ac:dyDescent="0.25">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x14ac:dyDescent="0.2">
      <c r="A58" s="618" t="s">
        <v>507</v>
      </c>
      <c r="B58" s="619"/>
      <c r="C58" s="2485"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x14ac:dyDescent="0.2">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 thickBot="1" x14ac:dyDescent="0.25">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x14ac:dyDescent="0.2">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 thickBot="1" x14ac:dyDescent="0.25">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x14ac:dyDescent="0.2">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 thickBot="1" x14ac:dyDescent="0.25">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9" thickTop="1" x14ac:dyDescent="0.2">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 thickBot="1" x14ac:dyDescent="0.25">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 thickTop="1" x14ac:dyDescent="0.2">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x14ac:dyDescent="0.2">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 thickBot="1" x14ac:dyDescent="0.25">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 thickTop="1" x14ac:dyDescent="0.2">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 thickBot="1" x14ac:dyDescent="0.25">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 thickTop="1" x14ac:dyDescent="0.2">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 thickBot="1" x14ac:dyDescent="0.25">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 thickTop="1" x14ac:dyDescent="0.2">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 thickBot="1" x14ac:dyDescent="0.25">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x14ac:dyDescent="0.2">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 thickBot="1" x14ac:dyDescent="0.25">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 thickTop="1" x14ac:dyDescent="0.2">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 thickBot="1" x14ac:dyDescent="0.25">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 thickTop="1" x14ac:dyDescent="0.2">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 thickBot="1" x14ac:dyDescent="0.25">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 thickTop="1" x14ac:dyDescent="0.2">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 thickBot="1" x14ac:dyDescent="0.25">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 thickTop="1" x14ac:dyDescent="0.2">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 thickBot="1" x14ac:dyDescent="0.25">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 thickTop="1" x14ac:dyDescent="0.2">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 thickBot="1" x14ac:dyDescent="0.25">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 thickTop="1" x14ac:dyDescent="0.2">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 thickBot="1" x14ac:dyDescent="0.25">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 thickTop="1" x14ac:dyDescent="0.2">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 thickBot="1" x14ac:dyDescent="0.25">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 thickTop="1" x14ac:dyDescent="0.2">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 thickBot="1" x14ac:dyDescent="0.25">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 thickTop="1" x14ac:dyDescent="0.2">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 thickBot="1" x14ac:dyDescent="0.25">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 thickTop="1" x14ac:dyDescent="0.2">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 thickBot="1" x14ac:dyDescent="0.25">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 thickTop="1" x14ac:dyDescent="0.2">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 thickBot="1" x14ac:dyDescent="0.25">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x14ac:dyDescent="0.2">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 thickBot="1" x14ac:dyDescent="0.25">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 thickTop="1" x14ac:dyDescent="0.2">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x14ac:dyDescent="0.2">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 thickBot="1" x14ac:dyDescent="0.25">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x14ac:dyDescent="0.2">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 thickBot="1" x14ac:dyDescent="0.25">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x14ac:dyDescent="0.2">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 thickBot="1" x14ac:dyDescent="0.25">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x14ac:dyDescent="0.2">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 thickBot="1" x14ac:dyDescent="0.25">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x14ac:dyDescent="0.2">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x14ac:dyDescent="0.2">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 thickBot="1" x14ac:dyDescent="0.25">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x14ac:dyDescent="0.2">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 thickBot="1" x14ac:dyDescent="0.25">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x14ac:dyDescent="0.2">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 thickBot="1" x14ac:dyDescent="0.25">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x14ac:dyDescent="0.2">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 thickBot="1" x14ac:dyDescent="0.25">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9" thickTop="1" x14ac:dyDescent="0.2">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 thickBot="1" x14ac:dyDescent="0.25">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x14ac:dyDescent="0.2">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 thickBot="1" x14ac:dyDescent="0.25">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15" thickTop="1" x14ac:dyDescent="0.2">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 thickBot="1" x14ac:dyDescent="0.25">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x14ac:dyDescent="0.2">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 thickBot="1" x14ac:dyDescent="0.25">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x14ac:dyDescent="0.2">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 thickBot="1" x14ac:dyDescent="0.25">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x14ac:dyDescent="0.2">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 thickBot="1" x14ac:dyDescent="0.25">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x14ac:dyDescent="0.25">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ht="15" x14ac:dyDescent="0.2">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ht="15" x14ac:dyDescent="0.2">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6" x14ac:dyDescent="0.2">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6" x14ac:dyDescent="0.2">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6" x14ac:dyDescent="0.2">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6" x14ac:dyDescent="0.2">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6" x14ac:dyDescent="0.2">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6" x14ac:dyDescent="0.2">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7" thickBot="1" x14ac:dyDescent="0.25">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x14ac:dyDescent="0.2">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x14ac:dyDescent="0.2">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x14ac:dyDescent="0.2">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x14ac:dyDescent="0.2">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x14ac:dyDescent="0.2">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x14ac:dyDescent="0.2">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x14ac:dyDescent="0.2">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x14ac:dyDescent="0.2">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x14ac:dyDescent="0.2">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x14ac:dyDescent="0.2">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x14ac:dyDescent="0.2">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x14ac:dyDescent="0.2">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x14ac:dyDescent="0.2">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x14ac:dyDescent="0.2">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x14ac:dyDescent="0.2">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x14ac:dyDescent="0.2">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x14ac:dyDescent="0.2">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x14ac:dyDescent="0.2">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x14ac:dyDescent="0.2">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x14ac:dyDescent="0.2">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x14ac:dyDescent="0.2">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x14ac:dyDescent="0.2">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x14ac:dyDescent="0.2">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x14ac:dyDescent="0.2">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x14ac:dyDescent="0.2">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x14ac:dyDescent="0.2">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x14ac:dyDescent="0.2">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x14ac:dyDescent="0.2">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x14ac:dyDescent="0.2">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x14ac:dyDescent="0.2">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x14ac:dyDescent="0.2">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x14ac:dyDescent="0.2">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x14ac:dyDescent="0.2">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
  <sheetViews>
    <sheetView workbookViewId="0">
      <selection activeCell="A27" sqref="A27"/>
    </sheetView>
  </sheetViews>
  <sheetFormatPr baseColWidth="10" defaultColWidth="8.83203125" defaultRowHeight="15" x14ac:dyDescent="0.2"/>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x14ac:dyDescent="0.2"/>
  <cols>
    <col min="1" max="1" width="10.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x14ac:dyDescent="0.2">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x14ac:dyDescent="0.25">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x14ac:dyDescent="0.2">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89" t="s">
        <v>502</v>
      </c>
      <c r="AC4" s="3896" t="s">
        <v>503</v>
      </c>
    </row>
    <row r="5" spans="1:29" x14ac:dyDescent="0.2">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89"/>
      <c r="AC5" s="3897"/>
    </row>
    <row r="6" spans="1:29" ht="15" thickBot="1" x14ac:dyDescent="0.25">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89"/>
      <c r="AC6" s="3898"/>
    </row>
    <row r="7" spans="1:29" s="1184" customFormat="1" ht="15" thickBot="1" x14ac:dyDescent="0.25">
      <c r="A7" s="2593"/>
      <c r="B7" s="2600" t="s">
        <v>507</v>
      </c>
      <c r="C7" s="494">
        <f>'数据-取费表'!B2</f>
        <v>44571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x14ac:dyDescent="0.2">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76" t="s">
        <v>514</v>
      </c>
      <c r="Z9" s="1114" t="str">
        <f t="shared" ref="Z9:Z15" si="7">Q9</f>
        <v>用途</v>
      </c>
      <c r="AA9" s="1477">
        <f t="shared" si="3"/>
        <v>1</v>
      </c>
      <c r="AB9" s="1477">
        <f t="shared" si="4"/>
        <v>1</v>
      </c>
      <c r="AC9" s="1477">
        <f t="shared" si="5"/>
        <v>1</v>
      </c>
    </row>
    <row r="10" spans="1:29" s="1265" customFormat="1" ht="28" x14ac:dyDescent="0.2">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76"/>
      <c r="Z11" s="1114" t="str">
        <f t="shared" si="7"/>
        <v>容积率</v>
      </c>
      <c r="AA11" s="1477" t="e">
        <f t="shared" si="3"/>
        <v>#N/A</v>
      </c>
      <c r="AB11" s="1477" t="e">
        <f t="shared" si="4"/>
        <v>#N/A</v>
      </c>
      <c r="AC11" s="1477" t="e">
        <f t="shared" si="5"/>
        <v>#N/A</v>
      </c>
    </row>
    <row r="12" spans="1:29" s="1184" customFormat="1" ht="16" x14ac:dyDescent="0.2">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76"/>
      <c r="Z12" s="1114">
        <f t="shared" si="7"/>
        <v>111</v>
      </c>
      <c r="AA12" s="1477">
        <f>D12/F12</f>
        <v>1</v>
      </c>
      <c r="AB12" s="1477">
        <f>D12/H12</f>
        <v>1</v>
      </c>
      <c r="AC12" s="1477">
        <f>D12/J12</f>
        <v>1</v>
      </c>
    </row>
    <row r="13" spans="1:29" ht="16" x14ac:dyDescent="0.2">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76"/>
      <c r="Z13" s="1114">
        <f t="shared" si="7"/>
        <v>111</v>
      </c>
      <c r="AA13" s="1477">
        <f t="shared" si="3"/>
        <v>1</v>
      </c>
      <c r="AB13" s="1477">
        <f t="shared" si="4"/>
        <v>1</v>
      </c>
      <c r="AC13" s="1477">
        <f t="shared" si="5"/>
        <v>1</v>
      </c>
    </row>
    <row r="14" spans="1:29" ht="17" thickBot="1" x14ac:dyDescent="0.25">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76"/>
      <c r="Z14" s="1114">
        <f t="shared" si="7"/>
        <v>111</v>
      </c>
      <c r="AA14" s="1477">
        <f t="shared" si="3"/>
        <v>1</v>
      </c>
      <c r="AB14" s="1477">
        <f t="shared" si="4"/>
        <v>1</v>
      </c>
      <c r="AC14" s="1477">
        <f t="shared" si="5"/>
        <v>1</v>
      </c>
    </row>
    <row r="15" spans="1:29" ht="70" x14ac:dyDescent="0.2">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890" t="s">
        <v>518</v>
      </c>
      <c r="Q15" s="1478" t="str">
        <f t="shared" si="6"/>
        <v>商业繁华度</v>
      </c>
      <c r="R15" s="1479" t="s">
        <v>8</v>
      </c>
      <c r="S15" s="1480">
        <f t="shared" si="0"/>
        <v>100</v>
      </c>
      <c r="T15" s="1479" t="s">
        <v>8</v>
      </c>
      <c r="U15" s="1480">
        <f t="shared" si="1"/>
        <v>100</v>
      </c>
      <c r="V15" s="1479" t="s">
        <v>8</v>
      </c>
      <c r="W15" s="1480">
        <f t="shared" si="2"/>
        <v>100</v>
      </c>
      <c r="X15" s="1473"/>
      <c r="Y15" s="3890" t="s">
        <v>518</v>
      </c>
      <c r="Z15" s="1481" t="str">
        <f t="shared" si="7"/>
        <v>商业繁华度</v>
      </c>
      <c r="AA15" s="1482">
        <f t="shared" si="3"/>
        <v>1</v>
      </c>
      <c r="AB15" s="1482">
        <f t="shared" si="4"/>
        <v>1</v>
      </c>
      <c r="AC15" s="1482">
        <f t="shared" si="5"/>
        <v>1</v>
      </c>
    </row>
    <row r="16" spans="1:29" ht="16" x14ac:dyDescent="0.2">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4" x14ac:dyDescent="0.2">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6" x14ac:dyDescent="0.2">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 x14ac:dyDescent="0.2">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6" x14ac:dyDescent="0.2">
      <c r="A20" s="507"/>
      <c r="B20" s="570"/>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 x14ac:dyDescent="0.2">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6" x14ac:dyDescent="0.2">
      <c r="A22" s="507"/>
      <c r="B22" s="892"/>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6" x14ac:dyDescent="0.2">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891"/>
      <c r="Q23" s="1478" t="str">
        <f>B23</f>
        <v>自然及人文环境</v>
      </c>
      <c r="R23" s="1479" t="s">
        <v>8</v>
      </c>
      <c r="S23" s="1480">
        <f>F23</f>
        <v>100</v>
      </c>
      <c r="T23" s="1479" t="s">
        <v>8</v>
      </c>
      <c r="U23" s="1480">
        <f>H23</f>
        <v>100</v>
      </c>
      <c r="V23" s="1479" t="s">
        <v>8</v>
      </c>
      <c r="W23" s="1480">
        <f>J23</f>
        <v>100</v>
      </c>
      <c r="X23" s="1473"/>
      <c r="Y23" s="3891"/>
      <c r="Z23" s="1481" t="str">
        <f>Q23</f>
        <v>自然及人文环境</v>
      </c>
      <c r="AA23" s="1482">
        <f t="shared" si="3"/>
        <v>1</v>
      </c>
      <c r="AB23" s="1482">
        <f t="shared" si="4"/>
        <v>1</v>
      </c>
      <c r="AC23" s="1482">
        <f t="shared" si="5"/>
        <v>1</v>
      </c>
    </row>
    <row r="24" spans="1:29" ht="16" x14ac:dyDescent="0.2">
      <c r="A24" s="507"/>
      <c r="B24" s="570"/>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6" x14ac:dyDescent="0.2">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891"/>
      <c r="Q25" s="1478" t="str">
        <f t="shared" ref="Q25:Q46" si="11">B25</f>
        <v>临街状况</v>
      </c>
      <c r="R25" s="1479" t="s">
        <v>8</v>
      </c>
      <c r="S25" s="1480">
        <f>F25</f>
        <v>100</v>
      </c>
      <c r="T25" s="1479" t="s">
        <v>8</v>
      </c>
      <c r="U25" s="1480">
        <f>H25</f>
        <v>100</v>
      </c>
      <c r="V25" s="1479" t="s">
        <v>8</v>
      </c>
      <c r="W25" s="1480">
        <f>J25</f>
        <v>100</v>
      </c>
      <c r="X25" s="1473"/>
      <c r="Y25" s="3891"/>
      <c r="Z25" s="1481" t="str">
        <f>Q25</f>
        <v>临街状况</v>
      </c>
      <c r="AA25" s="1482">
        <f t="shared" si="3"/>
        <v>1</v>
      </c>
      <c r="AB25" s="1482">
        <f t="shared" si="4"/>
        <v>1</v>
      </c>
      <c r="AC25" s="1482">
        <f t="shared" si="5"/>
        <v>1</v>
      </c>
    </row>
    <row r="26" spans="1:29" ht="16" x14ac:dyDescent="0.2">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891"/>
      <c r="Q26" s="1478" t="str">
        <f t="shared" si="11"/>
        <v>平面位置/可视性</v>
      </c>
      <c r="R26" s="1479" t="s">
        <v>8</v>
      </c>
      <c r="S26" s="1480">
        <f>F26</f>
        <v>100</v>
      </c>
      <c r="T26" s="1479" t="s">
        <v>8</v>
      </c>
      <c r="U26" s="1480">
        <f>H26</f>
        <v>100</v>
      </c>
      <c r="V26" s="1479" t="s">
        <v>8</v>
      </c>
      <c r="W26" s="1480">
        <f>J26</f>
        <v>100</v>
      </c>
      <c r="X26" s="1473"/>
      <c r="Y26" s="3891"/>
      <c r="Z26" s="1481" t="str">
        <f>Q26</f>
        <v>平面位置/可视性</v>
      </c>
      <c r="AA26" s="1482">
        <f t="shared" si="3"/>
        <v>1</v>
      </c>
      <c r="AB26" s="1482">
        <f t="shared" si="4"/>
        <v>1</v>
      </c>
      <c r="AC26" s="1482">
        <f t="shared" si="5"/>
        <v>1</v>
      </c>
    </row>
    <row r="27" spans="1:29" s="1184" customFormat="1" ht="16" x14ac:dyDescent="0.2">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891"/>
      <c r="Q27" s="1115" t="str">
        <f t="shared" si="11"/>
        <v>人流量</v>
      </c>
      <c r="R27" s="1474" t="s">
        <v>8</v>
      </c>
      <c r="S27" s="1475">
        <f>F27</f>
        <v>100</v>
      </c>
      <c r="T27" s="1474" t="s">
        <v>8</v>
      </c>
      <c r="U27" s="1475">
        <f>H27</f>
        <v>100</v>
      </c>
      <c r="V27" s="1474" t="s">
        <v>8</v>
      </c>
      <c r="W27" s="1475">
        <f>J27</f>
        <v>100</v>
      </c>
      <c r="X27" s="1476"/>
      <c r="Y27" s="3891"/>
      <c r="Z27" s="1114" t="str">
        <f>Q27</f>
        <v>人流量</v>
      </c>
      <c r="AA27" s="1482">
        <f>D27/F27</f>
        <v>1</v>
      </c>
      <c r="AB27" s="1482">
        <f>D27/H27</f>
        <v>1</v>
      </c>
      <c r="AC27" s="1482">
        <f>D27/J27</f>
        <v>1</v>
      </c>
    </row>
    <row r="28" spans="1:29" ht="16" x14ac:dyDescent="0.2">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891"/>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891"/>
      <c r="Z28" s="1481" t="str">
        <f t="shared" ref="Z28:Z46" si="15">Q28</f>
        <v>楼层</v>
      </c>
      <c r="AA28" s="1482">
        <f t="shared" si="3"/>
        <v>1</v>
      </c>
      <c r="AB28" s="1482">
        <f t="shared" si="4"/>
        <v>1</v>
      </c>
      <c r="AC28" s="1482">
        <f t="shared" si="5"/>
        <v>1</v>
      </c>
    </row>
    <row r="29" spans="1:29" ht="16" x14ac:dyDescent="0.2">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891"/>
      <c r="Q29" s="1478">
        <f t="shared" si="11"/>
        <v>111</v>
      </c>
      <c r="R29" s="1479" t="s">
        <v>8</v>
      </c>
      <c r="S29" s="1480">
        <f t="shared" si="12"/>
        <v>100</v>
      </c>
      <c r="T29" s="1479" t="s">
        <v>8</v>
      </c>
      <c r="U29" s="1480">
        <f t="shared" si="13"/>
        <v>100</v>
      </c>
      <c r="V29" s="1479" t="s">
        <v>8</v>
      </c>
      <c r="W29" s="1480">
        <f t="shared" si="14"/>
        <v>100</v>
      </c>
      <c r="X29" s="1473"/>
      <c r="Y29" s="3891"/>
      <c r="Z29" s="1481">
        <f t="shared" si="15"/>
        <v>111</v>
      </c>
      <c r="AA29" s="1482">
        <f t="shared" si="3"/>
        <v>1</v>
      </c>
      <c r="AB29" s="1482">
        <f t="shared" si="4"/>
        <v>1</v>
      </c>
      <c r="AC29" s="1482">
        <f t="shared" si="5"/>
        <v>1</v>
      </c>
    </row>
    <row r="30" spans="1:29" ht="16" x14ac:dyDescent="0.2">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7" thickBot="1" x14ac:dyDescent="0.25">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6" x14ac:dyDescent="0.2">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892" t="s">
        <v>528</v>
      </c>
      <c r="Q32" s="1478" t="str">
        <f t="shared" si="11"/>
        <v>商业类型</v>
      </c>
      <c r="R32" s="1479" t="s">
        <v>8</v>
      </c>
      <c r="S32" s="1480">
        <f t="shared" si="12"/>
        <v>100</v>
      </c>
      <c r="T32" s="1479" t="s">
        <v>8</v>
      </c>
      <c r="U32" s="1480">
        <f t="shared" si="13"/>
        <v>100</v>
      </c>
      <c r="V32" s="1479" t="s">
        <v>8</v>
      </c>
      <c r="W32" s="1480">
        <f t="shared" si="14"/>
        <v>100</v>
      </c>
      <c r="X32" s="1473"/>
      <c r="Y32" s="3893" t="s">
        <v>528</v>
      </c>
      <c r="Z32" s="1481" t="str">
        <f t="shared" si="15"/>
        <v>商业类型</v>
      </c>
      <c r="AA32" s="1482">
        <f t="shared" si="3"/>
        <v>1</v>
      </c>
      <c r="AB32" s="1482">
        <f t="shared" si="4"/>
        <v>1</v>
      </c>
      <c r="AC32" s="1482">
        <f t="shared" si="5"/>
        <v>1</v>
      </c>
    </row>
    <row r="33" spans="1:29" s="1266" customFormat="1" ht="16" x14ac:dyDescent="0.2">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893"/>
      <c r="Q33" s="1507" t="str">
        <f t="shared" si="11"/>
        <v>项目建筑规模</v>
      </c>
      <c r="R33" s="1483" t="s">
        <v>8</v>
      </c>
      <c r="S33" s="1484" t="e">
        <f t="shared" si="12"/>
        <v>#N/A</v>
      </c>
      <c r="T33" s="1483" t="s">
        <v>8</v>
      </c>
      <c r="U33" s="1484" t="e">
        <f t="shared" si="13"/>
        <v>#N/A</v>
      </c>
      <c r="V33" s="1483" t="s">
        <v>8</v>
      </c>
      <c r="W33" s="1484" t="e">
        <f t="shared" si="14"/>
        <v>#N/A</v>
      </c>
      <c r="X33" s="1485"/>
      <c r="Y33" s="3893"/>
      <c r="Z33" s="1486" t="str">
        <f t="shared" si="15"/>
        <v>项目建筑规模</v>
      </c>
      <c r="AA33" s="1482" t="e">
        <f t="shared" si="3"/>
        <v>#N/A</v>
      </c>
      <c r="AB33" s="1482" t="e">
        <f t="shared" si="4"/>
        <v>#N/A</v>
      </c>
      <c r="AC33" s="1482" t="e">
        <f t="shared" si="5"/>
        <v>#N/A</v>
      </c>
    </row>
    <row r="34" spans="1:29" ht="16" x14ac:dyDescent="0.2">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893"/>
      <c r="Q34" s="1478" t="str">
        <f t="shared" si="11"/>
        <v>建筑结构</v>
      </c>
      <c r="R34" s="1479" t="s">
        <v>8</v>
      </c>
      <c r="S34" s="1480">
        <f t="shared" si="12"/>
        <v>100</v>
      </c>
      <c r="T34" s="1479" t="s">
        <v>8</v>
      </c>
      <c r="U34" s="1480">
        <f t="shared" si="13"/>
        <v>100</v>
      </c>
      <c r="V34" s="1479" t="s">
        <v>8</v>
      </c>
      <c r="W34" s="1480">
        <f t="shared" si="14"/>
        <v>100</v>
      </c>
      <c r="X34" s="1473"/>
      <c r="Y34" s="3893"/>
      <c r="Z34" s="1481" t="str">
        <f t="shared" si="15"/>
        <v>建筑结构</v>
      </c>
      <c r="AA34" s="1482">
        <f t="shared" si="3"/>
        <v>1</v>
      </c>
      <c r="AB34" s="1482">
        <f t="shared" si="4"/>
        <v>1</v>
      </c>
      <c r="AC34" s="1482">
        <f t="shared" si="5"/>
        <v>1</v>
      </c>
    </row>
    <row r="35" spans="1:29" ht="16" x14ac:dyDescent="0.2">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893"/>
      <c r="Q35" s="1478" t="str">
        <f t="shared" si="11"/>
        <v>公共部分装修</v>
      </c>
      <c r="R35" s="1479" t="s">
        <v>8</v>
      </c>
      <c r="S35" s="1480">
        <f t="shared" si="12"/>
        <v>100</v>
      </c>
      <c r="T35" s="1479" t="s">
        <v>8</v>
      </c>
      <c r="U35" s="1480">
        <f t="shared" si="13"/>
        <v>100</v>
      </c>
      <c r="V35" s="1479" t="s">
        <v>8</v>
      </c>
      <c r="W35" s="1480">
        <f t="shared" si="14"/>
        <v>100</v>
      </c>
      <c r="X35" s="1473"/>
      <c r="Y35" s="3893"/>
      <c r="Z35" s="1481" t="str">
        <f t="shared" si="15"/>
        <v>公共部分装修</v>
      </c>
      <c r="AA35" s="1482">
        <f t="shared" si="3"/>
        <v>1</v>
      </c>
      <c r="AB35" s="1482">
        <f t="shared" si="4"/>
        <v>1</v>
      </c>
      <c r="AC35" s="1482">
        <f t="shared" si="5"/>
        <v>1</v>
      </c>
    </row>
    <row r="36" spans="1:29" ht="16" x14ac:dyDescent="0.2">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893"/>
      <c r="Q36" s="1478" t="str">
        <f t="shared" si="11"/>
        <v>成新度</v>
      </c>
      <c r="R36" s="1479" t="s">
        <v>8</v>
      </c>
      <c r="S36" s="1480" t="e">
        <f t="shared" si="12"/>
        <v>#N/A</v>
      </c>
      <c r="T36" s="1479" t="s">
        <v>8</v>
      </c>
      <c r="U36" s="1480" t="e">
        <f t="shared" si="13"/>
        <v>#N/A</v>
      </c>
      <c r="V36" s="1479" t="s">
        <v>8</v>
      </c>
      <c r="W36" s="1480" t="e">
        <f t="shared" si="14"/>
        <v>#N/A</v>
      </c>
      <c r="X36" s="1473"/>
      <c r="Y36" s="3893"/>
      <c r="Z36" s="1481" t="str">
        <f t="shared" si="15"/>
        <v>成新度</v>
      </c>
      <c r="AA36" s="1482" t="e">
        <f t="shared" si="3"/>
        <v>#N/A</v>
      </c>
      <c r="AB36" s="1482" t="e">
        <f t="shared" si="4"/>
        <v>#N/A</v>
      </c>
      <c r="AC36" s="1482" t="e">
        <f t="shared" si="5"/>
        <v>#N/A</v>
      </c>
    </row>
    <row r="37" spans="1:29" s="1184" customFormat="1" ht="16" x14ac:dyDescent="0.2">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893"/>
      <c r="Q37" s="1115" t="str">
        <f t="shared" si="11"/>
        <v>市政基础设施</v>
      </c>
      <c r="R37" s="1474" t="s">
        <v>8</v>
      </c>
      <c r="S37" s="1475">
        <f t="shared" si="12"/>
        <v>100</v>
      </c>
      <c r="T37" s="1474" t="s">
        <v>8</v>
      </c>
      <c r="U37" s="1475">
        <f t="shared" si="13"/>
        <v>100</v>
      </c>
      <c r="V37" s="1474" t="s">
        <v>8</v>
      </c>
      <c r="W37" s="1475">
        <f t="shared" si="14"/>
        <v>100</v>
      </c>
      <c r="X37" s="1476"/>
      <c r="Y37" s="3893"/>
      <c r="Z37" s="1114" t="str">
        <f t="shared" si="15"/>
        <v>市政基础设施</v>
      </c>
      <c r="AA37" s="1477">
        <f t="shared" si="3"/>
        <v>1</v>
      </c>
      <c r="AB37" s="1477">
        <f t="shared" si="4"/>
        <v>1</v>
      </c>
      <c r="AC37" s="1477">
        <f t="shared" si="5"/>
        <v>1</v>
      </c>
    </row>
    <row r="38" spans="1:29" ht="16" x14ac:dyDescent="0.2">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893" t="s">
        <v>744</v>
      </c>
      <c r="Q38" s="1478" t="str">
        <f t="shared" si="11"/>
        <v>业态</v>
      </c>
      <c r="R38" s="1479" t="s">
        <v>8</v>
      </c>
      <c r="S38" s="1480">
        <f t="shared" si="12"/>
        <v>100</v>
      </c>
      <c r="T38" s="1479" t="s">
        <v>8</v>
      </c>
      <c r="U38" s="1480">
        <f t="shared" si="13"/>
        <v>100</v>
      </c>
      <c r="V38" s="1479" t="s">
        <v>8</v>
      </c>
      <c r="W38" s="1480">
        <f t="shared" si="14"/>
        <v>100</v>
      </c>
      <c r="X38" s="1473"/>
      <c r="Y38" s="3893" t="s">
        <v>744</v>
      </c>
      <c r="Z38" s="1481" t="str">
        <f t="shared" si="15"/>
        <v>业态</v>
      </c>
      <c r="AA38" s="1482">
        <f t="shared" si="3"/>
        <v>1</v>
      </c>
      <c r="AB38" s="1482">
        <f t="shared" si="4"/>
        <v>1</v>
      </c>
      <c r="AC38" s="1482">
        <f t="shared" si="5"/>
        <v>1</v>
      </c>
    </row>
    <row r="39" spans="1:29" ht="16" x14ac:dyDescent="0.2">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c r="Q39" s="1478" t="str">
        <f t="shared" si="11"/>
        <v>层高</v>
      </c>
      <c r="R39" s="1479" t="s">
        <v>8</v>
      </c>
      <c r="S39" s="1480">
        <f t="shared" si="12"/>
        <v>100</v>
      </c>
      <c r="T39" s="1479" t="s">
        <v>8</v>
      </c>
      <c r="U39" s="1480">
        <f t="shared" si="13"/>
        <v>100</v>
      </c>
      <c r="V39" s="1479" t="s">
        <v>8</v>
      </c>
      <c r="W39" s="1480">
        <f t="shared" si="14"/>
        <v>100</v>
      </c>
      <c r="X39" s="1473"/>
      <c r="Y39" s="3893"/>
      <c r="Z39" s="1481" t="str">
        <f t="shared" si="15"/>
        <v>层高</v>
      </c>
      <c r="AA39" s="1482">
        <f t="shared" si="3"/>
        <v>1</v>
      </c>
      <c r="AB39" s="1482">
        <f t="shared" si="4"/>
        <v>1</v>
      </c>
      <c r="AC39" s="1482">
        <f t="shared" si="5"/>
        <v>1</v>
      </c>
    </row>
    <row r="40" spans="1:29" ht="16" x14ac:dyDescent="0.2">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893"/>
      <c r="Q40" s="1478" t="str">
        <f t="shared" si="11"/>
        <v>单套建筑面积</v>
      </c>
      <c r="R40" s="1479" t="s">
        <v>8</v>
      </c>
      <c r="S40" s="1480">
        <f t="shared" si="12"/>
        <v>100</v>
      </c>
      <c r="T40" s="1479" t="s">
        <v>8</v>
      </c>
      <c r="U40" s="1480">
        <f t="shared" si="13"/>
        <v>100</v>
      </c>
      <c r="V40" s="1479" t="s">
        <v>8</v>
      </c>
      <c r="W40" s="1480">
        <f t="shared" si="14"/>
        <v>100</v>
      </c>
      <c r="X40" s="1473"/>
      <c r="Y40" s="3893"/>
      <c r="Z40" s="1481" t="str">
        <f t="shared" si="15"/>
        <v>单套建筑面积</v>
      </c>
      <c r="AA40" s="1482">
        <f t="shared" si="3"/>
        <v>1</v>
      </c>
      <c r="AB40" s="1482">
        <f t="shared" si="4"/>
        <v>1</v>
      </c>
      <c r="AC40" s="1482">
        <f t="shared" si="5"/>
        <v>1</v>
      </c>
    </row>
    <row r="41" spans="1:29" s="1266" customFormat="1" ht="16" x14ac:dyDescent="0.2">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893"/>
      <c r="Q41" s="1507" t="str">
        <f t="shared" si="11"/>
        <v>进深比</v>
      </c>
      <c r="R41" s="1483" t="s">
        <v>8</v>
      </c>
      <c r="S41" s="1484">
        <f t="shared" si="12"/>
        <v>100</v>
      </c>
      <c r="T41" s="1483" t="s">
        <v>8</v>
      </c>
      <c r="U41" s="1484">
        <f t="shared" si="13"/>
        <v>100</v>
      </c>
      <c r="V41" s="1483" t="s">
        <v>8</v>
      </c>
      <c r="W41" s="1484">
        <f t="shared" si="14"/>
        <v>100</v>
      </c>
      <c r="X41" s="1485"/>
      <c r="Y41" s="3893"/>
      <c r="Z41" s="1486" t="str">
        <f t="shared" si="15"/>
        <v>进深比</v>
      </c>
      <c r="AA41" s="1482">
        <f t="shared" si="3"/>
        <v>1</v>
      </c>
      <c r="AB41" s="1482">
        <f t="shared" si="4"/>
        <v>1</v>
      </c>
      <c r="AC41" s="1482">
        <f t="shared" si="5"/>
        <v>1</v>
      </c>
    </row>
    <row r="42" spans="1:29" ht="16" x14ac:dyDescent="0.2">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893"/>
      <c r="Q42" s="1478" t="str">
        <f t="shared" si="11"/>
        <v>内部装修</v>
      </c>
      <c r="R42" s="1479" t="s">
        <v>8</v>
      </c>
      <c r="S42" s="1480">
        <f t="shared" si="12"/>
        <v>100</v>
      </c>
      <c r="T42" s="1479" t="s">
        <v>8</v>
      </c>
      <c r="U42" s="1480">
        <f t="shared" si="13"/>
        <v>100</v>
      </c>
      <c r="V42" s="1479" t="s">
        <v>8</v>
      </c>
      <c r="W42" s="1480">
        <f t="shared" si="14"/>
        <v>100</v>
      </c>
      <c r="X42" s="1473"/>
      <c r="Y42" s="3893"/>
      <c r="Z42" s="1481" t="str">
        <f t="shared" si="15"/>
        <v>内部装修</v>
      </c>
      <c r="AA42" s="1482">
        <f t="shared" si="3"/>
        <v>1</v>
      </c>
      <c r="AB42" s="1482">
        <f t="shared" si="4"/>
        <v>1</v>
      </c>
      <c r="AC42" s="1482">
        <f t="shared" si="5"/>
        <v>1</v>
      </c>
    </row>
    <row r="43" spans="1:29" ht="16" x14ac:dyDescent="0.2">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893"/>
      <c r="Q43" s="1478" t="str">
        <f t="shared" si="11"/>
        <v>内部装修维护情况</v>
      </c>
      <c r="R43" s="1479" t="s">
        <v>8</v>
      </c>
      <c r="S43" s="1480">
        <f t="shared" si="12"/>
        <v>100</v>
      </c>
      <c r="T43" s="1479" t="s">
        <v>8</v>
      </c>
      <c r="U43" s="1480">
        <f t="shared" si="13"/>
        <v>100</v>
      </c>
      <c r="V43" s="1479" t="s">
        <v>8</v>
      </c>
      <c r="W43" s="1480">
        <f t="shared" si="14"/>
        <v>100</v>
      </c>
      <c r="X43" s="1473"/>
      <c r="Y43" s="3893"/>
      <c r="Z43" s="1481" t="str">
        <f t="shared" si="15"/>
        <v>内部装修维护情况</v>
      </c>
      <c r="AA43" s="1482">
        <f t="shared" si="3"/>
        <v>1</v>
      </c>
      <c r="AB43" s="1482">
        <f t="shared" si="4"/>
        <v>1</v>
      </c>
      <c r="AC43" s="1482">
        <f t="shared" si="5"/>
        <v>1</v>
      </c>
    </row>
    <row r="44" spans="1:29" s="1184" customFormat="1" ht="16" x14ac:dyDescent="0.2">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893"/>
      <c r="Q44" s="1115">
        <f t="shared" si="11"/>
        <v>111</v>
      </c>
      <c r="R44" s="1474" t="s">
        <v>8</v>
      </c>
      <c r="S44" s="1475">
        <f t="shared" si="12"/>
        <v>100</v>
      </c>
      <c r="T44" s="1474" t="s">
        <v>8</v>
      </c>
      <c r="U44" s="1475">
        <f t="shared" si="13"/>
        <v>100</v>
      </c>
      <c r="V44" s="1474" t="s">
        <v>8</v>
      </c>
      <c r="W44" s="1475">
        <f t="shared" si="14"/>
        <v>100</v>
      </c>
      <c r="X44" s="1476"/>
      <c r="Y44" s="3893"/>
      <c r="Z44" s="1114">
        <f t="shared" si="15"/>
        <v>111</v>
      </c>
      <c r="AA44" s="1477">
        <f t="shared" si="3"/>
        <v>1</v>
      </c>
      <c r="AB44" s="1477">
        <f t="shared" si="4"/>
        <v>1</v>
      </c>
      <c r="AC44" s="1477">
        <f t="shared" si="5"/>
        <v>1</v>
      </c>
    </row>
    <row r="45" spans="1:29" ht="16" x14ac:dyDescent="0.2">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893"/>
      <c r="Q45" s="1478">
        <f t="shared" si="11"/>
        <v>111</v>
      </c>
      <c r="R45" s="1479" t="s">
        <v>8</v>
      </c>
      <c r="S45" s="1480">
        <f t="shared" si="12"/>
        <v>100</v>
      </c>
      <c r="T45" s="1479" t="s">
        <v>8</v>
      </c>
      <c r="U45" s="1480">
        <f t="shared" si="13"/>
        <v>100</v>
      </c>
      <c r="V45" s="1479" t="s">
        <v>8</v>
      </c>
      <c r="W45" s="1480">
        <f t="shared" si="14"/>
        <v>100</v>
      </c>
      <c r="X45" s="1473"/>
      <c r="Y45" s="3893"/>
      <c r="Z45" s="1481">
        <f t="shared" si="15"/>
        <v>111</v>
      </c>
      <c r="AA45" s="1482">
        <f t="shared" si="3"/>
        <v>1</v>
      </c>
      <c r="AB45" s="1482">
        <f t="shared" si="4"/>
        <v>1</v>
      </c>
      <c r="AC45" s="1482">
        <f t="shared" si="5"/>
        <v>1</v>
      </c>
    </row>
    <row r="46" spans="1:29" ht="17" thickBot="1" x14ac:dyDescent="0.25">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85"/>
      <c r="Q46" s="1478">
        <f t="shared" si="11"/>
        <v>111</v>
      </c>
      <c r="R46" s="1479" t="s">
        <v>8</v>
      </c>
      <c r="S46" s="1480">
        <f t="shared" si="12"/>
        <v>100</v>
      </c>
      <c r="T46" s="1479" t="s">
        <v>8</v>
      </c>
      <c r="U46" s="1480">
        <f t="shared" si="13"/>
        <v>100</v>
      </c>
      <c r="V46" s="1479" t="s">
        <v>8</v>
      </c>
      <c r="W46" s="1480">
        <f t="shared" si="14"/>
        <v>100</v>
      </c>
      <c r="X46" s="1473"/>
      <c r="Y46" s="3985"/>
      <c r="Z46" s="1481">
        <f t="shared" si="15"/>
        <v>111</v>
      </c>
      <c r="AA46" s="1482">
        <f t="shared" si="3"/>
        <v>1</v>
      </c>
      <c r="AB46" s="1482">
        <f t="shared" si="4"/>
        <v>1</v>
      </c>
      <c r="AC46" s="1482">
        <f t="shared" si="5"/>
        <v>1</v>
      </c>
    </row>
    <row r="47" spans="1:29" x14ac:dyDescent="0.2">
      <c r="A47" s="582" t="s">
        <v>714</v>
      </c>
      <c r="B47" s="857"/>
      <c r="C47" s="2434" t="s">
        <v>1</v>
      </c>
      <c r="D47" s="2435"/>
      <c r="E47" s="2436"/>
      <c r="F47" s="2437"/>
      <c r="G47" s="2438"/>
      <c r="H47" s="2439"/>
      <c r="I47" s="2436"/>
      <c r="J47" s="2439"/>
      <c r="K47" s="1512"/>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 thickBot="1" x14ac:dyDescent="0.25">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 thickBot="1" x14ac:dyDescent="0.25">
      <c r="A49" s="594" t="s">
        <v>2873</v>
      </c>
      <c r="B49" s="595"/>
      <c r="C49" s="2442" t="e">
        <f>R49</f>
        <v>#DIV/0!</v>
      </c>
      <c r="D49" s="2442"/>
      <c r="E49" s="2442"/>
      <c r="F49" s="2442"/>
      <c r="G49" s="2442"/>
      <c r="H49" s="2442"/>
      <c r="I49" s="2442"/>
      <c r="J49" s="2442"/>
      <c r="K49" s="1513"/>
      <c r="L49" s="1994"/>
      <c r="M49" s="1995"/>
      <c r="N49" s="1984"/>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x14ac:dyDescent="0.2">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x14ac:dyDescent="0.2">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x14ac:dyDescent="0.2">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x14ac:dyDescent="0.2">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x14ac:dyDescent="0.2">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x14ac:dyDescent="0.2">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x14ac:dyDescent="0.2">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 thickBot="1" x14ac:dyDescent="0.25">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x14ac:dyDescent="0.2">
      <c r="A58" s="618" t="s">
        <v>507</v>
      </c>
      <c r="B58" s="619"/>
      <c r="C58" s="2483"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x14ac:dyDescent="0.2">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 thickBot="1" x14ac:dyDescent="0.25">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x14ac:dyDescent="0.2">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 thickBot="1" x14ac:dyDescent="0.25">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x14ac:dyDescent="0.2">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 thickBot="1" x14ac:dyDescent="0.25">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9" thickTop="1" x14ac:dyDescent="0.2">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 thickBot="1" x14ac:dyDescent="0.25">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 thickTop="1" x14ac:dyDescent="0.2">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x14ac:dyDescent="0.2">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 thickBot="1" x14ac:dyDescent="0.25">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 thickTop="1" x14ac:dyDescent="0.2">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 thickBot="1" x14ac:dyDescent="0.25">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 thickTop="1" x14ac:dyDescent="0.2">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 thickBot="1" x14ac:dyDescent="0.25">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 thickTop="1" x14ac:dyDescent="0.2">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 thickBot="1" x14ac:dyDescent="0.25">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x14ac:dyDescent="0.2">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 thickBot="1" x14ac:dyDescent="0.25">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 thickTop="1" x14ac:dyDescent="0.2">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 thickBot="1" x14ac:dyDescent="0.25">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 thickTop="1" x14ac:dyDescent="0.2">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 thickBot="1" x14ac:dyDescent="0.25">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 thickTop="1" x14ac:dyDescent="0.2">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 thickBot="1" x14ac:dyDescent="0.25">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 thickTop="1" x14ac:dyDescent="0.2">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 thickBot="1" x14ac:dyDescent="0.25">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 thickTop="1" x14ac:dyDescent="0.2">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 thickBot="1" x14ac:dyDescent="0.25">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 thickTop="1" x14ac:dyDescent="0.2">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 thickBot="1" x14ac:dyDescent="0.25">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 thickTop="1" x14ac:dyDescent="0.2">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 thickBot="1" x14ac:dyDescent="0.25">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 thickTop="1" x14ac:dyDescent="0.2">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 thickBot="1" x14ac:dyDescent="0.25">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 thickTop="1" x14ac:dyDescent="0.2">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 thickBot="1" x14ac:dyDescent="0.25">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 thickTop="1" x14ac:dyDescent="0.2">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 thickBot="1" x14ac:dyDescent="0.25">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 thickTop="1" x14ac:dyDescent="0.2">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 thickBot="1" x14ac:dyDescent="0.25">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x14ac:dyDescent="0.2">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 thickBot="1" x14ac:dyDescent="0.25">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 thickTop="1" x14ac:dyDescent="0.2">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x14ac:dyDescent="0.2">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 thickBot="1" x14ac:dyDescent="0.25">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x14ac:dyDescent="0.2">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 thickBot="1" x14ac:dyDescent="0.25">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x14ac:dyDescent="0.2">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 thickBot="1" x14ac:dyDescent="0.25">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x14ac:dyDescent="0.2">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x14ac:dyDescent="0.2">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 thickBot="1" x14ac:dyDescent="0.25">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x14ac:dyDescent="0.2">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 thickBot="1" x14ac:dyDescent="0.25">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x14ac:dyDescent="0.2">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 thickBot="1" x14ac:dyDescent="0.25">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x14ac:dyDescent="0.2">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 thickBot="1" x14ac:dyDescent="0.25">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x14ac:dyDescent="0.2">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 thickBot="1" x14ac:dyDescent="0.25">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x14ac:dyDescent="0.2">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 thickBot="1" x14ac:dyDescent="0.25">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x14ac:dyDescent="0.2">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 thickBot="1" x14ac:dyDescent="0.25">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15" thickTop="1" x14ac:dyDescent="0.2">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 thickBot="1" x14ac:dyDescent="0.25">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x14ac:dyDescent="0.2">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 thickBot="1" x14ac:dyDescent="0.25">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x14ac:dyDescent="0.2">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 thickBot="1" x14ac:dyDescent="0.25">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x14ac:dyDescent="0.2">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 thickBot="1" x14ac:dyDescent="0.25">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x14ac:dyDescent="0.2">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x14ac:dyDescent="0.2">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x14ac:dyDescent="0.2">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x14ac:dyDescent="0.2">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x14ac:dyDescent="0.2">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x14ac:dyDescent="0.2">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x14ac:dyDescent="0.2">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x14ac:dyDescent="0.2">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x14ac:dyDescent="0.2">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x14ac:dyDescent="0.2">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x14ac:dyDescent="0.2">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x14ac:dyDescent="0.2">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x14ac:dyDescent="0.2">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x14ac:dyDescent="0.2">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x14ac:dyDescent="0.2">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x14ac:dyDescent="0.2">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x14ac:dyDescent="0.2">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x14ac:dyDescent="0.2">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x14ac:dyDescent="0.2">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x14ac:dyDescent="0.2">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x14ac:dyDescent="0.2">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x14ac:dyDescent="0.2">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x14ac:dyDescent="0.2">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x14ac:dyDescent="0.2">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x14ac:dyDescent="0.2">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x14ac:dyDescent="0.2">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x14ac:dyDescent="0.2">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x14ac:dyDescent="0.2">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x14ac:dyDescent="0.2">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x14ac:dyDescent="0.2">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x14ac:dyDescent="0.2">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x14ac:dyDescent="0.2">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x14ac:dyDescent="0.2">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x14ac:dyDescent="0.2">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x14ac:dyDescent="0.2">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x14ac:dyDescent="0.2">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x14ac:dyDescent="0.2">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x14ac:dyDescent="0.2">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x14ac:dyDescent="0.2">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x14ac:dyDescent="0.2">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x14ac:dyDescent="0.2">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x14ac:dyDescent="0.2">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x14ac:dyDescent="0.2">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x14ac:dyDescent="0.2">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x14ac:dyDescent="0.2">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x14ac:dyDescent="0.2">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x14ac:dyDescent="0.2">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x14ac:dyDescent="0.2">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x14ac:dyDescent="0.2">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x14ac:dyDescent="0.2">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x14ac:dyDescent="0.2">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x14ac:dyDescent="0.2">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x14ac:dyDescent="0.2">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x14ac:dyDescent="0.2">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x14ac:dyDescent="0.2">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x14ac:dyDescent="0.2">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x14ac:dyDescent="0.2">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x14ac:dyDescent="0.2">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x14ac:dyDescent="0.2">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x14ac:dyDescent="0.2">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x14ac:dyDescent="0.2">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x14ac:dyDescent="0.2">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x14ac:dyDescent="0.2">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x14ac:dyDescent="0.2">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x14ac:dyDescent="0.2">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x14ac:dyDescent="0.2">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x14ac:dyDescent="0.2">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x14ac:dyDescent="0.2">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x14ac:dyDescent="0.2">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x14ac:dyDescent="0.2">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x14ac:dyDescent="0.2">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x14ac:dyDescent="0.2">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x14ac:dyDescent="0.2">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x14ac:dyDescent="0.2">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x14ac:dyDescent="0.2">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x14ac:dyDescent="0.2">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x14ac:dyDescent="0.2">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x14ac:dyDescent="0.2">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x14ac:dyDescent="0.2">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x14ac:dyDescent="0.2">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x14ac:dyDescent="0.2">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x14ac:dyDescent="0.2">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x14ac:dyDescent="0.2">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x14ac:dyDescent="0.2">
      <c r="N319" s="2028"/>
      <c r="O319" s="2028"/>
      <c r="P319" s="2028"/>
      <c r="Q319" s="2028"/>
      <c r="R319" s="2028"/>
      <c r="S319" s="2028"/>
      <c r="T319" s="2028"/>
      <c r="U319" s="2028"/>
      <c r="V319" s="2028"/>
      <c r="W319" s="2028"/>
      <c r="X319" s="2028"/>
      <c r="Y319" s="2028"/>
      <c r="Z319" s="2028"/>
      <c r="AA319" s="2028"/>
      <c r="AB319" s="2028"/>
      <c r="AC319" s="2028"/>
    </row>
    <row r="320" spans="1:29" x14ac:dyDescent="0.2">
      <c r="AC320" s="2028"/>
    </row>
    <row r="321" spans="29:29" x14ac:dyDescent="0.2">
      <c r="AC321" s="2028"/>
    </row>
    <row r="322" spans="29:29" x14ac:dyDescent="0.2">
      <c r="AC322" s="2028"/>
    </row>
    <row r="323" spans="29:29" x14ac:dyDescent="0.2">
      <c r="AC323" s="2028"/>
    </row>
    <row r="324" spans="29:29" x14ac:dyDescent="0.2">
      <c r="AC324" s="2028"/>
    </row>
    <row r="325" spans="29:29" x14ac:dyDescent="0.2">
      <c r="AC325" s="2028"/>
    </row>
    <row r="326" spans="29:29" x14ac:dyDescent="0.2">
      <c r="AC326" s="2028"/>
    </row>
    <row r="327" spans="29:29" x14ac:dyDescent="0.2">
      <c r="AC327" s="2028"/>
    </row>
    <row r="328" spans="29:29" x14ac:dyDescent="0.2">
      <c r="AC328" s="2028"/>
    </row>
    <row r="329" spans="29:29" x14ac:dyDescent="0.2">
      <c r="AC329" s="2028"/>
    </row>
    <row r="330" spans="29:29" x14ac:dyDescent="0.2">
      <c r="AC330" s="2028"/>
    </row>
    <row r="331" spans="29:29" x14ac:dyDescent="0.2">
      <c r="AC331" s="2028"/>
    </row>
    <row r="332" spans="29:29" x14ac:dyDescent="0.2">
      <c r="AC332" s="2028"/>
    </row>
    <row r="333" spans="29:29" x14ac:dyDescent="0.2">
      <c r="AC333" s="2028"/>
    </row>
    <row r="334" spans="29:29" x14ac:dyDescent="0.2">
      <c r="AC334" s="2028"/>
    </row>
    <row r="335" spans="29:29" x14ac:dyDescent="0.2">
      <c r="AC335" s="2028"/>
    </row>
    <row r="336" spans="29:29" x14ac:dyDescent="0.2">
      <c r="AC336" s="2028"/>
    </row>
    <row r="337" spans="29:29" x14ac:dyDescent="0.2">
      <c r="AC337" s="2028"/>
    </row>
    <row r="338" spans="29:29" x14ac:dyDescent="0.2">
      <c r="AC338" s="2028"/>
    </row>
    <row r="339" spans="29:29" x14ac:dyDescent="0.2">
      <c r="AC339" s="2028"/>
    </row>
    <row r="340" spans="29:29" x14ac:dyDescent="0.2">
      <c r="AC340" s="2028"/>
    </row>
    <row r="341" spans="29:29" x14ac:dyDescent="0.2">
      <c r="AC341" s="2028"/>
    </row>
    <row r="342" spans="29:29" x14ac:dyDescent="0.2">
      <c r="AC342" s="2028"/>
    </row>
    <row r="343" spans="29:29" x14ac:dyDescent="0.2">
      <c r="AC343" s="2028"/>
    </row>
    <row r="344" spans="29:29" x14ac:dyDescent="0.2">
      <c r="AC344" s="2028"/>
    </row>
    <row r="345" spans="29:29" x14ac:dyDescent="0.2">
      <c r="AC345" s="2028"/>
    </row>
    <row r="346" spans="29:29" x14ac:dyDescent="0.2">
      <c r="AC346" s="2028"/>
    </row>
    <row r="347" spans="29:29" x14ac:dyDescent="0.2">
      <c r="AC347" s="2028"/>
    </row>
    <row r="348" spans="29:29" x14ac:dyDescent="0.2">
      <c r="AC348" s="2028"/>
    </row>
    <row r="349" spans="29:29" x14ac:dyDescent="0.2">
      <c r="AC349" s="2028"/>
    </row>
    <row r="350" spans="29:29" x14ac:dyDescent="0.2">
      <c r="AC350" s="2028"/>
    </row>
    <row r="351" spans="29:29" x14ac:dyDescent="0.2">
      <c r="AC351" s="2028"/>
    </row>
    <row r="352" spans="29:29" x14ac:dyDescent="0.2">
      <c r="AC352" s="2028"/>
    </row>
    <row r="353" spans="29:29" x14ac:dyDescent="0.2">
      <c r="AC353" s="2028"/>
    </row>
    <row r="354" spans="29:29" x14ac:dyDescent="0.2">
      <c r="AC354" s="2028"/>
    </row>
    <row r="355" spans="29:29" x14ac:dyDescent="0.2">
      <c r="AC355" s="2028"/>
    </row>
    <row r="356" spans="29:29" x14ac:dyDescent="0.2">
      <c r="AC356" s="2028"/>
    </row>
    <row r="357" spans="29:29" x14ac:dyDescent="0.2">
      <c r="AC357" s="2028"/>
    </row>
    <row r="358" spans="29:29" x14ac:dyDescent="0.2">
      <c r="AC358" s="2028"/>
    </row>
    <row r="359" spans="29:29" x14ac:dyDescent="0.2">
      <c r="AC359" s="2028"/>
    </row>
    <row r="360" spans="29:29" x14ac:dyDescent="0.2">
      <c r="AC360" s="2028"/>
    </row>
    <row r="361" spans="29:29" x14ac:dyDescent="0.2">
      <c r="AC361" s="2028"/>
    </row>
    <row r="362" spans="29:29" x14ac:dyDescent="0.2">
      <c r="AC362" s="2028"/>
    </row>
    <row r="363" spans="29:29" x14ac:dyDescent="0.2">
      <c r="AC363" s="2028"/>
    </row>
    <row r="364" spans="29:29" x14ac:dyDescent="0.2">
      <c r="AC364" s="2028"/>
    </row>
    <row r="365" spans="29:29" x14ac:dyDescent="0.2">
      <c r="AC365" s="2028"/>
    </row>
    <row r="366" spans="29:29" x14ac:dyDescent="0.2">
      <c r="AC366" s="2028"/>
    </row>
    <row r="367" spans="29:29" x14ac:dyDescent="0.2">
      <c r="AC367" s="2028"/>
    </row>
    <row r="368" spans="29:29" x14ac:dyDescent="0.2">
      <c r="AC368" s="2028"/>
    </row>
    <row r="369" spans="29:29" x14ac:dyDescent="0.2">
      <c r="AC369" s="2028"/>
    </row>
    <row r="370" spans="29:29" x14ac:dyDescent="0.2">
      <c r="AC370" s="2028"/>
    </row>
    <row r="371" spans="29:29" x14ac:dyDescent="0.2">
      <c r="AC371" s="2028"/>
    </row>
    <row r="372" spans="29:29" x14ac:dyDescent="0.2">
      <c r="AC372" s="2028"/>
    </row>
    <row r="373" spans="29:29" x14ac:dyDescent="0.2">
      <c r="AC373" s="2028"/>
    </row>
    <row r="374" spans="29:29" x14ac:dyDescent="0.2">
      <c r="AC374" s="2028"/>
    </row>
    <row r="375" spans="29:29" x14ac:dyDescent="0.2">
      <c r="AC375" s="2028"/>
    </row>
    <row r="376" spans="29:29" x14ac:dyDescent="0.2">
      <c r="AC376" s="2028"/>
    </row>
    <row r="377" spans="29:29" x14ac:dyDescent="0.2">
      <c r="AC377" s="2028"/>
    </row>
    <row r="378" spans="29:29" x14ac:dyDescent="0.2">
      <c r="AC378" s="2028"/>
    </row>
    <row r="379" spans="29:29" x14ac:dyDescent="0.2">
      <c r="AC379" s="2028"/>
    </row>
    <row r="380" spans="29:29" x14ac:dyDescent="0.2">
      <c r="AC380" s="2028"/>
    </row>
    <row r="381" spans="29:29" x14ac:dyDescent="0.2">
      <c r="AC381" s="2028"/>
    </row>
    <row r="382" spans="29:29" x14ac:dyDescent="0.2">
      <c r="AC382" s="2028"/>
    </row>
    <row r="383" spans="29:29" x14ac:dyDescent="0.2">
      <c r="AC383" s="2028"/>
    </row>
    <row r="384" spans="29:29" x14ac:dyDescent="0.2">
      <c r="AC384" s="2028"/>
    </row>
    <row r="385" spans="29:29" x14ac:dyDescent="0.2">
      <c r="AC385" s="2028"/>
    </row>
    <row r="386" spans="29:29" x14ac:dyDescent="0.2">
      <c r="AC386" s="2028"/>
    </row>
    <row r="387" spans="29:29" x14ac:dyDescent="0.2">
      <c r="AC387" s="2028"/>
    </row>
    <row r="388" spans="29:29" x14ac:dyDescent="0.2">
      <c r="AC388" s="2028"/>
    </row>
    <row r="389" spans="29:29" x14ac:dyDescent="0.2">
      <c r="AC389" s="2028"/>
    </row>
    <row r="390" spans="29:29" x14ac:dyDescent="0.2">
      <c r="AC390" s="2028"/>
    </row>
    <row r="391" spans="29:29" x14ac:dyDescent="0.2">
      <c r="AC391" s="2028"/>
    </row>
    <row r="392" spans="29:29" x14ac:dyDescent="0.2">
      <c r="AC392" s="2028"/>
    </row>
    <row r="393" spans="29:29" x14ac:dyDescent="0.2">
      <c r="AC393" s="2028"/>
    </row>
    <row r="394" spans="29:29" x14ac:dyDescent="0.2">
      <c r="AC394" s="2028"/>
    </row>
    <row r="395" spans="29:29" x14ac:dyDescent="0.2">
      <c r="AC395" s="2028"/>
    </row>
    <row r="396" spans="29:29" x14ac:dyDescent="0.2">
      <c r="AC396" s="2028"/>
    </row>
    <row r="397" spans="29:29" x14ac:dyDescent="0.2">
      <c r="AC397" s="2028"/>
    </row>
    <row r="398" spans="29:29" x14ac:dyDescent="0.2">
      <c r="AC398" s="2028"/>
    </row>
    <row r="399" spans="29:29" x14ac:dyDescent="0.2">
      <c r="AC399" s="2028"/>
    </row>
    <row r="400" spans="29:29" x14ac:dyDescent="0.2">
      <c r="AC400" s="2028"/>
    </row>
    <row r="401" spans="29:29" x14ac:dyDescent="0.2">
      <c r="AC401" s="2028"/>
    </row>
    <row r="402" spans="29:29" x14ac:dyDescent="0.2">
      <c r="AC402" s="2028"/>
    </row>
    <row r="403" spans="29:29" x14ac:dyDescent="0.2">
      <c r="AC403" s="2028"/>
    </row>
    <row r="404" spans="29:29" x14ac:dyDescent="0.2">
      <c r="AC404" s="2028"/>
    </row>
    <row r="405" spans="29:29" x14ac:dyDescent="0.2">
      <c r="AC405" s="2028"/>
    </row>
    <row r="406" spans="29:29" x14ac:dyDescent="0.2">
      <c r="AC406" s="2028"/>
    </row>
    <row r="407" spans="29:29" x14ac:dyDescent="0.2">
      <c r="AC407" s="2028"/>
    </row>
    <row r="408" spans="29:29" x14ac:dyDescent="0.2">
      <c r="AC408" s="2028"/>
    </row>
    <row r="409" spans="29:29" x14ac:dyDescent="0.2">
      <c r="AC409" s="2028"/>
    </row>
    <row r="410" spans="29:29" x14ac:dyDescent="0.2">
      <c r="AC410" s="2028"/>
    </row>
    <row r="411" spans="29:29" x14ac:dyDescent="0.2">
      <c r="AC411" s="2028"/>
    </row>
    <row r="412" spans="29:29" x14ac:dyDescent="0.2">
      <c r="AC412" s="2028"/>
    </row>
    <row r="413" spans="29:29" x14ac:dyDescent="0.2">
      <c r="AC413" s="2028"/>
    </row>
    <row r="414" spans="29:29" x14ac:dyDescent="0.2">
      <c r="AC414" s="2028"/>
    </row>
    <row r="415" spans="29:29" x14ac:dyDescent="0.2">
      <c r="AC415" s="2028"/>
    </row>
    <row r="416" spans="29:29" x14ac:dyDescent="0.2">
      <c r="AC416" s="2028"/>
    </row>
    <row r="417" spans="29:29" x14ac:dyDescent="0.2">
      <c r="AC417" s="2028"/>
    </row>
    <row r="418" spans="29:29" x14ac:dyDescent="0.2">
      <c r="AC418" s="2028"/>
    </row>
    <row r="419" spans="29:29" x14ac:dyDescent="0.2">
      <c r="AC419" s="2028"/>
    </row>
    <row r="420" spans="29:29" x14ac:dyDescent="0.2">
      <c r="AC420" s="2028"/>
    </row>
    <row r="421" spans="29:29" x14ac:dyDescent="0.2">
      <c r="AC421" s="2028"/>
    </row>
    <row r="422" spans="29:29" x14ac:dyDescent="0.2">
      <c r="AC422" s="2028"/>
    </row>
    <row r="423" spans="29:29" x14ac:dyDescent="0.2">
      <c r="AC423" s="2028"/>
    </row>
    <row r="424" spans="29:29" x14ac:dyDescent="0.2">
      <c r="AC424" s="2028"/>
    </row>
    <row r="425" spans="29:29" x14ac:dyDescent="0.2">
      <c r="AC425" s="2028"/>
    </row>
    <row r="426" spans="29:29" x14ac:dyDescent="0.2">
      <c r="AC426" s="2028"/>
    </row>
    <row r="427" spans="29:29" x14ac:dyDescent="0.2">
      <c r="AC427" s="2028"/>
    </row>
    <row r="428" spans="29:29" x14ac:dyDescent="0.2">
      <c r="AC428" s="2028"/>
    </row>
    <row r="429" spans="29:29" x14ac:dyDescent="0.2">
      <c r="AC429" s="2028"/>
    </row>
    <row r="430" spans="29:29" x14ac:dyDescent="0.2">
      <c r="AC430" s="2028"/>
    </row>
    <row r="431" spans="29:29" x14ac:dyDescent="0.2">
      <c r="AC431" s="2028"/>
    </row>
    <row r="432" spans="29:29" x14ac:dyDescent="0.2">
      <c r="AC432" s="2028"/>
    </row>
    <row r="433" spans="29:29" x14ac:dyDescent="0.2">
      <c r="AC433" s="2028"/>
    </row>
    <row r="434" spans="29:29" x14ac:dyDescent="0.2">
      <c r="AC434" s="2028"/>
    </row>
    <row r="435" spans="29:29" x14ac:dyDescent="0.2">
      <c r="AC435" s="2028"/>
    </row>
    <row r="436" spans="29:29" x14ac:dyDescent="0.2">
      <c r="AC436" s="2028"/>
    </row>
    <row r="437" spans="29:29" x14ac:dyDescent="0.2">
      <c r="AC437" s="2028"/>
    </row>
    <row r="438" spans="29:29" x14ac:dyDescent="0.2">
      <c r="AC438" s="2028"/>
    </row>
    <row r="439" spans="29:29" x14ac:dyDescent="0.2">
      <c r="AC439" s="2028"/>
    </row>
    <row r="440" spans="29:29" x14ac:dyDescent="0.2">
      <c r="AC440" s="2028"/>
    </row>
    <row r="441" spans="29:29" x14ac:dyDescent="0.2">
      <c r="AC441" s="2028"/>
    </row>
    <row r="442" spans="29:29" x14ac:dyDescent="0.2">
      <c r="AC442" s="2028"/>
    </row>
    <row r="443" spans="29:29" x14ac:dyDescent="0.2">
      <c r="AC443" s="2028"/>
    </row>
    <row r="444" spans="29:29" x14ac:dyDescent="0.2">
      <c r="AC444" s="2028"/>
    </row>
    <row r="445" spans="29:29" x14ac:dyDescent="0.2">
      <c r="AC445" s="2028"/>
    </row>
    <row r="446" spans="29:29" x14ac:dyDescent="0.2">
      <c r="AC446" s="2028"/>
    </row>
    <row r="447" spans="29:29" x14ac:dyDescent="0.2">
      <c r="AC447" s="2028"/>
    </row>
    <row r="448" spans="29:29" x14ac:dyDescent="0.2">
      <c r="AC448" s="2028"/>
    </row>
    <row r="449" spans="29:29" x14ac:dyDescent="0.2">
      <c r="AC449" s="2028"/>
    </row>
    <row r="450" spans="29:29" x14ac:dyDescent="0.2">
      <c r="AC450" s="2028"/>
    </row>
    <row r="451" spans="29:29" x14ac:dyDescent="0.2">
      <c r="AC451" s="2028"/>
    </row>
    <row r="452" spans="29:29" x14ac:dyDescent="0.2">
      <c r="AC452" s="2028"/>
    </row>
    <row r="453" spans="29:29" x14ac:dyDescent="0.2">
      <c r="AC453" s="2028"/>
    </row>
    <row r="454" spans="29:29" x14ac:dyDescent="0.2">
      <c r="AC454" s="2028"/>
    </row>
    <row r="455" spans="29:29" x14ac:dyDescent="0.2">
      <c r="AC455" s="2028"/>
    </row>
    <row r="456" spans="29:29" x14ac:dyDescent="0.2">
      <c r="AC456" s="2028"/>
    </row>
    <row r="457" spans="29:29" x14ac:dyDescent="0.2">
      <c r="AC457" s="2028"/>
    </row>
    <row r="458" spans="29:29" x14ac:dyDescent="0.2">
      <c r="AC458" s="2028"/>
    </row>
    <row r="459" spans="29:29" x14ac:dyDescent="0.2">
      <c r="AC459" s="2028"/>
    </row>
    <row r="460" spans="29:29" x14ac:dyDescent="0.2">
      <c r="AC460" s="2028"/>
    </row>
    <row r="461" spans="29:29" x14ac:dyDescent="0.2">
      <c r="AC461" s="2028"/>
    </row>
    <row r="462" spans="29:29" x14ac:dyDescent="0.2">
      <c r="AC462" s="2028"/>
    </row>
    <row r="463" spans="29:29" x14ac:dyDescent="0.2">
      <c r="AC463" s="2028"/>
    </row>
    <row r="464" spans="29:29" x14ac:dyDescent="0.2">
      <c r="AC464" s="2028"/>
    </row>
    <row r="465" spans="29:29" x14ac:dyDescent="0.2">
      <c r="AC465" s="2028"/>
    </row>
    <row r="466" spans="29:29" x14ac:dyDescent="0.2">
      <c r="AC466" s="2028"/>
    </row>
    <row r="467" spans="29:29" x14ac:dyDescent="0.2">
      <c r="AC467" s="2028"/>
    </row>
    <row r="468" spans="29:29" x14ac:dyDescent="0.2">
      <c r="AC468" s="2028"/>
    </row>
    <row r="469" spans="29:29" x14ac:dyDescent="0.2">
      <c r="AC469" s="2028"/>
    </row>
    <row r="470" spans="29:29" x14ac:dyDescent="0.2">
      <c r="AC470" s="2028"/>
    </row>
    <row r="471" spans="29:29" x14ac:dyDescent="0.2">
      <c r="AC471" s="2028"/>
    </row>
    <row r="472" spans="29:29" x14ac:dyDescent="0.2">
      <c r="AC472" s="2028"/>
    </row>
    <row r="473" spans="29:29" x14ac:dyDescent="0.2">
      <c r="AC473" s="2028"/>
    </row>
    <row r="474" spans="29:29" x14ac:dyDescent="0.2">
      <c r="AC474" s="2028"/>
    </row>
    <row r="475" spans="29:29" x14ac:dyDescent="0.2">
      <c r="AC475" s="2028"/>
    </row>
    <row r="476" spans="29:29" x14ac:dyDescent="0.2">
      <c r="AC476" s="2028"/>
    </row>
    <row r="477" spans="29:29" x14ac:dyDescent="0.2">
      <c r="AC477" s="2028"/>
    </row>
    <row r="478" spans="29:29" x14ac:dyDescent="0.2">
      <c r="AC478" s="2028"/>
    </row>
    <row r="479" spans="29:29" x14ac:dyDescent="0.2">
      <c r="AC479" s="2028"/>
    </row>
    <row r="480" spans="29:29" x14ac:dyDescent="0.2">
      <c r="AC480" s="2028"/>
    </row>
    <row r="481" spans="29:29" x14ac:dyDescent="0.2">
      <c r="AC481" s="2028"/>
    </row>
    <row r="482" spans="29:29" x14ac:dyDescent="0.2">
      <c r="AC482" s="2028"/>
    </row>
    <row r="483" spans="29:29" x14ac:dyDescent="0.2">
      <c r="AC483" s="2028"/>
    </row>
    <row r="484" spans="29:29" x14ac:dyDescent="0.2">
      <c r="AC484" s="2028"/>
    </row>
    <row r="485" spans="29:29" x14ac:dyDescent="0.2">
      <c r="AC485" s="2028"/>
    </row>
    <row r="486" spans="29:29" x14ac:dyDescent="0.2">
      <c r="AC486" s="2028"/>
    </row>
    <row r="487" spans="29:29" x14ac:dyDescent="0.2">
      <c r="AC487" s="2028"/>
    </row>
    <row r="488" spans="29:29" x14ac:dyDescent="0.2">
      <c r="AC488" s="2028"/>
    </row>
    <row r="489" spans="29:29" x14ac:dyDescent="0.2">
      <c r="AC489" s="2028"/>
    </row>
    <row r="490" spans="29:29" x14ac:dyDescent="0.2">
      <c r="AC490" s="2028"/>
    </row>
    <row r="491" spans="29:29" x14ac:dyDescent="0.2">
      <c r="AC491" s="2028"/>
    </row>
    <row r="492" spans="29:29" x14ac:dyDescent="0.2">
      <c r="AC492" s="2028"/>
    </row>
    <row r="493" spans="29:29" x14ac:dyDescent="0.2">
      <c r="AC493" s="2028"/>
    </row>
    <row r="494" spans="29:29" x14ac:dyDescent="0.2">
      <c r="AC494" s="2028"/>
    </row>
    <row r="495" spans="29:29" x14ac:dyDescent="0.2">
      <c r="AC495" s="2028"/>
    </row>
    <row r="496" spans="29:29" x14ac:dyDescent="0.2">
      <c r="AC496" s="2028"/>
    </row>
    <row r="497" spans="29:29" x14ac:dyDescent="0.2">
      <c r="AC497" s="2028"/>
    </row>
    <row r="498" spans="29:29" x14ac:dyDescent="0.2">
      <c r="AC498" s="2028"/>
    </row>
    <row r="499" spans="29:29" x14ac:dyDescent="0.2">
      <c r="AC499" s="2028"/>
    </row>
    <row r="500" spans="29:29" x14ac:dyDescent="0.2">
      <c r="AC500" s="2028"/>
    </row>
    <row r="501" spans="29:29" x14ac:dyDescent="0.2">
      <c r="AC501" s="2028"/>
    </row>
    <row r="502" spans="29:29" x14ac:dyDescent="0.2">
      <c r="AC502" s="2028"/>
    </row>
    <row r="503" spans="29:29" x14ac:dyDescent="0.2">
      <c r="AC503" s="2028"/>
    </row>
    <row r="504" spans="29:29" x14ac:dyDescent="0.2">
      <c r="AC504" s="2028"/>
    </row>
    <row r="505" spans="29:29" x14ac:dyDescent="0.2">
      <c r="AC505" s="2028"/>
    </row>
    <row r="506" spans="29:29" x14ac:dyDescent="0.2">
      <c r="AC506" s="2028"/>
    </row>
    <row r="507" spans="29:29" x14ac:dyDescent="0.2">
      <c r="AC507" s="2028"/>
    </row>
    <row r="508" spans="29:29" x14ac:dyDescent="0.2">
      <c r="AC508" s="2028"/>
    </row>
    <row r="509" spans="29:29" x14ac:dyDescent="0.2">
      <c r="AC509" s="2028"/>
    </row>
    <row r="510" spans="29:29" x14ac:dyDescent="0.2">
      <c r="AC510" s="2028"/>
    </row>
    <row r="511" spans="29:29" x14ac:dyDescent="0.2">
      <c r="AC511" s="2028"/>
    </row>
    <row r="512" spans="29:29" x14ac:dyDescent="0.2">
      <c r="AC512" s="2028"/>
    </row>
    <row r="513" spans="29:29" x14ac:dyDescent="0.2">
      <c r="AC513" s="2028"/>
    </row>
    <row r="514" spans="29:29" x14ac:dyDescent="0.2">
      <c r="AC514" s="2028"/>
    </row>
    <row r="515" spans="29:29" x14ac:dyDescent="0.2">
      <c r="AC515" s="2028"/>
    </row>
    <row r="516" spans="29:29" x14ac:dyDescent="0.2">
      <c r="AC516" s="2028"/>
    </row>
    <row r="517" spans="29:29" x14ac:dyDescent="0.2">
      <c r="AC517" s="2028"/>
    </row>
    <row r="518" spans="29:29" x14ac:dyDescent="0.2">
      <c r="AC518" s="2028"/>
    </row>
    <row r="519" spans="29:29" x14ac:dyDescent="0.2">
      <c r="AC519" s="2028"/>
    </row>
    <row r="520" spans="29:29" x14ac:dyDescent="0.2">
      <c r="AC520" s="2028"/>
    </row>
    <row r="521" spans="29:29" x14ac:dyDescent="0.2">
      <c r="AC521" s="2028"/>
    </row>
    <row r="522" spans="29:29" x14ac:dyDescent="0.2">
      <c r="AC522" s="2028"/>
    </row>
    <row r="523" spans="29:29" x14ac:dyDescent="0.2">
      <c r="AC523" s="2028"/>
    </row>
    <row r="524" spans="29:29" x14ac:dyDescent="0.2">
      <c r="AC524" s="2028"/>
    </row>
    <row r="525" spans="29:29" x14ac:dyDescent="0.2">
      <c r="AC525" s="2028"/>
    </row>
    <row r="526" spans="29:29" x14ac:dyDescent="0.2">
      <c r="AC526" s="2028"/>
    </row>
    <row r="527" spans="29:29" x14ac:dyDescent="0.2">
      <c r="AC527" s="2028"/>
    </row>
    <row r="528" spans="29:29" x14ac:dyDescent="0.2">
      <c r="AC528" s="2028"/>
    </row>
    <row r="529" spans="29:29" x14ac:dyDescent="0.2">
      <c r="AC529" s="2028"/>
    </row>
    <row r="530" spans="29:29" x14ac:dyDescent="0.2">
      <c r="AC530" s="2028"/>
    </row>
    <row r="531" spans="29:29" x14ac:dyDescent="0.2">
      <c r="AC531" s="2028"/>
    </row>
    <row r="532" spans="29:29" x14ac:dyDescent="0.2">
      <c r="AC532" s="2028"/>
    </row>
    <row r="533" spans="29:29" x14ac:dyDescent="0.2">
      <c r="AC533" s="2028"/>
    </row>
    <row r="534" spans="29:29" x14ac:dyDescent="0.2">
      <c r="AC534" s="2028"/>
    </row>
    <row r="535" spans="29:29" x14ac:dyDescent="0.2">
      <c r="AC535" s="2028"/>
    </row>
    <row r="536" spans="29:29" x14ac:dyDescent="0.2">
      <c r="AC536" s="2028"/>
    </row>
    <row r="537" spans="29:29" x14ac:dyDescent="0.2">
      <c r="AC537" s="2028"/>
    </row>
    <row r="538" spans="29:29" x14ac:dyDescent="0.2">
      <c r="AC538" s="2028"/>
    </row>
    <row r="539" spans="29:29" x14ac:dyDescent="0.2">
      <c r="AC539" s="2028"/>
    </row>
    <row r="540" spans="29:29" x14ac:dyDescent="0.2">
      <c r="AC540" s="2028"/>
    </row>
    <row r="541" spans="29:29" x14ac:dyDescent="0.2">
      <c r="AC541" s="2028"/>
    </row>
    <row r="542" spans="29:29" x14ac:dyDescent="0.2">
      <c r="AC542" s="2028"/>
    </row>
    <row r="543" spans="29:29" x14ac:dyDescent="0.2">
      <c r="AC543" s="2028"/>
    </row>
    <row r="544" spans="29:29" x14ac:dyDescent="0.2">
      <c r="AC544" s="2028"/>
    </row>
    <row r="545" spans="29:29" x14ac:dyDescent="0.2">
      <c r="AC545" s="2028"/>
    </row>
    <row r="546" spans="29:29" x14ac:dyDescent="0.2">
      <c r="AC546" s="2028"/>
    </row>
    <row r="547" spans="29:29" x14ac:dyDescent="0.2">
      <c r="AC547" s="2028"/>
    </row>
    <row r="548" spans="29:29" x14ac:dyDescent="0.2">
      <c r="AC548" s="2028"/>
    </row>
    <row r="549" spans="29:29" x14ac:dyDescent="0.2">
      <c r="AC549" s="2028"/>
    </row>
    <row r="550" spans="29:29" x14ac:dyDescent="0.2">
      <c r="AC550" s="2028"/>
    </row>
    <row r="551" spans="29:29" x14ac:dyDescent="0.2">
      <c r="AC551" s="2028"/>
    </row>
    <row r="552" spans="29:29" x14ac:dyDescent="0.2">
      <c r="AC552" s="2028"/>
    </row>
    <row r="553" spans="29:29" x14ac:dyDescent="0.2">
      <c r="AC553" s="2028"/>
    </row>
    <row r="554" spans="29:29" x14ac:dyDescent="0.2">
      <c r="AC554" s="2028"/>
    </row>
    <row r="555" spans="29:29" x14ac:dyDescent="0.2">
      <c r="AC555" s="2028"/>
    </row>
    <row r="556" spans="29:29" x14ac:dyDescent="0.2">
      <c r="AC556" s="2028"/>
    </row>
    <row r="557" spans="29:29" x14ac:dyDescent="0.2">
      <c r="AC557" s="2028"/>
    </row>
    <row r="558" spans="29:29" x14ac:dyDescent="0.2">
      <c r="AC558" s="2028"/>
    </row>
    <row r="559" spans="29:29" x14ac:dyDescent="0.2">
      <c r="AC559" s="2028"/>
    </row>
    <row r="560" spans="29:29" x14ac:dyDescent="0.2">
      <c r="AC560" s="2028"/>
    </row>
    <row r="561" spans="29:29" x14ac:dyDescent="0.2">
      <c r="AC561" s="2028"/>
    </row>
    <row r="562" spans="29:29" x14ac:dyDescent="0.2">
      <c r="AC562" s="2028"/>
    </row>
    <row r="563" spans="29:29" x14ac:dyDescent="0.2">
      <c r="AC563" s="2028"/>
    </row>
    <row r="564" spans="29:29" x14ac:dyDescent="0.2">
      <c r="AC564" s="2028"/>
    </row>
    <row r="565" spans="29:29" x14ac:dyDescent="0.2">
      <c r="AC565" s="2028"/>
    </row>
    <row r="566" spans="29:29" x14ac:dyDescent="0.2">
      <c r="AC566" s="2028"/>
    </row>
    <row r="567" spans="29:29" x14ac:dyDescent="0.2">
      <c r="AC567" s="2028"/>
    </row>
    <row r="568" spans="29:29" x14ac:dyDescent="0.2">
      <c r="AC568" s="2028"/>
    </row>
    <row r="569" spans="29:29" x14ac:dyDescent="0.2">
      <c r="AC569" s="2028"/>
    </row>
    <row r="570" spans="29:29" x14ac:dyDescent="0.2">
      <c r="AC570" s="2028"/>
    </row>
    <row r="571" spans="29:29" x14ac:dyDescent="0.2">
      <c r="AC571" s="2028"/>
    </row>
    <row r="572" spans="29:29" x14ac:dyDescent="0.2">
      <c r="AC572" s="2028"/>
    </row>
    <row r="573" spans="29:29" x14ac:dyDescent="0.2">
      <c r="AC573" s="2028"/>
    </row>
    <row r="574" spans="29:29" x14ac:dyDescent="0.2">
      <c r="AC574" s="2028"/>
    </row>
    <row r="575" spans="29:29" x14ac:dyDescent="0.2">
      <c r="AC575" s="2028"/>
    </row>
    <row r="576" spans="29:29" x14ac:dyDescent="0.2">
      <c r="AC576" s="2028"/>
    </row>
    <row r="577" spans="29:29" x14ac:dyDescent="0.2">
      <c r="AC577" s="2028"/>
    </row>
    <row r="578" spans="29:29" x14ac:dyDescent="0.2">
      <c r="AC578" s="2028"/>
    </row>
    <row r="579" spans="29:29" x14ac:dyDescent="0.2">
      <c r="AC579" s="2028"/>
    </row>
    <row r="580" spans="29:29" x14ac:dyDescent="0.2">
      <c r="AC580" s="2028"/>
    </row>
    <row r="581" spans="29:29" x14ac:dyDescent="0.2">
      <c r="AC581" s="2028"/>
    </row>
    <row r="582" spans="29:29" x14ac:dyDescent="0.2">
      <c r="AC582" s="2028"/>
    </row>
    <row r="583" spans="29:29" x14ac:dyDescent="0.2">
      <c r="AC583" s="2028"/>
    </row>
    <row r="584" spans="29:29" x14ac:dyDescent="0.2">
      <c r="AC584" s="2028"/>
    </row>
    <row r="585" spans="29:29" x14ac:dyDescent="0.2">
      <c r="AC585" s="2028"/>
    </row>
    <row r="586" spans="29:29" x14ac:dyDescent="0.2">
      <c r="AC586" s="2028"/>
    </row>
    <row r="587" spans="29:29" x14ac:dyDescent="0.2">
      <c r="AC587" s="2028"/>
    </row>
    <row r="588" spans="29:29" x14ac:dyDescent="0.2">
      <c r="AC588" s="2028"/>
    </row>
    <row r="589" spans="29:29" x14ac:dyDescent="0.2">
      <c r="AC589" s="2028"/>
    </row>
    <row r="590" spans="29:29" x14ac:dyDescent="0.2">
      <c r="AC590" s="2028"/>
    </row>
    <row r="591" spans="29:29" x14ac:dyDescent="0.2">
      <c r="AC591" s="2028"/>
    </row>
    <row r="592" spans="29:29" x14ac:dyDescent="0.2">
      <c r="AC592" s="2028"/>
    </row>
    <row r="593" spans="29:29" x14ac:dyDescent="0.2">
      <c r="AC593" s="2028"/>
    </row>
    <row r="594" spans="29:29" x14ac:dyDescent="0.2">
      <c r="AC594" s="2028"/>
    </row>
    <row r="595" spans="29:29" x14ac:dyDescent="0.2">
      <c r="AC595" s="2028"/>
    </row>
    <row r="596" spans="29:29" x14ac:dyDescent="0.2">
      <c r="AC596" s="2028"/>
    </row>
    <row r="597" spans="29:29" x14ac:dyDescent="0.2">
      <c r="AC597" s="2028"/>
    </row>
    <row r="598" spans="29:29" x14ac:dyDescent="0.2">
      <c r="AC598" s="2028"/>
    </row>
    <row r="599" spans="29:29" x14ac:dyDescent="0.2">
      <c r="AC599" s="2028"/>
    </row>
    <row r="600" spans="29:29" x14ac:dyDescent="0.2">
      <c r="AC600" s="2028"/>
    </row>
    <row r="601" spans="29:29" x14ac:dyDescent="0.2">
      <c r="AC601" s="2028"/>
    </row>
    <row r="602" spans="29:29" x14ac:dyDescent="0.2">
      <c r="AC602" s="2028"/>
    </row>
    <row r="603" spans="29:29" x14ac:dyDescent="0.2">
      <c r="AC603" s="2028"/>
    </row>
    <row r="604" spans="29:29" x14ac:dyDescent="0.2">
      <c r="AC604" s="2028"/>
    </row>
    <row r="605" spans="29:29" x14ac:dyDescent="0.2">
      <c r="AC605" s="2028"/>
    </row>
    <row r="606" spans="29:29" x14ac:dyDescent="0.2">
      <c r="AC606" s="2028"/>
    </row>
    <row r="607" spans="29:29" x14ac:dyDescent="0.2">
      <c r="AC607" s="2028"/>
    </row>
    <row r="608" spans="29:29" x14ac:dyDescent="0.2">
      <c r="AC608" s="2028"/>
    </row>
    <row r="609" spans="29:29" x14ac:dyDescent="0.2">
      <c r="AC609" s="2028"/>
    </row>
    <row r="610" spans="29:29" x14ac:dyDescent="0.2">
      <c r="AC610" s="2028"/>
    </row>
    <row r="611" spans="29:29" x14ac:dyDescent="0.2">
      <c r="AC611" s="2028"/>
    </row>
    <row r="612" spans="29:29" x14ac:dyDescent="0.2">
      <c r="AC612" s="2028"/>
    </row>
    <row r="613" spans="29:29" x14ac:dyDescent="0.2">
      <c r="AC613" s="2028"/>
    </row>
    <row r="614" spans="29:29" x14ac:dyDescent="0.2">
      <c r="AC614" s="2028"/>
    </row>
    <row r="615" spans="29:29" x14ac:dyDescent="0.2">
      <c r="AC615" s="2028"/>
    </row>
    <row r="616" spans="29:29" x14ac:dyDescent="0.2">
      <c r="AC616" s="2028"/>
    </row>
    <row r="617" spans="29:29" x14ac:dyDescent="0.2">
      <c r="AC617" s="2028"/>
    </row>
    <row r="618" spans="29:29" x14ac:dyDescent="0.2">
      <c r="AC618" s="2028"/>
    </row>
    <row r="619" spans="29:29" x14ac:dyDescent="0.2">
      <c r="AC619" s="2028"/>
    </row>
    <row r="620" spans="29:29" x14ac:dyDescent="0.2">
      <c r="AC620" s="2028"/>
    </row>
    <row r="621" spans="29:29" x14ac:dyDescent="0.2">
      <c r="AC621" s="2028"/>
    </row>
    <row r="622" spans="29:29" x14ac:dyDescent="0.2">
      <c r="AC622" s="2028"/>
    </row>
    <row r="623" spans="29:29" x14ac:dyDescent="0.2">
      <c r="AC623" s="2028"/>
    </row>
    <row r="624" spans="29:29" x14ac:dyDescent="0.2">
      <c r="AC624" s="2028"/>
    </row>
    <row r="625" spans="29:29" x14ac:dyDescent="0.2">
      <c r="AC625" s="2028"/>
    </row>
    <row r="626" spans="29:29" x14ac:dyDescent="0.2">
      <c r="AC626" s="2028"/>
    </row>
    <row r="627" spans="29:29" x14ac:dyDescent="0.2">
      <c r="AC627" s="2028"/>
    </row>
    <row r="628" spans="29:29" x14ac:dyDescent="0.2">
      <c r="AC628" s="2028"/>
    </row>
    <row r="629" spans="29:29" x14ac:dyDescent="0.2">
      <c r="AC629" s="2028"/>
    </row>
    <row r="630" spans="29:29" x14ac:dyDescent="0.2">
      <c r="AC630" s="2028"/>
    </row>
    <row r="631" spans="29:29" x14ac:dyDescent="0.2">
      <c r="AC631" s="2028"/>
    </row>
    <row r="632" spans="29:29" x14ac:dyDescent="0.2">
      <c r="AC632" s="2028"/>
    </row>
    <row r="633" spans="29:29" x14ac:dyDescent="0.2">
      <c r="AC633" s="2028"/>
    </row>
    <row r="634" spans="29:29" x14ac:dyDescent="0.2">
      <c r="AC634" s="2028"/>
    </row>
    <row r="635" spans="29:29" x14ac:dyDescent="0.2">
      <c r="AC635" s="2028"/>
    </row>
    <row r="636" spans="29:29" x14ac:dyDescent="0.2">
      <c r="AC636" s="2028"/>
    </row>
    <row r="637" spans="29:29" x14ac:dyDescent="0.2">
      <c r="AC637" s="2028"/>
    </row>
    <row r="638" spans="29:29" x14ac:dyDescent="0.2">
      <c r="AC638" s="2028"/>
    </row>
    <row r="639" spans="29:29" x14ac:dyDescent="0.2">
      <c r="AC639" s="2028"/>
    </row>
    <row r="640" spans="29:29" x14ac:dyDescent="0.2">
      <c r="AC640" s="2028"/>
    </row>
    <row r="641" spans="29:29" x14ac:dyDescent="0.2">
      <c r="AC641" s="2028"/>
    </row>
    <row r="642" spans="29:29" x14ac:dyDescent="0.2">
      <c r="AC642" s="2028"/>
    </row>
    <row r="643" spans="29:29" x14ac:dyDescent="0.2">
      <c r="AC643" s="2028"/>
    </row>
    <row r="644" spans="29:29" x14ac:dyDescent="0.2">
      <c r="AC644" s="2028"/>
    </row>
    <row r="645" spans="29:29" x14ac:dyDescent="0.2">
      <c r="AC645" s="2028"/>
    </row>
    <row r="646" spans="29:29" x14ac:dyDescent="0.2">
      <c r="AC646" s="2028"/>
    </row>
    <row r="647" spans="29:29" x14ac:dyDescent="0.2">
      <c r="AC647" s="2028"/>
    </row>
    <row r="648" spans="29:29" x14ac:dyDescent="0.2">
      <c r="AC648" s="2028"/>
    </row>
    <row r="649" spans="29:29" x14ac:dyDescent="0.2">
      <c r="AC649" s="2028"/>
    </row>
    <row r="650" spans="29:29" x14ac:dyDescent="0.2">
      <c r="AC650" s="2028"/>
    </row>
    <row r="651" spans="29:29" x14ac:dyDescent="0.2">
      <c r="AC651" s="2028"/>
    </row>
    <row r="652" spans="29:29" x14ac:dyDescent="0.2">
      <c r="AC652" s="2028"/>
    </row>
    <row r="653" spans="29:29" x14ac:dyDescent="0.2">
      <c r="AC653" s="2028"/>
    </row>
    <row r="654" spans="29:29" x14ac:dyDescent="0.2">
      <c r="AC654" s="2028"/>
    </row>
    <row r="655" spans="29:29" x14ac:dyDescent="0.2">
      <c r="AC655" s="2028"/>
    </row>
    <row r="656" spans="29:29" x14ac:dyDescent="0.2">
      <c r="AC656" s="2028"/>
    </row>
    <row r="657" spans="29:29" x14ac:dyDescent="0.2">
      <c r="AC657" s="2028"/>
    </row>
    <row r="658" spans="29:29" x14ac:dyDescent="0.2">
      <c r="AC658" s="2028"/>
    </row>
    <row r="659" spans="29:29" x14ac:dyDescent="0.2">
      <c r="AC659" s="2028"/>
    </row>
    <row r="660" spans="29:29" x14ac:dyDescent="0.2">
      <c r="AC660" s="2028"/>
    </row>
    <row r="661" spans="29:29" x14ac:dyDescent="0.2">
      <c r="AC661" s="2028"/>
    </row>
    <row r="662" spans="29:29" x14ac:dyDescent="0.2">
      <c r="AC662" s="2028"/>
    </row>
    <row r="663" spans="29:29" x14ac:dyDescent="0.2">
      <c r="AC663" s="2028"/>
    </row>
    <row r="664" spans="29:29" x14ac:dyDescent="0.2">
      <c r="AC664" s="2028"/>
    </row>
    <row r="665" spans="29:29" x14ac:dyDescent="0.2">
      <c r="AC665" s="2028"/>
    </row>
    <row r="666" spans="29:29" x14ac:dyDescent="0.2">
      <c r="AC666" s="2028"/>
    </row>
    <row r="667" spans="29:29" x14ac:dyDescent="0.2">
      <c r="AC667" s="2028"/>
    </row>
    <row r="668" spans="29:29" x14ac:dyDescent="0.2">
      <c r="AC668" s="2028"/>
    </row>
    <row r="669" spans="29:29" x14ac:dyDescent="0.2">
      <c r="AC669" s="2028"/>
    </row>
    <row r="670" spans="29:29" x14ac:dyDescent="0.2">
      <c r="AC670" s="2028"/>
    </row>
    <row r="671" spans="29:29" x14ac:dyDescent="0.2">
      <c r="AC671" s="2028"/>
    </row>
    <row r="672" spans="29:29" x14ac:dyDescent="0.2">
      <c r="AC672" s="2028"/>
    </row>
    <row r="673" spans="29:29" x14ac:dyDescent="0.2">
      <c r="AC673" s="2028"/>
    </row>
    <row r="674" spans="29:29" x14ac:dyDescent="0.2">
      <c r="AC674" s="2028"/>
    </row>
    <row r="675" spans="29:29" x14ac:dyDescent="0.2">
      <c r="AC675" s="2028"/>
    </row>
    <row r="676" spans="29:29" x14ac:dyDescent="0.2">
      <c r="AC676" s="2028"/>
    </row>
    <row r="677" spans="29:29" x14ac:dyDescent="0.2">
      <c r="AC677" s="2028"/>
    </row>
    <row r="678" spans="29:29" x14ac:dyDescent="0.2">
      <c r="AC678" s="2028"/>
    </row>
    <row r="679" spans="29:29" x14ac:dyDescent="0.2">
      <c r="AC679" s="2028"/>
    </row>
    <row r="680" spans="29:29" x14ac:dyDescent="0.2">
      <c r="AC680" s="2028"/>
    </row>
    <row r="681" spans="29:29" x14ac:dyDescent="0.2">
      <c r="AC681" s="2028"/>
    </row>
    <row r="682" spans="29:29" x14ac:dyDescent="0.2">
      <c r="AC682" s="2028"/>
    </row>
    <row r="683" spans="29:29" x14ac:dyDescent="0.2">
      <c r="AC683" s="2028"/>
    </row>
    <row r="684" spans="29:29" x14ac:dyDescent="0.2">
      <c r="AC684" s="2028"/>
    </row>
    <row r="685" spans="29:29" x14ac:dyDescent="0.2">
      <c r="AC685" s="2028"/>
    </row>
    <row r="686" spans="29:29" x14ac:dyDescent="0.2">
      <c r="AC686" s="2028"/>
    </row>
    <row r="687" spans="29:29" x14ac:dyDescent="0.2">
      <c r="AC687" s="2028"/>
    </row>
    <row r="688" spans="29:29" x14ac:dyDescent="0.2">
      <c r="AC688" s="2028"/>
    </row>
    <row r="689" spans="29:29" x14ac:dyDescent="0.2">
      <c r="AC689" s="2028"/>
    </row>
    <row r="690" spans="29:29" x14ac:dyDescent="0.2">
      <c r="AC690" s="2028"/>
    </row>
    <row r="691" spans="29:29" x14ac:dyDescent="0.2">
      <c r="AC691" s="2028"/>
    </row>
    <row r="692" spans="29:29" x14ac:dyDescent="0.2">
      <c r="AC692" s="2028"/>
    </row>
    <row r="693" spans="29:29" x14ac:dyDescent="0.2">
      <c r="AC693" s="2028"/>
    </row>
    <row r="694" spans="29:29" x14ac:dyDescent="0.2">
      <c r="AC694" s="2028"/>
    </row>
    <row r="695" spans="29:29" x14ac:dyDescent="0.2">
      <c r="AC695" s="2028"/>
    </row>
    <row r="696" spans="29:29" x14ac:dyDescent="0.2">
      <c r="AC696" s="2028"/>
    </row>
    <row r="697" spans="29:29" x14ac:dyDescent="0.2">
      <c r="AC697" s="2028"/>
    </row>
    <row r="698" spans="29:29" x14ac:dyDescent="0.2">
      <c r="AC698" s="2028"/>
    </row>
    <row r="699" spans="29:29" x14ac:dyDescent="0.2">
      <c r="AC699" s="2028"/>
    </row>
    <row r="700" spans="29:29" x14ac:dyDescent="0.2">
      <c r="AC700" s="2028"/>
    </row>
    <row r="701" spans="29:29" x14ac:dyDescent="0.2">
      <c r="AC701" s="2028"/>
    </row>
    <row r="702" spans="29:29" x14ac:dyDescent="0.2">
      <c r="AC702" s="2028"/>
    </row>
    <row r="703" spans="29:29" x14ac:dyDescent="0.2">
      <c r="AC703" s="2028"/>
    </row>
    <row r="704" spans="29:29" x14ac:dyDescent="0.2">
      <c r="AC704" s="2028"/>
    </row>
    <row r="705" spans="29:29" x14ac:dyDescent="0.2">
      <c r="AC705" s="2028"/>
    </row>
    <row r="706" spans="29:29" x14ac:dyDescent="0.2">
      <c r="AC706" s="2028"/>
    </row>
    <row r="707" spans="29:29" x14ac:dyDescent="0.2">
      <c r="AC707" s="2028"/>
    </row>
    <row r="708" spans="29:29" x14ac:dyDescent="0.2">
      <c r="AC708" s="2028"/>
    </row>
    <row r="709" spans="29:29" x14ac:dyDescent="0.2">
      <c r="AC709" s="2028"/>
    </row>
    <row r="710" spans="29:29" x14ac:dyDescent="0.2">
      <c r="AC710" s="2028"/>
    </row>
    <row r="711" spans="29:29" x14ac:dyDescent="0.2">
      <c r="AC711" s="2028"/>
    </row>
    <row r="712" spans="29:29" x14ac:dyDescent="0.2">
      <c r="AC712" s="2028"/>
    </row>
    <row r="713" spans="29:29" x14ac:dyDescent="0.2">
      <c r="AC713" s="2028"/>
    </row>
    <row r="714" spans="29:29" x14ac:dyDescent="0.2">
      <c r="AC714" s="2028"/>
    </row>
    <row r="715" spans="29:29" x14ac:dyDescent="0.2">
      <c r="AC715" s="2028"/>
    </row>
    <row r="716" spans="29:29" x14ac:dyDescent="0.2">
      <c r="AC716" s="2028"/>
    </row>
    <row r="717" spans="29:29" x14ac:dyDescent="0.2">
      <c r="AC717" s="2028"/>
    </row>
    <row r="718" spans="29:29" x14ac:dyDescent="0.2">
      <c r="AC718" s="2028"/>
    </row>
    <row r="719" spans="29:29" x14ac:dyDescent="0.2">
      <c r="AC719" s="2028"/>
    </row>
    <row r="720" spans="29:29" x14ac:dyDescent="0.2">
      <c r="AC720" s="2028"/>
    </row>
    <row r="721" spans="29:29" x14ac:dyDescent="0.2">
      <c r="AC721" s="2028"/>
    </row>
    <row r="722" spans="29:29" x14ac:dyDescent="0.2">
      <c r="AC722" s="2028"/>
    </row>
    <row r="723" spans="29:29" x14ac:dyDescent="0.2">
      <c r="AC723" s="2028"/>
    </row>
    <row r="724" spans="29:29" x14ac:dyDescent="0.2">
      <c r="AC724" s="2028"/>
    </row>
    <row r="725" spans="29:29" x14ac:dyDescent="0.2">
      <c r="AC725" s="2028"/>
    </row>
    <row r="726" spans="29:29" x14ac:dyDescent="0.2">
      <c r="AC726" s="2028"/>
    </row>
    <row r="727" spans="29:29" x14ac:dyDescent="0.2">
      <c r="AC727" s="2028"/>
    </row>
    <row r="728" spans="29:29" x14ac:dyDescent="0.2">
      <c r="AC728" s="2028"/>
    </row>
    <row r="729" spans="29:29" x14ac:dyDescent="0.2">
      <c r="AC729" s="2028"/>
    </row>
    <row r="730" spans="29:29" x14ac:dyDescent="0.2">
      <c r="AC730" s="2028"/>
    </row>
    <row r="731" spans="29:29" x14ac:dyDescent="0.2">
      <c r="AC731" s="2028"/>
    </row>
    <row r="732" spans="29:29" x14ac:dyDescent="0.2">
      <c r="AC732" s="2028"/>
    </row>
    <row r="733" spans="29:29" x14ac:dyDescent="0.2">
      <c r="AC733" s="2028"/>
    </row>
    <row r="734" spans="29:29" x14ac:dyDescent="0.2">
      <c r="AC734" s="2028"/>
    </row>
    <row r="735" spans="29:29" x14ac:dyDescent="0.2">
      <c r="AC735" s="2028"/>
    </row>
    <row r="736" spans="29:29" x14ac:dyDescent="0.2">
      <c r="AC736" s="2028"/>
    </row>
    <row r="737" spans="29:29" x14ac:dyDescent="0.2">
      <c r="AC737" s="2028"/>
    </row>
    <row r="738" spans="29:29" x14ac:dyDescent="0.2">
      <c r="AC738" s="2028"/>
    </row>
    <row r="739" spans="29:29" x14ac:dyDescent="0.2">
      <c r="AC739" s="2028"/>
    </row>
    <row r="740" spans="29:29" x14ac:dyDescent="0.2">
      <c r="AC740" s="2028"/>
    </row>
    <row r="741" spans="29:29" x14ac:dyDescent="0.2">
      <c r="AC741" s="2028"/>
    </row>
    <row r="742" spans="29:29" x14ac:dyDescent="0.2">
      <c r="AC742" s="2028"/>
    </row>
    <row r="743" spans="29:29" x14ac:dyDescent="0.2">
      <c r="AC743" s="2028"/>
    </row>
    <row r="744" spans="29:29" x14ac:dyDescent="0.2">
      <c r="AC744" s="2028"/>
    </row>
    <row r="745" spans="29:29" x14ac:dyDescent="0.2">
      <c r="AC745" s="2028"/>
    </row>
    <row r="746" spans="29:29" x14ac:dyDescent="0.2">
      <c r="AC746" s="2028"/>
    </row>
    <row r="747" spans="29:29" x14ac:dyDescent="0.2">
      <c r="AC747" s="2028"/>
    </row>
    <row r="748" spans="29:29" x14ac:dyDescent="0.2">
      <c r="AC748" s="2028"/>
    </row>
    <row r="749" spans="29:29" x14ac:dyDescent="0.2">
      <c r="AC749" s="2028"/>
    </row>
    <row r="750" spans="29:29" x14ac:dyDescent="0.2">
      <c r="AC750" s="2028"/>
    </row>
    <row r="751" spans="29:29" x14ac:dyDescent="0.2">
      <c r="AC751" s="2028"/>
    </row>
    <row r="752" spans="29:29" x14ac:dyDescent="0.2">
      <c r="AC752" s="2028"/>
    </row>
    <row r="753" spans="29:29" x14ac:dyDescent="0.2">
      <c r="AC753" s="2028"/>
    </row>
    <row r="754" spans="29:29" x14ac:dyDescent="0.2">
      <c r="AC754" s="2028"/>
    </row>
    <row r="755" spans="29:29" x14ac:dyDescent="0.2">
      <c r="AC755" s="2028"/>
    </row>
    <row r="756" spans="29:29" x14ac:dyDescent="0.2">
      <c r="AC756" s="2028"/>
    </row>
    <row r="757" spans="29:29" x14ac:dyDescent="0.2">
      <c r="AC757" s="2028"/>
    </row>
    <row r="758" spans="29:29" x14ac:dyDescent="0.2">
      <c r="AC758" s="2028"/>
    </row>
    <row r="759" spans="29:29" x14ac:dyDescent="0.2">
      <c r="AC759" s="2028"/>
    </row>
    <row r="760" spans="29:29" x14ac:dyDescent="0.2">
      <c r="AC760" s="2028"/>
    </row>
    <row r="761" spans="29:29" x14ac:dyDescent="0.2">
      <c r="AC761" s="2028"/>
    </row>
    <row r="762" spans="29:29" x14ac:dyDescent="0.2">
      <c r="AC762" s="2028"/>
    </row>
    <row r="763" spans="29:29" x14ac:dyDescent="0.2">
      <c r="AC763" s="2028"/>
    </row>
    <row r="764" spans="29:29" x14ac:dyDescent="0.2">
      <c r="AC764" s="2028"/>
    </row>
    <row r="765" spans="29:29" x14ac:dyDescent="0.2">
      <c r="AC765" s="2028"/>
    </row>
    <row r="766" spans="29:29" x14ac:dyDescent="0.2">
      <c r="AC766" s="2028"/>
    </row>
    <row r="767" spans="29:29" x14ac:dyDescent="0.2">
      <c r="AC767" s="2028"/>
    </row>
    <row r="768" spans="29:29" x14ac:dyDescent="0.2">
      <c r="AC768" s="2028"/>
    </row>
    <row r="769" spans="29:29" x14ac:dyDescent="0.2">
      <c r="AC769" s="2028"/>
    </row>
    <row r="770" spans="29:29" x14ac:dyDescent="0.2">
      <c r="AC770" s="2028"/>
    </row>
    <row r="771" spans="29:29" x14ac:dyDescent="0.2">
      <c r="AC771" s="2028"/>
    </row>
    <row r="772" spans="29:29" x14ac:dyDescent="0.2">
      <c r="AC772" s="2028"/>
    </row>
    <row r="773" spans="29:29" x14ac:dyDescent="0.2">
      <c r="AC773" s="2028"/>
    </row>
    <row r="774" spans="29:29" x14ac:dyDescent="0.2">
      <c r="AC774" s="2028"/>
    </row>
    <row r="775" spans="29:29" x14ac:dyDescent="0.2">
      <c r="AC775" s="2028"/>
    </row>
    <row r="776" spans="29:29" x14ac:dyDescent="0.2">
      <c r="AC776" s="2028"/>
    </row>
    <row r="777" spans="29:29" x14ac:dyDescent="0.2">
      <c r="AC777" s="2028"/>
    </row>
    <row r="778" spans="29:29" x14ac:dyDescent="0.2">
      <c r="AC778" s="2028"/>
    </row>
    <row r="779" spans="29:29" x14ac:dyDescent="0.2">
      <c r="AC779" s="2028"/>
    </row>
    <row r="780" spans="29:29" x14ac:dyDescent="0.2">
      <c r="AC780" s="2028"/>
    </row>
    <row r="781" spans="29:29" x14ac:dyDescent="0.2">
      <c r="AC781" s="2028"/>
    </row>
    <row r="782" spans="29:29" x14ac:dyDescent="0.2">
      <c r="AC782" s="2028"/>
    </row>
    <row r="783" spans="29:29" x14ac:dyDescent="0.2">
      <c r="AC783" s="2028"/>
    </row>
    <row r="784" spans="29:29" x14ac:dyDescent="0.2">
      <c r="AC784" s="2028"/>
    </row>
    <row r="785" spans="29:29" x14ac:dyDescent="0.2">
      <c r="AC785" s="2028"/>
    </row>
    <row r="786" spans="29:29" x14ac:dyDescent="0.2">
      <c r="AC786" s="2028"/>
    </row>
    <row r="787" spans="29:29" x14ac:dyDescent="0.2">
      <c r="AC787" s="2028"/>
    </row>
    <row r="788" spans="29:29" x14ac:dyDescent="0.2">
      <c r="AC788" s="2028"/>
    </row>
    <row r="789" spans="29:29" x14ac:dyDescent="0.2">
      <c r="AC789" s="2028"/>
    </row>
    <row r="790" spans="29:29" x14ac:dyDescent="0.2">
      <c r="AC790" s="2028"/>
    </row>
    <row r="791" spans="29:29" x14ac:dyDescent="0.2">
      <c r="AC791" s="2028"/>
    </row>
    <row r="792" spans="29:29" x14ac:dyDescent="0.2">
      <c r="AC792" s="2028"/>
    </row>
    <row r="793" spans="29:29" x14ac:dyDescent="0.2">
      <c r="AC793" s="2028"/>
    </row>
    <row r="794" spans="29:29" x14ac:dyDescent="0.2">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view="pageBreakPreview" zoomScale="60" zoomScaleNormal="60" workbookViewId="0">
      <selection activeCell="F7" sqref="F7:F47"/>
    </sheetView>
  </sheetViews>
  <sheetFormatPr baseColWidth="10" defaultColWidth="9" defaultRowHeight="14" x14ac:dyDescent="0.2"/>
  <cols>
    <col min="1" max="1" width="10.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2069"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x14ac:dyDescent="0.2">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x14ac:dyDescent="0.25">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x14ac:dyDescent="0.2">
      <c r="A4" s="487" t="s">
        <v>499</v>
      </c>
      <c r="B4" s="488"/>
      <c r="C4" s="3899" t="s">
        <v>500</v>
      </c>
      <c r="D4" s="3900"/>
      <c r="E4" s="3901" t="s">
        <v>501</v>
      </c>
      <c r="F4" s="3902"/>
      <c r="G4" s="3899" t="s">
        <v>502</v>
      </c>
      <c r="H4" s="3900"/>
      <c r="I4" s="3899" t="s">
        <v>503</v>
      </c>
      <c r="J4" s="3900"/>
      <c r="K4" s="489" t="s">
        <v>504</v>
      </c>
      <c r="L4" s="1983"/>
      <c r="M4" s="1984"/>
      <c r="N4" s="1984"/>
      <c r="O4" s="1984"/>
      <c r="P4" s="3986" t="s">
        <v>505</v>
      </c>
      <c r="Q4" s="3904"/>
      <c r="R4" s="3909" t="s">
        <v>501</v>
      </c>
      <c r="S4" s="3910"/>
      <c r="T4" s="3909" t="s">
        <v>502</v>
      </c>
      <c r="U4" s="3910"/>
      <c r="V4" s="3889" t="s">
        <v>503</v>
      </c>
      <c r="W4" s="3889"/>
      <c r="X4" s="1473"/>
      <c r="Y4" s="3909" t="s">
        <v>505</v>
      </c>
      <c r="Z4" s="3910"/>
      <c r="AA4" s="3896" t="s">
        <v>501</v>
      </c>
      <c r="AB4" s="3896" t="s">
        <v>502</v>
      </c>
      <c r="AC4" s="3896" t="s">
        <v>503</v>
      </c>
    </row>
    <row r="5" spans="1:29" x14ac:dyDescent="0.2">
      <c r="A5" s="490"/>
      <c r="B5" s="491"/>
      <c r="C5" s="3917" t="s">
        <v>2867</v>
      </c>
      <c r="D5" s="3918"/>
      <c r="E5" s="3915" t="s">
        <v>2868</v>
      </c>
      <c r="F5" s="3916"/>
      <c r="G5" s="3917" t="s">
        <v>2869</v>
      </c>
      <c r="H5" s="3918"/>
      <c r="I5" s="3917" t="s">
        <v>2870</v>
      </c>
      <c r="J5" s="3918"/>
      <c r="K5" s="489"/>
      <c r="L5" s="1983"/>
      <c r="M5" s="1984"/>
      <c r="N5" s="1984"/>
      <c r="O5" s="1984"/>
      <c r="P5" s="3987"/>
      <c r="Q5" s="3906"/>
      <c r="R5" s="3911"/>
      <c r="S5" s="3912"/>
      <c r="T5" s="3911"/>
      <c r="U5" s="3912"/>
      <c r="V5" s="3889"/>
      <c r="W5" s="3889"/>
      <c r="X5" s="1473"/>
      <c r="Y5" s="3911"/>
      <c r="Z5" s="3912"/>
      <c r="AA5" s="3897"/>
      <c r="AB5" s="3897"/>
      <c r="AC5" s="3897"/>
    </row>
    <row r="6" spans="1:29" ht="15" thickBot="1" x14ac:dyDescent="0.25">
      <c r="A6" s="492"/>
      <c r="B6" s="493"/>
      <c r="C6" s="3919" t="s">
        <v>2871</v>
      </c>
      <c r="D6" s="3920"/>
      <c r="E6" s="3922" t="s">
        <v>2871</v>
      </c>
      <c r="F6" s="3923"/>
      <c r="G6" s="3919" t="s">
        <v>2871</v>
      </c>
      <c r="H6" s="3920"/>
      <c r="I6" s="3919" t="s">
        <v>2871</v>
      </c>
      <c r="J6" s="3920"/>
      <c r="K6" s="489" t="s">
        <v>506</v>
      </c>
      <c r="L6" s="1983"/>
      <c r="M6" s="1984"/>
      <c r="N6" s="1984"/>
      <c r="O6" s="1984"/>
      <c r="P6" s="3988"/>
      <c r="Q6" s="3908"/>
      <c r="R6" s="3911"/>
      <c r="S6" s="3912"/>
      <c r="T6" s="3913"/>
      <c r="U6" s="3914"/>
      <c r="V6" s="3889"/>
      <c r="W6" s="3889"/>
      <c r="X6" s="1473"/>
      <c r="Y6" s="3913"/>
      <c r="Z6" s="3914"/>
      <c r="AA6" s="3898"/>
      <c r="AB6" s="3898"/>
      <c r="AC6" s="3898"/>
    </row>
    <row r="7" spans="1:29" s="1184" customFormat="1" ht="15" thickBot="1" x14ac:dyDescent="0.25">
      <c r="A7" s="2593"/>
      <c r="B7" s="2600" t="s">
        <v>507</v>
      </c>
      <c r="C7" s="494">
        <f>'数据-取费表'!B2</f>
        <v>44571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21"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21" t="s">
        <v>511</v>
      </c>
      <c r="Q8" s="3895"/>
      <c r="R8" s="1474" t="s">
        <v>8</v>
      </c>
      <c r="S8" s="1475">
        <f t="shared" si="0"/>
        <v>0</v>
      </c>
      <c r="T8" s="1474" t="s">
        <v>8</v>
      </c>
      <c r="U8" s="1475">
        <f t="shared" si="1"/>
        <v>0</v>
      </c>
      <c r="V8" s="1474" t="s">
        <v>8</v>
      </c>
      <c r="W8" s="1475">
        <f t="shared" si="2"/>
        <v>0</v>
      </c>
      <c r="X8" s="1476"/>
      <c r="Y8" s="3894" t="s">
        <v>511</v>
      </c>
      <c r="Z8" s="3895"/>
      <c r="AA8" s="1477" t="e">
        <f t="shared" ref="AA8:AA47" si="3">D8/F8</f>
        <v>#DIV/0!</v>
      </c>
      <c r="AB8" s="1477" t="e">
        <f t="shared" ref="AB8:AB47" si="4">D8/H8</f>
        <v>#DIV/0!</v>
      </c>
      <c r="AC8" s="1477" t="e">
        <f t="shared" ref="AC8:AC47" si="5">D8/J8</f>
        <v>#DIV/0!</v>
      </c>
    </row>
    <row r="9" spans="1:29" s="1184" customFormat="1" x14ac:dyDescent="0.2">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887" t="s">
        <v>513</v>
      </c>
      <c r="Q9" s="1115" t="str">
        <f t="shared" ref="Q9:Q15" si="6">B9</f>
        <v>用途</v>
      </c>
      <c r="R9" s="1474" t="s">
        <v>8</v>
      </c>
      <c r="S9" s="1475">
        <f t="shared" si="0"/>
        <v>100</v>
      </c>
      <c r="T9" s="1474" t="s">
        <v>8</v>
      </c>
      <c r="U9" s="1475">
        <f t="shared" si="1"/>
        <v>100</v>
      </c>
      <c r="V9" s="1474" t="s">
        <v>8</v>
      </c>
      <c r="W9" s="1475">
        <f t="shared" si="2"/>
        <v>100</v>
      </c>
      <c r="X9" s="1476"/>
      <c r="Y9" s="3776" t="s">
        <v>514</v>
      </c>
      <c r="Z9" s="1114" t="str">
        <f t="shared" ref="Z9:Z15" si="7">Q9</f>
        <v>用途</v>
      </c>
      <c r="AA9" s="1477">
        <f t="shared" si="3"/>
        <v>1</v>
      </c>
      <c r="AB9" s="1477">
        <f t="shared" si="4"/>
        <v>1</v>
      </c>
      <c r="AC9" s="1477">
        <f t="shared" si="5"/>
        <v>1</v>
      </c>
    </row>
    <row r="10" spans="1:29" s="1265" customFormat="1" ht="28" x14ac:dyDescent="0.2">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887"/>
      <c r="Q11" s="1115" t="str">
        <f t="shared" si="6"/>
        <v>容积率</v>
      </c>
      <c r="R11" s="1474" t="s">
        <v>8</v>
      </c>
      <c r="S11" s="1475" t="e">
        <f t="shared" si="0"/>
        <v>#N/A</v>
      </c>
      <c r="T11" s="1474" t="s">
        <v>8</v>
      </c>
      <c r="U11" s="1475" t="e">
        <f t="shared" si="1"/>
        <v>#N/A</v>
      </c>
      <c r="V11" s="1474" t="s">
        <v>8</v>
      </c>
      <c r="W11" s="1475" t="e">
        <f t="shared" si="2"/>
        <v>#N/A</v>
      </c>
      <c r="X11" s="1476"/>
      <c r="Y11" s="3776"/>
      <c r="Z11" s="1114" t="str">
        <f t="shared" si="7"/>
        <v>容积率</v>
      </c>
      <c r="AA11" s="1477" t="e">
        <f t="shared" si="3"/>
        <v>#N/A</v>
      </c>
      <c r="AB11" s="1477" t="e">
        <f t="shared" si="4"/>
        <v>#N/A</v>
      </c>
      <c r="AC11" s="1477" t="e">
        <f t="shared" si="5"/>
        <v>#N/A</v>
      </c>
    </row>
    <row r="12" spans="1:29" s="1184" customFormat="1" ht="16" x14ac:dyDescent="0.2">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887"/>
      <c r="Q12" s="1115">
        <f t="shared" si="6"/>
        <v>111</v>
      </c>
      <c r="R12" s="1474" t="s">
        <v>8</v>
      </c>
      <c r="S12" s="1475">
        <f t="shared" si="0"/>
        <v>100</v>
      </c>
      <c r="T12" s="1474" t="s">
        <v>8</v>
      </c>
      <c r="U12" s="1475">
        <f t="shared" si="1"/>
        <v>100</v>
      </c>
      <c r="V12" s="1474" t="s">
        <v>8</v>
      </c>
      <c r="W12" s="1475">
        <f t="shared" si="2"/>
        <v>100</v>
      </c>
      <c r="X12" s="1476"/>
      <c r="Y12" s="3776"/>
      <c r="Z12" s="1114">
        <f t="shared" si="7"/>
        <v>111</v>
      </c>
      <c r="AA12" s="1477">
        <f>D12/F12</f>
        <v>1</v>
      </c>
      <c r="AB12" s="1477">
        <f>D12/H12</f>
        <v>1</v>
      </c>
      <c r="AC12" s="1477">
        <f>D12/J12</f>
        <v>1</v>
      </c>
    </row>
    <row r="13" spans="1:29" ht="16" x14ac:dyDescent="0.2">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887"/>
      <c r="Q13" s="1115">
        <f t="shared" si="6"/>
        <v>111</v>
      </c>
      <c r="R13" s="1474" t="s">
        <v>8</v>
      </c>
      <c r="S13" s="1475">
        <f t="shared" si="0"/>
        <v>100</v>
      </c>
      <c r="T13" s="1474" t="s">
        <v>8</v>
      </c>
      <c r="U13" s="1475">
        <f t="shared" si="1"/>
        <v>100</v>
      </c>
      <c r="V13" s="1474" t="s">
        <v>8</v>
      </c>
      <c r="W13" s="1475">
        <f t="shared" si="2"/>
        <v>100</v>
      </c>
      <c r="X13" s="1476"/>
      <c r="Y13" s="3776"/>
      <c r="Z13" s="1114">
        <f t="shared" si="7"/>
        <v>111</v>
      </c>
      <c r="AA13" s="1477">
        <f t="shared" si="3"/>
        <v>1</v>
      </c>
      <c r="AB13" s="1477">
        <f t="shared" si="4"/>
        <v>1</v>
      </c>
      <c r="AC13" s="1477">
        <f t="shared" si="5"/>
        <v>1</v>
      </c>
    </row>
    <row r="14" spans="1:29" ht="17" thickBot="1" x14ac:dyDescent="0.25">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887"/>
      <c r="Q14" s="1115">
        <f t="shared" si="6"/>
        <v>111</v>
      </c>
      <c r="R14" s="1474" t="s">
        <v>8</v>
      </c>
      <c r="S14" s="1475">
        <f t="shared" si="0"/>
        <v>100</v>
      </c>
      <c r="T14" s="1474" t="s">
        <v>8</v>
      </c>
      <c r="U14" s="1475">
        <f t="shared" si="1"/>
        <v>100</v>
      </c>
      <c r="V14" s="1474" t="s">
        <v>8</v>
      </c>
      <c r="W14" s="1475">
        <f t="shared" si="2"/>
        <v>100</v>
      </c>
      <c r="X14" s="1476"/>
      <c r="Y14" s="3776"/>
      <c r="Z14" s="1114">
        <f t="shared" si="7"/>
        <v>111</v>
      </c>
      <c r="AA14" s="1477">
        <f t="shared" si="3"/>
        <v>1</v>
      </c>
      <c r="AB14" s="1477">
        <f t="shared" si="4"/>
        <v>1</v>
      </c>
      <c r="AC14" s="1477">
        <f t="shared" si="5"/>
        <v>1</v>
      </c>
    </row>
    <row r="15" spans="1:29" ht="70" x14ac:dyDescent="0.2">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890" t="s">
        <v>518</v>
      </c>
      <c r="Q15" s="1478" t="str">
        <f t="shared" si="6"/>
        <v>办公集聚程度</v>
      </c>
      <c r="R15" s="1479" t="s">
        <v>8</v>
      </c>
      <c r="S15" s="1480">
        <f t="shared" si="0"/>
        <v>100</v>
      </c>
      <c r="T15" s="1479" t="s">
        <v>8</v>
      </c>
      <c r="U15" s="1480">
        <f t="shared" si="1"/>
        <v>100</v>
      </c>
      <c r="V15" s="1479" t="s">
        <v>8</v>
      </c>
      <c r="W15" s="1480">
        <f t="shared" si="2"/>
        <v>100</v>
      </c>
      <c r="X15" s="1473"/>
      <c r="Y15" s="3890" t="s">
        <v>518</v>
      </c>
      <c r="Z15" s="1481" t="str">
        <f t="shared" si="7"/>
        <v>办公集聚程度</v>
      </c>
      <c r="AA15" s="1482">
        <f t="shared" si="3"/>
        <v>1</v>
      </c>
      <c r="AB15" s="1482">
        <f t="shared" si="4"/>
        <v>1</v>
      </c>
      <c r="AC15" s="1482">
        <f t="shared" si="5"/>
        <v>1</v>
      </c>
    </row>
    <row r="16" spans="1:29" ht="16" x14ac:dyDescent="0.2">
      <c r="A16" s="507"/>
      <c r="B16" s="528"/>
      <c r="C16" s="529"/>
      <c r="D16" s="530"/>
      <c r="E16" s="551"/>
      <c r="F16" s="530"/>
      <c r="G16" s="529"/>
      <c r="H16" s="534"/>
      <c r="I16" s="551"/>
      <c r="J16" s="530"/>
      <c r="K16" s="869"/>
      <c r="L16" s="1992"/>
      <c r="M16" s="1984"/>
      <c r="N16" s="1984"/>
      <c r="O16" s="1984"/>
      <c r="P16" s="3891"/>
      <c r="Q16" s="1478"/>
      <c r="R16" s="1479"/>
      <c r="S16" s="1480"/>
      <c r="T16" s="1479"/>
      <c r="U16" s="1480"/>
      <c r="V16" s="1479"/>
      <c r="W16" s="1480"/>
      <c r="X16" s="1473"/>
      <c r="Y16" s="3891"/>
      <c r="Z16" s="1481"/>
      <c r="AA16" s="1482">
        <v>1</v>
      </c>
      <c r="AB16" s="1482">
        <v>1</v>
      </c>
      <c r="AC16" s="1482">
        <v>1</v>
      </c>
    </row>
    <row r="17" spans="1:29" ht="84" x14ac:dyDescent="0.2">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6" x14ac:dyDescent="0.2">
      <c r="A18" s="507"/>
      <c r="B18" s="541"/>
      <c r="C18" s="542"/>
      <c r="D18" s="534"/>
      <c r="E18" s="544"/>
      <c r="F18" s="534"/>
      <c r="G18" s="543"/>
      <c r="H18" s="530"/>
      <c r="I18" s="543"/>
      <c r="J18" s="530"/>
      <c r="K18" s="869"/>
      <c r="L18" s="1992"/>
      <c r="M18" s="1984"/>
      <c r="N18" s="1984"/>
      <c r="O18" s="1984"/>
      <c r="P18" s="3891"/>
      <c r="Q18" s="1478"/>
      <c r="R18" s="1479"/>
      <c r="S18" s="1480"/>
      <c r="T18" s="1479"/>
      <c r="U18" s="1480"/>
      <c r="V18" s="1479"/>
      <c r="W18" s="1480"/>
      <c r="X18" s="1473"/>
      <c r="Y18" s="3891"/>
      <c r="Z18" s="1481"/>
      <c r="AA18" s="1482">
        <v>1</v>
      </c>
      <c r="AB18" s="1482">
        <v>1</v>
      </c>
      <c r="AC18" s="1482">
        <v>1</v>
      </c>
    </row>
    <row r="19" spans="1:29" ht="42" x14ac:dyDescent="0.2">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6" x14ac:dyDescent="0.2">
      <c r="A20" s="507"/>
      <c r="B20" s="541"/>
      <c r="C20" s="529"/>
      <c r="D20" s="530"/>
      <c r="E20" s="533"/>
      <c r="F20" s="530"/>
      <c r="G20" s="531"/>
      <c r="H20" s="530"/>
      <c r="I20" s="531"/>
      <c r="J20" s="530"/>
      <c r="K20" s="869"/>
      <c r="L20" s="1992"/>
      <c r="M20" s="1984"/>
      <c r="N20" s="1984"/>
      <c r="O20" s="1984"/>
      <c r="P20" s="3891"/>
      <c r="Q20" s="1478"/>
      <c r="R20" s="1479"/>
      <c r="S20" s="1480"/>
      <c r="T20" s="1479"/>
      <c r="U20" s="1480"/>
      <c r="V20" s="1479"/>
      <c r="W20" s="1480"/>
      <c r="X20" s="1473"/>
      <c r="Y20" s="3891"/>
      <c r="Z20" s="1481"/>
      <c r="AA20" s="1482">
        <v>1</v>
      </c>
      <c r="AB20" s="1482">
        <v>1</v>
      </c>
      <c r="AC20" s="1482">
        <v>1</v>
      </c>
    </row>
    <row r="21" spans="1:29" ht="28" x14ac:dyDescent="0.2">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6" x14ac:dyDescent="0.2">
      <c r="A22" s="507"/>
      <c r="B22" s="553"/>
      <c r="C22" s="542"/>
      <c r="D22" s="530"/>
      <c r="E22" s="551"/>
      <c r="F22" s="530"/>
      <c r="G22" s="529"/>
      <c r="H22" s="530"/>
      <c r="I22" s="529"/>
      <c r="J22" s="530"/>
      <c r="K22" s="2410"/>
      <c r="L22" s="1992"/>
      <c r="M22" s="1984"/>
      <c r="N22" s="1984"/>
      <c r="O22" s="1984"/>
      <c r="P22" s="3891"/>
      <c r="Q22" s="2393"/>
      <c r="R22" s="1479"/>
      <c r="S22" s="1480"/>
      <c r="T22" s="1479"/>
      <c r="U22" s="1480"/>
      <c r="V22" s="1479"/>
      <c r="W22" s="1480"/>
      <c r="X22" s="2395"/>
      <c r="Y22" s="3891"/>
      <c r="Z22" s="2394"/>
      <c r="AA22" s="1482">
        <v>1</v>
      </c>
      <c r="AB22" s="1482">
        <v>1</v>
      </c>
      <c r="AC22" s="1482">
        <v>1</v>
      </c>
    </row>
    <row r="23" spans="1:29" ht="56" x14ac:dyDescent="0.2">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6" x14ac:dyDescent="0.2">
      <c r="A24" s="507"/>
      <c r="B24" s="553"/>
      <c r="C24" s="529"/>
      <c r="D24" s="530"/>
      <c r="E24" s="533"/>
      <c r="F24" s="530"/>
      <c r="G24" s="531"/>
      <c r="H24" s="530"/>
      <c r="I24" s="531"/>
      <c r="J24" s="530"/>
      <c r="K24" s="869"/>
      <c r="L24" s="1992"/>
      <c r="M24" s="1984"/>
      <c r="N24" s="1984"/>
      <c r="O24" s="1984"/>
      <c r="P24" s="3891"/>
      <c r="Q24" s="1478"/>
      <c r="R24" s="1479"/>
      <c r="S24" s="1480"/>
      <c r="T24" s="1479"/>
      <c r="U24" s="1480"/>
      <c r="V24" s="1479"/>
      <c r="W24" s="1480"/>
      <c r="X24" s="1473"/>
      <c r="Y24" s="3891"/>
      <c r="Z24" s="1481"/>
      <c r="AA24" s="1482">
        <v>1</v>
      </c>
      <c r="AB24" s="1482">
        <v>1</v>
      </c>
      <c r="AC24" s="1482">
        <v>1</v>
      </c>
    </row>
    <row r="25" spans="1:29" ht="28" x14ac:dyDescent="0.2">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891"/>
      <c r="Q25" s="1478" t="str">
        <f>B25</f>
        <v>毗邻道路的类型与等级</v>
      </c>
      <c r="R25" s="1479" t="s">
        <v>8</v>
      </c>
      <c r="S25" s="1480">
        <f>F25</f>
        <v>100</v>
      </c>
      <c r="T25" s="1479" t="s">
        <v>8</v>
      </c>
      <c r="U25" s="1480">
        <f>H25</f>
        <v>100</v>
      </c>
      <c r="V25" s="1479" t="s">
        <v>8</v>
      </c>
      <c r="W25" s="1480">
        <f>J25</f>
        <v>100</v>
      </c>
      <c r="X25" s="1473"/>
      <c r="Y25" s="3891"/>
      <c r="Z25" s="1481" t="str">
        <f>Q25</f>
        <v>毗邻道路的类型与等级</v>
      </c>
      <c r="AA25" s="1482">
        <f t="shared" si="3"/>
        <v>1</v>
      </c>
      <c r="AB25" s="1482">
        <f t="shared" si="4"/>
        <v>1</v>
      </c>
      <c r="AC25" s="1482">
        <f t="shared" si="5"/>
        <v>1</v>
      </c>
    </row>
    <row r="26" spans="1:29" ht="16" x14ac:dyDescent="0.2">
      <c r="A26" s="490"/>
      <c r="B26" s="541"/>
      <c r="C26" s="555"/>
      <c r="D26" s="515"/>
      <c r="E26" s="558"/>
      <c r="F26" s="515"/>
      <c r="G26" s="555"/>
      <c r="H26" s="515"/>
      <c r="I26" s="558"/>
      <c r="J26" s="515"/>
      <c r="K26" s="869"/>
      <c r="L26" s="1992"/>
      <c r="M26" s="1984"/>
      <c r="N26" s="1984"/>
      <c r="O26" s="1984"/>
      <c r="P26" s="3891"/>
      <c r="Q26" s="1478"/>
      <c r="R26" s="1479"/>
      <c r="S26" s="1480"/>
      <c r="T26" s="1479"/>
      <c r="U26" s="1480"/>
      <c r="V26" s="1479"/>
      <c r="W26" s="1480"/>
      <c r="X26" s="1473"/>
      <c r="Y26" s="3891"/>
      <c r="Z26" s="1481"/>
      <c r="AA26" s="1482">
        <v>1</v>
      </c>
      <c r="AB26" s="1482">
        <v>1</v>
      </c>
      <c r="AC26" s="1482">
        <v>1</v>
      </c>
    </row>
    <row r="27" spans="1:29" ht="16" x14ac:dyDescent="0.2">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891"/>
      <c r="Q27" s="1478" t="str">
        <f t="shared" ref="Q27:Q47" si="11">B27</f>
        <v>楼层</v>
      </c>
      <c r="R27" s="1479" t="s">
        <v>8</v>
      </c>
      <c r="S27" s="1480">
        <f>F27</f>
        <v>100</v>
      </c>
      <c r="T27" s="1479" t="s">
        <v>8</v>
      </c>
      <c r="U27" s="1480">
        <f>H27</f>
        <v>100</v>
      </c>
      <c r="V27" s="1479" t="s">
        <v>8</v>
      </c>
      <c r="W27" s="1480">
        <f>J27</f>
        <v>100</v>
      </c>
      <c r="X27" s="1473"/>
      <c r="Y27" s="3891"/>
      <c r="Z27" s="1481" t="str">
        <f>Q27</f>
        <v>楼层</v>
      </c>
      <c r="AA27" s="1482">
        <f t="shared" si="3"/>
        <v>1</v>
      </c>
      <c r="AB27" s="1482">
        <f t="shared" si="4"/>
        <v>1</v>
      </c>
      <c r="AC27" s="1482">
        <f t="shared" si="5"/>
        <v>1</v>
      </c>
    </row>
    <row r="28" spans="1:29" s="1184" customFormat="1" ht="16" x14ac:dyDescent="0.2">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891"/>
      <c r="Q28" s="1115" t="str">
        <f t="shared" si="11"/>
        <v>朝向</v>
      </c>
      <c r="R28" s="1474" t="s">
        <v>8</v>
      </c>
      <c r="S28" s="1475">
        <f>F28</f>
        <v>100</v>
      </c>
      <c r="T28" s="1474" t="s">
        <v>8</v>
      </c>
      <c r="U28" s="1475">
        <f>H28</f>
        <v>100</v>
      </c>
      <c r="V28" s="1474" t="s">
        <v>8</v>
      </c>
      <c r="W28" s="1475">
        <f>J28</f>
        <v>100</v>
      </c>
      <c r="X28" s="1476"/>
      <c r="Y28" s="3891"/>
      <c r="Z28" s="1114" t="str">
        <f>Q28</f>
        <v>朝向</v>
      </c>
      <c r="AA28" s="1482">
        <f>D28/F28</f>
        <v>1</v>
      </c>
      <c r="AB28" s="1482">
        <f>D28/H28</f>
        <v>1</v>
      </c>
      <c r="AC28" s="1482">
        <f>D28/J28</f>
        <v>1</v>
      </c>
    </row>
    <row r="29" spans="1:29" ht="16" x14ac:dyDescent="0.2">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891"/>
      <c r="Q29" s="1478">
        <f t="shared" si="11"/>
        <v>111</v>
      </c>
      <c r="R29" s="1479" t="s">
        <v>8</v>
      </c>
      <c r="S29" s="1480">
        <f t="shared" ref="S29:S47" si="12">F29</f>
        <v>100</v>
      </c>
      <c r="T29" s="1479" t="s">
        <v>8</v>
      </c>
      <c r="U29" s="1480">
        <f t="shared" ref="U29:U47" si="13">H29</f>
        <v>100</v>
      </c>
      <c r="V29" s="1479" t="s">
        <v>8</v>
      </c>
      <c r="W29" s="1480">
        <f t="shared" ref="W29:W47" si="14">J29</f>
        <v>100</v>
      </c>
      <c r="X29" s="1473"/>
      <c r="Y29" s="3891"/>
      <c r="Z29" s="1481">
        <f t="shared" ref="Z29:Z47" si="15">Q29</f>
        <v>111</v>
      </c>
      <c r="AA29" s="1482">
        <f t="shared" si="3"/>
        <v>1</v>
      </c>
      <c r="AB29" s="1482">
        <f t="shared" si="4"/>
        <v>1</v>
      </c>
      <c r="AC29" s="1482">
        <f t="shared" si="5"/>
        <v>1</v>
      </c>
    </row>
    <row r="30" spans="1:29" ht="16" x14ac:dyDescent="0.2">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6" x14ac:dyDescent="0.2">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7" thickBot="1" x14ac:dyDescent="0.25">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891"/>
      <c r="Q32" s="1478">
        <f t="shared" si="11"/>
        <v>111</v>
      </c>
      <c r="R32" s="1479" t="s">
        <v>8</v>
      </c>
      <c r="S32" s="1480">
        <f t="shared" si="12"/>
        <v>100</v>
      </c>
      <c r="T32" s="1479" t="s">
        <v>8</v>
      </c>
      <c r="U32" s="1480">
        <f t="shared" si="13"/>
        <v>100</v>
      </c>
      <c r="V32" s="1479" t="s">
        <v>8</v>
      </c>
      <c r="W32" s="1480">
        <f t="shared" si="14"/>
        <v>100</v>
      </c>
      <c r="X32" s="1473"/>
      <c r="Y32" s="3891"/>
      <c r="Z32" s="1481">
        <f t="shared" si="15"/>
        <v>111</v>
      </c>
      <c r="AA32" s="1482">
        <f t="shared" si="3"/>
        <v>1</v>
      </c>
      <c r="AB32" s="1482">
        <f t="shared" si="4"/>
        <v>1</v>
      </c>
      <c r="AC32" s="1482">
        <f t="shared" si="5"/>
        <v>1</v>
      </c>
    </row>
    <row r="33" spans="1:29" ht="16" x14ac:dyDescent="0.2">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892" t="s">
        <v>528</v>
      </c>
      <c r="Q33" s="1478" t="str">
        <f t="shared" si="11"/>
        <v>建筑类型</v>
      </c>
      <c r="R33" s="1479" t="s">
        <v>8</v>
      </c>
      <c r="S33" s="1480">
        <f t="shared" si="12"/>
        <v>100</v>
      </c>
      <c r="T33" s="1479" t="s">
        <v>8</v>
      </c>
      <c r="U33" s="1480">
        <f t="shared" si="13"/>
        <v>100</v>
      </c>
      <c r="V33" s="1479" t="s">
        <v>8</v>
      </c>
      <c r="W33" s="1480">
        <f t="shared" si="14"/>
        <v>100</v>
      </c>
      <c r="X33" s="1473"/>
      <c r="Y33" s="3893" t="s">
        <v>528</v>
      </c>
      <c r="Z33" s="1481" t="str">
        <f t="shared" si="15"/>
        <v>建筑类型</v>
      </c>
      <c r="AA33" s="1482">
        <f t="shared" si="3"/>
        <v>1</v>
      </c>
      <c r="AB33" s="1482">
        <f t="shared" si="4"/>
        <v>1</v>
      </c>
      <c r="AC33" s="1482">
        <f t="shared" si="5"/>
        <v>1</v>
      </c>
    </row>
    <row r="34" spans="1:29" s="1266" customFormat="1" ht="16" x14ac:dyDescent="0.2">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893"/>
      <c r="Q34" s="1507" t="str">
        <f t="shared" si="11"/>
        <v>项目建筑规模</v>
      </c>
      <c r="R34" s="1483" t="s">
        <v>8</v>
      </c>
      <c r="S34" s="1484" t="e">
        <f t="shared" si="12"/>
        <v>#N/A</v>
      </c>
      <c r="T34" s="1483" t="s">
        <v>8</v>
      </c>
      <c r="U34" s="1484" t="e">
        <f t="shared" si="13"/>
        <v>#N/A</v>
      </c>
      <c r="V34" s="1483" t="s">
        <v>8</v>
      </c>
      <c r="W34" s="1484" t="e">
        <f t="shared" si="14"/>
        <v>#N/A</v>
      </c>
      <c r="X34" s="1485"/>
      <c r="Y34" s="3893"/>
      <c r="Z34" s="1486" t="str">
        <f t="shared" si="15"/>
        <v>项目建筑规模</v>
      </c>
      <c r="AA34" s="1482" t="e">
        <f t="shared" si="3"/>
        <v>#N/A</v>
      </c>
      <c r="AB34" s="1482" t="e">
        <f t="shared" si="4"/>
        <v>#N/A</v>
      </c>
      <c r="AC34" s="1482" t="e">
        <f t="shared" si="5"/>
        <v>#N/A</v>
      </c>
    </row>
    <row r="35" spans="1:29" ht="16" x14ac:dyDescent="0.2">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893"/>
      <c r="Q35" s="1478" t="str">
        <f t="shared" si="11"/>
        <v>建筑结构</v>
      </c>
      <c r="R35" s="1479" t="s">
        <v>8</v>
      </c>
      <c r="S35" s="1480">
        <f t="shared" si="12"/>
        <v>100</v>
      </c>
      <c r="T35" s="1479" t="s">
        <v>8</v>
      </c>
      <c r="U35" s="1480">
        <f t="shared" si="13"/>
        <v>100</v>
      </c>
      <c r="V35" s="1479" t="s">
        <v>8</v>
      </c>
      <c r="W35" s="1480">
        <f t="shared" si="14"/>
        <v>100</v>
      </c>
      <c r="X35" s="1473"/>
      <c r="Y35" s="3893"/>
      <c r="Z35" s="1481" t="str">
        <f t="shared" si="15"/>
        <v>建筑结构</v>
      </c>
      <c r="AA35" s="1482">
        <f t="shared" si="3"/>
        <v>1</v>
      </c>
      <c r="AB35" s="1482">
        <f t="shared" si="4"/>
        <v>1</v>
      </c>
      <c r="AC35" s="1482">
        <f t="shared" si="5"/>
        <v>1</v>
      </c>
    </row>
    <row r="36" spans="1:29" ht="16" x14ac:dyDescent="0.2">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893"/>
      <c r="Q36" s="1478" t="str">
        <f t="shared" si="11"/>
        <v>公共部分装修</v>
      </c>
      <c r="R36" s="1479" t="s">
        <v>8</v>
      </c>
      <c r="S36" s="1480">
        <f t="shared" si="12"/>
        <v>100</v>
      </c>
      <c r="T36" s="1479" t="s">
        <v>8</v>
      </c>
      <c r="U36" s="1480">
        <f t="shared" si="13"/>
        <v>100</v>
      </c>
      <c r="V36" s="1479" t="s">
        <v>8</v>
      </c>
      <c r="W36" s="1480">
        <f t="shared" si="14"/>
        <v>100</v>
      </c>
      <c r="X36" s="1473"/>
      <c r="Y36" s="3893"/>
      <c r="Z36" s="1481" t="str">
        <f t="shared" si="15"/>
        <v>公共部分装修</v>
      </c>
      <c r="AA36" s="1482">
        <f t="shared" si="3"/>
        <v>1</v>
      </c>
      <c r="AB36" s="1482">
        <f t="shared" si="4"/>
        <v>1</v>
      </c>
      <c r="AC36" s="1482">
        <f t="shared" si="5"/>
        <v>1</v>
      </c>
    </row>
    <row r="37" spans="1:29" ht="16" x14ac:dyDescent="0.2">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893"/>
      <c r="Q37" s="1478" t="str">
        <f t="shared" si="11"/>
        <v>成新度</v>
      </c>
      <c r="R37" s="1479" t="s">
        <v>8</v>
      </c>
      <c r="S37" s="1480" t="e">
        <f t="shared" si="12"/>
        <v>#N/A</v>
      </c>
      <c r="T37" s="1479" t="s">
        <v>8</v>
      </c>
      <c r="U37" s="1480" t="e">
        <f t="shared" si="13"/>
        <v>#N/A</v>
      </c>
      <c r="V37" s="1479" t="s">
        <v>8</v>
      </c>
      <c r="W37" s="1480" t="e">
        <f t="shared" si="14"/>
        <v>#N/A</v>
      </c>
      <c r="X37" s="1473"/>
      <c r="Y37" s="3893"/>
      <c r="Z37" s="1481" t="str">
        <f t="shared" si="15"/>
        <v>成新度</v>
      </c>
      <c r="AA37" s="1482" t="e">
        <f t="shared" si="3"/>
        <v>#N/A</v>
      </c>
      <c r="AB37" s="1482" t="e">
        <f t="shared" si="4"/>
        <v>#N/A</v>
      </c>
      <c r="AC37" s="1482" t="e">
        <f t="shared" si="5"/>
        <v>#N/A</v>
      </c>
    </row>
    <row r="38" spans="1:29" s="1184" customFormat="1" ht="16" x14ac:dyDescent="0.2">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893"/>
      <c r="Q38" s="1115" t="str">
        <f t="shared" si="11"/>
        <v>写字楼等级</v>
      </c>
      <c r="R38" s="1474" t="s">
        <v>8</v>
      </c>
      <c r="S38" s="1475">
        <f t="shared" si="12"/>
        <v>100</v>
      </c>
      <c r="T38" s="1474" t="s">
        <v>8</v>
      </c>
      <c r="U38" s="1475">
        <f t="shared" si="13"/>
        <v>100</v>
      </c>
      <c r="V38" s="1474" t="s">
        <v>8</v>
      </c>
      <c r="W38" s="1475">
        <f t="shared" si="14"/>
        <v>100</v>
      </c>
      <c r="X38" s="1476"/>
      <c r="Y38" s="3893"/>
      <c r="Z38" s="1114" t="str">
        <f t="shared" si="15"/>
        <v>写字楼等级</v>
      </c>
      <c r="AA38" s="1477">
        <f t="shared" si="3"/>
        <v>1</v>
      </c>
      <c r="AB38" s="1477">
        <f t="shared" si="4"/>
        <v>1</v>
      </c>
      <c r="AC38" s="1477">
        <f t="shared" si="5"/>
        <v>1</v>
      </c>
    </row>
    <row r="39" spans="1:29" ht="16" x14ac:dyDescent="0.2">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893" t="s">
        <v>528</v>
      </c>
      <c r="Q39" s="1478" t="str">
        <f t="shared" si="11"/>
        <v>物业管理</v>
      </c>
      <c r="R39" s="1479" t="s">
        <v>8</v>
      </c>
      <c r="S39" s="1480">
        <f t="shared" si="12"/>
        <v>100</v>
      </c>
      <c r="T39" s="1479" t="s">
        <v>8</v>
      </c>
      <c r="U39" s="1480">
        <f t="shared" si="13"/>
        <v>100</v>
      </c>
      <c r="V39" s="1479" t="s">
        <v>8</v>
      </c>
      <c r="W39" s="1480">
        <f t="shared" si="14"/>
        <v>100</v>
      </c>
      <c r="X39" s="1473"/>
      <c r="Y39" s="3893" t="s">
        <v>528</v>
      </c>
      <c r="Z39" s="1481" t="str">
        <f t="shared" si="15"/>
        <v>物业管理</v>
      </c>
      <c r="AA39" s="1482">
        <f t="shared" si="3"/>
        <v>1</v>
      </c>
      <c r="AB39" s="1482">
        <f t="shared" si="4"/>
        <v>1</v>
      </c>
      <c r="AC39" s="1482">
        <f t="shared" si="5"/>
        <v>1</v>
      </c>
    </row>
    <row r="40" spans="1:29" ht="16" x14ac:dyDescent="0.2">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893"/>
      <c r="Q40" s="1478" t="str">
        <f t="shared" si="11"/>
        <v>市政基础设施</v>
      </c>
      <c r="R40" s="1479" t="s">
        <v>8</v>
      </c>
      <c r="S40" s="1480">
        <f t="shared" si="12"/>
        <v>100</v>
      </c>
      <c r="T40" s="1479" t="s">
        <v>8</v>
      </c>
      <c r="U40" s="1480">
        <f t="shared" si="13"/>
        <v>100</v>
      </c>
      <c r="V40" s="1479" t="s">
        <v>8</v>
      </c>
      <c r="W40" s="1480">
        <f t="shared" si="14"/>
        <v>100</v>
      </c>
      <c r="X40" s="1473"/>
      <c r="Y40" s="3893"/>
      <c r="Z40" s="1481" t="str">
        <f t="shared" si="15"/>
        <v>市政基础设施</v>
      </c>
      <c r="AA40" s="1482">
        <f t="shared" si="3"/>
        <v>1</v>
      </c>
      <c r="AB40" s="1482">
        <f t="shared" si="4"/>
        <v>1</v>
      </c>
      <c r="AC40" s="1482">
        <f t="shared" si="5"/>
        <v>1</v>
      </c>
    </row>
    <row r="41" spans="1:29" ht="16" x14ac:dyDescent="0.2">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893"/>
      <c r="Q41" s="1478" t="str">
        <f t="shared" si="11"/>
        <v>层高</v>
      </c>
      <c r="R41" s="1479" t="s">
        <v>8</v>
      </c>
      <c r="S41" s="1480">
        <f t="shared" si="12"/>
        <v>100</v>
      </c>
      <c r="T41" s="1479" t="s">
        <v>8</v>
      </c>
      <c r="U41" s="1480">
        <f t="shared" si="13"/>
        <v>100</v>
      </c>
      <c r="V41" s="1479" t="s">
        <v>8</v>
      </c>
      <c r="W41" s="1480">
        <f t="shared" si="14"/>
        <v>100</v>
      </c>
      <c r="X41" s="1473"/>
      <c r="Y41" s="3893"/>
      <c r="Z41" s="1481" t="str">
        <f t="shared" si="15"/>
        <v>层高</v>
      </c>
      <c r="AA41" s="1482">
        <f t="shared" si="3"/>
        <v>1</v>
      </c>
      <c r="AB41" s="1482">
        <f t="shared" si="4"/>
        <v>1</v>
      </c>
      <c r="AC41" s="1482">
        <f t="shared" si="5"/>
        <v>1</v>
      </c>
    </row>
    <row r="42" spans="1:29" s="1266" customFormat="1" ht="16" x14ac:dyDescent="0.2">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893"/>
      <c r="Q42" s="1507" t="str">
        <f t="shared" si="11"/>
        <v>单套建筑面积</v>
      </c>
      <c r="R42" s="1483" t="s">
        <v>8</v>
      </c>
      <c r="S42" s="1484">
        <f t="shared" si="12"/>
        <v>100</v>
      </c>
      <c r="T42" s="1483" t="s">
        <v>8</v>
      </c>
      <c r="U42" s="1484">
        <f t="shared" si="13"/>
        <v>100</v>
      </c>
      <c r="V42" s="1483" t="s">
        <v>8</v>
      </c>
      <c r="W42" s="1484">
        <f t="shared" si="14"/>
        <v>100</v>
      </c>
      <c r="X42" s="1485"/>
      <c r="Y42" s="3893"/>
      <c r="Z42" s="1486" t="str">
        <f t="shared" si="15"/>
        <v>单套建筑面积</v>
      </c>
      <c r="AA42" s="1482">
        <f t="shared" si="3"/>
        <v>1</v>
      </c>
      <c r="AB42" s="1482">
        <f t="shared" si="4"/>
        <v>1</v>
      </c>
      <c r="AC42" s="1482">
        <f t="shared" si="5"/>
        <v>1</v>
      </c>
    </row>
    <row r="43" spans="1:29" ht="16" x14ac:dyDescent="0.2">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893"/>
      <c r="Q43" s="1478" t="str">
        <f t="shared" si="11"/>
        <v>内部装修</v>
      </c>
      <c r="R43" s="1479" t="s">
        <v>8</v>
      </c>
      <c r="S43" s="1480">
        <f t="shared" si="12"/>
        <v>100</v>
      </c>
      <c r="T43" s="1479" t="s">
        <v>8</v>
      </c>
      <c r="U43" s="1480">
        <f t="shared" si="13"/>
        <v>100</v>
      </c>
      <c r="V43" s="1479" t="s">
        <v>8</v>
      </c>
      <c r="W43" s="1480">
        <f t="shared" si="14"/>
        <v>100</v>
      </c>
      <c r="X43" s="1473"/>
      <c r="Y43" s="3893"/>
      <c r="Z43" s="1481" t="str">
        <f t="shared" si="15"/>
        <v>内部装修</v>
      </c>
      <c r="AA43" s="1482">
        <f t="shared" si="3"/>
        <v>1</v>
      </c>
      <c r="AB43" s="1482">
        <f t="shared" si="4"/>
        <v>1</v>
      </c>
      <c r="AC43" s="1482">
        <f t="shared" si="5"/>
        <v>1</v>
      </c>
    </row>
    <row r="44" spans="1:29" ht="16" x14ac:dyDescent="0.2">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893"/>
      <c r="Q44" s="1478" t="str">
        <f t="shared" si="11"/>
        <v>内部装修维护情况</v>
      </c>
      <c r="R44" s="1479" t="s">
        <v>8</v>
      </c>
      <c r="S44" s="1480">
        <f t="shared" si="12"/>
        <v>100</v>
      </c>
      <c r="T44" s="1479" t="s">
        <v>8</v>
      </c>
      <c r="U44" s="1480">
        <f t="shared" si="13"/>
        <v>100</v>
      </c>
      <c r="V44" s="1479" t="s">
        <v>8</v>
      </c>
      <c r="W44" s="1480">
        <f t="shared" si="14"/>
        <v>100</v>
      </c>
      <c r="X44" s="1473"/>
      <c r="Y44" s="3893"/>
      <c r="Z44" s="1481" t="str">
        <f t="shared" si="15"/>
        <v>内部装修维护情况</v>
      </c>
      <c r="AA44" s="1482">
        <f t="shared" si="3"/>
        <v>1</v>
      </c>
      <c r="AB44" s="1482">
        <f t="shared" si="4"/>
        <v>1</v>
      </c>
      <c r="AC44" s="1482">
        <f t="shared" si="5"/>
        <v>1</v>
      </c>
    </row>
    <row r="45" spans="1:29" s="1184" customFormat="1" ht="16" x14ac:dyDescent="0.2">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893"/>
      <c r="Q45" s="1115">
        <f t="shared" si="11"/>
        <v>111</v>
      </c>
      <c r="R45" s="1474" t="s">
        <v>8</v>
      </c>
      <c r="S45" s="1475">
        <f t="shared" si="12"/>
        <v>100</v>
      </c>
      <c r="T45" s="1474" t="s">
        <v>8</v>
      </c>
      <c r="U45" s="1475">
        <f t="shared" si="13"/>
        <v>100</v>
      </c>
      <c r="V45" s="1474" t="s">
        <v>8</v>
      </c>
      <c r="W45" s="1475">
        <f t="shared" si="14"/>
        <v>100</v>
      </c>
      <c r="X45" s="1476"/>
      <c r="Y45" s="3893"/>
      <c r="Z45" s="1114">
        <f t="shared" si="15"/>
        <v>111</v>
      </c>
      <c r="AA45" s="1477">
        <f t="shared" si="3"/>
        <v>1</v>
      </c>
      <c r="AB45" s="1477">
        <f t="shared" si="4"/>
        <v>1</v>
      </c>
      <c r="AC45" s="1477">
        <f t="shared" si="5"/>
        <v>1</v>
      </c>
    </row>
    <row r="46" spans="1:29" ht="16" x14ac:dyDescent="0.2">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893"/>
      <c r="Q46" s="1478">
        <f t="shared" si="11"/>
        <v>111</v>
      </c>
      <c r="R46" s="1479" t="s">
        <v>8</v>
      </c>
      <c r="S46" s="1480">
        <f t="shared" si="12"/>
        <v>100</v>
      </c>
      <c r="T46" s="1479" t="s">
        <v>8</v>
      </c>
      <c r="U46" s="1480">
        <f t="shared" si="13"/>
        <v>100</v>
      </c>
      <c r="V46" s="1479" t="s">
        <v>8</v>
      </c>
      <c r="W46" s="1480">
        <f t="shared" si="14"/>
        <v>100</v>
      </c>
      <c r="X46" s="1473"/>
      <c r="Y46" s="3893"/>
      <c r="Z46" s="1481">
        <f t="shared" si="15"/>
        <v>111</v>
      </c>
      <c r="AA46" s="1482">
        <f t="shared" si="3"/>
        <v>1</v>
      </c>
      <c r="AB46" s="1482">
        <f t="shared" si="4"/>
        <v>1</v>
      </c>
      <c r="AC46" s="1482">
        <f t="shared" si="5"/>
        <v>1</v>
      </c>
    </row>
    <row r="47" spans="1:29" ht="17" thickBot="1" x14ac:dyDescent="0.25">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85"/>
      <c r="Q47" s="1478">
        <f t="shared" si="11"/>
        <v>111</v>
      </c>
      <c r="R47" s="1479" t="s">
        <v>8</v>
      </c>
      <c r="S47" s="1480">
        <f t="shared" si="12"/>
        <v>100</v>
      </c>
      <c r="T47" s="1479" t="s">
        <v>8</v>
      </c>
      <c r="U47" s="1480">
        <f t="shared" si="13"/>
        <v>100</v>
      </c>
      <c r="V47" s="1479" t="s">
        <v>8</v>
      </c>
      <c r="W47" s="1480">
        <f t="shared" si="14"/>
        <v>100</v>
      </c>
      <c r="X47" s="1473"/>
      <c r="Y47" s="3985"/>
      <c r="Z47" s="1481">
        <f t="shared" si="15"/>
        <v>111</v>
      </c>
      <c r="AA47" s="1482">
        <f t="shared" si="3"/>
        <v>1</v>
      </c>
      <c r="AB47" s="1482">
        <f t="shared" si="4"/>
        <v>1</v>
      </c>
      <c r="AC47" s="1482">
        <f t="shared" si="5"/>
        <v>1</v>
      </c>
    </row>
    <row r="48" spans="1:29" x14ac:dyDescent="0.2">
      <c r="A48" s="582" t="s">
        <v>714</v>
      </c>
      <c r="B48" s="857"/>
      <c r="C48" s="2434" t="s">
        <v>1</v>
      </c>
      <c r="D48" s="2435"/>
      <c r="E48" s="2436"/>
      <c r="F48" s="2437"/>
      <c r="G48" s="2438"/>
      <c r="H48" s="2439"/>
      <c r="I48" s="2436"/>
      <c r="J48" s="2439"/>
      <c r="K48" s="1512"/>
      <c r="L48" s="1994"/>
      <c r="M48" s="1984"/>
      <c r="N48" s="1984"/>
      <c r="O48" s="1984"/>
      <c r="P48" s="3885" t="str">
        <f>A48</f>
        <v>成交单价（元/平方米）</v>
      </c>
      <c r="Q48" s="3887"/>
      <c r="R48" s="3984">
        <f>E48</f>
        <v>0</v>
      </c>
      <c r="S48" s="3984"/>
      <c r="T48" s="3984">
        <f>G48</f>
        <v>0</v>
      </c>
      <c r="U48" s="3984"/>
      <c r="V48" s="3984">
        <f>I48</f>
        <v>0</v>
      </c>
      <c r="W48" s="3984"/>
      <c r="X48" s="1468"/>
      <c r="Y48" s="1487"/>
      <c r="Z48" s="1468"/>
      <c r="AA48" s="1468"/>
      <c r="AB48" s="1468"/>
      <c r="AC48" s="1468"/>
    </row>
    <row r="49" spans="1:29" ht="15" thickBot="1" x14ac:dyDescent="0.25">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885" t="str">
        <f>A49</f>
        <v>比较价格（元/平方米）</v>
      </c>
      <c r="Q49" s="3887"/>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468"/>
      <c r="Y49" s="1468"/>
      <c r="Z49" s="1468"/>
      <c r="AA49" s="1468"/>
      <c r="AB49" s="1468"/>
      <c r="AC49" s="1468"/>
    </row>
    <row r="50" spans="1:29" ht="15" thickBot="1" x14ac:dyDescent="0.25">
      <c r="A50" s="594" t="s">
        <v>2873</v>
      </c>
      <c r="B50" s="595"/>
      <c r="C50" s="2442" t="e">
        <f>R50</f>
        <v>#DIV/0!</v>
      </c>
      <c r="D50" s="2442"/>
      <c r="E50" s="2442"/>
      <c r="F50" s="2442"/>
      <c r="G50" s="2442"/>
      <c r="H50" s="2442"/>
      <c r="I50" s="2442"/>
      <c r="J50" s="2442"/>
      <c r="K50" s="1513"/>
      <c r="L50" s="1994"/>
      <c r="M50" s="1984"/>
      <c r="N50" s="1984"/>
      <c r="O50" s="1984"/>
      <c r="P50" s="3989" t="str">
        <f>A50</f>
        <v>估价对象XX用房的比较价格（楼面单价，元/平方米）</v>
      </c>
      <c r="Q50" s="3885"/>
      <c r="R50" s="3983" t="e">
        <f>IF(F1="售价",ROUND(IF(D49="简单平均",AVERAGE(R49:V49),R49*F49+T49*H49+V49*J49),0),ROUND(IF(D49="简单平均",AVERAGE(R49:V49),R49*F49+T49*H49+V49*J49),1))</f>
        <v>#DIV/0!</v>
      </c>
      <c r="S50" s="3983"/>
      <c r="T50" s="3983"/>
      <c r="U50" s="3983"/>
      <c r="V50" s="3983"/>
      <c r="W50" s="3983"/>
      <c r="X50" s="1468"/>
      <c r="Y50" s="1468"/>
      <c r="Z50" s="1468"/>
      <c r="AA50" s="1468"/>
      <c r="AB50" s="1468"/>
      <c r="AC50" s="1468"/>
    </row>
    <row r="51" spans="1:29" x14ac:dyDescent="0.2">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x14ac:dyDescent="0.2">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x14ac:dyDescent="0.2">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x14ac:dyDescent="0.2">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x14ac:dyDescent="0.2">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x14ac:dyDescent="0.2">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x14ac:dyDescent="0.2">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 thickBot="1" x14ac:dyDescent="0.25">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x14ac:dyDescent="0.2">
      <c r="A59" s="618" t="s">
        <v>507</v>
      </c>
      <c r="B59" s="619"/>
      <c r="C59" s="2483" t="str">
        <f>YEAR(C7)&amp;"-"&amp;MONTH(C7)</f>
        <v>2022-1</v>
      </c>
      <c r="D59" s="2485">
        <f>EDATE(C59,-1)</f>
        <v>44531</v>
      </c>
      <c r="E59" s="2485">
        <f t="shared" ref="E59:O59" si="16">EDATE(D59,-1)</f>
        <v>44501</v>
      </c>
      <c r="F59" s="2485">
        <f t="shared" si="16"/>
        <v>44470</v>
      </c>
      <c r="G59" s="2485">
        <f t="shared" si="16"/>
        <v>44440</v>
      </c>
      <c r="H59" s="2485">
        <f t="shared" si="16"/>
        <v>44409</v>
      </c>
      <c r="I59" s="2485">
        <f t="shared" si="16"/>
        <v>44378</v>
      </c>
      <c r="J59" s="2485">
        <f t="shared" si="16"/>
        <v>44348</v>
      </c>
      <c r="K59" s="2485">
        <f t="shared" si="16"/>
        <v>44317</v>
      </c>
      <c r="L59" s="2485">
        <f t="shared" si="16"/>
        <v>44287</v>
      </c>
      <c r="M59" s="2485">
        <f t="shared" si="16"/>
        <v>44256</v>
      </c>
      <c r="N59" s="2485">
        <f t="shared" si="16"/>
        <v>44228</v>
      </c>
      <c r="O59" s="2485">
        <f t="shared" si="16"/>
        <v>44197</v>
      </c>
      <c r="P59" s="2059"/>
      <c r="Q59" s="2010"/>
      <c r="R59" s="2010"/>
      <c r="S59" s="2010"/>
      <c r="T59" s="2010"/>
      <c r="U59" s="2010"/>
      <c r="V59" s="2010"/>
      <c r="W59" s="2010"/>
      <c r="X59" s="2010"/>
      <c r="Y59" s="2010"/>
      <c r="Z59" s="2010"/>
      <c r="AA59" s="2010"/>
      <c r="AB59" s="2010"/>
      <c r="AC59" s="2010"/>
    </row>
    <row r="60" spans="1:29" s="1184" customFormat="1" x14ac:dyDescent="0.2">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 thickBot="1" x14ac:dyDescent="0.25">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x14ac:dyDescent="0.2">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 thickBot="1" x14ac:dyDescent="0.25">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x14ac:dyDescent="0.2">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 thickBot="1" x14ac:dyDescent="0.25">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9" thickTop="1" x14ac:dyDescent="0.2">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 thickBot="1" x14ac:dyDescent="0.25">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 thickTop="1" x14ac:dyDescent="0.2">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x14ac:dyDescent="0.2">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 thickBot="1" x14ac:dyDescent="0.25">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 thickTop="1" x14ac:dyDescent="0.2">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 thickBot="1" x14ac:dyDescent="0.25">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 thickTop="1" x14ac:dyDescent="0.2">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 thickBot="1" x14ac:dyDescent="0.25">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 thickTop="1" x14ac:dyDescent="0.2">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 thickBot="1" x14ac:dyDescent="0.25">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x14ac:dyDescent="0.2">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 thickBot="1" x14ac:dyDescent="0.25">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 thickTop="1" x14ac:dyDescent="0.2">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 thickBot="1" x14ac:dyDescent="0.25">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 thickTop="1" x14ac:dyDescent="0.2">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 thickBot="1" x14ac:dyDescent="0.25">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 thickTop="1" x14ac:dyDescent="0.2">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 thickBot="1" x14ac:dyDescent="0.25">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 thickTop="1" x14ac:dyDescent="0.2">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 thickBot="1" x14ac:dyDescent="0.25">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9" thickTop="1" x14ac:dyDescent="0.2">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 thickBot="1" x14ac:dyDescent="0.25">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 thickTop="1" x14ac:dyDescent="0.2">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 thickBot="1" x14ac:dyDescent="0.25">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 thickTop="1" x14ac:dyDescent="0.2">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 thickBot="1" x14ac:dyDescent="0.25">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 thickTop="1" x14ac:dyDescent="0.2">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 thickBot="1" x14ac:dyDescent="0.25">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 thickTop="1" x14ac:dyDescent="0.2">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 thickBot="1" x14ac:dyDescent="0.25">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 thickTop="1" x14ac:dyDescent="0.2">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 thickBot="1" x14ac:dyDescent="0.25">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 thickTop="1" x14ac:dyDescent="0.2">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 thickBot="1" x14ac:dyDescent="0.25">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x14ac:dyDescent="0.2">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 thickBot="1" x14ac:dyDescent="0.25">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 thickTop="1" x14ac:dyDescent="0.2">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x14ac:dyDescent="0.2">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 thickBot="1" x14ac:dyDescent="0.25">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x14ac:dyDescent="0.2">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 thickBot="1" x14ac:dyDescent="0.25">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x14ac:dyDescent="0.2">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 thickBot="1" x14ac:dyDescent="0.25">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x14ac:dyDescent="0.2">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x14ac:dyDescent="0.2">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 thickBot="1" x14ac:dyDescent="0.25">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x14ac:dyDescent="0.2">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 thickBot="1" x14ac:dyDescent="0.25">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x14ac:dyDescent="0.2">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 thickBot="1" x14ac:dyDescent="0.25">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x14ac:dyDescent="0.2">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 thickBot="1" x14ac:dyDescent="0.25">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x14ac:dyDescent="0.2">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 thickBot="1" x14ac:dyDescent="0.25">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x14ac:dyDescent="0.2">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 thickBot="1" x14ac:dyDescent="0.25">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x14ac:dyDescent="0.2">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 thickBot="1" x14ac:dyDescent="0.25">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15" thickTop="1" x14ac:dyDescent="0.2">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 thickBot="1" x14ac:dyDescent="0.25">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x14ac:dyDescent="0.2">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 thickBot="1" x14ac:dyDescent="0.25">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x14ac:dyDescent="0.2">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 thickBot="1" x14ac:dyDescent="0.25">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x14ac:dyDescent="0.2">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 thickBot="1" x14ac:dyDescent="0.25">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x14ac:dyDescent="0.2">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x14ac:dyDescent="0.2">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x14ac:dyDescent="0.2">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x14ac:dyDescent="0.2">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x14ac:dyDescent="0.2">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x14ac:dyDescent="0.2">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x14ac:dyDescent="0.2">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x14ac:dyDescent="0.2">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x14ac:dyDescent="0.2">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x14ac:dyDescent="0.2">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x14ac:dyDescent="0.2">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x14ac:dyDescent="0.2">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x14ac:dyDescent="0.2">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x14ac:dyDescent="0.2">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x14ac:dyDescent="0.2">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x14ac:dyDescent="0.2">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x14ac:dyDescent="0.2">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x14ac:dyDescent="0.2">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x14ac:dyDescent="0.2">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x14ac:dyDescent="0.2">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x14ac:dyDescent="0.2">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x14ac:dyDescent="0.2">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x14ac:dyDescent="0.2">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x14ac:dyDescent="0.2">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x14ac:dyDescent="0.2">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x14ac:dyDescent="0.2">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x14ac:dyDescent="0.2">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x14ac:dyDescent="0.2">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x14ac:dyDescent="0.2">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x14ac:dyDescent="0.2">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x14ac:dyDescent="0.2">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x14ac:dyDescent="0.2">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x14ac:dyDescent="0.2">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x14ac:dyDescent="0.2">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x14ac:dyDescent="0.2">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x14ac:dyDescent="0.2">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x14ac:dyDescent="0.2">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x14ac:dyDescent="0.2">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x14ac:dyDescent="0.2">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x14ac:dyDescent="0.2">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x14ac:dyDescent="0.2">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x14ac:dyDescent="0.2">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x14ac:dyDescent="0.2">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x14ac:dyDescent="0.2">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x14ac:dyDescent="0.2">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x14ac:dyDescent="0.2">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x14ac:dyDescent="0.2">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x14ac:dyDescent="0.2">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x14ac:dyDescent="0.2">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x14ac:dyDescent="0.2">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x14ac:dyDescent="0.2">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x14ac:dyDescent="0.2">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x14ac:dyDescent="0.2">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x14ac:dyDescent="0.2">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x14ac:dyDescent="0.2">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x14ac:dyDescent="0.2">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x14ac:dyDescent="0.2">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x14ac:dyDescent="0.2">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x14ac:dyDescent="0.2">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x14ac:dyDescent="0.2">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x14ac:dyDescent="0.2">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x14ac:dyDescent="0.2">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x14ac:dyDescent="0.2">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x14ac:dyDescent="0.2">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x14ac:dyDescent="0.2">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x14ac:dyDescent="0.2">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x14ac:dyDescent="0.2">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x14ac:dyDescent="0.2">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x14ac:dyDescent="0.2">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x14ac:dyDescent="0.2">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x14ac:dyDescent="0.2">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x14ac:dyDescent="0.2">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x14ac:dyDescent="0.2">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x14ac:dyDescent="0.2">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x14ac:dyDescent="0.2">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x14ac:dyDescent="0.2">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x14ac:dyDescent="0.2">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x14ac:dyDescent="0.2">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x14ac:dyDescent="0.2">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x14ac:dyDescent="0.2">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x14ac:dyDescent="0.2">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x14ac:dyDescent="0.2">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x14ac:dyDescent="0.2">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x14ac:dyDescent="0.2">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x14ac:dyDescent="0.2">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x14ac:dyDescent="0.2">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x14ac:dyDescent="0.2">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x14ac:dyDescent="0.2">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x14ac:dyDescent="0.2">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x14ac:dyDescent="0.2">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x14ac:dyDescent="0.2">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x14ac:dyDescent="0.2">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x14ac:dyDescent="0.2">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x14ac:dyDescent="0.2">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x14ac:dyDescent="0.2">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x14ac:dyDescent="0.2">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x14ac:dyDescent="0.2">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x14ac:dyDescent="0.2">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x14ac:dyDescent="0.2">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x14ac:dyDescent="0.2">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x14ac:dyDescent="0.2">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x14ac:dyDescent="0.2">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x14ac:dyDescent="0.2">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x14ac:dyDescent="0.2">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x14ac:dyDescent="0.2">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x14ac:dyDescent="0.2">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x14ac:dyDescent="0.2">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x14ac:dyDescent="0.2">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x14ac:dyDescent="0.2">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x14ac:dyDescent="0.2">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x14ac:dyDescent="0.2">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x14ac:dyDescent="0.2">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x14ac:dyDescent="0.2">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x14ac:dyDescent="0.2">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x14ac:dyDescent="0.2">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x14ac:dyDescent="0.2">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x14ac:dyDescent="0.2">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x14ac:dyDescent="0.2">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x14ac:dyDescent="0.2">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x14ac:dyDescent="0.2">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x14ac:dyDescent="0.2">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x14ac:dyDescent="0.2">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x14ac:dyDescent="0.2">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x14ac:dyDescent="0.2">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x14ac:dyDescent="0.2">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x14ac:dyDescent="0.2">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x14ac:dyDescent="0.2">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x14ac:dyDescent="0.2">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x14ac:dyDescent="0.2">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x14ac:dyDescent="0.2">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x14ac:dyDescent="0.2">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x14ac:dyDescent="0.2">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x14ac:dyDescent="0.2">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x14ac:dyDescent="0.2">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x14ac:dyDescent="0.2">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x14ac:dyDescent="0.2">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x14ac:dyDescent="0.2">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x14ac:dyDescent="0.2">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x14ac:dyDescent="0.2">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x14ac:dyDescent="0.2">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x14ac:dyDescent="0.2">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x14ac:dyDescent="0.2">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x14ac:dyDescent="0.2">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x14ac:dyDescent="0.2">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x14ac:dyDescent="0.2">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x14ac:dyDescent="0.2">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x14ac:dyDescent="0.2">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x14ac:dyDescent="0.2">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x14ac:dyDescent="0.2">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x14ac:dyDescent="0.2">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x14ac:dyDescent="0.2">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x14ac:dyDescent="0.2">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x14ac:dyDescent="0.2">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x14ac:dyDescent="0.2">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x14ac:dyDescent="0.2">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x14ac:dyDescent="0.2">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x14ac:dyDescent="0.2">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x14ac:dyDescent="0.2">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x14ac:dyDescent="0.2">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x14ac:dyDescent="0.2">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x14ac:dyDescent="0.2">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x14ac:dyDescent="0.2">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x14ac:dyDescent="0.2">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x14ac:dyDescent="0.2">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x14ac:dyDescent="0.2">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x14ac:dyDescent="0.2">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x14ac:dyDescent="0.2">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x14ac:dyDescent="0.2">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x14ac:dyDescent="0.2">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x14ac:dyDescent="0.2">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x14ac:dyDescent="0.2">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x14ac:dyDescent="0.2">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x14ac:dyDescent="0.2">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x14ac:dyDescent="0.2">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x14ac:dyDescent="0.2">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x14ac:dyDescent="0.2">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x14ac:dyDescent="0.2">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x14ac:dyDescent="0.2">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x14ac:dyDescent="0.2">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x14ac:dyDescent="0.2">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x14ac:dyDescent="0.2">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x14ac:dyDescent="0.2">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x14ac:dyDescent="0.2">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x14ac:dyDescent="0.2">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x14ac:dyDescent="0.2">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x14ac:dyDescent="0.2">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x14ac:dyDescent="0.2">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x14ac:dyDescent="0.2">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x14ac:dyDescent="0.2">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x14ac:dyDescent="0.2">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x14ac:dyDescent="0.2">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x14ac:dyDescent="0.2">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x14ac:dyDescent="0.2">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x14ac:dyDescent="0.2">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x14ac:dyDescent="0.2">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x14ac:dyDescent="0.2">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x14ac:dyDescent="0.2">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x14ac:dyDescent="0.2">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x14ac:dyDescent="0.2">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x14ac:dyDescent="0.2">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x14ac:dyDescent="0.2">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x14ac:dyDescent="0.2">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x14ac:dyDescent="0.2">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x14ac:dyDescent="0.2">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x14ac:dyDescent="0.2">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x14ac:dyDescent="0.2">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x14ac:dyDescent="0.2">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x14ac:dyDescent="0.2">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x14ac:dyDescent="0.2">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x14ac:dyDescent="0.2">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x14ac:dyDescent="0.2">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x14ac:dyDescent="0.2">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x14ac:dyDescent="0.2">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x14ac:dyDescent="0.2">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x14ac:dyDescent="0.2">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x14ac:dyDescent="0.2">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x14ac:dyDescent="0.2">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x14ac:dyDescent="0.2">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x14ac:dyDescent="0.2">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x14ac:dyDescent="0.2">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x14ac:dyDescent="0.2">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x14ac:dyDescent="0.2">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x14ac:dyDescent="0.2">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x14ac:dyDescent="0.2">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x14ac:dyDescent="0.2">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x14ac:dyDescent="0.2">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x14ac:dyDescent="0.2">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x14ac:dyDescent="0.2">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x14ac:dyDescent="0.2">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x14ac:dyDescent="0.2">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x14ac:dyDescent="0.2">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x14ac:dyDescent="0.2">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x14ac:dyDescent="0.2">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x14ac:dyDescent="0.2">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x14ac:dyDescent="0.2">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x14ac:dyDescent="0.2">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x14ac:dyDescent="0.2">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x14ac:dyDescent="0.2">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x14ac:dyDescent="0.2">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x14ac:dyDescent="0.2">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x14ac:dyDescent="0.2">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x14ac:dyDescent="0.2">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x14ac:dyDescent="0.2">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x14ac:dyDescent="0.2">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x14ac:dyDescent="0.2">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x14ac:dyDescent="0.2">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x14ac:dyDescent="0.2">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x14ac:dyDescent="0.2">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x14ac:dyDescent="0.2">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x14ac:dyDescent="0.2">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x14ac:dyDescent="0.2">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x14ac:dyDescent="0.2">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x14ac:dyDescent="0.2">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x14ac:dyDescent="0.2">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x14ac:dyDescent="0.2">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x14ac:dyDescent="0.2">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x14ac:dyDescent="0.2">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x14ac:dyDescent="0.2">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x14ac:dyDescent="0.2">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x14ac:dyDescent="0.2">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x14ac:dyDescent="0.2">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x14ac:dyDescent="0.2">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x14ac:dyDescent="0.2">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x14ac:dyDescent="0.2">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x14ac:dyDescent="0.2">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x14ac:dyDescent="0.2">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x14ac:dyDescent="0.2">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x14ac:dyDescent="0.2">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x14ac:dyDescent="0.2">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x14ac:dyDescent="0.2">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x14ac:dyDescent="0.2">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x14ac:dyDescent="0.2">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x14ac:dyDescent="0.2">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x14ac:dyDescent="0.2">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x14ac:dyDescent="0.2">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x14ac:dyDescent="0.2">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x14ac:dyDescent="0.2">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x14ac:dyDescent="0.2">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x14ac:dyDescent="0.2">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x14ac:dyDescent="0.2">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x14ac:dyDescent="0.2">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x14ac:dyDescent="0.2">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x14ac:dyDescent="0.2">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x14ac:dyDescent="0.2">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x14ac:dyDescent="0.2">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x14ac:dyDescent="0.2">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x14ac:dyDescent="0.2">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x14ac:dyDescent="0.2">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x14ac:dyDescent="0.2">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x14ac:dyDescent="0.2">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x14ac:dyDescent="0.2">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x14ac:dyDescent="0.2">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x14ac:dyDescent="0.2">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x14ac:dyDescent="0.2">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x14ac:dyDescent="0.2">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x14ac:dyDescent="0.2">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x14ac:dyDescent="0.2">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x14ac:dyDescent="0.2">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x14ac:dyDescent="0.2">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x14ac:dyDescent="0.2">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x14ac:dyDescent="0.2">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x14ac:dyDescent="0.2">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x14ac:dyDescent="0.2">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x14ac:dyDescent="0.2">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x14ac:dyDescent="0.2">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x14ac:dyDescent="0.2">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x14ac:dyDescent="0.2">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x14ac:dyDescent="0.2">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x14ac:dyDescent="0.2">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x14ac:dyDescent="0.2">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x14ac:dyDescent="0.2">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x14ac:dyDescent="0.2">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x14ac:dyDescent="0.2">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x14ac:dyDescent="0.2">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x14ac:dyDescent="0.2">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x14ac:dyDescent="0.2">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x14ac:dyDescent="0.2">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x14ac:dyDescent="0.2">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x14ac:dyDescent="0.2">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x14ac:dyDescent="0.2">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x14ac:dyDescent="0.2">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x14ac:dyDescent="0.2">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x14ac:dyDescent="0.2">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x14ac:dyDescent="0.2">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x14ac:dyDescent="0.2">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x14ac:dyDescent="0.2">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x14ac:dyDescent="0.2">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x14ac:dyDescent="0.2">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x14ac:dyDescent="0.2">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x14ac:dyDescent="0.2">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x14ac:dyDescent="0.2">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x14ac:dyDescent="0.2">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x14ac:dyDescent="0.2">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x14ac:dyDescent="0.2">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x14ac:dyDescent="0.2">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x14ac:dyDescent="0.2">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x14ac:dyDescent="0.2">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x14ac:dyDescent="0.2">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x14ac:dyDescent="0.2">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x14ac:dyDescent="0.2">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x14ac:dyDescent="0.2">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x14ac:dyDescent="0.2">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x14ac:dyDescent="0.2">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x14ac:dyDescent="0.2">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x14ac:dyDescent="0.2">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x14ac:dyDescent="0.2">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x14ac:dyDescent="0.2">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x14ac:dyDescent="0.2">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x14ac:dyDescent="0.2">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x14ac:dyDescent="0.2">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x14ac:dyDescent="0.2">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x14ac:dyDescent="0.2">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x14ac:dyDescent="0.2">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x14ac:dyDescent="0.2">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x14ac:dyDescent="0.2">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x14ac:dyDescent="0.2">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x14ac:dyDescent="0.2">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x14ac:dyDescent="0.2">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x14ac:dyDescent="0.2">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x14ac:dyDescent="0.2">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x14ac:dyDescent="0.2">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x14ac:dyDescent="0.2">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x14ac:dyDescent="0.2">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x14ac:dyDescent="0.2">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x14ac:dyDescent="0.2">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x14ac:dyDescent="0.2">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x14ac:dyDescent="0.2">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x14ac:dyDescent="0.2">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x14ac:dyDescent="0.2">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x14ac:dyDescent="0.2">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x14ac:dyDescent="0.2">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x14ac:dyDescent="0.2">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x14ac:dyDescent="0.2">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x14ac:dyDescent="0.2">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x14ac:dyDescent="0.2">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x14ac:dyDescent="0.2">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x14ac:dyDescent="0.2">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x14ac:dyDescent="0.2">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x14ac:dyDescent="0.2">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x14ac:dyDescent="0.2">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x14ac:dyDescent="0.2">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x14ac:dyDescent="0.2">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x14ac:dyDescent="0.2">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x14ac:dyDescent="0.2">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x14ac:dyDescent="0.2">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x14ac:dyDescent="0.2">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x14ac:dyDescent="0.2">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x14ac:dyDescent="0.2">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x14ac:dyDescent="0.2">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x14ac:dyDescent="0.2">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x14ac:dyDescent="0.2">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x14ac:dyDescent="0.2">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x14ac:dyDescent="0.2">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x14ac:dyDescent="0.2">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x14ac:dyDescent="0.2">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x14ac:dyDescent="0.2">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x14ac:dyDescent="0.2">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x14ac:dyDescent="0.2">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x14ac:dyDescent="0.2">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x14ac:dyDescent="0.2">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x14ac:dyDescent="0.2">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x14ac:dyDescent="0.2">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x14ac:dyDescent="0.2">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x14ac:dyDescent="0.2">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x14ac:dyDescent="0.2">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x14ac:dyDescent="0.2">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x14ac:dyDescent="0.2">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x14ac:dyDescent="0.2">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x14ac:dyDescent="0.2">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x14ac:dyDescent="0.2">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x14ac:dyDescent="0.2">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x14ac:dyDescent="0.2">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x14ac:dyDescent="0.2">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x14ac:dyDescent="0.2">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x14ac:dyDescent="0.2">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x14ac:dyDescent="0.2">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x14ac:dyDescent="0.2">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x14ac:dyDescent="0.2">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x14ac:dyDescent="0.2">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x14ac:dyDescent="0.2">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x14ac:dyDescent="0.2">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x14ac:dyDescent="0.2">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x14ac:dyDescent="0.2">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x14ac:dyDescent="0.2">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x14ac:dyDescent="0.2">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x14ac:dyDescent="0.2">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x14ac:dyDescent="0.2">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x14ac:dyDescent="0.2">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x14ac:dyDescent="0.2">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x14ac:dyDescent="0.2">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x14ac:dyDescent="0.2">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x14ac:dyDescent="0.2">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x14ac:dyDescent="0.2">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x14ac:dyDescent="0.2">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x14ac:dyDescent="0.2">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x14ac:dyDescent="0.2">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x14ac:dyDescent="0.2">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x14ac:dyDescent="0.2">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x14ac:dyDescent="0.2">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x14ac:dyDescent="0.2">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x14ac:dyDescent="0.2">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x14ac:dyDescent="0.2">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x14ac:dyDescent="0.2">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x14ac:dyDescent="0.2">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x14ac:dyDescent="0.2">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x14ac:dyDescent="0.2">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x14ac:dyDescent="0.2">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x14ac:dyDescent="0.2">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x14ac:dyDescent="0.2">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x14ac:dyDescent="0.2">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x14ac:dyDescent="0.2">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x14ac:dyDescent="0.2">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x14ac:dyDescent="0.2">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x14ac:dyDescent="0.2">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x14ac:dyDescent="0.2">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x14ac:dyDescent="0.2">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x14ac:dyDescent="0.2">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x14ac:dyDescent="0.2">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x14ac:dyDescent="0.2">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x14ac:dyDescent="0.2">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x14ac:dyDescent="0.2">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x14ac:dyDescent="0.2">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x14ac:dyDescent="0.2">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x14ac:dyDescent="0.2">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x14ac:dyDescent="0.2">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x14ac:dyDescent="0.2">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x14ac:dyDescent="0.2">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x14ac:dyDescent="0.2">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x14ac:dyDescent="0.2">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x14ac:dyDescent="0.2">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x14ac:dyDescent="0.2">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x14ac:dyDescent="0.2">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x14ac:dyDescent="0.2">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x14ac:dyDescent="0.2">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x14ac:dyDescent="0.2">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x14ac:dyDescent="0.2">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x14ac:dyDescent="0.2">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x14ac:dyDescent="0.2">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x14ac:dyDescent="0.2">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x14ac:dyDescent="0.2">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x14ac:dyDescent="0.2">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x14ac:dyDescent="0.2">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x14ac:dyDescent="0.2">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x14ac:dyDescent="0.2">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x14ac:dyDescent="0.2">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x14ac:dyDescent="0.2">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x14ac:dyDescent="0.2">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x14ac:dyDescent="0.2">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x14ac:dyDescent="0.2">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x14ac:dyDescent="0.2">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x14ac:dyDescent="0.2">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x14ac:dyDescent="0.2">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x14ac:dyDescent="0.2">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x14ac:dyDescent="0.2">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x14ac:dyDescent="0.2">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x14ac:dyDescent="0.2">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x14ac:dyDescent="0.2">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x14ac:dyDescent="0.2">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x14ac:dyDescent="0.2">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x14ac:dyDescent="0.2">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x14ac:dyDescent="0.2">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x14ac:dyDescent="0.2">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x14ac:dyDescent="0.2">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x14ac:dyDescent="0.2">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x14ac:dyDescent="0.2">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x14ac:dyDescent="0.2">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x14ac:dyDescent="0.2">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x14ac:dyDescent="0.2">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x14ac:dyDescent="0.2">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x14ac:dyDescent="0.2">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x14ac:dyDescent="0.2">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x14ac:dyDescent="0.2">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x14ac:dyDescent="0.2">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x14ac:dyDescent="0.2">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x14ac:dyDescent="0.2">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x14ac:dyDescent="0.2">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x14ac:dyDescent="0.2">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x14ac:dyDescent="0.2">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x14ac:dyDescent="0.2">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x14ac:dyDescent="0.2">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x14ac:dyDescent="0.2">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x14ac:dyDescent="0.2">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x14ac:dyDescent="0.2">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x14ac:dyDescent="0.2">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x14ac:dyDescent="0.2">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x14ac:dyDescent="0.2">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x14ac:dyDescent="0.2">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x14ac:dyDescent="0.2">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x14ac:dyDescent="0.2">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x14ac:dyDescent="0.2">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x14ac:dyDescent="0.2">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x14ac:dyDescent="0.2">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x14ac:dyDescent="0.2">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x14ac:dyDescent="0.2">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x14ac:dyDescent="0.2">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x14ac:dyDescent="0.2">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x14ac:dyDescent="0.2">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x14ac:dyDescent="0.2">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x14ac:dyDescent="0.2">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x14ac:dyDescent="0.2">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x14ac:dyDescent="0.2">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x14ac:dyDescent="0.2">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x14ac:dyDescent="0.2">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x14ac:dyDescent="0.2">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x14ac:dyDescent="0.2">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x14ac:dyDescent="0.2">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x14ac:dyDescent="0.2">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x14ac:dyDescent="0.2">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x14ac:dyDescent="0.2">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x14ac:dyDescent="0.2">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x14ac:dyDescent="0.2">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x14ac:dyDescent="0.2">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x14ac:dyDescent="0.2">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x14ac:dyDescent="0.2">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x14ac:dyDescent="0.2">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x14ac:dyDescent="0.2">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x14ac:dyDescent="0.2">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x14ac:dyDescent="0.2">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x14ac:dyDescent="0.2">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x14ac:dyDescent="0.2">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x14ac:dyDescent="0.2">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x14ac:dyDescent="0.2">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x14ac:dyDescent="0.2">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x14ac:dyDescent="0.2">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x14ac:dyDescent="0.2">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x14ac:dyDescent="0.2">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x14ac:dyDescent="0.2">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x14ac:dyDescent="0.2">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x14ac:dyDescent="0.2">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x14ac:dyDescent="0.2">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x14ac:dyDescent="0.2">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x14ac:dyDescent="0.2">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x14ac:dyDescent="0.2">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x14ac:dyDescent="0.2">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x14ac:dyDescent="0.2">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x14ac:dyDescent="0.2">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x14ac:dyDescent="0.2">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x14ac:dyDescent="0.2">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x14ac:dyDescent="0.2">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x14ac:dyDescent="0.2">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x14ac:dyDescent="0.2">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x14ac:dyDescent="0.2">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x14ac:dyDescent="0.2">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x14ac:dyDescent="0.2">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x14ac:dyDescent="0.2">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x14ac:dyDescent="0.2">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x14ac:dyDescent="0.2">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x14ac:dyDescent="0.2">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x14ac:dyDescent="0.2">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x14ac:dyDescent="0.2">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x14ac:dyDescent="0.2">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x14ac:dyDescent="0.2">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x14ac:dyDescent="0.2">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x14ac:dyDescent="0.2">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x14ac:dyDescent="0.2">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x14ac:dyDescent="0.2">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x14ac:dyDescent="0.2">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x14ac:dyDescent="0.2">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x14ac:dyDescent="0.2">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x14ac:dyDescent="0.2">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x14ac:dyDescent="0.2">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x14ac:dyDescent="0.2">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x14ac:dyDescent="0.2">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x14ac:dyDescent="0.2">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x14ac:dyDescent="0.2">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x14ac:dyDescent="0.2">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x14ac:dyDescent="0.2">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x14ac:dyDescent="0.2">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x14ac:dyDescent="0.2">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x14ac:dyDescent="0.2">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x14ac:dyDescent="0.2">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x14ac:dyDescent="0.2">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x14ac:dyDescent="0.2">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x14ac:dyDescent="0.2">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x14ac:dyDescent="0.2">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x14ac:dyDescent="0.2">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x14ac:dyDescent="0.2">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x14ac:dyDescent="0.2">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x14ac:dyDescent="0.2">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view="pageBreakPreview" zoomScale="60" zoomScaleNormal="60" workbookViewId="0">
      <selection activeCell="F7" sqref="F7:F40"/>
    </sheetView>
  </sheetViews>
  <sheetFormatPr baseColWidth="10" defaultColWidth="9" defaultRowHeight="14" x14ac:dyDescent="0.2"/>
  <cols>
    <col min="1" max="1" width="10.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x14ac:dyDescent="0.2">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x14ac:dyDescent="0.25">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x14ac:dyDescent="0.2">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7" t="s">
        <v>502</v>
      </c>
      <c r="AC4" s="3896" t="s">
        <v>503</v>
      </c>
    </row>
    <row r="5" spans="1:29" x14ac:dyDescent="0.2">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 thickBot="1" x14ac:dyDescent="0.25">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 thickBot="1" x14ac:dyDescent="0.25">
      <c r="A7" s="2593"/>
      <c r="B7" s="2600" t="s">
        <v>507</v>
      </c>
      <c r="C7" s="494">
        <f>'数据-取费表'!B2</f>
        <v>44571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0" si="3">D8/F8</f>
        <v>#DIV/0!</v>
      </c>
      <c r="AB8" s="1477" t="e">
        <f t="shared" ref="AB8:AB40" si="4">D8/H8</f>
        <v>#DIV/0!</v>
      </c>
      <c r="AC8" s="1477" t="e">
        <f t="shared" ref="AC8:AC40" si="5">D8/J8</f>
        <v>#DIV/0!</v>
      </c>
    </row>
    <row r="9" spans="1:29" s="1184" customFormat="1" x14ac:dyDescent="0.2">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76" t="s">
        <v>514</v>
      </c>
      <c r="Z9" s="1114" t="str">
        <f t="shared" ref="Z9:Z15" si="7">Q9</f>
        <v>用途</v>
      </c>
      <c r="AA9" s="1477">
        <f t="shared" si="3"/>
        <v>1</v>
      </c>
      <c r="AB9" s="1477">
        <f t="shared" si="4"/>
        <v>1</v>
      </c>
      <c r="AC9" s="1477">
        <f t="shared" si="5"/>
        <v>1</v>
      </c>
    </row>
    <row r="10" spans="1:29" s="1265" customFormat="1" ht="28" x14ac:dyDescent="0.2">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76"/>
      <c r="Z11" s="1114" t="str">
        <f t="shared" si="7"/>
        <v>容积率</v>
      </c>
      <c r="AA11" s="1477" t="e">
        <f t="shared" si="3"/>
        <v>#N/A</v>
      </c>
      <c r="AB11" s="1477" t="e">
        <f t="shared" si="4"/>
        <v>#N/A</v>
      </c>
      <c r="AC11" s="1477" t="e">
        <f t="shared" si="5"/>
        <v>#N/A</v>
      </c>
    </row>
    <row r="12" spans="1:29" s="1184" customFormat="1" ht="16" x14ac:dyDescent="0.2">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76"/>
      <c r="Z12" s="1114">
        <f t="shared" si="7"/>
        <v>111</v>
      </c>
      <c r="AA12" s="1477">
        <f>D12/F12</f>
        <v>1</v>
      </c>
      <c r="AB12" s="1477">
        <f>D12/H12</f>
        <v>1</v>
      </c>
      <c r="AC12" s="1477">
        <f>D12/J12</f>
        <v>1</v>
      </c>
    </row>
    <row r="13" spans="1:29" ht="16" x14ac:dyDescent="0.2">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76"/>
      <c r="Z13" s="1114">
        <f t="shared" si="7"/>
        <v>111</v>
      </c>
      <c r="AA13" s="1477">
        <f t="shared" si="3"/>
        <v>1</v>
      </c>
      <c r="AB13" s="1477">
        <f t="shared" si="4"/>
        <v>1</v>
      </c>
      <c r="AC13" s="1477">
        <f t="shared" si="5"/>
        <v>1</v>
      </c>
    </row>
    <row r="14" spans="1:29" ht="17" thickBot="1" x14ac:dyDescent="0.25">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76"/>
      <c r="Z14" s="1114">
        <f t="shared" si="7"/>
        <v>111</v>
      </c>
      <c r="AA14" s="1477">
        <f t="shared" si="3"/>
        <v>1</v>
      </c>
      <c r="AB14" s="1477">
        <f t="shared" si="4"/>
        <v>1</v>
      </c>
      <c r="AC14" s="1477">
        <f t="shared" si="5"/>
        <v>1</v>
      </c>
    </row>
    <row r="15" spans="1:29" ht="56" x14ac:dyDescent="0.2">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890" t="s">
        <v>518</v>
      </c>
      <c r="Q15" s="1478" t="str">
        <f t="shared" si="6"/>
        <v>产业集聚程度</v>
      </c>
      <c r="R15" s="1479" t="s">
        <v>8</v>
      </c>
      <c r="S15" s="1480">
        <f t="shared" si="0"/>
        <v>100</v>
      </c>
      <c r="T15" s="1479" t="s">
        <v>8</v>
      </c>
      <c r="U15" s="1480">
        <f t="shared" si="1"/>
        <v>100</v>
      </c>
      <c r="V15" s="1479" t="s">
        <v>8</v>
      </c>
      <c r="W15" s="1480">
        <f t="shared" si="2"/>
        <v>100</v>
      </c>
      <c r="X15" s="1473"/>
      <c r="Y15" s="3890" t="s">
        <v>518</v>
      </c>
      <c r="Z15" s="1481" t="str">
        <f t="shared" si="7"/>
        <v>产业集聚程度</v>
      </c>
      <c r="AA15" s="1482">
        <f t="shared" si="3"/>
        <v>1</v>
      </c>
      <c r="AB15" s="1482">
        <f t="shared" si="4"/>
        <v>1</v>
      </c>
      <c r="AC15" s="1482">
        <f t="shared" si="5"/>
        <v>1</v>
      </c>
    </row>
    <row r="16" spans="1:29" ht="16" x14ac:dyDescent="0.2">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4" x14ac:dyDescent="0.2">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6" x14ac:dyDescent="0.2">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 x14ac:dyDescent="0.2">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6" x14ac:dyDescent="0.2">
      <c r="A20" s="507"/>
      <c r="B20" s="541"/>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 x14ac:dyDescent="0.2">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6" x14ac:dyDescent="0.2">
      <c r="A22" s="507"/>
      <c r="B22" s="553"/>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70" x14ac:dyDescent="0.2">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6" x14ac:dyDescent="0.2">
      <c r="A24" s="507"/>
      <c r="B24" s="892"/>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6" x14ac:dyDescent="0.2">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891"/>
      <c r="Q25" s="1478">
        <f>B25</f>
        <v>111</v>
      </c>
      <c r="R25" s="1479" t="s">
        <v>8</v>
      </c>
      <c r="S25" s="1480">
        <f>F25</f>
        <v>100</v>
      </c>
      <c r="T25" s="1479" t="s">
        <v>8</v>
      </c>
      <c r="U25" s="1480">
        <f>H25</f>
        <v>100</v>
      </c>
      <c r="V25" s="1479" t="s">
        <v>8</v>
      </c>
      <c r="W25" s="1480">
        <f>J25</f>
        <v>100</v>
      </c>
      <c r="X25" s="1473"/>
      <c r="Y25" s="3891"/>
      <c r="Z25" s="1481">
        <f>Q25</f>
        <v>111</v>
      </c>
      <c r="AA25" s="1482">
        <f t="shared" si="3"/>
        <v>1</v>
      </c>
      <c r="AB25" s="1482">
        <f t="shared" si="4"/>
        <v>1</v>
      </c>
      <c r="AC25" s="1482">
        <f t="shared" si="5"/>
        <v>1</v>
      </c>
    </row>
    <row r="26" spans="1:29" ht="16" x14ac:dyDescent="0.2">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891"/>
      <c r="Q26" s="1478">
        <f t="shared" ref="Q26:Q40" si="11">B26</f>
        <v>111</v>
      </c>
      <c r="R26" s="1479" t="s">
        <v>8</v>
      </c>
      <c r="S26" s="1480">
        <f>F26</f>
        <v>100</v>
      </c>
      <c r="T26" s="1479" t="s">
        <v>8</v>
      </c>
      <c r="U26" s="1480">
        <f>H26</f>
        <v>100</v>
      </c>
      <c r="V26" s="1479" t="s">
        <v>8</v>
      </c>
      <c r="W26" s="1480">
        <f>J26</f>
        <v>100</v>
      </c>
      <c r="X26" s="1473"/>
      <c r="Y26" s="3891"/>
      <c r="Z26" s="1481">
        <f>Q26</f>
        <v>111</v>
      </c>
      <c r="AA26" s="1482">
        <f t="shared" si="3"/>
        <v>1</v>
      </c>
      <c r="AB26" s="1482">
        <f t="shared" si="4"/>
        <v>1</v>
      </c>
      <c r="AC26" s="1482">
        <f t="shared" si="5"/>
        <v>1</v>
      </c>
    </row>
    <row r="27" spans="1:29" s="1184" customFormat="1" ht="16" x14ac:dyDescent="0.2">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891"/>
      <c r="Q27" s="1115">
        <f t="shared" si="11"/>
        <v>111</v>
      </c>
      <c r="R27" s="1474" t="s">
        <v>8</v>
      </c>
      <c r="S27" s="1475">
        <f>F27</f>
        <v>100</v>
      </c>
      <c r="T27" s="1474" t="s">
        <v>8</v>
      </c>
      <c r="U27" s="1475">
        <f>H27</f>
        <v>100</v>
      </c>
      <c r="V27" s="1474" t="s">
        <v>8</v>
      </c>
      <c r="W27" s="1475">
        <f>J27</f>
        <v>100</v>
      </c>
      <c r="X27" s="1476"/>
      <c r="Y27" s="3891"/>
      <c r="Z27" s="1114">
        <f>Q27</f>
        <v>111</v>
      </c>
      <c r="AA27" s="1482">
        <f>D27/F27</f>
        <v>1</v>
      </c>
      <c r="AB27" s="1482">
        <f>D27/H27</f>
        <v>1</v>
      </c>
      <c r="AC27" s="1482">
        <f>D27/J27</f>
        <v>1</v>
      </c>
    </row>
    <row r="28" spans="1:29" ht="17" thickBot="1" x14ac:dyDescent="0.25">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891"/>
      <c r="Q28" s="1478">
        <f t="shared" si="11"/>
        <v>111</v>
      </c>
      <c r="R28" s="1479" t="s">
        <v>8</v>
      </c>
      <c r="S28" s="1480">
        <f t="shared" ref="S28:S40" si="12">F28</f>
        <v>100</v>
      </c>
      <c r="T28" s="1479" t="s">
        <v>8</v>
      </c>
      <c r="U28" s="1480">
        <f t="shared" ref="U28:U40" si="13">H28</f>
        <v>100</v>
      </c>
      <c r="V28" s="1479" t="s">
        <v>8</v>
      </c>
      <c r="W28" s="1480">
        <f t="shared" ref="W28:W40" si="14">J28</f>
        <v>100</v>
      </c>
      <c r="X28" s="1473"/>
      <c r="Y28" s="3891"/>
      <c r="Z28" s="1481">
        <f t="shared" ref="Z28:Z40" si="15">Q28</f>
        <v>111</v>
      </c>
      <c r="AA28" s="1482">
        <f t="shared" si="3"/>
        <v>1</v>
      </c>
      <c r="AB28" s="1482">
        <f t="shared" si="4"/>
        <v>1</v>
      </c>
      <c r="AC28" s="1482">
        <f t="shared" si="5"/>
        <v>1</v>
      </c>
    </row>
    <row r="29" spans="1:29" ht="16" x14ac:dyDescent="0.2">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892" t="s">
        <v>528</v>
      </c>
      <c r="Q29" s="1478" t="str">
        <f t="shared" si="11"/>
        <v>建筑类型</v>
      </c>
      <c r="R29" s="1479" t="s">
        <v>8</v>
      </c>
      <c r="S29" s="1480">
        <f t="shared" si="12"/>
        <v>100</v>
      </c>
      <c r="T29" s="1479" t="s">
        <v>8</v>
      </c>
      <c r="U29" s="1480">
        <f t="shared" si="13"/>
        <v>100</v>
      </c>
      <c r="V29" s="1479" t="s">
        <v>8</v>
      </c>
      <c r="W29" s="1480">
        <f t="shared" si="14"/>
        <v>100</v>
      </c>
      <c r="X29" s="1473"/>
      <c r="Y29" s="3893" t="s">
        <v>528</v>
      </c>
      <c r="Z29" s="1481" t="str">
        <f t="shared" si="15"/>
        <v>建筑类型</v>
      </c>
      <c r="AA29" s="1482">
        <f t="shared" si="3"/>
        <v>1</v>
      </c>
      <c r="AB29" s="1482">
        <f t="shared" si="4"/>
        <v>1</v>
      </c>
      <c r="AC29" s="1482">
        <f t="shared" si="5"/>
        <v>1</v>
      </c>
    </row>
    <row r="30" spans="1:29" s="1266" customFormat="1" ht="16" x14ac:dyDescent="0.2">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893"/>
      <c r="Q30" s="1507" t="str">
        <f t="shared" si="11"/>
        <v>项目建筑规模</v>
      </c>
      <c r="R30" s="1483" t="s">
        <v>8</v>
      </c>
      <c r="S30" s="1484" t="e">
        <f t="shared" si="12"/>
        <v>#N/A</v>
      </c>
      <c r="T30" s="1483" t="s">
        <v>8</v>
      </c>
      <c r="U30" s="1484" t="e">
        <f t="shared" si="13"/>
        <v>#N/A</v>
      </c>
      <c r="V30" s="1483" t="s">
        <v>8</v>
      </c>
      <c r="W30" s="1484" t="e">
        <f t="shared" si="14"/>
        <v>#N/A</v>
      </c>
      <c r="X30" s="1485"/>
      <c r="Y30" s="3893"/>
      <c r="Z30" s="1486" t="str">
        <f t="shared" si="15"/>
        <v>项目建筑规模</v>
      </c>
      <c r="AA30" s="1482" t="e">
        <f t="shared" si="3"/>
        <v>#N/A</v>
      </c>
      <c r="AB30" s="1482" t="e">
        <f t="shared" si="4"/>
        <v>#N/A</v>
      </c>
      <c r="AC30" s="1482" t="e">
        <f t="shared" si="5"/>
        <v>#N/A</v>
      </c>
    </row>
    <row r="31" spans="1:29" ht="16" x14ac:dyDescent="0.2">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893"/>
      <c r="Q31" s="1478" t="str">
        <f t="shared" si="11"/>
        <v>建筑结构</v>
      </c>
      <c r="R31" s="1479" t="s">
        <v>8</v>
      </c>
      <c r="S31" s="1480">
        <f t="shared" si="12"/>
        <v>100</v>
      </c>
      <c r="T31" s="1479" t="s">
        <v>8</v>
      </c>
      <c r="U31" s="1480">
        <f t="shared" si="13"/>
        <v>100</v>
      </c>
      <c r="V31" s="1479" t="s">
        <v>8</v>
      </c>
      <c r="W31" s="1480">
        <f t="shared" si="14"/>
        <v>100</v>
      </c>
      <c r="X31" s="1473"/>
      <c r="Y31" s="3893"/>
      <c r="Z31" s="1481" t="str">
        <f t="shared" si="15"/>
        <v>建筑结构</v>
      </c>
      <c r="AA31" s="1482">
        <f t="shared" si="3"/>
        <v>1</v>
      </c>
      <c r="AB31" s="1482">
        <f t="shared" si="4"/>
        <v>1</v>
      </c>
      <c r="AC31" s="1482">
        <f t="shared" si="5"/>
        <v>1</v>
      </c>
    </row>
    <row r="32" spans="1:29" ht="16" x14ac:dyDescent="0.2">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893"/>
      <c r="Q32" s="1478" t="str">
        <f t="shared" si="11"/>
        <v>公共部分装修</v>
      </c>
      <c r="R32" s="1479" t="s">
        <v>8</v>
      </c>
      <c r="S32" s="1480">
        <f t="shared" si="12"/>
        <v>100</v>
      </c>
      <c r="T32" s="1479" t="s">
        <v>8</v>
      </c>
      <c r="U32" s="1480">
        <f t="shared" si="13"/>
        <v>100</v>
      </c>
      <c r="V32" s="1479" t="s">
        <v>8</v>
      </c>
      <c r="W32" s="1480">
        <f t="shared" si="14"/>
        <v>100</v>
      </c>
      <c r="X32" s="1473"/>
      <c r="Y32" s="3893"/>
      <c r="Z32" s="1481" t="str">
        <f t="shared" si="15"/>
        <v>公共部分装修</v>
      </c>
      <c r="AA32" s="1482">
        <f t="shared" si="3"/>
        <v>1</v>
      </c>
      <c r="AB32" s="1482">
        <f t="shared" si="4"/>
        <v>1</v>
      </c>
      <c r="AC32" s="1482">
        <f t="shared" si="5"/>
        <v>1</v>
      </c>
    </row>
    <row r="33" spans="1:29" ht="16" x14ac:dyDescent="0.2">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893"/>
      <c r="Q33" s="1478" t="str">
        <f t="shared" si="11"/>
        <v>成新度</v>
      </c>
      <c r="R33" s="1479" t="s">
        <v>8</v>
      </c>
      <c r="S33" s="1480" t="e">
        <f t="shared" si="12"/>
        <v>#N/A</v>
      </c>
      <c r="T33" s="1479" t="s">
        <v>8</v>
      </c>
      <c r="U33" s="1480" t="e">
        <f t="shared" si="13"/>
        <v>#N/A</v>
      </c>
      <c r="V33" s="1479" t="s">
        <v>8</v>
      </c>
      <c r="W33" s="1480" t="e">
        <f t="shared" si="14"/>
        <v>#N/A</v>
      </c>
      <c r="X33" s="1473"/>
      <c r="Y33" s="3893"/>
      <c r="Z33" s="1481" t="str">
        <f t="shared" si="15"/>
        <v>成新度</v>
      </c>
      <c r="AA33" s="1482" t="e">
        <f t="shared" si="3"/>
        <v>#N/A</v>
      </c>
      <c r="AB33" s="1482" t="e">
        <f t="shared" si="4"/>
        <v>#N/A</v>
      </c>
      <c r="AC33" s="1482" t="e">
        <f t="shared" si="5"/>
        <v>#N/A</v>
      </c>
    </row>
    <row r="34" spans="1:29" s="1184" customFormat="1" ht="16" x14ac:dyDescent="0.2">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893"/>
      <c r="Q34" s="1115" t="str">
        <f t="shared" si="11"/>
        <v>物业管理</v>
      </c>
      <c r="R34" s="1474" t="s">
        <v>8</v>
      </c>
      <c r="S34" s="1475">
        <f t="shared" si="12"/>
        <v>100</v>
      </c>
      <c r="T34" s="1474" t="s">
        <v>8</v>
      </c>
      <c r="U34" s="1475">
        <f t="shared" si="13"/>
        <v>100</v>
      </c>
      <c r="V34" s="1474" t="s">
        <v>8</v>
      </c>
      <c r="W34" s="1475">
        <f t="shared" si="14"/>
        <v>100</v>
      </c>
      <c r="X34" s="1476"/>
      <c r="Y34" s="3893"/>
      <c r="Z34" s="1114" t="str">
        <f t="shared" si="15"/>
        <v>物业管理</v>
      </c>
      <c r="AA34" s="1477">
        <f t="shared" si="3"/>
        <v>1</v>
      </c>
      <c r="AB34" s="1477">
        <f t="shared" si="4"/>
        <v>1</v>
      </c>
      <c r="AC34" s="1477">
        <f t="shared" si="5"/>
        <v>1</v>
      </c>
    </row>
    <row r="35" spans="1:29" ht="16" x14ac:dyDescent="0.2">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893" t="s">
        <v>528</v>
      </c>
      <c r="Q35" s="1478" t="str">
        <f t="shared" si="11"/>
        <v>市政基础设施</v>
      </c>
      <c r="R35" s="1479" t="s">
        <v>8</v>
      </c>
      <c r="S35" s="1480">
        <f t="shared" si="12"/>
        <v>100</v>
      </c>
      <c r="T35" s="1479" t="s">
        <v>8</v>
      </c>
      <c r="U35" s="1480">
        <f t="shared" si="13"/>
        <v>100</v>
      </c>
      <c r="V35" s="1479" t="s">
        <v>8</v>
      </c>
      <c r="W35" s="1480">
        <f t="shared" si="14"/>
        <v>100</v>
      </c>
      <c r="X35" s="1473"/>
      <c r="Y35" s="3893" t="s">
        <v>528</v>
      </c>
      <c r="Z35" s="1481" t="str">
        <f t="shared" si="15"/>
        <v>市政基础设施</v>
      </c>
      <c r="AA35" s="1482">
        <f t="shared" si="3"/>
        <v>1</v>
      </c>
      <c r="AB35" s="1482">
        <f t="shared" si="4"/>
        <v>1</v>
      </c>
      <c r="AC35" s="1482">
        <f t="shared" si="5"/>
        <v>1</v>
      </c>
    </row>
    <row r="36" spans="1:29" ht="16" x14ac:dyDescent="0.2">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893"/>
      <c r="Q36" s="1478" t="str">
        <f t="shared" si="11"/>
        <v>内部装修</v>
      </c>
      <c r="R36" s="1479" t="s">
        <v>8</v>
      </c>
      <c r="S36" s="1480">
        <f t="shared" si="12"/>
        <v>100</v>
      </c>
      <c r="T36" s="1479" t="s">
        <v>8</v>
      </c>
      <c r="U36" s="1480">
        <f t="shared" si="13"/>
        <v>100</v>
      </c>
      <c r="V36" s="1479" t="s">
        <v>8</v>
      </c>
      <c r="W36" s="1480">
        <f t="shared" si="14"/>
        <v>100</v>
      </c>
      <c r="X36" s="1473"/>
      <c r="Y36" s="3893"/>
      <c r="Z36" s="1481" t="str">
        <f t="shared" si="15"/>
        <v>内部装修</v>
      </c>
      <c r="AA36" s="1482">
        <f t="shared" si="3"/>
        <v>1</v>
      </c>
      <c r="AB36" s="1482">
        <f t="shared" si="4"/>
        <v>1</v>
      </c>
      <c r="AC36" s="1482">
        <f t="shared" si="5"/>
        <v>1</v>
      </c>
    </row>
    <row r="37" spans="1:29" ht="16" x14ac:dyDescent="0.2">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893"/>
      <c r="Q37" s="1478" t="str">
        <f t="shared" si="11"/>
        <v>内部装修状况</v>
      </c>
      <c r="R37" s="1479" t="s">
        <v>8</v>
      </c>
      <c r="S37" s="1480">
        <f t="shared" si="12"/>
        <v>100</v>
      </c>
      <c r="T37" s="1479" t="s">
        <v>8</v>
      </c>
      <c r="U37" s="1480">
        <f t="shared" si="13"/>
        <v>100</v>
      </c>
      <c r="V37" s="1479" t="s">
        <v>8</v>
      </c>
      <c r="W37" s="1480">
        <f t="shared" si="14"/>
        <v>100</v>
      </c>
      <c r="X37" s="1473"/>
      <c r="Y37" s="3893"/>
      <c r="Z37" s="1481" t="str">
        <f t="shared" si="15"/>
        <v>内部装修状况</v>
      </c>
      <c r="AA37" s="1482">
        <f t="shared" si="3"/>
        <v>1</v>
      </c>
      <c r="AB37" s="1482">
        <f t="shared" si="4"/>
        <v>1</v>
      </c>
      <c r="AC37" s="1482">
        <f t="shared" si="5"/>
        <v>1</v>
      </c>
    </row>
    <row r="38" spans="1:29" s="1266" customFormat="1" ht="16" x14ac:dyDescent="0.2">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893"/>
      <c r="Q38" s="1507">
        <f t="shared" si="11"/>
        <v>111</v>
      </c>
      <c r="R38" s="1483" t="s">
        <v>8</v>
      </c>
      <c r="S38" s="1484">
        <f t="shared" si="12"/>
        <v>100</v>
      </c>
      <c r="T38" s="1483" t="s">
        <v>8</v>
      </c>
      <c r="U38" s="1484">
        <f t="shared" si="13"/>
        <v>100</v>
      </c>
      <c r="V38" s="1483" t="s">
        <v>8</v>
      </c>
      <c r="W38" s="1484">
        <f t="shared" si="14"/>
        <v>100</v>
      </c>
      <c r="X38" s="1485"/>
      <c r="Y38" s="3893"/>
      <c r="Z38" s="1486">
        <f t="shared" si="15"/>
        <v>111</v>
      </c>
      <c r="AA38" s="1482">
        <f t="shared" si="3"/>
        <v>1</v>
      </c>
      <c r="AB38" s="1482">
        <f t="shared" si="4"/>
        <v>1</v>
      </c>
      <c r="AC38" s="1482">
        <f t="shared" si="5"/>
        <v>1</v>
      </c>
    </row>
    <row r="39" spans="1:29" ht="16" x14ac:dyDescent="0.2">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893"/>
      <c r="Q39" s="1478">
        <f t="shared" si="11"/>
        <v>111</v>
      </c>
      <c r="R39" s="1479" t="s">
        <v>8</v>
      </c>
      <c r="S39" s="1480">
        <f t="shared" si="12"/>
        <v>100</v>
      </c>
      <c r="T39" s="1479" t="s">
        <v>8</v>
      </c>
      <c r="U39" s="1480">
        <f t="shared" si="13"/>
        <v>100</v>
      </c>
      <c r="V39" s="1479" t="s">
        <v>8</v>
      </c>
      <c r="W39" s="1480">
        <f t="shared" si="14"/>
        <v>100</v>
      </c>
      <c r="X39" s="1473"/>
      <c r="Y39" s="3893"/>
      <c r="Z39" s="1481">
        <f t="shared" si="15"/>
        <v>111</v>
      </c>
      <c r="AA39" s="1482">
        <f t="shared" si="3"/>
        <v>1</v>
      </c>
      <c r="AB39" s="1482">
        <f t="shared" si="4"/>
        <v>1</v>
      </c>
      <c r="AC39" s="1482">
        <f t="shared" si="5"/>
        <v>1</v>
      </c>
    </row>
    <row r="40" spans="1:29" ht="17" thickBot="1" x14ac:dyDescent="0.25">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85"/>
      <c r="Q40" s="1478">
        <f t="shared" si="11"/>
        <v>111</v>
      </c>
      <c r="R40" s="1479" t="s">
        <v>8</v>
      </c>
      <c r="S40" s="1480">
        <f t="shared" si="12"/>
        <v>100</v>
      </c>
      <c r="T40" s="1479" t="s">
        <v>8</v>
      </c>
      <c r="U40" s="1480">
        <f t="shared" si="13"/>
        <v>100</v>
      </c>
      <c r="V40" s="1479" t="s">
        <v>8</v>
      </c>
      <c r="W40" s="1480">
        <f t="shared" si="14"/>
        <v>100</v>
      </c>
      <c r="X40" s="1473"/>
      <c r="Y40" s="3985"/>
      <c r="Z40" s="1481">
        <f t="shared" si="15"/>
        <v>111</v>
      </c>
      <c r="AA40" s="1482">
        <f t="shared" si="3"/>
        <v>1</v>
      </c>
      <c r="AB40" s="1482">
        <f t="shared" si="4"/>
        <v>1</v>
      </c>
      <c r="AC40" s="1482">
        <f t="shared" si="5"/>
        <v>1</v>
      </c>
    </row>
    <row r="41" spans="1:29" x14ac:dyDescent="0.2">
      <c r="A41" s="582" t="s">
        <v>714</v>
      </c>
      <c r="B41" s="857"/>
      <c r="C41" s="2434" t="s">
        <v>1</v>
      </c>
      <c r="D41" s="2435"/>
      <c r="E41" s="2436"/>
      <c r="F41" s="2437"/>
      <c r="G41" s="2438"/>
      <c r="H41" s="2439"/>
      <c r="I41" s="2436"/>
      <c r="J41" s="2439"/>
      <c r="K41" s="1512"/>
      <c r="L41" s="1994"/>
      <c r="M41" s="1995"/>
      <c r="N41" s="1984"/>
      <c r="O41" s="1995"/>
      <c r="P41" s="3887" t="str">
        <f>A41</f>
        <v>成交单价（元/平方米）</v>
      </c>
      <c r="Q41" s="3887"/>
      <c r="R41" s="3984">
        <f>E41</f>
        <v>0</v>
      </c>
      <c r="S41" s="3984"/>
      <c r="T41" s="3984">
        <f>G41</f>
        <v>0</v>
      </c>
      <c r="U41" s="3984"/>
      <c r="V41" s="3984">
        <f>I41</f>
        <v>0</v>
      </c>
      <c r="W41" s="3984"/>
      <c r="X41" s="1468"/>
      <c r="Y41" s="1487"/>
      <c r="Z41" s="1468"/>
      <c r="AA41" s="1468"/>
      <c r="AB41" s="1468"/>
      <c r="AC41" s="1468"/>
    </row>
    <row r="42" spans="1:29" ht="15" thickBot="1" x14ac:dyDescent="0.25">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887" t="str">
        <f>A42</f>
        <v>比较价格（元/平方米）</v>
      </c>
      <c r="Q42" s="3887"/>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468"/>
      <c r="Y42" s="1468"/>
      <c r="Z42" s="1468"/>
      <c r="AA42" s="1468"/>
      <c r="AB42" s="1468"/>
      <c r="AC42" s="1468"/>
    </row>
    <row r="43" spans="1:29" ht="15" thickBot="1" x14ac:dyDescent="0.25">
      <c r="A43" s="594" t="s">
        <v>2873</v>
      </c>
      <c r="B43" s="595"/>
      <c r="C43" s="2442" t="e">
        <f>R43</f>
        <v>#DIV/0!</v>
      </c>
      <c r="D43" s="2442"/>
      <c r="E43" s="2442"/>
      <c r="F43" s="2442"/>
      <c r="G43" s="2442"/>
      <c r="H43" s="2442"/>
      <c r="I43" s="2442"/>
      <c r="J43" s="2442"/>
      <c r="K43" s="1513"/>
      <c r="L43" s="1994"/>
      <c r="M43" s="1995"/>
      <c r="N43" s="1995"/>
      <c r="O43" s="1995"/>
      <c r="P43" s="3884" t="str">
        <f>A43</f>
        <v>估价对象XX用房的比较价格（楼面单价，元/平方米）</v>
      </c>
      <c r="Q43" s="3885"/>
      <c r="R43" s="3983" t="e">
        <f>IF(F1="售价",ROUND(IF(D42="简单平均",AVERAGE(R42:V42),R42*F42+T42*H42+V42*J42),0),ROUND(IF(D42="简单平均",AVERAGE(R42:V42),R42*F42+T42*H42+V42*J42),1))</f>
        <v>#DIV/0!</v>
      </c>
      <c r="S43" s="3983"/>
      <c r="T43" s="3983"/>
      <c r="U43" s="3983"/>
      <c r="V43" s="3983"/>
      <c r="W43" s="3983"/>
      <c r="X43" s="1468"/>
      <c r="Y43" s="1468"/>
      <c r="Z43" s="1468"/>
      <c r="AA43" s="1468"/>
      <c r="AB43" s="1468"/>
      <c r="AC43" s="1468"/>
    </row>
    <row r="44" spans="1:29" x14ac:dyDescent="0.2">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x14ac:dyDescent="0.2">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x14ac:dyDescent="0.2">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x14ac:dyDescent="0.2">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x14ac:dyDescent="0.2">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x14ac:dyDescent="0.2">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x14ac:dyDescent="0.2">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 thickBot="1" x14ac:dyDescent="0.25">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x14ac:dyDescent="0.2">
      <c r="A52" s="618" t="s">
        <v>507</v>
      </c>
      <c r="B52" s="619"/>
      <c r="C52" s="2483" t="str">
        <f>YEAR(C7)&amp;"-"&amp;MONTH(C7)</f>
        <v>2022-1</v>
      </c>
      <c r="D52" s="2485">
        <f>EDATE(C52,-1)</f>
        <v>44531</v>
      </c>
      <c r="E52" s="2485">
        <f t="shared" ref="E52:O52" si="16">EDATE(D52,-1)</f>
        <v>44501</v>
      </c>
      <c r="F52" s="2485">
        <f t="shared" si="16"/>
        <v>44470</v>
      </c>
      <c r="G52" s="2485">
        <f t="shared" si="16"/>
        <v>44440</v>
      </c>
      <c r="H52" s="2485">
        <f t="shared" si="16"/>
        <v>44409</v>
      </c>
      <c r="I52" s="2485">
        <f t="shared" si="16"/>
        <v>44378</v>
      </c>
      <c r="J52" s="2485">
        <f t="shared" si="16"/>
        <v>44348</v>
      </c>
      <c r="K52" s="2485">
        <f t="shared" si="16"/>
        <v>44317</v>
      </c>
      <c r="L52" s="2485">
        <f t="shared" si="16"/>
        <v>44287</v>
      </c>
      <c r="M52" s="2485">
        <f t="shared" si="16"/>
        <v>44256</v>
      </c>
      <c r="N52" s="2485">
        <f t="shared" si="16"/>
        <v>44228</v>
      </c>
      <c r="O52" s="2485">
        <f t="shared" si="16"/>
        <v>44197</v>
      </c>
      <c r="P52" s="2009"/>
      <c r="Q52" s="2010"/>
      <c r="R52" s="2010"/>
      <c r="S52" s="2010"/>
      <c r="T52" s="2010"/>
      <c r="U52" s="2010"/>
      <c r="V52" s="2010"/>
      <c r="W52" s="2010"/>
      <c r="X52" s="2010"/>
      <c r="Y52" s="2010"/>
      <c r="Z52" s="2010"/>
      <c r="AA52" s="2010"/>
      <c r="AB52" s="2010"/>
      <c r="AC52" s="2010"/>
    </row>
    <row r="53" spans="1:29" s="1184" customFormat="1" x14ac:dyDescent="0.2">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 thickBot="1" x14ac:dyDescent="0.25">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x14ac:dyDescent="0.2">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 thickBot="1" x14ac:dyDescent="0.25">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x14ac:dyDescent="0.2">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 thickBot="1" x14ac:dyDescent="0.25">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9" thickTop="1" x14ac:dyDescent="0.2">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 thickBot="1" x14ac:dyDescent="0.25">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 thickTop="1" x14ac:dyDescent="0.2">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x14ac:dyDescent="0.2">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 thickBot="1" x14ac:dyDescent="0.25">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 thickTop="1" x14ac:dyDescent="0.2">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 thickBot="1" x14ac:dyDescent="0.25">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 thickTop="1" x14ac:dyDescent="0.2">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 thickBot="1" x14ac:dyDescent="0.25">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 thickTop="1" x14ac:dyDescent="0.2">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 thickBot="1" x14ac:dyDescent="0.25">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x14ac:dyDescent="0.2">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 thickBot="1" x14ac:dyDescent="0.25">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 thickTop="1" x14ac:dyDescent="0.2">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 thickBot="1" x14ac:dyDescent="0.25">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 thickTop="1" x14ac:dyDescent="0.2">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 thickBot="1" x14ac:dyDescent="0.25">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 thickTop="1" x14ac:dyDescent="0.2">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 thickBot="1" x14ac:dyDescent="0.25">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 thickTop="1" x14ac:dyDescent="0.2">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 thickBot="1" x14ac:dyDescent="0.25">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 thickTop="1" x14ac:dyDescent="0.2">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 thickBot="1" x14ac:dyDescent="0.25">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 thickTop="1" x14ac:dyDescent="0.2">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 thickBot="1" x14ac:dyDescent="0.25">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 thickTop="1" x14ac:dyDescent="0.2">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 thickBot="1" x14ac:dyDescent="0.25">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 thickTop="1" x14ac:dyDescent="0.2">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 thickBot="1" x14ac:dyDescent="0.25">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x14ac:dyDescent="0.2">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 thickBot="1" x14ac:dyDescent="0.25">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 thickTop="1" x14ac:dyDescent="0.2">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x14ac:dyDescent="0.2">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 thickBot="1" x14ac:dyDescent="0.25">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x14ac:dyDescent="0.2">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 thickBot="1" x14ac:dyDescent="0.25">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x14ac:dyDescent="0.2">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 thickBot="1" x14ac:dyDescent="0.25">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x14ac:dyDescent="0.2">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x14ac:dyDescent="0.2">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 thickBot="1" x14ac:dyDescent="0.25">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x14ac:dyDescent="0.2">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 thickBot="1" x14ac:dyDescent="0.25">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x14ac:dyDescent="0.2">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 thickBot="1" x14ac:dyDescent="0.25">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x14ac:dyDescent="0.2">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 thickBot="1" x14ac:dyDescent="0.25">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15" thickTop="1" x14ac:dyDescent="0.2">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 thickBot="1" x14ac:dyDescent="0.25">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x14ac:dyDescent="0.2">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 thickBot="1" x14ac:dyDescent="0.25">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x14ac:dyDescent="0.2">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 thickBot="1" x14ac:dyDescent="0.25">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x14ac:dyDescent="0.2">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 thickBot="1" x14ac:dyDescent="0.25">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x14ac:dyDescent="0.2">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x14ac:dyDescent="0.2">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x14ac:dyDescent="0.2">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x14ac:dyDescent="0.2">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x14ac:dyDescent="0.2">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x14ac:dyDescent="0.2">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x14ac:dyDescent="0.2">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x14ac:dyDescent="0.2">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x14ac:dyDescent="0.2">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x14ac:dyDescent="0.2">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x14ac:dyDescent="0.2">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x14ac:dyDescent="0.2">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x14ac:dyDescent="0.2">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x14ac:dyDescent="0.2">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x14ac:dyDescent="0.2">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x14ac:dyDescent="0.2">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x14ac:dyDescent="0.2">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x14ac:dyDescent="0.2">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x14ac:dyDescent="0.2">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view="pageBreakPreview" zoomScale="60" zoomScaleNormal="60" workbookViewId="0">
      <selection activeCell="F36" sqref="F7:F36"/>
    </sheetView>
  </sheetViews>
  <sheetFormatPr baseColWidth="10" defaultColWidth="9" defaultRowHeight="14" x14ac:dyDescent="0.2"/>
  <cols>
    <col min="1" max="1" width="10.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x14ac:dyDescent="0.2">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x14ac:dyDescent="0.25">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x14ac:dyDescent="0.2">
      <c r="A4" s="487" t="s">
        <v>775</v>
      </c>
      <c r="B4" s="488"/>
      <c r="C4" s="3899" t="s">
        <v>776</v>
      </c>
      <c r="D4" s="3900"/>
      <c r="E4" s="3899" t="s">
        <v>777</v>
      </c>
      <c r="F4" s="3900"/>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x14ac:dyDescent="0.2">
      <c r="A5" s="490"/>
      <c r="B5" s="491"/>
      <c r="C5" s="3917" t="s">
        <v>2867</v>
      </c>
      <c r="D5" s="3918"/>
      <c r="E5" s="3917" t="s">
        <v>2868</v>
      </c>
      <c r="F5" s="3918"/>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 thickBot="1" x14ac:dyDescent="0.25">
      <c r="A6" s="492"/>
      <c r="B6" s="493"/>
      <c r="C6" s="3919" t="s">
        <v>2871</v>
      </c>
      <c r="D6" s="3920"/>
      <c r="E6" s="3990" t="s">
        <v>2871</v>
      </c>
      <c r="F6" s="3991"/>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 thickBot="1" x14ac:dyDescent="0.25">
      <c r="A7" s="2593"/>
      <c r="B7" s="2600" t="s">
        <v>507</v>
      </c>
      <c r="C7" s="494">
        <f>'数据-取费表'!B2</f>
        <v>44571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6" si="3">D8/F8</f>
        <v>#DIV/0!</v>
      </c>
      <c r="AB8" s="1477" t="e">
        <f t="shared" ref="AB8:AB36" si="4">D8/H8</f>
        <v>#DIV/0!</v>
      </c>
      <c r="AC8" s="1477" t="e">
        <f t="shared" ref="AC8:AC36" si="5">D8/J8</f>
        <v>#DIV/0!</v>
      </c>
    </row>
    <row r="9" spans="1:29" s="1184" customFormat="1" x14ac:dyDescent="0.2">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76" t="s">
        <v>514</v>
      </c>
      <c r="Z9" s="1114" t="str">
        <f t="shared" ref="Z9:Z14" si="7">Q9</f>
        <v>用途</v>
      </c>
      <c r="AA9" s="1477">
        <f t="shared" si="3"/>
        <v>1</v>
      </c>
      <c r="AB9" s="1477">
        <f t="shared" si="4"/>
        <v>1</v>
      </c>
      <c r="AC9" s="1477">
        <f t="shared" si="5"/>
        <v>1</v>
      </c>
    </row>
    <row r="10" spans="1:29" s="1265" customFormat="1" ht="28" x14ac:dyDescent="0.2">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76"/>
      <c r="Z11" s="1114">
        <f t="shared" si="7"/>
        <v>111</v>
      </c>
      <c r="AA11" s="1477">
        <f t="shared" si="3"/>
        <v>1</v>
      </c>
      <c r="AB11" s="1477">
        <f t="shared" si="4"/>
        <v>1</v>
      </c>
      <c r="AC11" s="1477">
        <f t="shared" si="5"/>
        <v>1</v>
      </c>
    </row>
    <row r="12" spans="1:29" s="1184" customFormat="1" ht="16" x14ac:dyDescent="0.2">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76"/>
      <c r="Z12" s="1114">
        <f t="shared" si="7"/>
        <v>111</v>
      </c>
      <c r="AA12" s="1477">
        <f>D12/F12</f>
        <v>1</v>
      </c>
      <c r="AB12" s="1477">
        <f>D12/H12</f>
        <v>1</v>
      </c>
      <c r="AC12" s="1477">
        <f>D12/J12</f>
        <v>1</v>
      </c>
    </row>
    <row r="13" spans="1:29" ht="17" thickBot="1" x14ac:dyDescent="0.25">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76"/>
      <c r="Z13" s="1114">
        <f t="shared" si="7"/>
        <v>111</v>
      </c>
      <c r="AA13" s="1477">
        <f t="shared" si="3"/>
        <v>1</v>
      </c>
      <c r="AB13" s="1477">
        <f t="shared" si="4"/>
        <v>1</v>
      </c>
      <c r="AC13" s="1477">
        <f t="shared" si="5"/>
        <v>1</v>
      </c>
    </row>
    <row r="14" spans="1:29" ht="84" x14ac:dyDescent="0.2">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6" x14ac:dyDescent="0.2">
      <c r="A15" s="490"/>
      <c r="B15" s="894"/>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 x14ac:dyDescent="0.2">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6" x14ac:dyDescent="0.2">
      <c r="A17" s="490"/>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 x14ac:dyDescent="0.2">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6" x14ac:dyDescent="0.2">
      <c r="A19" s="490"/>
      <c r="B19" s="553"/>
      <c r="C19" s="843"/>
      <c r="D19" s="534"/>
      <c r="E19" s="551"/>
      <c r="F19" s="532"/>
      <c r="G19" s="551"/>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6" x14ac:dyDescent="0.2">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6" x14ac:dyDescent="0.2">
      <c r="A21" s="490"/>
      <c r="B21" s="541"/>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6" x14ac:dyDescent="0.2">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6" x14ac:dyDescent="0.2">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6" x14ac:dyDescent="0.2">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891"/>
      <c r="Q24" s="1478">
        <f t="shared" ref="Q24:Q36"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7" thickBot="1" x14ac:dyDescent="0.25">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6" x14ac:dyDescent="0.2">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892"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893" t="s">
        <v>528</v>
      </c>
      <c r="Z26" s="1481" t="str">
        <f t="shared" ref="Z26:Z36" si="15">Q26</f>
        <v>配套类型</v>
      </c>
      <c r="AA26" s="1482">
        <f t="shared" si="3"/>
        <v>1</v>
      </c>
      <c r="AB26" s="1482">
        <f t="shared" si="4"/>
        <v>1</v>
      </c>
      <c r="AC26" s="1482">
        <f t="shared" si="5"/>
        <v>1</v>
      </c>
    </row>
    <row r="27" spans="1:29" s="1266" customFormat="1" ht="16" x14ac:dyDescent="0.2">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893"/>
      <c r="Q27" s="1507" t="str">
        <f t="shared" si="11"/>
        <v>项目停车位配比</v>
      </c>
      <c r="R27" s="1483" t="s">
        <v>8</v>
      </c>
      <c r="S27" s="1484">
        <f t="shared" si="12"/>
        <v>100</v>
      </c>
      <c r="T27" s="1483" t="s">
        <v>8</v>
      </c>
      <c r="U27" s="1484">
        <f t="shared" si="13"/>
        <v>100</v>
      </c>
      <c r="V27" s="1483" t="s">
        <v>8</v>
      </c>
      <c r="W27" s="1484">
        <f t="shared" si="14"/>
        <v>100</v>
      </c>
      <c r="X27" s="1485"/>
      <c r="Y27" s="3893"/>
      <c r="Z27" s="1486" t="str">
        <f t="shared" si="15"/>
        <v>项目停车位配比</v>
      </c>
      <c r="AA27" s="1482">
        <f t="shared" si="3"/>
        <v>1</v>
      </c>
      <c r="AB27" s="1482">
        <f t="shared" si="4"/>
        <v>1</v>
      </c>
      <c r="AC27" s="1482">
        <f t="shared" si="5"/>
        <v>1</v>
      </c>
    </row>
    <row r="28" spans="1:29" ht="16" x14ac:dyDescent="0.2">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893"/>
      <c r="Q28" s="1478" t="str">
        <f t="shared" si="11"/>
        <v>公共部分装修</v>
      </c>
      <c r="R28" s="1479" t="s">
        <v>8</v>
      </c>
      <c r="S28" s="1480">
        <f t="shared" si="12"/>
        <v>100</v>
      </c>
      <c r="T28" s="1479" t="s">
        <v>8</v>
      </c>
      <c r="U28" s="1480">
        <f t="shared" si="13"/>
        <v>100</v>
      </c>
      <c r="V28" s="1479" t="s">
        <v>8</v>
      </c>
      <c r="W28" s="1480">
        <f t="shared" si="14"/>
        <v>100</v>
      </c>
      <c r="X28" s="1473"/>
      <c r="Y28" s="3893"/>
      <c r="Z28" s="1481" t="str">
        <f t="shared" si="15"/>
        <v>公共部分装修</v>
      </c>
      <c r="AA28" s="1482">
        <f t="shared" si="3"/>
        <v>1</v>
      </c>
      <c r="AB28" s="1482">
        <f t="shared" si="4"/>
        <v>1</v>
      </c>
      <c r="AC28" s="1482">
        <f t="shared" si="5"/>
        <v>1</v>
      </c>
    </row>
    <row r="29" spans="1:29" ht="16" x14ac:dyDescent="0.2">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893"/>
      <c r="Q29" s="1478" t="str">
        <f t="shared" si="11"/>
        <v>成新率</v>
      </c>
      <c r="R29" s="1479" t="s">
        <v>8</v>
      </c>
      <c r="S29" s="1480" t="e">
        <f t="shared" si="12"/>
        <v>#N/A</v>
      </c>
      <c r="T29" s="1479" t="s">
        <v>8</v>
      </c>
      <c r="U29" s="1480" t="e">
        <f t="shared" si="13"/>
        <v>#N/A</v>
      </c>
      <c r="V29" s="1479" t="s">
        <v>8</v>
      </c>
      <c r="W29" s="1480" t="e">
        <f t="shared" si="14"/>
        <v>#N/A</v>
      </c>
      <c r="X29" s="1473"/>
      <c r="Y29" s="3893"/>
      <c r="Z29" s="1481" t="str">
        <f t="shared" si="15"/>
        <v>成新率</v>
      </c>
      <c r="AA29" s="1482" t="e">
        <f t="shared" si="3"/>
        <v>#N/A</v>
      </c>
      <c r="AB29" s="1482" t="e">
        <f t="shared" si="4"/>
        <v>#N/A</v>
      </c>
      <c r="AC29" s="1482" t="e">
        <f t="shared" si="5"/>
        <v>#N/A</v>
      </c>
    </row>
    <row r="30" spans="1:29" ht="16" x14ac:dyDescent="0.2">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893"/>
      <c r="Q30" s="1478" t="str">
        <f t="shared" si="11"/>
        <v>物业等级</v>
      </c>
      <c r="R30" s="1479" t="s">
        <v>8</v>
      </c>
      <c r="S30" s="1480">
        <f t="shared" si="12"/>
        <v>100</v>
      </c>
      <c r="T30" s="1479" t="s">
        <v>8</v>
      </c>
      <c r="U30" s="1480">
        <f t="shared" si="13"/>
        <v>100</v>
      </c>
      <c r="V30" s="1479" t="s">
        <v>8</v>
      </c>
      <c r="W30" s="1480">
        <f t="shared" si="14"/>
        <v>100</v>
      </c>
      <c r="X30" s="1473"/>
      <c r="Y30" s="3893"/>
      <c r="Z30" s="1481" t="str">
        <f t="shared" si="15"/>
        <v>物业等级</v>
      </c>
      <c r="AA30" s="1482">
        <f t="shared" si="3"/>
        <v>1</v>
      </c>
      <c r="AB30" s="1482">
        <f t="shared" si="4"/>
        <v>1</v>
      </c>
      <c r="AC30" s="1482">
        <f t="shared" si="5"/>
        <v>1</v>
      </c>
    </row>
    <row r="31" spans="1:29" s="1184" customFormat="1" ht="16" x14ac:dyDescent="0.2">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893"/>
      <c r="Q31" s="1115" t="str">
        <f t="shared" si="11"/>
        <v>停车位面积</v>
      </c>
      <c r="R31" s="1474" t="s">
        <v>8</v>
      </c>
      <c r="S31" s="1475" t="e">
        <f t="shared" si="12"/>
        <v>#N/A</v>
      </c>
      <c r="T31" s="1474" t="s">
        <v>8</v>
      </c>
      <c r="U31" s="1475" t="e">
        <f t="shared" si="13"/>
        <v>#N/A</v>
      </c>
      <c r="V31" s="1474" t="s">
        <v>8</v>
      </c>
      <c r="W31" s="1475" t="e">
        <f t="shared" si="14"/>
        <v>#N/A</v>
      </c>
      <c r="X31" s="1476"/>
      <c r="Y31" s="3893"/>
      <c r="Z31" s="1114" t="str">
        <f t="shared" si="15"/>
        <v>停车位面积</v>
      </c>
      <c r="AA31" s="1477" t="e">
        <f t="shared" si="3"/>
        <v>#N/A</v>
      </c>
      <c r="AB31" s="1477" t="e">
        <f t="shared" si="4"/>
        <v>#N/A</v>
      </c>
      <c r="AC31" s="1477" t="e">
        <f t="shared" si="5"/>
        <v>#N/A</v>
      </c>
    </row>
    <row r="32" spans="1:29" ht="16" x14ac:dyDescent="0.2">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893" t="s">
        <v>528</v>
      </c>
      <c r="Q32" s="1478" t="str">
        <f t="shared" si="11"/>
        <v>车位类型</v>
      </c>
      <c r="R32" s="1479" t="s">
        <v>8</v>
      </c>
      <c r="S32" s="1480">
        <f t="shared" si="12"/>
        <v>100</v>
      </c>
      <c r="T32" s="1479" t="s">
        <v>8</v>
      </c>
      <c r="U32" s="1480">
        <f t="shared" si="13"/>
        <v>100</v>
      </c>
      <c r="V32" s="1479" t="s">
        <v>8</v>
      </c>
      <c r="W32" s="1480">
        <f t="shared" si="14"/>
        <v>100</v>
      </c>
      <c r="X32" s="1473"/>
      <c r="Y32" s="3893" t="s">
        <v>528</v>
      </c>
      <c r="Z32" s="1481" t="str">
        <f t="shared" si="15"/>
        <v>车位类型</v>
      </c>
      <c r="AA32" s="1482">
        <f t="shared" si="3"/>
        <v>1</v>
      </c>
      <c r="AB32" s="1482">
        <f t="shared" si="4"/>
        <v>1</v>
      </c>
      <c r="AC32" s="1482">
        <f t="shared" si="5"/>
        <v>1</v>
      </c>
    </row>
    <row r="33" spans="1:29" ht="16" x14ac:dyDescent="0.2">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893"/>
      <c r="Q33" s="1478" t="str">
        <f t="shared" si="11"/>
        <v>是否直接入户</v>
      </c>
      <c r="R33" s="1479" t="s">
        <v>8</v>
      </c>
      <c r="S33" s="1480">
        <f t="shared" si="12"/>
        <v>100</v>
      </c>
      <c r="T33" s="1479" t="s">
        <v>8</v>
      </c>
      <c r="U33" s="1480">
        <f t="shared" si="13"/>
        <v>100</v>
      </c>
      <c r="V33" s="1479" t="s">
        <v>8</v>
      </c>
      <c r="W33" s="1480">
        <f t="shared" si="14"/>
        <v>100</v>
      </c>
      <c r="X33" s="1473"/>
      <c r="Y33" s="3893"/>
      <c r="Z33" s="1481" t="str">
        <f t="shared" si="15"/>
        <v>是否直接入户</v>
      </c>
      <c r="AA33" s="1482">
        <f t="shared" si="3"/>
        <v>1</v>
      </c>
      <c r="AB33" s="1482">
        <f t="shared" si="4"/>
        <v>1</v>
      </c>
      <c r="AC33" s="1482">
        <f t="shared" si="5"/>
        <v>1</v>
      </c>
    </row>
    <row r="34" spans="1:29" ht="16" x14ac:dyDescent="0.2">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s="1266" customFormat="1" ht="16" x14ac:dyDescent="0.2">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893"/>
      <c r="Q35" s="1507">
        <f t="shared" si="11"/>
        <v>111</v>
      </c>
      <c r="R35" s="1483" t="s">
        <v>8</v>
      </c>
      <c r="S35" s="1484">
        <f t="shared" si="12"/>
        <v>100</v>
      </c>
      <c r="T35" s="1483" t="s">
        <v>8</v>
      </c>
      <c r="U35" s="1484">
        <f t="shared" si="13"/>
        <v>100</v>
      </c>
      <c r="V35" s="1483" t="s">
        <v>8</v>
      </c>
      <c r="W35" s="1484">
        <f t="shared" si="14"/>
        <v>100</v>
      </c>
      <c r="X35" s="1485"/>
      <c r="Y35" s="3893"/>
      <c r="Z35" s="1486">
        <f t="shared" si="15"/>
        <v>111</v>
      </c>
      <c r="AA35" s="1482">
        <f t="shared" si="3"/>
        <v>1</v>
      </c>
      <c r="AB35" s="1482">
        <f t="shared" si="4"/>
        <v>1</v>
      </c>
      <c r="AC35" s="1482">
        <f t="shared" si="5"/>
        <v>1</v>
      </c>
    </row>
    <row r="36" spans="1:29" ht="17" thickBot="1" x14ac:dyDescent="0.25">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893"/>
      <c r="Q36" s="1478">
        <f t="shared" si="11"/>
        <v>111</v>
      </c>
      <c r="R36" s="1479" t="s">
        <v>8</v>
      </c>
      <c r="S36" s="1480">
        <f t="shared" si="12"/>
        <v>100</v>
      </c>
      <c r="T36" s="1479" t="s">
        <v>8</v>
      </c>
      <c r="U36" s="1480">
        <f t="shared" si="13"/>
        <v>100</v>
      </c>
      <c r="V36" s="1479" t="s">
        <v>8</v>
      </c>
      <c r="W36" s="1480">
        <f t="shared" si="14"/>
        <v>100</v>
      </c>
      <c r="X36" s="1473"/>
      <c r="Y36" s="3893"/>
      <c r="Z36" s="1481">
        <f t="shared" si="15"/>
        <v>111</v>
      </c>
      <c r="AA36" s="1482">
        <f t="shared" si="3"/>
        <v>1</v>
      </c>
      <c r="AB36" s="1482">
        <f t="shared" si="4"/>
        <v>1</v>
      </c>
      <c r="AC36" s="1482">
        <f t="shared" si="5"/>
        <v>1</v>
      </c>
    </row>
    <row r="37" spans="1:29" x14ac:dyDescent="0.2">
      <c r="A37" s="1730" t="s">
        <v>2044</v>
      </c>
      <c r="B37" s="1731" t="s">
        <v>2045</v>
      </c>
      <c r="C37" s="2434" t="s">
        <v>1</v>
      </c>
      <c r="D37" s="2435"/>
      <c r="E37" s="2436"/>
      <c r="F37" s="2437"/>
      <c r="G37" s="2438"/>
      <c r="H37" s="2439"/>
      <c r="I37" s="2436"/>
      <c r="J37" s="2439"/>
      <c r="K37" s="1512"/>
      <c r="L37" s="1994"/>
      <c r="M37" s="1995"/>
      <c r="N37" s="1984"/>
      <c r="O37" s="1995"/>
      <c r="P37" s="3887" t="str">
        <f>A37</f>
        <v>成交单价</v>
      </c>
      <c r="Q37" s="3887"/>
      <c r="R37" s="3984">
        <f>E37</f>
        <v>0</v>
      </c>
      <c r="S37" s="3984"/>
      <c r="T37" s="3984">
        <f>G37</f>
        <v>0</v>
      </c>
      <c r="U37" s="3984"/>
      <c r="V37" s="3984">
        <f>I37</f>
        <v>0</v>
      </c>
      <c r="W37" s="3984"/>
      <c r="X37" s="1468"/>
      <c r="Y37" s="1487"/>
      <c r="Z37" s="1468"/>
      <c r="AA37" s="1468"/>
      <c r="AB37" s="1468"/>
      <c r="AC37" s="1468"/>
    </row>
    <row r="38" spans="1:29" ht="15" thickBot="1" x14ac:dyDescent="0.25">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887" t="str">
        <f>A38</f>
        <v>比较价格（元/平方米）</v>
      </c>
      <c r="Q38" s="3887"/>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468"/>
      <c r="Y38" s="1468"/>
      <c r="Z38" s="1468"/>
      <c r="AA38" s="1468"/>
      <c r="AB38" s="1468"/>
      <c r="AC38" s="1468"/>
    </row>
    <row r="39" spans="1:29" ht="15" thickBot="1" x14ac:dyDescent="0.25">
      <c r="A39" s="594" t="s">
        <v>2873</v>
      </c>
      <c r="B39" s="595"/>
      <c r="C39" s="2442" t="e">
        <f>R39</f>
        <v>#DIV/0!</v>
      </c>
      <c r="D39" s="2442"/>
      <c r="E39" s="2442"/>
      <c r="F39" s="2442"/>
      <c r="G39" s="2442"/>
      <c r="H39" s="2442"/>
      <c r="I39" s="2442"/>
      <c r="J39" s="2442"/>
      <c r="K39" s="1513"/>
      <c r="L39" s="1994"/>
      <c r="M39" s="1995"/>
      <c r="N39" s="1995"/>
      <c r="O39" s="1995"/>
      <c r="P39" s="3884" t="str">
        <f>A39</f>
        <v>估价对象XX用房的比较价格（楼面单价，元/平方米）</v>
      </c>
      <c r="Q39" s="3885"/>
      <c r="R39" s="3983" t="e">
        <f>IF(F1="售价",ROUND(IF(D38="简单平均",AVERAGE(R38:W38),R38*F38+T38*H38+V38*J38),0),ROUND(IF(D38="简单平均",AVERAGE(R38:V38),R38*F38+T38*H38+V38*J38),1))</f>
        <v>#DIV/0!</v>
      </c>
      <c r="S39" s="3983"/>
      <c r="T39" s="3983"/>
      <c r="U39" s="3983"/>
      <c r="V39" s="3983"/>
      <c r="W39" s="3983"/>
      <c r="X39" s="1468"/>
      <c r="Y39" s="1468"/>
      <c r="Z39" s="1468"/>
      <c r="AA39" s="1468"/>
      <c r="AB39" s="1468"/>
      <c r="AC39" s="1468"/>
    </row>
    <row r="40" spans="1:29" x14ac:dyDescent="0.2">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x14ac:dyDescent="0.2">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x14ac:dyDescent="0.2">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x14ac:dyDescent="0.2">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x14ac:dyDescent="0.2">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x14ac:dyDescent="0.2">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x14ac:dyDescent="0.2">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 thickBot="1" x14ac:dyDescent="0.25">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x14ac:dyDescent="0.2">
      <c r="A48" s="618" t="s">
        <v>507</v>
      </c>
      <c r="B48" s="619"/>
      <c r="C48" s="2483" t="str">
        <f>YEAR(C7)&amp;"-"&amp;MONTH(C7)</f>
        <v>2022-1</v>
      </c>
      <c r="D48" s="2485">
        <f>EDATE(C48,-1)</f>
        <v>44531</v>
      </c>
      <c r="E48" s="2485">
        <f t="shared" ref="E48:O48" si="16">EDATE(D48,-1)</f>
        <v>44501</v>
      </c>
      <c r="F48" s="2485">
        <f t="shared" si="16"/>
        <v>44470</v>
      </c>
      <c r="G48" s="2485">
        <f t="shared" si="16"/>
        <v>44440</v>
      </c>
      <c r="H48" s="2485">
        <f t="shared" si="16"/>
        <v>44409</v>
      </c>
      <c r="I48" s="2485">
        <f t="shared" si="16"/>
        <v>44378</v>
      </c>
      <c r="J48" s="2485">
        <f t="shared" si="16"/>
        <v>44348</v>
      </c>
      <c r="K48" s="2485">
        <f t="shared" si="16"/>
        <v>44317</v>
      </c>
      <c r="L48" s="2485">
        <f t="shared" si="16"/>
        <v>44287</v>
      </c>
      <c r="M48" s="2485">
        <f t="shared" si="16"/>
        <v>44256</v>
      </c>
      <c r="N48" s="2485">
        <f t="shared" si="16"/>
        <v>44228</v>
      </c>
      <c r="O48" s="2485">
        <f t="shared" si="16"/>
        <v>44197</v>
      </c>
      <c r="P48" s="2009"/>
      <c r="Q48" s="2010"/>
      <c r="R48" s="2010"/>
      <c r="S48" s="2010"/>
      <c r="T48" s="2010"/>
      <c r="U48" s="2010"/>
      <c r="V48" s="2010"/>
      <c r="W48" s="2010"/>
      <c r="X48" s="2010"/>
      <c r="Y48" s="2010"/>
      <c r="Z48" s="2010"/>
      <c r="AA48" s="2010"/>
      <c r="AB48" s="2010"/>
      <c r="AC48" s="2010"/>
    </row>
    <row r="49" spans="1:29" s="1184" customFormat="1" x14ac:dyDescent="0.2">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 thickBot="1" x14ac:dyDescent="0.25">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x14ac:dyDescent="0.2">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 thickBot="1" x14ac:dyDescent="0.25">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x14ac:dyDescent="0.2">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 thickBot="1" x14ac:dyDescent="0.25">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9" thickTop="1" x14ac:dyDescent="0.2">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 thickBot="1" x14ac:dyDescent="0.25">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 thickTop="1" x14ac:dyDescent="0.2">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 thickBot="1" x14ac:dyDescent="0.25">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 thickTop="1" x14ac:dyDescent="0.2">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 thickBot="1" x14ac:dyDescent="0.25">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 thickTop="1" x14ac:dyDescent="0.2">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 thickBot="1" x14ac:dyDescent="0.25">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x14ac:dyDescent="0.2">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 thickBot="1" x14ac:dyDescent="0.25">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 thickTop="1" x14ac:dyDescent="0.2">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 thickBot="1" x14ac:dyDescent="0.25">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 thickTop="1" x14ac:dyDescent="0.2">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 thickBot="1" x14ac:dyDescent="0.25">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 thickTop="1" x14ac:dyDescent="0.2">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 thickBot="1" x14ac:dyDescent="0.25">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 thickTop="1" x14ac:dyDescent="0.2">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 thickBot="1" x14ac:dyDescent="0.25">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 thickTop="1" x14ac:dyDescent="0.2">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 thickBot="1" x14ac:dyDescent="0.25">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 thickTop="1" x14ac:dyDescent="0.2">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 thickBot="1" x14ac:dyDescent="0.25">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 thickTop="1" x14ac:dyDescent="0.2">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 thickBot="1" x14ac:dyDescent="0.25">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9" thickTop="1" x14ac:dyDescent="0.2">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 thickBot="1" x14ac:dyDescent="0.25">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 thickTop="1" x14ac:dyDescent="0.2">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 thickBot="1" x14ac:dyDescent="0.25">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x14ac:dyDescent="0.2">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 thickBot="1" x14ac:dyDescent="0.25">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x14ac:dyDescent="0.2">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x14ac:dyDescent="0.2">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 thickBot="1" x14ac:dyDescent="0.25">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x14ac:dyDescent="0.2">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 thickBot="1" x14ac:dyDescent="0.25">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x14ac:dyDescent="0.2">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x14ac:dyDescent="0.2">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 thickBot="1" x14ac:dyDescent="0.25">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x14ac:dyDescent="0.2">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 thickBot="1" x14ac:dyDescent="0.25">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x14ac:dyDescent="0.2">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 thickBot="1" x14ac:dyDescent="0.25">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x14ac:dyDescent="0.2">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 thickBot="1" x14ac:dyDescent="0.25">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x14ac:dyDescent="0.2">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 thickBot="1" x14ac:dyDescent="0.25">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x14ac:dyDescent="0.2">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 thickBot="1" x14ac:dyDescent="0.25">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x14ac:dyDescent="0.2">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x14ac:dyDescent="0.2">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x14ac:dyDescent="0.2">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x14ac:dyDescent="0.2">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x14ac:dyDescent="0.2">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x14ac:dyDescent="0.2">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x14ac:dyDescent="0.2">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x14ac:dyDescent="0.2">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x14ac:dyDescent="0.2">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x14ac:dyDescent="0.2">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x14ac:dyDescent="0.2">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x14ac:dyDescent="0.2">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x14ac:dyDescent="0.2">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x14ac:dyDescent="0.2">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x14ac:dyDescent="0.2">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x14ac:dyDescent="0.2">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x14ac:dyDescent="0.2">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x14ac:dyDescent="0.2">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x14ac:dyDescent="0.2">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x14ac:dyDescent="0.2">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x14ac:dyDescent="0.2">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x14ac:dyDescent="0.2">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x14ac:dyDescent="0.2">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x14ac:dyDescent="0.2">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x14ac:dyDescent="0.2">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x14ac:dyDescent="0.2">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x14ac:dyDescent="0.2">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x14ac:dyDescent="0.2">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x14ac:dyDescent="0.2">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x14ac:dyDescent="0.2">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x14ac:dyDescent="0.2">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x14ac:dyDescent="0.2">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x14ac:dyDescent="0.2">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x14ac:dyDescent="0.2">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x14ac:dyDescent="0.2">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x14ac:dyDescent="0.2">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x14ac:dyDescent="0.2">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x14ac:dyDescent="0.2">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x14ac:dyDescent="0.2">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x14ac:dyDescent="0.2">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x14ac:dyDescent="0.2">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x14ac:dyDescent="0.2">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x14ac:dyDescent="0.2">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x14ac:dyDescent="0.2">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x14ac:dyDescent="0.2">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x14ac:dyDescent="0.2">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x14ac:dyDescent="0.2">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x14ac:dyDescent="0.2">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x14ac:dyDescent="0.2">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x14ac:dyDescent="0.2">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x14ac:dyDescent="0.2">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x14ac:dyDescent="0.2">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x14ac:dyDescent="0.2">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x14ac:dyDescent="0.2">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x14ac:dyDescent="0.2">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view="pageBreakPreview" zoomScale="60" zoomScaleNormal="60" workbookViewId="0">
      <selection activeCell="F7" sqref="F7:F34"/>
    </sheetView>
  </sheetViews>
  <sheetFormatPr baseColWidth="10" defaultColWidth="9" defaultRowHeight="14" x14ac:dyDescent="0.2"/>
  <cols>
    <col min="1" max="1" width="10.5" style="1264" customWidth="1"/>
    <col min="2" max="2" width="15.6640625" style="1264" customWidth="1"/>
    <col min="3" max="3" width="14.33203125" style="1264" customWidth="1"/>
    <col min="4" max="4" width="12.1640625" style="1264" customWidth="1"/>
    <col min="5" max="5" width="14.33203125" style="1264" customWidth="1"/>
    <col min="6" max="6" width="12.1640625" style="1264" customWidth="1"/>
    <col min="7" max="7" width="14.5" style="1264" customWidth="1"/>
    <col min="8" max="8" width="12.1640625" style="1264" customWidth="1"/>
    <col min="9" max="9" width="14.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29" s="1263" customFormat="1" ht="28.5" customHeight="1" x14ac:dyDescent="0.2">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x14ac:dyDescent="0.2">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x14ac:dyDescent="0.25">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x14ac:dyDescent="0.2">
      <c r="A4" s="487" t="s">
        <v>775</v>
      </c>
      <c r="B4" s="488"/>
      <c r="C4" s="3899" t="s">
        <v>776</v>
      </c>
      <c r="D4" s="3900"/>
      <c r="E4" s="3901" t="s">
        <v>777</v>
      </c>
      <c r="F4" s="3902"/>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x14ac:dyDescent="0.2">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 thickBot="1" x14ac:dyDescent="0.25">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 thickBot="1" x14ac:dyDescent="0.25">
      <c r="A7" s="2593"/>
      <c r="B7" s="2600" t="s">
        <v>507</v>
      </c>
      <c r="C7" s="494">
        <f>'数据-取费表'!B2</f>
        <v>44571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 thickBot="1" x14ac:dyDescent="0.25">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4" si="3">D8/F8</f>
        <v>#DIV/0!</v>
      </c>
      <c r="AB8" s="1477" t="e">
        <f t="shared" ref="AB8:AB34" si="4">D8/H8</f>
        <v>#DIV/0!</v>
      </c>
      <c r="AC8" s="1477" t="e">
        <f t="shared" ref="AC8:AC34" si="5">D8/J8</f>
        <v>#DIV/0!</v>
      </c>
    </row>
    <row r="9" spans="1:29" s="1184" customFormat="1" x14ac:dyDescent="0.2">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76" t="s">
        <v>514</v>
      </c>
      <c r="Z9" s="1114" t="str">
        <f t="shared" ref="Z9:Z14" si="7">Q9</f>
        <v>用途</v>
      </c>
      <c r="AA9" s="1477">
        <f t="shared" si="3"/>
        <v>1</v>
      </c>
      <c r="AB9" s="1477">
        <f t="shared" si="4"/>
        <v>1</v>
      </c>
      <c r="AC9" s="1477">
        <f t="shared" si="5"/>
        <v>1</v>
      </c>
    </row>
    <row r="10" spans="1:29" s="1265" customFormat="1" ht="28" x14ac:dyDescent="0.2">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76"/>
      <c r="Z10" s="1114" t="str">
        <f t="shared" si="7"/>
        <v>土地使用年限（年）</v>
      </c>
      <c r="AA10" s="1477">
        <f t="shared" si="3"/>
        <v>1</v>
      </c>
      <c r="AB10" s="1477">
        <f t="shared" si="4"/>
        <v>1</v>
      </c>
      <c r="AC10" s="1477">
        <f t="shared" si="5"/>
        <v>1</v>
      </c>
    </row>
    <row r="11" spans="1:29" ht="16" x14ac:dyDescent="0.2">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76"/>
      <c r="Z11" s="1114">
        <f t="shared" si="7"/>
        <v>111</v>
      </c>
      <c r="AA11" s="1477">
        <f t="shared" si="3"/>
        <v>1</v>
      </c>
      <c r="AB11" s="1477">
        <f t="shared" si="4"/>
        <v>1</v>
      </c>
      <c r="AC11" s="1477">
        <f t="shared" si="5"/>
        <v>1</v>
      </c>
    </row>
    <row r="12" spans="1:29" s="1184" customFormat="1" ht="16" x14ac:dyDescent="0.2">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76"/>
      <c r="Z12" s="1114">
        <f t="shared" si="7"/>
        <v>111</v>
      </c>
      <c r="AA12" s="1477">
        <f>D12/F12</f>
        <v>1</v>
      </c>
      <c r="AB12" s="1477">
        <f>D12/H12</f>
        <v>1</v>
      </c>
      <c r="AC12" s="1477">
        <f>D12/J12</f>
        <v>1</v>
      </c>
    </row>
    <row r="13" spans="1:29" ht="17" thickBot="1" x14ac:dyDescent="0.25">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76"/>
      <c r="Z13" s="1114">
        <f t="shared" si="7"/>
        <v>111</v>
      </c>
      <c r="AA13" s="1477">
        <f t="shared" si="3"/>
        <v>1</v>
      </c>
      <c r="AB13" s="1477">
        <f t="shared" si="4"/>
        <v>1</v>
      </c>
      <c r="AC13" s="1477">
        <f t="shared" si="5"/>
        <v>1</v>
      </c>
    </row>
    <row r="14" spans="1:29" ht="84" x14ac:dyDescent="0.2">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6" x14ac:dyDescent="0.2">
      <c r="A15" s="507"/>
      <c r="B15" s="839"/>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 x14ac:dyDescent="0.2">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6" x14ac:dyDescent="0.2">
      <c r="A17" s="507"/>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 x14ac:dyDescent="0.2">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6" x14ac:dyDescent="0.2">
      <c r="A19" s="507"/>
      <c r="B19" s="553"/>
      <c r="C19" s="843"/>
      <c r="D19" s="534"/>
      <c r="E19" s="843"/>
      <c r="F19" s="538"/>
      <c r="G19" s="843"/>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6" x14ac:dyDescent="0.2">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6" x14ac:dyDescent="0.2">
      <c r="A21" s="507"/>
      <c r="B21" s="570"/>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6" x14ac:dyDescent="0.2">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6" x14ac:dyDescent="0.2">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6" x14ac:dyDescent="0.2">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891"/>
      <c r="Q24" s="1478">
        <f t="shared" ref="Q24:Q34"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7" thickBot="1" x14ac:dyDescent="0.25">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6" x14ac:dyDescent="0.2">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892"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893" t="s">
        <v>799</v>
      </c>
      <c r="Z26" s="1481" t="str">
        <f t="shared" ref="Z26:Z34" si="15">Q26</f>
        <v>公共部分装修</v>
      </c>
      <c r="AA26" s="1482">
        <f t="shared" si="3"/>
        <v>1</v>
      </c>
      <c r="AB26" s="1482">
        <f t="shared" si="4"/>
        <v>1</v>
      </c>
      <c r="AC26" s="1482">
        <f t="shared" si="5"/>
        <v>1</v>
      </c>
    </row>
    <row r="27" spans="1:29" s="1266" customFormat="1" ht="16" x14ac:dyDescent="0.2">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893"/>
      <c r="Q27" s="1507" t="str">
        <f t="shared" si="11"/>
        <v>成新率</v>
      </c>
      <c r="R27" s="1483" t="s">
        <v>8</v>
      </c>
      <c r="S27" s="1484" t="e">
        <f t="shared" si="12"/>
        <v>#N/A</v>
      </c>
      <c r="T27" s="1483" t="s">
        <v>8</v>
      </c>
      <c r="U27" s="1484" t="e">
        <f t="shared" si="13"/>
        <v>#N/A</v>
      </c>
      <c r="V27" s="1483" t="s">
        <v>8</v>
      </c>
      <c r="W27" s="1484" t="e">
        <f t="shared" si="14"/>
        <v>#N/A</v>
      </c>
      <c r="X27" s="1485"/>
      <c r="Y27" s="3893"/>
      <c r="Z27" s="1486" t="str">
        <f t="shared" si="15"/>
        <v>成新率</v>
      </c>
      <c r="AA27" s="1482" t="e">
        <f t="shared" si="3"/>
        <v>#N/A</v>
      </c>
      <c r="AB27" s="1482" t="e">
        <f t="shared" si="4"/>
        <v>#N/A</v>
      </c>
      <c r="AC27" s="1482" t="e">
        <f t="shared" si="5"/>
        <v>#N/A</v>
      </c>
    </row>
    <row r="28" spans="1:29" ht="16" x14ac:dyDescent="0.2">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893"/>
      <c r="Q28" s="1478" t="str">
        <f t="shared" si="11"/>
        <v>物业等级</v>
      </c>
      <c r="R28" s="1479" t="s">
        <v>8</v>
      </c>
      <c r="S28" s="1480">
        <f t="shared" si="12"/>
        <v>100</v>
      </c>
      <c r="T28" s="1479" t="s">
        <v>8</v>
      </c>
      <c r="U28" s="1480">
        <f t="shared" si="13"/>
        <v>100</v>
      </c>
      <c r="V28" s="1479" t="s">
        <v>8</v>
      </c>
      <c r="W28" s="1480">
        <f t="shared" si="14"/>
        <v>100</v>
      </c>
      <c r="X28" s="1473"/>
      <c r="Y28" s="3893"/>
      <c r="Z28" s="1481" t="str">
        <f t="shared" si="15"/>
        <v>物业等级</v>
      </c>
      <c r="AA28" s="1482">
        <f t="shared" si="3"/>
        <v>1</v>
      </c>
      <c r="AB28" s="1482">
        <f t="shared" si="4"/>
        <v>1</v>
      </c>
      <c r="AC28" s="1482">
        <f t="shared" si="5"/>
        <v>1</v>
      </c>
    </row>
    <row r="29" spans="1:29" ht="16" x14ac:dyDescent="0.2">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893"/>
      <c r="Q29" s="1478" t="str">
        <f t="shared" si="11"/>
        <v>有无电梯</v>
      </c>
      <c r="R29" s="1479" t="s">
        <v>8</v>
      </c>
      <c r="S29" s="1480">
        <f t="shared" si="12"/>
        <v>100</v>
      </c>
      <c r="T29" s="1479" t="s">
        <v>8</v>
      </c>
      <c r="U29" s="1480">
        <f t="shared" si="13"/>
        <v>100</v>
      </c>
      <c r="V29" s="1479" t="s">
        <v>8</v>
      </c>
      <c r="W29" s="1480">
        <f t="shared" si="14"/>
        <v>100</v>
      </c>
      <c r="X29" s="1473"/>
      <c r="Y29" s="3893"/>
      <c r="Z29" s="1481" t="str">
        <f t="shared" si="15"/>
        <v>有无电梯</v>
      </c>
      <c r="AA29" s="1482">
        <f t="shared" si="3"/>
        <v>1</v>
      </c>
      <c r="AB29" s="1482">
        <f t="shared" si="4"/>
        <v>1</v>
      </c>
      <c r="AC29" s="1482">
        <f t="shared" si="5"/>
        <v>1</v>
      </c>
    </row>
    <row r="30" spans="1:29" ht="16" x14ac:dyDescent="0.2">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893"/>
      <c r="Q30" s="1478" t="str">
        <f t="shared" si="11"/>
        <v>建筑面积</v>
      </c>
      <c r="R30" s="1479" t="s">
        <v>8</v>
      </c>
      <c r="S30" s="1480" t="e">
        <f t="shared" si="12"/>
        <v>#N/A</v>
      </c>
      <c r="T30" s="1479" t="s">
        <v>8</v>
      </c>
      <c r="U30" s="1480" t="e">
        <f t="shared" si="13"/>
        <v>#N/A</v>
      </c>
      <c r="V30" s="1479" t="s">
        <v>8</v>
      </c>
      <c r="W30" s="1480" t="e">
        <f t="shared" si="14"/>
        <v>#N/A</v>
      </c>
      <c r="X30" s="1473"/>
      <c r="Y30" s="3893"/>
      <c r="Z30" s="1481" t="str">
        <f t="shared" si="15"/>
        <v>建筑面积</v>
      </c>
      <c r="AA30" s="1482" t="e">
        <f t="shared" si="3"/>
        <v>#N/A</v>
      </c>
      <c r="AB30" s="1482" t="e">
        <f t="shared" si="4"/>
        <v>#N/A</v>
      </c>
      <c r="AC30" s="1482" t="e">
        <f t="shared" si="5"/>
        <v>#N/A</v>
      </c>
    </row>
    <row r="31" spans="1:29" s="1184" customFormat="1" ht="16" x14ac:dyDescent="0.2">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893"/>
      <c r="Q31" s="1115" t="str">
        <f t="shared" si="11"/>
        <v>是否封闭</v>
      </c>
      <c r="R31" s="1474" t="s">
        <v>8</v>
      </c>
      <c r="S31" s="1475">
        <f t="shared" si="12"/>
        <v>100</v>
      </c>
      <c r="T31" s="1474" t="s">
        <v>8</v>
      </c>
      <c r="U31" s="1475">
        <f t="shared" si="13"/>
        <v>100</v>
      </c>
      <c r="V31" s="1474" t="s">
        <v>8</v>
      </c>
      <c r="W31" s="1475">
        <f t="shared" si="14"/>
        <v>100</v>
      </c>
      <c r="X31" s="1476"/>
      <c r="Y31" s="3893"/>
      <c r="Z31" s="1114" t="str">
        <f t="shared" si="15"/>
        <v>是否封闭</v>
      </c>
      <c r="AA31" s="1477">
        <f t="shared" si="3"/>
        <v>1</v>
      </c>
      <c r="AB31" s="1477">
        <f t="shared" si="4"/>
        <v>1</v>
      </c>
      <c r="AC31" s="1477">
        <f t="shared" si="5"/>
        <v>1</v>
      </c>
    </row>
    <row r="32" spans="1:29" ht="16" x14ac:dyDescent="0.2">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893" t="s">
        <v>528</v>
      </c>
      <c r="Q32" s="1478">
        <f t="shared" si="11"/>
        <v>111</v>
      </c>
      <c r="R32" s="1479" t="s">
        <v>8</v>
      </c>
      <c r="S32" s="1480">
        <f t="shared" si="12"/>
        <v>100</v>
      </c>
      <c r="T32" s="1479" t="s">
        <v>8</v>
      </c>
      <c r="U32" s="1480">
        <f t="shared" si="13"/>
        <v>100</v>
      </c>
      <c r="V32" s="1479" t="s">
        <v>8</v>
      </c>
      <c r="W32" s="1480">
        <f t="shared" si="14"/>
        <v>100</v>
      </c>
      <c r="X32" s="1473"/>
      <c r="Y32" s="3893" t="s">
        <v>528</v>
      </c>
      <c r="Z32" s="1481">
        <f t="shared" si="15"/>
        <v>111</v>
      </c>
      <c r="AA32" s="1482">
        <f t="shared" si="3"/>
        <v>1</v>
      </c>
      <c r="AB32" s="1482">
        <f t="shared" si="4"/>
        <v>1</v>
      </c>
      <c r="AC32" s="1482">
        <f t="shared" si="5"/>
        <v>1</v>
      </c>
    </row>
    <row r="33" spans="1:29" ht="16" x14ac:dyDescent="0.2">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893"/>
      <c r="Q33" s="1478">
        <f t="shared" si="11"/>
        <v>111</v>
      </c>
      <c r="R33" s="1479" t="s">
        <v>8</v>
      </c>
      <c r="S33" s="1480">
        <f t="shared" si="12"/>
        <v>100</v>
      </c>
      <c r="T33" s="1479" t="s">
        <v>8</v>
      </c>
      <c r="U33" s="1480">
        <f t="shared" si="13"/>
        <v>100</v>
      </c>
      <c r="V33" s="1479" t="s">
        <v>8</v>
      </c>
      <c r="W33" s="1480">
        <f t="shared" si="14"/>
        <v>100</v>
      </c>
      <c r="X33" s="1473"/>
      <c r="Y33" s="3893"/>
      <c r="Z33" s="1481">
        <f t="shared" si="15"/>
        <v>111</v>
      </c>
      <c r="AA33" s="1482">
        <f t="shared" si="3"/>
        <v>1</v>
      </c>
      <c r="AB33" s="1482">
        <f t="shared" si="4"/>
        <v>1</v>
      </c>
      <c r="AC33" s="1482">
        <f t="shared" si="5"/>
        <v>1</v>
      </c>
    </row>
    <row r="34" spans="1:29" ht="17" thickBot="1" x14ac:dyDescent="0.25">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x14ac:dyDescent="0.2">
      <c r="A35" s="582" t="s">
        <v>714</v>
      </c>
      <c r="B35" s="857"/>
      <c r="C35" s="2434" t="s">
        <v>1</v>
      </c>
      <c r="D35" s="2435"/>
      <c r="E35" s="2436"/>
      <c r="F35" s="2437"/>
      <c r="G35" s="2438"/>
      <c r="H35" s="2439"/>
      <c r="I35" s="2436"/>
      <c r="J35" s="2439"/>
      <c r="K35" s="1512"/>
      <c r="L35" s="1994"/>
      <c r="M35" s="1995"/>
      <c r="N35" s="1984"/>
      <c r="O35" s="1995"/>
      <c r="P35" s="3887" t="str">
        <f>A35</f>
        <v>成交单价（元/平方米）</v>
      </c>
      <c r="Q35" s="3887"/>
      <c r="R35" s="3984">
        <f>E35</f>
        <v>0</v>
      </c>
      <c r="S35" s="3984"/>
      <c r="T35" s="3984">
        <f>G35</f>
        <v>0</v>
      </c>
      <c r="U35" s="3984"/>
      <c r="V35" s="3984">
        <f>I35</f>
        <v>0</v>
      </c>
      <c r="W35" s="3984"/>
      <c r="X35" s="1468"/>
      <c r="Y35" s="1487"/>
      <c r="Z35" s="1468"/>
      <c r="AA35" s="1468"/>
      <c r="AB35" s="1468"/>
      <c r="AC35" s="1468"/>
    </row>
    <row r="36" spans="1:29" ht="15" thickBot="1" x14ac:dyDescent="0.25">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887" t="str">
        <f>A36</f>
        <v>比较价格（元/平方米）</v>
      </c>
      <c r="Q36" s="3887"/>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468"/>
      <c r="Y36" s="1468"/>
      <c r="Z36" s="1468"/>
      <c r="AA36" s="1468"/>
      <c r="AB36" s="1468"/>
      <c r="AC36" s="1468"/>
    </row>
    <row r="37" spans="1:29" ht="15" thickBot="1" x14ac:dyDescent="0.25">
      <c r="A37" s="594" t="s">
        <v>2873</v>
      </c>
      <c r="B37" s="595"/>
      <c r="C37" s="2442" t="e">
        <f>R37</f>
        <v>#DIV/0!</v>
      </c>
      <c r="D37" s="2442"/>
      <c r="E37" s="2442"/>
      <c r="F37" s="2442"/>
      <c r="G37" s="2442"/>
      <c r="H37" s="2442"/>
      <c r="I37" s="2442"/>
      <c r="J37" s="2442"/>
      <c r="K37" s="1513"/>
      <c r="L37" s="1994"/>
      <c r="M37" s="1995"/>
      <c r="N37" s="1995"/>
      <c r="O37" s="1995"/>
      <c r="P37" s="3884" t="str">
        <f>A37</f>
        <v>估价对象XX用房的比较价格（楼面单价，元/平方米）</v>
      </c>
      <c r="Q37" s="3885"/>
      <c r="R37" s="3983" t="e">
        <f>IF(F1="售价",ROUND(IF(D36="简单平均",AVERAGE(R36:W36),R36*F36+T36*H36+V36*J36),0),ROUND(IF(D36="简单平均",AVERAGE(R36:V36),R36*F36+T36*H36+V36*J36),1))</f>
        <v>#DIV/0!</v>
      </c>
      <c r="S37" s="3983"/>
      <c r="T37" s="3983"/>
      <c r="U37" s="3983"/>
      <c r="V37" s="3983"/>
      <c r="W37" s="3983"/>
      <c r="X37" s="1468"/>
      <c r="Y37" s="1468"/>
      <c r="Z37" s="1468"/>
      <c r="AA37" s="1468"/>
      <c r="AB37" s="1468"/>
      <c r="AC37" s="1468"/>
    </row>
    <row r="38" spans="1:29" x14ac:dyDescent="0.2">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x14ac:dyDescent="0.2">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x14ac:dyDescent="0.2">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x14ac:dyDescent="0.2">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x14ac:dyDescent="0.2">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x14ac:dyDescent="0.2">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x14ac:dyDescent="0.2">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 thickBot="1" x14ac:dyDescent="0.25">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x14ac:dyDescent="0.2">
      <c r="A46" s="618" t="s">
        <v>507</v>
      </c>
      <c r="B46" s="619"/>
      <c r="C46" s="2483" t="str">
        <f>YEAR(C7)&amp;"-"&amp;MONTH(C7)</f>
        <v>2022-1</v>
      </c>
      <c r="D46" s="2485">
        <f>EDATE(C46,-1)</f>
        <v>44531</v>
      </c>
      <c r="E46" s="2485">
        <f t="shared" ref="E46:O46" si="16">EDATE(D46,-1)</f>
        <v>44501</v>
      </c>
      <c r="F46" s="2485">
        <f t="shared" si="16"/>
        <v>44470</v>
      </c>
      <c r="G46" s="2485">
        <f t="shared" si="16"/>
        <v>44440</v>
      </c>
      <c r="H46" s="2485">
        <f t="shared" si="16"/>
        <v>44409</v>
      </c>
      <c r="I46" s="2485">
        <f t="shared" si="16"/>
        <v>44378</v>
      </c>
      <c r="J46" s="2485">
        <f t="shared" si="16"/>
        <v>44348</v>
      </c>
      <c r="K46" s="2485">
        <f t="shared" si="16"/>
        <v>44317</v>
      </c>
      <c r="L46" s="2485">
        <f t="shared" si="16"/>
        <v>44287</v>
      </c>
      <c r="M46" s="2485">
        <f t="shared" si="16"/>
        <v>44256</v>
      </c>
      <c r="N46" s="2485">
        <f t="shared" si="16"/>
        <v>44228</v>
      </c>
      <c r="O46" s="2485">
        <f t="shared" si="16"/>
        <v>44197</v>
      </c>
      <c r="P46" s="2009"/>
      <c r="Q46" s="2010"/>
      <c r="R46" s="2010"/>
      <c r="S46" s="2010"/>
      <c r="T46" s="2010"/>
      <c r="U46" s="2010"/>
      <c r="V46" s="2010"/>
      <c r="W46" s="2010"/>
      <c r="X46" s="2010"/>
      <c r="Y46" s="2010"/>
      <c r="Z46" s="2010"/>
      <c r="AA46" s="2010"/>
      <c r="AB46" s="2010"/>
      <c r="AC46" s="2010"/>
    </row>
    <row r="47" spans="1:29" s="1184" customFormat="1" x14ac:dyDescent="0.2">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 thickBot="1" x14ac:dyDescent="0.25">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x14ac:dyDescent="0.2">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 thickBot="1" x14ac:dyDescent="0.25">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x14ac:dyDescent="0.2">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 thickBot="1" x14ac:dyDescent="0.25">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9" thickTop="1" x14ac:dyDescent="0.2">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 thickBot="1" x14ac:dyDescent="0.25">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 thickTop="1" x14ac:dyDescent="0.2">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 thickBot="1" x14ac:dyDescent="0.25">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 thickTop="1" x14ac:dyDescent="0.2">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 thickBot="1" x14ac:dyDescent="0.25">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 thickTop="1" x14ac:dyDescent="0.2">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 thickBot="1" x14ac:dyDescent="0.25">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x14ac:dyDescent="0.2">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 thickBot="1" x14ac:dyDescent="0.25">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 thickTop="1" x14ac:dyDescent="0.2">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 thickBot="1" x14ac:dyDescent="0.25">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 thickTop="1" x14ac:dyDescent="0.2">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 thickBot="1" x14ac:dyDescent="0.25">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 thickTop="1" x14ac:dyDescent="0.2">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 thickBot="1" x14ac:dyDescent="0.25">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 thickTop="1" x14ac:dyDescent="0.2">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 thickBot="1" x14ac:dyDescent="0.25">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 thickTop="1" x14ac:dyDescent="0.2">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 thickBot="1" x14ac:dyDescent="0.25">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 thickTop="1" x14ac:dyDescent="0.2">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 thickBot="1" x14ac:dyDescent="0.25">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 thickTop="1" x14ac:dyDescent="0.2">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 thickBot="1" x14ac:dyDescent="0.25">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x14ac:dyDescent="0.2">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 thickBot="1" x14ac:dyDescent="0.25">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 thickTop="1" x14ac:dyDescent="0.2">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x14ac:dyDescent="0.2">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 thickBot="1" x14ac:dyDescent="0.25">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x14ac:dyDescent="0.2">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 thickBot="1" x14ac:dyDescent="0.25">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x14ac:dyDescent="0.2">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 thickBot="1" x14ac:dyDescent="0.25">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x14ac:dyDescent="0.2">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x14ac:dyDescent="0.2">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 thickBot="1" x14ac:dyDescent="0.25">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x14ac:dyDescent="0.2">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 thickBot="1" x14ac:dyDescent="0.25">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x14ac:dyDescent="0.2">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 thickBot="1" x14ac:dyDescent="0.25">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x14ac:dyDescent="0.2">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 thickBot="1" x14ac:dyDescent="0.25">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x14ac:dyDescent="0.2">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 thickBot="1" x14ac:dyDescent="0.25">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x14ac:dyDescent="0.2">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x14ac:dyDescent="0.2">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x14ac:dyDescent="0.2">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x14ac:dyDescent="0.2">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x14ac:dyDescent="0.2">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x14ac:dyDescent="0.2">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x14ac:dyDescent="0.2">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x14ac:dyDescent="0.2">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x14ac:dyDescent="0.2">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x14ac:dyDescent="0.2">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x14ac:dyDescent="0.2">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x14ac:dyDescent="0.2">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x14ac:dyDescent="0.2">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x14ac:dyDescent="0.2">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x14ac:dyDescent="0.2">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x14ac:dyDescent="0.2">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x14ac:dyDescent="0.2">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x14ac:dyDescent="0.2">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x14ac:dyDescent="0.2">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x14ac:dyDescent="0.2">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x14ac:dyDescent="0.2">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x14ac:dyDescent="0.2">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x14ac:dyDescent="0.2">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x14ac:dyDescent="0.2">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x14ac:dyDescent="0.2">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x14ac:dyDescent="0.2">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x14ac:dyDescent="0.2">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x14ac:dyDescent="0.2">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x14ac:dyDescent="0.2">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x14ac:dyDescent="0.2">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x14ac:dyDescent="0.2">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x14ac:dyDescent="0.2">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x14ac:dyDescent="0.2">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x14ac:dyDescent="0.2">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x14ac:dyDescent="0.2">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x14ac:dyDescent="0.2">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x14ac:dyDescent="0.2">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x14ac:dyDescent="0.2">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x14ac:dyDescent="0.2">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x14ac:dyDescent="0.2">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x14ac:dyDescent="0.2">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x14ac:dyDescent="0.2">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x14ac:dyDescent="0.2">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x14ac:dyDescent="0.2">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x14ac:dyDescent="0.2">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x14ac:dyDescent="0.2">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x14ac:dyDescent="0.2">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x14ac:dyDescent="0.2">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x14ac:dyDescent="0.2">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x14ac:dyDescent="0.2">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x14ac:dyDescent="0.2">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x14ac:dyDescent="0.2">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x14ac:dyDescent="0.2">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x14ac:dyDescent="0.2">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x14ac:dyDescent="0.2">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x14ac:dyDescent="0.2">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x14ac:dyDescent="0.2">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x14ac:dyDescent="0.2">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x14ac:dyDescent="0.2">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x14ac:dyDescent="0.2">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x14ac:dyDescent="0.2">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x14ac:dyDescent="0.2">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x14ac:dyDescent="0.2">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x14ac:dyDescent="0.2">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x14ac:dyDescent="0.2">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x14ac:dyDescent="0.2">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x14ac:dyDescent="0.2">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x14ac:dyDescent="0.2">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x14ac:dyDescent="0.2">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x14ac:dyDescent="0.2">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x14ac:dyDescent="0.2">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x14ac:dyDescent="0.2">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x14ac:dyDescent="0.2">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x14ac:dyDescent="0.2">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x14ac:dyDescent="0.2">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x14ac:dyDescent="0.2">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x14ac:dyDescent="0.2">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x14ac:dyDescent="0.2">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x14ac:dyDescent="0.2">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x14ac:dyDescent="0.2">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x14ac:dyDescent="0.2">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x14ac:dyDescent="0.2">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x14ac:dyDescent="0.2">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x14ac:dyDescent="0.2">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x14ac:dyDescent="0.2">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x14ac:dyDescent="0.2">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x14ac:dyDescent="0.2">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x14ac:dyDescent="0.2">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x14ac:dyDescent="0.2">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x14ac:dyDescent="0.2">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x14ac:dyDescent="0.2">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x14ac:dyDescent="0.2">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x14ac:dyDescent="0.2">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x14ac:dyDescent="0.2">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x14ac:dyDescent="0.2">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x14ac:dyDescent="0.2">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x14ac:dyDescent="0.2">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x14ac:dyDescent="0.2">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x14ac:dyDescent="0.2">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x14ac:dyDescent="0.2">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x14ac:dyDescent="0.2">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x14ac:dyDescent="0.2">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x14ac:dyDescent="0.2">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x14ac:dyDescent="0.2">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x14ac:dyDescent="0.2">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x14ac:dyDescent="0.2">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x14ac:dyDescent="0.2">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x14ac:dyDescent="0.2">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x14ac:dyDescent="0.2">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x14ac:dyDescent="0.2">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x14ac:dyDescent="0.2">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x14ac:dyDescent="0.2">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x14ac:dyDescent="0.2">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70" zoomScaleNormal="70" workbookViewId="0">
      <pane ySplit="24" topLeftCell="A495" activePane="bottomLeft" state="frozen"/>
      <selection pane="bottomLeft" activeCell="W502" sqref="W502"/>
    </sheetView>
  </sheetViews>
  <sheetFormatPr baseColWidth="10" defaultColWidth="9" defaultRowHeight="13" x14ac:dyDescent="0.2"/>
  <cols>
    <col min="1" max="1" width="11.5" style="1185" customWidth="1"/>
    <col min="2" max="2" width="9.16406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x14ac:dyDescent="0.25">
      <c r="A1" s="362"/>
      <c r="B1" s="2082" t="s">
        <v>2268</v>
      </c>
      <c r="C1" s="3995" t="s">
        <v>2269</v>
      </c>
      <c r="D1" s="3996"/>
      <c r="E1" s="3996"/>
      <c r="F1" s="3996"/>
      <c r="G1" s="3996"/>
      <c r="H1" s="3996"/>
      <c r="I1" s="3996"/>
      <c r="J1" s="3996"/>
      <c r="K1" s="3996"/>
      <c r="L1" s="3996"/>
      <c r="M1" s="3996"/>
      <c r="N1" s="3996"/>
      <c r="O1" s="3996"/>
      <c r="P1" s="3996"/>
      <c r="Q1" s="3996"/>
      <c r="R1" s="3996"/>
      <c r="S1" s="3997"/>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ht="14" x14ac:dyDescent="0.2">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x14ac:dyDescent="0.2">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4" thickBot="1" x14ac:dyDescent="0.25">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ht="14" x14ac:dyDescent="0.2">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4" thickBot="1" x14ac:dyDescent="0.25">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ht="14" x14ac:dyDescent="0.2">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4" thickBot="1" x14ac:dyDescent="0.25">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ht="14" x14ac:dyDescent="0.2">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4" thickBot="1" x14ac:dyDescent="0.25">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ht="14" x14ac:dyDescent="0.2">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4" thickBot="1" x14ac:dyDescent="0.25">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ht="14" x14ac:dyDescent="0.2">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4" thickBot="1" x14ac:dyDescent="0.25">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ht="14" x14ac:dyDescent="0.2">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4" thickBot="1" x14ac:dyDescent="0.25">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ht="14" x14ac:dyDescent="0.2">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4" thickBot="1" x14ac:dyDescent="0.25">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x14ac:dyDescent="0.2">
      <c r="A19" s="308"/>
      <c r="B19" s="918"/>
      <c r="C19" s="1871"/>
      <c r="D19" s="1871"/>
      <c r="E19" s="1871"/>
      <c r="F19" s="1871"/>
      <c r="G19" s="1871"/>
      <c r="H19" s="1871"/>
      <c r="I19" s="1871"/>
      <c r="J19" s="1871"/>
      <c r="K19" s="1871"/>
      <c r="L19" s="1871"/>
      <c r="M19" s="1871"/>
      <c r="N19" s="1871"/>
      <c r="O19" s="1871"/>
      <c r="P19" s="1871"/>
      <c r="Q19" s="1871"/>
      <c r="R19" s="2073"/>
      <c r="S19" s="1880"/>
    </row>
    <row r="20" spans="1:45" ht="16" x14ac:dyDescent="0.2">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6" x14ac:dyDescent="0.2">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ht="14" x14ac:dyDescent="0.2">
      <c r="A22" s="770" t="s">
        <v>807</v>
      </c>
      <c r="B22" s="53">
        <f>SUM(B24:B10000)</f>
        <v>0</v>
      </c>
      <c r="C22" s="3992" t="s">
        <v>20</v>
      </c>
      <c r="D22" s="3993"/>
      <c r="E22" s="3993"/>
      <c r="F22" s="3993"/>
      <c r="G22" s="3993"/>
      <c r="H22" s="3993"/>
      <c r="I22" s="3993"/>
      <c r="J22" s="3993"/>
      <c r="K22" s="3993"/>
      <c r="L22" s="3993"/>
      <c r="M22" s="3993"/>
      <c r="N22" s="3993"/>
      <c r="O22" s="3993"/>
      <c r="P22" s="3993"/>
      <c r="Q22" s="3994"/>
      <c r="R22" s="473" t="e">
        <f>ROUND(S22*10000/B22,0)</f>
        <v>#DIV/0!</v>
      </c>
      <c r="S22" s="53">
        <f>SUM(S24:S10000)</f>
        <v>0</v>
      </c>
    </row>
    <row r="23" spans="1:45" s="1514" customFormat="1" ht="28" x14ac:dyDescent="0.2">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ht="14" x14ac:dyDescent="0.2">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x14ac:dyDescent="0.2">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x14ac:dyDescent="0.2">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x14ac:dyDescent="0.2">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x14ac:dyDescent="0.2">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x14ac:dyDescent="0.2">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x14ac:dyDescent="0.2">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x14ac:dyDescent="0.2">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x14ac:dyDescent="0.2">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x14ac:dyDescent="0.2">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x14ac:dyDescent="0.2">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x14ac:dyDescent="0.2">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x14ac:dyDescent="0.2">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x14ac:dyDescent="0.2">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x14ac:dyDescent="0.2">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x14ac:dyDescent="0.2">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x14ac:dyDescent="0.2">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x14ac:dyDescent="0.2">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x14ac:dyDescent="0.2">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x14ac:dyDescent="0.2">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x14ac:dyDescent="0.2">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x14ac:dyDescent="0.2">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x14ac:dyDescent="0.2">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x14ac:dyDescent="0.2">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x14ac:dyDescent="0.2">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x14ac:dyDescent="0.2">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x14ac:dyDescent="0.2">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x14ac:dyDescent="0.2">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x14ac:dyDescent="0.2">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x14ac:dyDescent="0.2">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x14ac:dyDescent="0.2">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x14ac:dyDescent="0.2">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x14ac:dyDescent="0.2">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x14ac:dyDescent="0.2">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x14ac:dyDescent="0.2">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x14ac:dyDescent="0.2">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x14ac:dyDescent="0.2">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x14ac:dyDescent="0.2">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x14ac:dyDescent="0.2">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x14ac:dyDescent="0.2">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x14ac:dyDescent="0.2">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x14ac:dyDescent="0.2">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x14ac:dyDescent="0.2">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x14ac:dyDescent="0.2">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x14ac:dyDescent="0.2">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x14ac:dyDescent="0.2">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x14ac:dyDescent="0.2">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x14ac:dyDescent="0.2">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x14ac:dyDescent="0.2">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x14ac:dyDescent="0.2">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x14ac:dyDescent="0.2">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x14ac:dyDescent="0.2">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x14ac:dyDescent="0.2">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x14ac:dyDescent="0.2">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x14ac:dyDescent="0.2">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x14ac:dyDescent="0.2">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x14ac:dyDescent="0.2">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x14ac:dyDescent="0.2">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x14ac:dyDescent="0.2">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x14ac:dyDescent="0.2">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x14ac:dyDescent="0.2">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x14ac:dyDescent="0.2">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x14ac:dyDescent="0.2">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x14ac:dyDescent="0.2">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x14ac:dyDescent="0.2">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x14ac:dyDescent="0.2">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x14ac:dyDescent="0.2">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x14ac:dyDescent="0.2">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x14ac:dyDescent="0.2">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x14ac:dyDescent="0.2">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x14ac:dyDescent="0.2">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x14ac:dyDescent="0.2">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x14ac:dyDescent="0.2">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x14ac:dyDescent="0.2">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x14ac:dyDescent="0.2">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x14ac:dyDescent="0.2">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x14ac:dyDescent="0.2">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x14ac:dyDescent="0.2">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x14ac:dyDescent="0.2">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x14ac:dyDescent="0.2">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x14ac:dyDescent="0.2">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x14ac:dyDescent="0.2">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x14ac:dyDescent="0.2">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x14ac:dyDescent="0.2">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x14ac:dyDescent="0.2">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x14ac:dyDescent="0.2">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x14ac:dyDescent="0.2">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x14ac:dyDescent="0.2">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x14ac:dyDescent="0.2">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x14ac:dyDescent="0.2">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x14ac:dyDescent="0.2">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x14ac:dyDescent="0.2">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x14ac:dyDescent="0.2">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x14ac:dyDescent="0.2">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x14ac:dyDescent="0.2">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x14ac:dyDescent="0.2">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x14ac:dyDescent="0.2">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x14ac:dyDescent="0.2">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x14ac:dyDescent="0.2">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x14ac:dyDescent="0.2">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x14ac:dyDescent="0.2">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x14ac:dyDescent="0.2">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x14ac:dyDescent="0.2">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x14ac:dyDescent="0.2">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x14ac:dyDescent="0.2">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x14ac:dyDescent="0.2">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x14ac:dyDescent="0.2">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x14ac:dyDescent="0.2">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x14ac:dyDescent="0.2">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x14ac:dyDescent="0.2">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x14ac:dyDescent="0.2">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x14ac:dyDescent="0.2">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x14ac:dyDescent="0.2">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x14ac:dyDescent="0.2">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x14ac:dyDescent="0.2">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x14ac:dyDescent="0.2">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x14ac:dyDescent="0.2">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x14ac:dyDescent="0.2">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x14ac:dyDescent="0.2">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x14ac:dyDescent="0.2">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x14ac:dyDescent="0.2">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x14ac:dyDescent="0.2">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x14ac:dyDescent="0.2">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x14ac:dyDescent="0.2">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x14ac:dyDescent="0.2">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x14ac:dyDescent="0.2">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x14ac:dyDescent="0.2">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x14ac:dyDescent="0.2">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x14ac:dyDescent="0.2">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x14ac:dyDescent="0.2">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x14ac:dyDescent="0.2">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x14ac:dyDescent="0.2">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x14ac:dyDescent="0.2">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x14ac:dyDescent="0.2">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x14ac:dyDescent="0.2">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x14ac:dyDescent="0.2">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x14ac:dyDescent="0.2">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x14ac:dyDescent="0.2">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x14ac:dyDescent="0.2">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x14ac:dyDescent="0.2">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x14ac:dyDescent="0.2">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x14ac:dyDescent="0.2">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x14ac:dyDescent="0.2">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x14ac:dyDescent="0.2">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x14ac:dyDescent="0.2">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x14ac:dyDescent="0.2">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x14ac:dyDescent="0.2">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x14ac:dyDescent="0.2">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x14ac:dyDescent="0.2">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x14ac:dyDescent="0.2">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x14ac:dyDescent="0.2">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x14ac:dyDescent="0.2">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x14ac:dyDescent="0.2">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x14ac:dyDescent="0.2">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x14ac:dyDescent="0.2">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x14ac:dyDescent="0.2">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x14ac:dyDescent="0.2">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x14ac:dyDescent="0.2">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x14ac:dyDescent="0.2">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x14ac:dyDescent="0.2">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x14ac:dyDescent="0.2">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x14ac:dyDescent="0.2">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x14ac:dyDescent="0.2">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x14ac:dyDescent="0.2">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x14ac:dyDescent="0.2">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x14ac:dyDescent="0.2">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x14ac:dyDescent="0.2">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x14ac:dyDescent="0.2">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x14ac:dyDescent="0.2">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x14ac:dyDescent="0.2">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x14ac:dyDescent="0.2">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x14ac:dyDescent="0.2">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x14ac:dyDescent="0.2">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x14ac:dyDescent="0.2">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x14ac:dyDescent="0.2">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x14ac:dyDescent="0.2">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x14ac:dyDescent="0.2">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x14ac:dyDescent="0.2">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x14ac:dyDescent="0.2">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x14ac:dyDescent="0.2">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x14ac:dyDescent="0.2">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x14ac:dyDescent="0.2">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x14ac:dyDescent="0.2">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x14ac:dyDescent="0.2">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x14ac:dyDescent="0.2">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x14ac:dyDescent="0.2">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x14ac:dyDescent="0.2">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x14ac:dyDescent="0.2">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x14ac:dyDescent="0.2">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x14ac:dyDescent="0.2">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x14ac:dyDescent="0.2">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x14ac:dyDescent="0.2">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x14ac:dyDescent="0.2">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x14ac:dyDescent="0.2">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x14ac:dyDescent="0.2">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x14ac:dyDescent="0.2">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x14ac:dyDescent="0.2">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x14ac:dyDescent="0.2">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x14ac:dyDescent="0.2">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x14ac:dyDescent="0.2">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x14ac:dyDescent="0.2">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x14ac:dyDescent="0.2">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x14ac:dyDescent="0.2">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x14ac:dyDescent="0.2">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x14ac:dyDescent="0.2">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x14ac:dyDescent="0.2">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x14ac:dyDescent="0.2">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x14ac:dyDescent="0.2">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x14ac:dyDescent="0.2">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x14ac:dyDescent="0.2">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x14ac:dyDescent="0.2">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x14ac:dyDescent="0.2">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x14ac:dyDescent="0.2">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x14ac:dyDescent="0.2">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x14ac:dyDescent="0.2">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x14ac:dyDescent="0.2">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x14ac:dyDescent="0.2">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x14ac:dyDescent="0.2">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x14ac:dyDescent="0.2">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x14ac:dyDescent="0.2">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x14ac:dyDescent="0.2">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x14ac:dyDescent="0.2">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x14ac:dyDescent="0.2">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x14ac:dyDescent="0.2">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x14ac:dyDescent="0.2">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x14ac:dyDescent="0.2">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x14ac:dyDescent="0.2">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x14ac:dyDescent="0.2">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x14ac:dyDescent="0.2">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x14ac:dyDescent="0.2">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x14ac:dyDescent="0.2">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x14ac:dyDescent="0.2">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x14ac:dyDescent="0.2">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x14ac:dyDescent="0.2">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x14ac:dyDescent="0.2">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x14ac:dyDescent="0.2">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x14ac:dyDescent="0.2">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x14ac:dyDescent="0.2">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x14ac:dyDescent="0.2">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x14ac:dyDescent="0.2">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x14ac:dyDescent="0.2">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x14ac:dyDescent="0.2">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x14ac:dyDescent="0.2">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x14ac:dyDescent="0.2">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x14ac:dyDescent="0.2">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x14ac:dyDescent="0.2">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x14ac:dyDescent="0.2">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x14ac:dyDescent="0.2">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x14ac:dyDescent="0.2">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x14ac:dyDescent="0.2">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x14ac:dyDescent="0.2">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x14ac:dyDescent="0.2">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x14ac:dyDescent="0.2">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x14ac:dyDescent="0.2">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x14ac:dyDescent="0.2">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x14ac:dyDescent="0.2">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x14ac:dyDescent="0.2">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x14ac:dyDescent="0.2">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x14ac:dyDescent="0.2">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x14ac:dyDescent="0.2">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x14ac:dyDescent="0.2">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x14ac:dyDescent="0.2">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x14ac:dyDescent="0.2">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x14ac:dyDescent="0.2">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x14ac:dyDescent="0.2">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x14ac:dyDescent="0.2">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x14ac:dyDescent="0.2">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x14ac:dyDescent="0.2">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x14ac:dyDescent="0.2">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x14ac:dyDescent="0.2">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x14ac:dyDescent="0.2">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x14ac:dyDescent="0.2">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x14ac:dyDescent="0.2">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x14ac:dyDescent="0.2">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x14ac:dyDescent="0.2">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x14ac:dyDescent="0.2">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x14ac:dyDescent="0.2">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x14ac:dyDescent="0.2">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x14ac:dyDescent="0.2">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x14ac:dyDescent="0.2">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x14ac:dyDescent="0.2">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x14ac:dyDescent="0.2">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x14ac:dyDescent="0.2">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x14ac:dyDescent="0.2">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x14ac:dyDescent="0.2">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x14ac:dyDescent="0.2">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x14ac:dyDescent="0.2">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x14ac:dyDescent="0.2">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x14ac:dyDescent="0.2">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x14ac:dyDescent="0.2">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x14ac:dyDescent="0.2">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x14ac:dyDescent="0.2">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x14ac:dyDescent="0.2">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x14ac:dyDescent="0.2">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x14ac:dyDescent="0.2">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x14ac:dyDescent="0.2">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x14ac:dyDescent="0.2">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x14ac:dyDescent="0.2">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x14ac:dyDescent="0.2">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x14ac:dyDescent="0.2">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x14ac:dyDescent="0.2">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x14ac:dyDescent="0.2">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x14ac:dyDescent="0.2">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x14ac:dyDescent="0.2">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x14ac:dyDescent="0.2">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x14ac:dyDescent="0.2">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x14ac:dyDescent="0.2">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x14ac:dyDescent="0.2">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x14ac:dyDescent="0.2">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x14ac:dyDescent="0.2">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x14ac:dyDescent="0.2">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x14ac:dyDescent="0.2">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x14ac:dyDescent="0.2">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x14ac:dyDescent="0.2">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x14ac:dyDescent="0.2">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x14ac:dyDescent="0.2">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x14ac:dyDescent="0.2">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x14ac:dyDescent="0.2">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x14ac:dyDescent="0.2">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x14ac:dyDescent="0.2">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x14ac:dyDescent="0.2">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x14ac:dyDescent="0.2">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x14ac:dyDescent="0.2">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x14ac:dyDescent="0.2">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x14ac:dyDescent="0.2">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x14ac:dyDescent="0.2">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x14ac:dyDescent="0.2">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x14ac:dyDescent="0.2">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x14ac:dyDescent="0.2">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x14ac:dyDescent="0.2">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x14ac:dyDescent="0.2">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x14ac:dyDescent="0.2">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x14ac:dyDescent="0.2">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x14ac:dyDescent="0.2">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x14ac:dyDescent="0.2">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x14ac:dyDescent="0.2">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x14ac:dyDescent="0.2">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x14ac:dyDescent="0.2">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x14ac:dyDescent="0.2">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x14ac:dyDescent="0.2">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x14ac:dyDescent="0.2">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x14ac:dyDescent="0.2">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x14ac:dyDescent="0.2">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x14ac:dyDescent="0.2">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x14ac:dyDescent="0.2">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x14ac:dyDescent="0.2">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x14ac:dyDescent="0.2">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x14ac:dyDescent="0.2">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x14ac:dyDescent="0.2">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x14ac:dyDescent="0.2">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x14ac:dyDescent="0.2">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x14ac:dyDescent="0.2">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x14ac:dyDescent="0.2">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x14ac:dyDescent="0.2">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x14ac:dyDescent="0.2">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x14ac:dyDescent="0.2">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x14ac:dyDescent="0.2">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x14ac:dyDescent="0.2">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x14ac:dyDescent="0.2">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x14ac:dyDescent="0.2">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x14ac:dyDescent="0.2">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x14ac:dyDescent="0.2">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x14ac:dyDescent="0.2">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x14ac:dyDescent="0.2">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x14ac:dyDescent="0.2">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x14ac:dyDescent="0.2">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x14ac:dyDescent="0.2">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x14ac:dyDescent="0.2">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x14ac:dyDescent="0.2">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x14ac:dyDescent="0.2">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x14ac:dyDescent="0.2">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x14ac:dyDescent="0.2">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x14ac:dyDescent="0.2">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x14ac:dyDescent="0.2">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x14ac:dyDescent="0.2">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x14ac:dyDescent="0.2">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x14ac:dyDescent="0.2">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x14ac:dyDescent="0.2">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x14ac:dyDescent="0.2">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x14ac:dyDescent="0.2">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x14ac:dyDescent="0.2">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x14ac:dyDescent="0.2">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x14ac:dyDescent="0.2">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x14ac:dyDescent="0.2">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x14ac:dyDescent="0.2">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x14ac:dyDescent="0.2">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x14ac:dyDescent="0.2">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x14ac:dyDescent="0.2">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x14ac:dyDescent="0.2">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x14ac:dyDescent="0.2">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x14ac:dyDescent="0.2">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x14ac:dyDescent="0.2">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x14ac:dyDescent="0.2">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x14ac:dyDescent="0.2">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x14ac:dyDescent="0.2">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x14ac:dyDescent="0.2">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x14ac:dyDescent="0.2">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x14ac:dyDescent="0.2">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x14ac:dyDescent="0.2">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x14ac:dyDescent="0.2">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x14ac:dyDescent="0.2">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x14ac:dyDescent="0.2">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x14ac:dyDescent="0.2">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x14ac:dyDescent="0.2">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x14ac:dyDescent="0.2">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x14ac:dyDescent="0.2">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x14ac:dyDescent="0.2">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x14ac:dyDescent="0.2">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x14ac:dyDescent="0.2">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x14ac:dyDescent="0.2">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x14ac:dyDescent="0.2">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x14ac:dyDescent="0.2">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x14ac:dyDescent="0.2">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x14ac:dyDescent="0.2">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x14ac:dyDescent="0.2">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x14ac:dyDescent="0.2">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x14ac:dyDescent="0.2">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x14ac:dyDescent="0.2">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x14ac:dyDescent="0.2">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x14ac:dyDescent="0.2">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x14ac:dyDescent="0.2">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x14ac:dyDescent="0.2">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x14ac:dyDescent="0.2">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x14ac:dyDescent="0.2">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x14ac:dyDescent="0.2">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x14ac:dyDescent="0.2">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x14ac:dyDescent="0.2">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x14ac:dyDescent="0.2">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x14ac:dyDescent="0.2">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x14ac:dyDescent="0.2">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x14ac:dyDescent="0.2">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x14ac:dyDescent="0.2">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x14ac:dyDescent="0.2">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x14ac:dyDescent="0.2">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x14ac:dyDescent="0.2">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x14ac:dyDescent="0.2">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x14ac:dyDescent="0.2">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x14ac:dyDescent="0.2">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x14ac:dyDescent="0.2">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x14ac:dyDescent="0.2">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x14ac:dyDescent="0.2">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x14ac:dyDescent="0.2">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x14ac:dyDescent="0.2">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x14ac:dyDescent="0.2">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x14ac:dyDescent="0.2">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x14ac:dyDescent="0.2">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x14ac:dyDescent="0.2">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x14ac:dyDescent="0.2">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x14ac:dyDescent="0.2">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x14ac:dyDescent="0.2">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x14ac:dyDescent="0.2">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x14ac:dyDescent="0.2">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x14ac:dyDescent="0.2">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x14ac:dyDescent="0.2">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x14ac:dyDescent="0.2">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x14ac:dyDescent="0.2">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x14ac:dyDescent="0.2">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x14ac:dyDescent="0.2">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x14ac:dyDescent="0.2">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x14ac:dyDescent="0.2">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x14ac:dyDescent="0.2">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x14ac:dyDescent="0.2">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x14ac:dyDescent="0.2">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x14ac:dyDescent="0.2">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x14ac:dyDescent="0.2">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x14ac:dyDescent="0.2">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x14ac:dyDescent="0.2">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x14ac:dyDescent="0.2">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x14ac:dyDescent="0.2">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x14ac:dyDescent="0.2">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x14ac:dyDescent="0.2">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x14ac:dyDescent="0.2">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x14ac:dyDescent="0.2">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x14ac:dyDescent="0.2">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x14ac:dyDescent="0.2">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x14ac:dyDescent="0.2">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x14ac:dyDescent="0.2">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x14ac:dyDescent="0.2">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x14ac:dyDescent="0.2">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x14ac:dyDescent="0.2">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x14ac:dyDescent="0.2">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x14ac:dyDescent="0.2">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x14ac:dyDescent="0.2">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x14ac:dyDescent="0.2">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x14ac:dyDescent="0.2">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x14ac:dyDescent="0.2">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x14ac:dyDescent="0.2">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x14ac:dyDescent="0.2">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x14ac:dyDescent="0.2">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x14ac:dyDescent="0.2">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x14ac:dyDescent="0.2">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x14ac:dyDescent="0.2">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x14ac:dyDescent="0.2">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x14ac:dyDescent="0.2">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x14ac:dyDescent="0.2">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x14ac:dyDescent="0.2">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x14ac:dyDescent="0.2">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x14ac:dyDescent="0.2">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x14ac:dyDescent="0.2">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x14ac:dyDescent="0.2">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x14ac:dyDescent="0.2">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x14ac:dyDescent="0.2">
      <c r="A525" s="254"/>
      <c r="B525" s="57"/>
      <c r="C525" s="57"/>
      <c r="D525" s="57"/>
      <c r="E525" s="57"/>
      <c r="F525" s="57"/>
      <c r="G525" s="57"/>
      <c r="H525" s="57"/>
      <c r="I525" s="57"/>
      <c r="J525" s="57"/>
      <c r="K525" s="57"/>
      <c r="L525" s="57"/>
      <c r="M525" s="57"/>
      <c r="N525" s="57"/>
      <c r="O525" s="57"/>
      <c r="P525" s="57"/>
      <c r="Q525" s="57"/>
      <c r="R525" s="2074"/>
      <c r="S525" s="254"/>
    </row>
    <row r="526" spans="1:19" x14ac:dyDescent="0.2">
      <c r="A526" s="254"/>
      <c r="B526" s="57"/>
      <c r="C526" s="57"/>
      <c r="D526" s="57"/>
      <c r="E526" s="57"/>
      <c r="F526" s="57"/>
      <c r="G526" s="57"/>
      <c r="H526" s="57"/>
      <c r="I526" s="57"/>
      <c r="J526" s="57"/>
      <c r="K526" s="57"/>
      <c r="L526" s="57"/>
      <c r="M526" s="57"/>
      <c r="N526" s="57"/>
      <c r="O526" s="57"/>
      <c r="P526" s="57"/>
      <c r="Q526" s="57"/>
      <c r="R526" s="2074"/>
      <c r="S526" s="254"/>
    </row>
    <row r="527" spans="1:19" x14ac:dyDescent="0.2">
      <c r="A527" s="254"/>
      <c r="B527" s="57"/>
      <c r="C527" s="57"/>
      <c r="D527" s="57"/>
      <c r="E527" s="57"/>
      <c r="F527" s="57"/>
      <c r="G527" s="57"/>
      <c r="H527" s="57"/>
      <c r="I527" s="57"/>
      <c r="J527" s="57"/>
      <c r="K527" s="57"/>
      <c r="L527" s="57"/>
      <c r="M527" s="57"/>
      <c r="N527" s="57"/>
      <c r="O527" s="57"/>
      <c r="P527" s="57"/>
      <c r="Q527" s="57"/>
      <c r="R527" s="2074"/>
      <c r="S527" s="254"/>
    </row>
    <row r="528" spans="1:19" x14ac:dyDescent="0.2">
      <c r="A528" s="254"/>
      <c r="B528" s="57"/>
      <c r="C528" s="57"/>
      <c r="D528" s="57"/>
      <c r="E528" s="57"/>
      <c r="F528" s="57"/>
      <c r="G528" s="57"/>
      <c r="H528" s="57"/>
      <c r="I528" s="57"/>
      <c r="J528" s="57"/>
      <c r="K528" s="57"/>
      <c r="L528" s="57"/>
      <c r="M528" s="57"/>
      <c r="N528" s="57"/>
      <c r="O528" s="57"/>
      <c r="P528" s="57"/>
      <c r="Q528" s="57"/>
      <c r="R528" s="2074"/>
      <c r="S528" s="254"/>
    </row>
    <row r="529" spans="1:19" x14ac:dyDescent="0.2">
      <c r="A529" s="254"/>
      <c r="B529" s="57"/>
      <c r="C529" s="57"/>
      <c r="D529" s="57"/>
      <c r="E529" s="57"/>
      <c r="F529" s="57"/>
      <c r="G529" s="57"/>
      <c r="H529" s="57"/>
      <c r="I529" s="57"/>
      <c r="J529" s="57"/>
      <c r="K529" s="57"/>
      <c r="L529" s="57"/>
      <c r="M529" s="57"/>
      <c r="N529" s="57"/>
      <c r="O529" s="57"/>
      <c r="P529" s="57"/>
      <c r="Q529" s="57"/>
      <c r="R529" s="2074"/>
      <c r="S529" s="254"/>
    </row>
    <row r="530" spans="1:19" x14ac:dyDescent="0.2">
      <c r="A530" s="254"/>
      <c r="B530" s="57"/>
      <c r="C530" s="57"/>
      <c r="D530" s="57"/>
      <c r="E530" s="57"/>
      <c r="F530" s="57"/>
      <c r="G530" s="57"/>
      <c r="H530" s="57"/>
      <c r="I530" s="57"/>
      <c r="J530" s="57"/>
      <c r="K530" s="57"/>
      <c r="L530" s="57"/>
      <c r="M530" s="57"/>
      <c r="N530" s="57"/>
      <c r="O530" s="57"/>
      <c r="P530" s="57"/>
      <c r="Q530" s="57"/>
      <c r="R530" s="2074"/>
      <c r="S530" s="254"/>
    </row>
    <row r="531" spans="1:19" x14ac:dyDescent="0.2">
      <c r="A531" s="254"/>
      <c r="B531" s="57"/>
      <c r="C531" s="57"/>
      <c r="D531" s="57"/>
      <c r="E531" s="57"/>
      <c r="F531" s="57"/>
      <c r="G531" s="57"/>
      <c r="H531" s="57"/>
      <c r="I531" s="57"/>
      <c r="J531" s="57"/>
      <c r="K531" s="57"/>
      <c r="L531" s="57"/>
      <c r="M531" s="57"/>
      <c r="N531" s="57"/>
      <c r="O531" s="57"/>
      <c r="P531" s="57"/>
      <c r="Q531" s="57"/>
      <c r="R531" s="2074"/>
      <c r="S531" s="254"/>
    </row>
    <row r="532" spans="1:19" x14ac:dyDescent="0.2">
      <c r="A532" s="254"/>
      <c r="B532" s="57"/>
      <c r="C532" s="57"/>
      <c r="D532" s="57"/>
      <c r="E532" s="57"/>
      <c r="F532" s="57"/>
      <c r="G532" s="57"/>
      <c r="H532" s="57"/>
      <c r="I532" s="57"/>
      <c r="J532" s="57"/>
      <c r="K532" s="57"/>
      <c r="L532" s="57"/>
      <c r="M532" s="57"/>
      <c r="N532" s="57"/>
      <c r="O532" s="57"/>
      <c r="P532" s="57"/>
      <c r="Q532" s="57"/>
      <c r="R532" s="2074"/>
      <c r="S532" s="254"/>
    </row>
    <row r="533" spans="1:19" x14ac:dyDescent="0.2">
      <c r="A533" s="254"/>
      <c r="B533" s="57"/>
      <c r="C533" s="57"/>
      <c r="D533" s="57"/>
      <c r="E533" s="57"/>
      <c r="F533" s="57"/>
      <c r="G533" s="57"/>
      <c r="H533" s="57"/>
      <c r="I533" s="57"/>
      <c r="J533" s="57"/>
      <c r="K533" s="57"/>
      <c r="L533" s="57"/>
      <c r="M533" s="57"/>
      <c r="N533" s="57"/>
      <c r="O533" s="57"/>
      <c r="P533" s="57"/>
      <c r="Q533" s="57"/>
      <c r="R533" s="2074"/>
      <c r="S533" s="254"/>
    </row>
    <row r="534" spans="1:19" x14ac:dyDescent="0.2">
      <c r="A534" s="254"/>
      <c r="B534" s="57"/>
      <c r="C534" s="57"/>
      <c r="D534" s="57"/>
      <c r="E534" s="57"/>
      <c r="F534" s="57"/>
      <c r="G534" s="57"/>
      <c r="H534" s="57"/>
      <c r="I534" s="57"/>
      <c r="J534" s="57"/>
      <c r="K534" s="57"/>
      <c r="L534" s="57"/>
      <c r="M534" s="57"/>
      <c r="N534" s="57"/>
      <c r="O534" s="57"/>
      <c r="P534" s="57"/>
      <c r="Q534" s="57"/>
      <c r="R534" s="2074"/>
      <c r="S534" s="254"/>
    </row>
    <row r="535" spans="1:19" x14ac:dyDescent="0.2">
      <c r="A535" s="254"/>
      <c r="B535" s="57"/>
      <c r="C535" s="57"/>
      <c r="D535" s="57"/>
      <c r="E535" s="57"/>
      <c r="F535" s="57"/>
      <c r="G535" s="57"/>
      <c r="H535" s="57"/>
      <c r="I535" s="57"/>
      <c r="J535" s="57"/>
      <c r="K535" s="57"/>
      <c r="L535" s="57"/>
      <c r="M535" s="57"/>
      <c r="N535" s="57"/>
      <c r="O535" s="57"/>
      <c r="P535" s="57"/>
      <c r="Q535" s="57"/>
      <c r="R535" s="2074"/>
      <c r="S535" s="254"/>
    </row>
    <row r="536" spans="1:19" x14ac:dyDescent="0.2">
      <c r="A536" s="254"/>
      <c r="B536" s="57"/>
      <c r="C536" s="57"/>
      <c r="D536" s="57"/>
      <c r="E536" s="57"/>
      <c r="F536" s="57"/>
      <c r="G536" s="57"/>
      <c r="H536" s="57"/>
      <c r="I536" s="57"/>
      <c r="J536" s="57"/>
      <c r="K536" s="57"/>
      <c r="L536" s="57"/>
      <c r="M536" s="57"/>
      <c r="N536" s="57"/>
      <c r="O536" s="57"/>
      <c r="P536" s="57"/>
      <c r="Q536" s="57"/>
      <c r="R536" s="2074"/>
      <c r="S536" s="254"/>
    </row>
    <row r="537" spans="1:19" x14ac:dyDescent="0.2">
      <c r="A537" s="254"/>
      <c r="B537" s="57"/>
      <c r="C537" s="57"/>
      <c r="D537" s="57"/>
      <c r="E537" s="57"/>
      <c r="F537" s="57"/>
      <c r="G537" s="57"/>
      <c r="H537" s="57"/>
      <c r="I537" s="57"/>
      <c r="J537" s="57"/>
      <c r="K537" s="57"/>
      <c r="L537" s="57"/>
      <c r="M537" s="57"/>
      <c r="N537" s="57"/>
      <c r="O537" s="57"/>
      <c r="P537" s="57"/>
      <c r="Q537" s="57"/>
      <c r="R537" s="2074"/>
      <c r="S537" s="254"/>
    </row>
    <row r="538" spans="1:19" x14ac:dyDescent="0.2">
      <c r="A538" s="254"/>
      <c r="B538" s="57"/>
      <c r="C538" s="57"/>
      <c r="D538" s="57"/>
      <c r="E538" s="57"/>
      <c r="F538" s="57"/>
      <c r="G538" s="57"/>
      <c r="H538" s="57"/>
      <c r="I538" s="57"/>
      <c r="J538" s="57"/>
      <c r="K538" s="57"/>
      <c r="L538" s="57"/>
      <c r="M538" s="57"/>
      <c r="N538" s="57"/>
      <c r="O538" s="57"/>
      <c r="P538" s="57"/>
      <c r="Q538" s="57"/>
      <c r="R538" s="2074"/>
      <c r="S538" s="254"/>
    </row>
    <row r="539" spans="1:19" x14ac:dyDescent="0.2">
      <c r="A539" s="254"/>
      <c r="B539" s="57"/>
      <c r="C539" s="57"/>
      <c r="D539" s="57"/>
      <c r="E539" s="57"/>
      <c r="F539" s="57"/>
      <c r="G539" s="57"/>
      <c r="H539" s="57"/>
      <c r="I539" s="57"/>
      <c r="J539" s="57"/>
      <c r="K539" s="57"/>
      <c r="L539" s="57"/>
      <c r="M539" s="57"/>
      <c r="N539" s="57"/>
      <c r="O539" s="57"/>
      <c r="P539" s="57"/>
      <c r="Q539" s="57"/>
      <c r="R539" s="2074"/>
      <c r="S539" s="254"/>
    </row>
    <row r="540" spans="1:19" x14ac:dyDescent="0.2">
      <c r="A540" s="254"/>
      <c r="B540" s="57"/>
      <c r="C540" s="57"/>
      <c r="D540" s="57"/>
      <c r="E540" s="57"/>
      <c r="F540" s="57"/>
      <c r="G540" s="57"/>
      <c r="H540" s="57"/>
      <c r="I540" s="57"/>
      <c r="J540" s="57"/>
      <c r="K540" s="57"/>
      <c r="L540" s="57"/>
      <c r="M540" s="57"/>
      <c r="N540" s="57"/>
      <c r="O540" s="57"/>
      <c r="P540" s="57"/>
      <c r="Q540" s="57"/>
      <c r="R540" s="2074"/>
      <c r="S540" s="254"/>
    </row>
    <row r="541" spans="1:19" x14ac:dyDescent="0.2">
      <c r="A541" s="254"/>
      <c r="B541" s="57"/>
      <c r="C541" s="57"/>
      <c r="D541" s="57"/>
      <c r="E541" s="57"/>
      <c r="F541" s="57"/>
      <c r="G541" s="57"/>
      <c r="H541" s="57"/>
      <c r="I541" s="57"/>
      <c r="J541" s="57"/>
      <c r="K541" s="57"/>
      <c r="L541" s="57"/>
      <c r="M541" s="57"/>
      <c r="N541" s="57"/>
      <c r="O541" s="57"/>
      <c r="P541" s="57"/>
      <c r="Q541" s="57"/>
      <c r="R541" s="2074"/>
      <c r="S541" s="254"/>
    </row>
    <row r="542" spans="1:19" x14ac:dyDescent="0.2">
      <c r="A542" s="254"/>
      <c r="B542" s="57"/>
      <c r="C542" s="57"/>
      <c r="D542" s="57"/>
      <c r="E542" s="57"/>
      <c r="F542" s="57"/>
      <c r="G542" s="57"/>
      <c r="H542" s="57"/>
      <c r="I542" s="57"/>
      <c r="J542" s="57"/>
      <c r="K542" s="57"/>
      <c r="L542" s="57"/>
      <c r="M542" s="57"/>
      <c r="N542" s="57"/>
      <c r="O542" s="57"/>
      <c r="P542" s="57"/>
      <c r="Q542" s="57"/>
      <c r="R542" s="2074"/>
      <c r="S542" s="254"/>
    </row>
    <row r="543" spans="1:19" x14ac:dyDescent="0.2">
      <c r="A543" s="254"/>
      <c r="B543" s="57"/>
      <c r="C543" s="57"/>
      <c r="D543" s="57"/>
      <c r="E543" s="57"/>
      <c r="F543" s="57"/>
      <c r="G543" s="57"/>
      <c r="H543" s="57"/>
      <c r="I543" s="57"/>
      <c r="J543" s="57"/>
      <c r="K543" s="57"/>
      <c r="L543" s="57"/>
      <c r="M543" s="57"/>
      <c r="N543" s="57"/>
      <c r="O543" s="57"/>
      <c r="P543" s="57"/>
      <c r="Q543" s="57"/>
      <c r="R543" s="2074"/>
      <c r="S543" s="254"/>
    </row>
    <row r="544" spans="1:19" x14ac:dyDescent="0.2">
      <c r="A544" s="254"/>
      <c r="B544" s="57"/>
      <c r="C544" s="57"/>
      <c r="D544" s="57"/>
      <c r="E544" s="57"/>
      <c r="F544" s="57"/>
      <c r="G544" s="57"/>
      <c r="H544" s="57"/>
      <c r="I544" s="57"/>
      <c r="J544" s="57"/>
      <c r="K544" s="57"/>
      <c r="L544" s="57"/>
      <c r="M544" s="57"/>
      <c r="N544" s="57"/>
      <c r="O544" s="57"/>
      <c r="P544" s="57"/>
      <c r="Q544" s="57"/>
      <c r="R544" s="2074"/>
      <c r="S544" s="254"/>
    </row>
    <row r="545" spans="1:19" x14ac:dyDescent="0.2">
      <c r="A545" s="254"/>
      <c r="B545" s="57"/>
      <c r="C545" s="57"/>
      <c r="D545" s="57"/>
      <c r="E545" s="57"/>
      <c r="F545" s="57"/>
      <c r="G545" s="57"/>
      <c r="H545" s="57"/>
      <c r="I545" s="57"/>
      <c r="J545" s="57"/>
      <c r="K545" s="57"/>
      <c r="L545" s="57"/>
      <c r="M545" s="57"/>
      <c r="N545" s="57"/>
      <c r="O545" s="57"/>
      <c r="P545" s="57"/>
      <c r="Q545" s="57"/>
      <c r="R545" s="2074"/>
      <c r="S545" s="254"/>
    </row>
    <row r="546" spans="1:19" x14ac:dyDescent="0.2">
      <c r="A546" s="254"/>
      <c r="B546" s="57"/>
      <c r="C546" s="57"/>
      <c r="D546" s="57"/>
      <c r="E546" s="57"/>
      <c r="F546" s="57"/>
      <c r="G546" s="57"/>
      <c r="H546" s="57"/>
      <c r="I546" s="57"/>
      <c r="J546" s="57"/>
      <c r="K546" s="57"/>
      <c r="L546" s="57"/>
      <c r="M546" s="57"/>
      <c r="N546" s="57"/>
      <c r="O546" s="57"/>
      <c r="P546" s="57"/>
      <c r="Q546" s="57"/>
      <c r="R546" s="2074"/>
      <c r="S546" s="254"/>
    </row>
    <row r="547" spans="1:19" x14ac:dyDescent="0.2">
      <c r="A547" s="254"/>
      <c r="B547" s="57"/>
      <c r="C547" s="57"/>
      <c r="D547" s="57"/>
      <c r="E547" s="57"/>
      <c r="F547" s="57"/>
      <c r="G547" s="57"/>
      <c r="H547" s="57"/>
      <c r="I547" s="57"/>
      <c r="J547" s="57"/>
      <c r="K547" s="57"/>
      <c r="L547" s="57"/>
      <c r="M547" s="57"/>
      <c r="N547" s="57"/>
      <c r="O547" s="57"/>
      <c r="P547" s="57"/>
      <c r="Q547" s="57"/>
      <c r="R547" s="2074"/>
      <c r="S547" s="254"/>
    </row>
    <row r="548" spans="1:19" x14ac:dyDescent="0.2">
      <c r="A548" s="254"/>
      <c r="B548" s="57"/>
      <c r="C548" s="57"/>
      <c r="D548" s="57"/>
      <c r="E548" s="57"/>
      <c r="F548" s="57"/>
      <c r="G548" s="57"/>
      <c r="H548" s="57"/>
      <c r="I548" s="57"/>
      <c r="J548" s="57"/>
      <c r="K548" s="57"/>
      <c r="L548" s="57"/>
      <c r="M548" s="57"/>
      <c r="N548" s="57"/>
      <c r="O548" s="57"/>
      <c r="P548" s="57"/>
      <c r="Q548" s="57"/>
      <c r="R548" s="2074"/>
      <c r="S548" s="254"/>
    </row>
    <row r="549" spans="1:19" x14ac:dyDescent="0.2">
      <c r="A549" s="254"/>
      <c r="B549" s="57"/>
      <c r="C549" s="57"/>
      <c r="D549" s="57"/>
      <c r="E549" s="57"/>
      <c r="F549" s="57"/>
      <c r="G549" s="57"/>
      <c r="H549" s="57"/>
      <c r="I549" s="57"/>
      <c r="J549" s="57"/>
      <c r="K549" s="57"/>
      <c r="L549" s="57"/>
      <c r="M549" s="57"/>
      <c r="N549" s="57"/>
      <c r="O549" s="57"/>
      <c r="P549" s="57"/>
      <c r="Q549" s="57"/>
      <c r="R549" s="2074"/>
      <c r="S549" s="254"/>
    </row>
    <row r="550" spans="1:19" x14ac:dyDescent="0.2">
      <c r="A550" s="254"/>
      <c r="B550" s="57"/>
      <c r="C550" s="57"/>
      <c r="D550" s="57"/>
      <c r="E550" s="57"/>
      <c r="F550" s="57"/>
      <c r="G550" s="57"/>
      <c r="H550" s="57"/>
      <c r="I550" s="57"/>
      <c r="J550" s="57"/>
      <c r="K550" s="57"/>
      <c r="L550" s="57"/>
      <c r="M550" s="57"/>
      <c r="N550" s="57"/>
      <c r="O550" s="57"/>
      <c r="P550" s="57"/>
      <c r="Q550" s="57"/>
      <c r="R550" s="2074"/>
      <c r="S550" s="254"/>
    </row>
    <row r="551" spans="1:19" x14ac:dyDescent="0.2">
      <c r="A551" s="254"/>
      <c r="B551" s="57"/>
      <c r="C551" s="57"/>
      <c r="D551" s="57"/>
      <c r="E551" s="57"/>
      <c r="F551" s="57"/>
      <c r="G551" s="57"/>
      <c r="H551" s="57"/>
      <c r="I551" s="57"/>
      <c r="J551" s="57"/>
      <c r="K551" s="57"/>
      <c r="L551" s="57"/>
      <c r="M551" s="57"/>
      <c r="N551" s="57"/>
      <c r="O551" s="57"/>
      <c r="P551" s="57"/>
      <c r="Q551" s="57"/>
      <c r="R551" s="2074"/>
      <c r="S551" s="254"/>
    </row>
    <row r="552" spans="1:19" x14ac:dyDescent="0.2">
      <c r="A552" s="254"/>
      <c r="B552" s="57"/>
      <c r="C552" s="57"/>
      <c r="D552" s="57"/>
      <c r="E552" s="57"/>
      <c r="F552" s="57"/>
      <c r="G552" s="57"/>
      <c r="H552" s="57"/>
      <c r="I552" s="57"/>
      <c r="J552" s="57"/>
      <c r="K552" s="57"/>
      <c r="L552" s="57"/>
      <c r="M552" s="57"/>
      <c r="N552" s="57"/>
      <c r="O552" s="57"/>
      <c r="P552" s="57"/>
      <c r="Q552" s="57"/>
      <c r="R552" s="2074"/>
      <c r="S552" s="254"/>
    </row>
    <row r="553" spans="1:19" x14ac:dyDescent="0.2">
      <c r="A553" s="254"/>
      <c r="B553" s="57"/>
      <c r="C553" s="57"/>
      <c r="D553" s="57"/>
      <c r="E553" s="57"/>
      <c r="F553" s="57"/>
      <c r="G553" s="57"/>
      <c r="H553" s="57"/>
      <c r="I553" s="57"/>
      <c r="J553" s="57"/>
      <c r="K553" s="57"/>
      <c r="L553" s="57"/>
      <c r="M553" s="57"/>
      <c r="N553" s="57"/>
      <c r="O553" s="57"/>
      <c r="P553" s="57"/>
      <c r="Q553" s="57"/>
      <c r="R553" s="2074"/>
      <c r="S553" s="254"/>
    </row>
    <row r="554" spans="1:19" x14ac:dyDescent="0.2">
      <c r="A554" s="254"/>
      <c r="B554" s="57"/>
      <c r="C554" s="57"/>
      <c r="D554" s="57"/>
      <c r="E554" s="57"/>
      <c r="F554" s="57"/>
      <c r="G554" s="57"/>
      <c r="H554" s="57"/>
      <c r="I554" s="57"/>
      <c r="J554" s="57"/>
      <c r="K554" s="57"/>
      <c r="L554" s="57"/>
      <c r="M554" s="57"/>
      <c r="N554" s="57"/>
      <c r="O554" s="57"/>
      <c r="P554" s="57"/>
      <c r="Q554" s="57"/>
      <c r="R554" s="2074"/>
      <c r="S554" s="254"/>
    </row>
    <row r="555" spans="1:19" x14ac:dyDescent="0.2">
      <c r="A555" s="254"/>
      <c r="B555" s="57"/>
      <c r="C555" s="57"/>
      <c r="D555" s="57"/>
      <c r="E555" s="57"/>
      <c r="F555" s="57"/>
      <c r="G555" s="57"/>
      <c r="H555" s="57"/>
      <c r="I555" s="57"/>
      <c r="J555" s="57"/>
      <c r="K555" s="57"/>
      <c r="L555" s="57"/>
      <c r="M555" s="57"/>
      <c r="N555" s="57"/>
      <c r="O555" s="57"/>
      <c r="P555" s="57"/>
      <c r="Q555" s="57"/>
      <c r="R555" s="2074"/>
      <c r="S555" s="254"/>
    </row>
    <row r="556" spans="1:19" x14ac:dyDescent="0.2">
      <c r="A556" s="254"/>
      <c r="B556" s="57"/>
      <c r="C556" s="57"/>
      <c r="D556" s="57"/>
      <c r="E556" s="57"/>
      <c r="F556" s="57"/>
      <c r="G556" s="57"/>
      <c r="H556" s="57"/>
      <c r="I556" s="57"/>
      <c r="J556" s="57"/>
      <c r="K556" s="57"/>
      <c r="L556" s="57"/>
      <c r="M556" s="57"/>
      <c r="N556" s="57"/>
      <c r="O556" s="57"/>
      <c r="P556" s="57"/>
      <c r="Q556" s="57"/>
      <c r="R556" s="2074"/>
      <c r="S556" s="254"/>
    </row>
    <row r="557" spans="1:19" x14ac:dyDescent="0.2">
      <c r="A557" s="254"/>
      <c r="B557" s="57"/>
      <c r="C557" s="57"/>
      <c r="D557" s="57"/>
      <c r="E557" s="57"/>
      <c r="F557" s="57"/>
      <c r="G557" s="57"/>
      <c r="H557" s="57"/>
      <c r="I557" s="57"/>
      <c r="J557" s="57"/>
      <c r="K557" s="57"/>
      <c r="L557" s="57"/>
      <c r="M557" s="57"/>
      <c r="N557" s="57"/>
      <c r="O557" s="57"/>
      <c r="P557" s="57"/>
      <c r="Q557" s="57"/>
      <c r="R557" s="2074"/>
      <c r="S557" s="254"/>
    </row>
    <row r="558" spans="1:19" x14ac:dyDescent="0.2">
      <c r="A558" s="254"/>
      <c r="B558" s="57"/>
      <c r="C558" s="57"/>
      <c r="D558" s="57"/>
      <c r="E558" s="57"/>
      <c r="F558" s="57"/>
      <c r="G558" s="57"/>
      <c r="H558" s="57"/>
      <c r="I558" s="57"/>
      <c r="J558" s="57"/>
      <c r="K558" s="57"/>
      <c r="L558" s="57"/>
      <c r="M558" s="57"/>
      <c r="N558" s="57"/>
      <c r="O558" s="57"/>
      <c r="P558" s="57"/>
      <c r="Q558" s="57"/>
      <c r="R558" s="2074"/>
      <c r="S558" s="254"/>
    </row>
    <row r="559" spans="1:19" x14ac:dyDescent="0.2">
      <c r="A559" s="254"/>
      <c r="B559" s="57"/>
      <c r="C559" s="57"/>
      <c r="D559" s="57"/>
      <c r="E559" s="57"/>
      <c r="F559" s="57"/>
      <c r="G559" s="57"/>
      <c r="H559" s="57"/>
      <c r="I559" s="57"/>
      <c r="J559" s="57"/>
      <c r="K559" s="57"/>
      <c r="L559" s="57"/>
      <c r="M559" s="57"/>
      <c r="N559" s="57"/>
      <c r="O559" s="57"/>
      <c r="P559" s="57"/>
      <c r="Q559" s="57"/>
      <c r="R559" s="2074"/>
      <c r="S559" s="254"/>
    </row>
    <row r="560" spans="1:19" x14ac:dyDescent="0.2">
      <c r="A560" s="254"/>
      <c r="B560" s="57"/>
      <c r="C560" s="57"/>
      <c r="D560" s="57"/>
      <c r="E560" s="57"/>
      <c r="F560" s="57"/>
      <c r="G560" s="57"/>
      <c r="H560" s="57"/>
      <c r="I560" s="57"/>
      <c r="J560" s="57"/>
      <c r="K560" s="57"/>
      <c r="L560" s="57"/>
      <c r="M560" s="57"/>
      <c r="N560" s="57"/>
      <c r="O560" s="57"/>
      <c r="P560" s="57"/>
      <c r="Q560" s="57"/>
      <c r="R560" s="2074"/>
      <c r="S560" s="254"/>
    </row>
    <row r="561" spans="1:19" x14ac:dyDescent="0.2">
      <c r="A561" s="254"/>
      <c r="B561" s="57"/>
      <c r="C561" s="57"/>
      <c r="D561" s="57"/>
      <c r="E561" s="57"/>
      <c r="F561" s="57"/>
      <c r="G561" s="57"/>
      <c r="H561" s="57"/>
      <c r="I561" s="57"/>
      <c r="J561" s="57"/>
      <c r="K561" s="57"/>
      <c r="L561" s="57"/>
      <c r="M561" s="57"/>
      <c r="N561" s="57"/>
      <c r="O561" s="57"/>
      <c r="P561" s="57"/>
      <c r="Q561" s="57"/>
      <c r="R561" s="2074"/>
      <c r="S561" s="254"/>
    </row>
    <row r="562" spans="1:19" x14ac:dyDescent="0.2">
      <c r="A562" s="254"/>
      <c r="B562" s="57"/>
      <c r="C562" s="57"/>
      <c r="D562" s="57"/>
      <c r="E562" s="57"/>
      <c r="F562" s="57"/>
      <c r="G562" s="57"/>
      <c r="H562" s="57"/>
      <c r="I562" s="57"/>
      <c r="J562" s="57"/>
      <c r="K562" s="57"/>
      <c r="L562" s="57"/>
      <c r="M562" s="57"/>
      <c r="N562" s="57"/>
      <c r="O562" s="57"/>
      <c r="P562" s="57"/>
      <c r="Q562" s="57"/>
      <c r="R562" s="2074"/>
      <c r="S562" s="254"/>
    </row>
    <row r="563" spans="1:19" x14ac:dyDescent="0.2">
      <c r="A563" s="254"/>
      <c r="B563" s="57"/>
      <c r="C563" s="57"/>
      <c r="D563" s="57"/>
      <c r="E563" s="57"/>
      <c r="F563" s="57"/>
      <c r="G563" s="57"/>
      <c r="H563" s="57"/>
      <c r="I563" s="57"/>
      <c r="J563" s="57"/>
      <c r="K563" s="57"/>
      <c r="L563" s="57"/>
      <c r="M563" s="57"/>
      <c r="N563" s="57"/>
      <c r="O563" s="57"/>
      <c r="P563" s="57"/>
      <c r="Q563" s="57"/>
      <c r="R563" s="2074"/>
      <c r="S563" s="254"/>
    </row>
    <row r="564" spans="1:19" x14ac:dyDescent="0.2">
      <c r="A564" s="254"/>
      <c r="B564" s="57"/>
      <c r="C564" s="57"/>
      <c r="D564" s="57"/>
      <c r="E564" s="57"/>
      <c r="F564" s="57"/>
      <c r="G564" s="57"/>
      <c r="H564" s="57"/>
      <c r="I564" s="57"/>
      <c r="J564" s="57"/>
      <c r="K564" s="57"/>
      <c r="L564" s="57"/>
      <c r="M564" s="57"/>
      <c r="N564" s="57"/>
      <c r="O564" s="57"/>
      <c r="P564" s="57"/>
      <c r="Q564" s="57"/>
      <c r="R564" s="2074"/>
      <c r="S564" s="254"/>
    </row>
    <row r="565" spans="1:19" x14ac:dyDescent="0.2">
      <c r="A565" s="254"/>
      <c r="B565" s="57"/>
      <c r="C565" s="57"/>
      <c r="D565" s="57"/>
      <c r="E565" s="57"/>
      <c r="F565" s="57"/>
      <c r="G565" s="57"/>
      <c r="H565" s="57"/>
      <c r="I565" s="57"/>
      <c r="J565" s="57"/>
      <c r="K565" s="57"/>
      <c r="L565" s="57"/>
      <c r="M565" s="57"/>
      <c r="N565" s="57"/>
      <c r="O565" s="57"/>
      <c r="P565" s="57"/>
      <c r="Q565" s="57"/>
      <c r="R565" s="2074"/>
      <c r="S565" s="254"/>
    </row>
    <row r="566" spans="1:19" x14ac:dyDescent="0.2">
      <c r="A566" s="254"/>
      <c r="B566" s="57"/>
      <c r="C566" s="57"/>
      <c r="D566" s="57"/>
      <c r="E566" s="57"/>
      <c r="F566" s="57"/>
      <c r="G566" s="57"/>
      <c r="H566" s="57"/>
      <c r="I566" s="57"/>
      <c r="J566" s="57"/>
      <c r="K566" s="57"/>
      <c r="L566" s="57"/>
      <c r="M566" s="57"/>
      <c r="N566" s="57"/>
      <c r="O566" s="57"/>
      <c r="P566" s="57"/>
      <c r="Q566" s="57"/>
      <c r="R566" s="2074"/>
      <c r="S566" s="254"/>
    </row>
    <row r="567" spans="1:19" x14ac:dyDescent="0.2">
      <c r="A567" s="254"/>
      <c r="B567" s="57"/>
      <c r="C567" s="57"/>
      <c r="D567" s="57"/>
      <c r="E567" s="57"/>
      <c r="F567" s="57"/>
      <c r="G567" s="57"/>
      <c r="H567" s="57"/>
      <c r="I567" s="57"/>
      <c r="J567" s="57"/>
      <c r="K567" s="57"/>
      <c r="L567" s="57"/>
      <c r="M567" s="57"/>
      <c r="N567" s="57"/>
      <c r="O567" s="57"/>
      <c r="P567" s="57"/>
      <c r="Q567" s="57"/>
      <c r="R567" s="2074"/>
      <c r="S567" s="254"/>
    </row>
    <row r="568" spans="1:19" x14ac:dyDescent="0.2">
      <c r="A568" s="254"/>
      <c r="B568" s="57"/>
      <c r="C568" s="57"/>
      <c r="D568" s="57"/>
      <c r="E568" s="57"/>
      <c r="F568" s="57"/>
      <c r="G568" s="57"/>
      <c r="H568" s="57"/>
      <c r="I568" s="57"/>
      <c r="J568" s="57"/>
      <c r="K568" s="57"/>
      <c r="L568" s="57"/>
      <c r="M568" s="57"/>
      <c r="N568" s="57"/>
      <c r="O568" s="57"/>
      <c r="P568" s="57"/>
      <c r="Q568" s="57"/>
      <c r="R568" s="2074"/>
      <c r="S568" s="254"/>
    </row>
    <row r="569" spans="1:19" x14ac:dyDescent="0.2">
      <c r="A569" s="254"/>
      <c r="B569" s="57"/>
      <c r="C569" s="57"/>
      <c r="D569" s="57"/>
      <c r="E569" s="57"/>
      <c r="F569" s="57"/>
      <c r="G569" s="57"/>
      <c r="H569" s="57"/>
      <c r="I569" s="57"/>
      <c r="J569" s="57"/>
      <c r="K569" s="57"/>
      <c r="L569" s="57"/>
      <c r="M569" s="57"/>
      <c r="N569" s="57"/>
      <c r="O569" s="57"/>
      <c r="P569" s="57"/>
      <c r="Q569" s="57"/>
      <c r="R569" s="2074"/>
      <c r="S569" s="254"/>
    </row>
    <row r="570" spans="1:19" x14ac:dyDescent="0.2">
      <c r="A570" s="254"/>
      <c r="B570" s="57"/>
      <c r="C570" s="57"/>
      <c r="D570" s="57"/>
      <c r="E570" s="57"/>
      <c r="F570" s="57"/>
      <c r="G570" s="57"/>
      <c r="H570" s="57"/>
      <c r="I570" s="57"/>
      <c r="J570" s="57"/>
      <c r="K570" s="57"/>
      <c r="L570" s="57"/>
      <c r="M570" s="57"/>
      <c r="N570" s="57"/>
      <c r="O570" s="57"/>
      <c r="P570" s="57"/>
      <c r="Q570" s="57"/>
      <c r="R570" s="2074"/>
      <c r="S570" s="254"/>
    </row>
    <row r="571" spans="1:19" x14ac:dyDescent="0.2">
      <c r="A571" s="254"/>
      <c r="B571" s="57"/>
      <c r="C571" s="57"/>
      <c r="D571" s="57"/>
      <c r="E571" s="57"/>
      <c r="F571" s="57"/>
      <c r="G571" s="57"/>
      <c r="H571" s="57"/>
      <c r="I571" s="57"/>
      <c r="J571" s="57"/>
      <c r="K571" s="57"/>
      <c r="L571" s="57"/>
      <c r="M571" s="57"/>
      <c r="N571" s="57"/>
      <c r="O571" s="57"/>
      <c r="P571" s="57"/>
      <c r="Q571" s="57"/>
      <c r="R571" s="2074"/>
      <c r="S571" s="254"/>
    </row>
    <row r="572" spans="1:19" x14ac:dyDescent="0.2">
      <c r="A572" s="254"/>
      <c r="B572" s="57"/>
      <c r="C572" s="57"/>
      <c r="D572" s="57"/>
      <c r="E572" s="57"/>
      <c r="F572" s="57"/>
      <c r="G572" s="57"/>
      <c r="H572" s="57"/>
      <c r="I572" s="57"/>
      <c r="J572" s="57"/>
      <c r="K572" s="57"/>
      <c r="L572" s="57"/>
      <c r="M572" s="57"/>
      <c r="N572" s="57"/>
      <c r="O572" s="57"/>
      <c r="P572" s="57"/>
      <c r="Q572" s="57"/>
      <c r="R572" s="2074"/>
      <c r="S572" s="254"/>
    </row>
    <row r="573" spans="1:19" x14ac:dyDescent="0.2">
      <c r="A573" s="254"/>
      <c r="B573" s="57"/>
      <c r="C573" s="57"/>
      <c r="D573" s="57"/>
      <c r="E573" s="57"/>
      <c r="F573" s="57"/>
      <c r="G573" s="57"/>
      <c r="H573" s="57"/>
      <c r="I573" s="57"/>
      <c r="J573" s="57"/>
      <c r="K573" s="57"/>
      <c r="L573" s="57"/>
      <c r="M573" s="57"/>
      <c r="N573" s="57"/>
      <c r="O573" s="57"/>
      <c r="P573" s="57"/>
      <c r="Q573" s="57"/>
      <c r="R573" s="2074"/>
      <c r="S573" s="254"/>
    </row>
    <row r="574" spans="1:19" x14ac:dyDescent="0.2">
      <c r="A574" s="254"/>
      <c r="B574" s="57"/>
      <c r="C574" s="57"/>
      <c r="D574" s="57"/>
      <c r="E574" s="57"/>
      <c r="F574" s="57"/>
      <c r="G574" s="57"/>
      <c r="H574" s="57"/>
      <c r="I574" s="57"/>
      <c r="J574" s="57"/>
      <c r="K574" s="57"/>
      <c r="L574" s="57"/>
      <c r="M574" s="57"/>
      <c r="N574" s="57"/>
      <c r="O574" s="57"/>
      <c r="P574" s="57"/>
      <c r="Q574" s="57"/>
      <c r="R574" s="2074"/>
      <c r="S574" s="254"/>
    </row>
    <row r="575" spans="1:19" x14ac:dyDescent="0.2">
      <c r="A575" s="254"/>
      <c r="B575" s="57"/>
      <c r="C575" s="57"/>
      <c r="D575" s="57"/>
      <c r="E575" s="57"/>
      <c r="F575" s="57"/>
      <c r="G575" s="57"/>
      <c r="H575" s="57"/>
      <c r="I575" s="57"/>
      <c r="J575" s="57"/>
      <c r="K575" s="57"/>
      <c r="L575" s="57"/>
      <c r="M575" s="57"/>
      <c r="N575" s="57"/>
      <c r="O575" s="57"/>
      <c r="P575" s="57"/>
      <c r="Q575" s="57"/>
      <c r="R575" s="2074"/>
      <c r="S575" s="254"/>
    </row>
    <row r="576" spans="1:19" x14ac:dyDescent="0.2">
      <c r="A576" s="254"/>
      <c r="B576" s="57"/>
      <c r="C576" s="57"/>
      <c r="D576" s="57"/>
      <c r="E576" s="57"/>
      <c r="F576" s="57"/>
      <c r="G576" s="57"/>
      <c r="H576" s="57"/>
      <c r="I576" s="57"/>
      <c r="J576" s="57"/>
      <c r="K576" s="57"/>
      <c r="L576" s="57"/>
      <c r="M576" s="57"/>
      <c r="N576" s="57"/>
      <c r="O576" s="57"/>
      <c r="P576" s="57"/>
      <c r="Q576" s="57"/>
      <c r="R576" s="2074"/>
      <c r="S576" s="254"/>
    </row>
    <row r="577" spans="1:19" x14ac:dyDescent="0.2">
      <c r="A577" s="254"/>
      <c r="B577" s="57"/>
      <c r="C577" s="57"/>
      <c r="D577" s="57"/>
      <c r="E577" s="57"/>
      <c r="F577" s="57"/>
      <c r="G577" s="57"/>
      <c r="H577" s="57"/>
      <c r="I577" s="57"/>
      <c r="J577" s="57"/>
      <c r="K577" s="57"/>
      <c r="L577" s="57"/>
      <c r="M577" s="57"/>
      <c r="N577" s="57"/>
      <c r="O577" s="57"/>
      <c r="P577" s="57"/>
      <c r="Q577" s="57"/>
      <c r="R577" s="2074"/>
      <c r="S577" s="254"/>
    </row>
    <row r="578" spans="1:19" x14ac:dyDescent="0.2">
      <c r="A578" s="254"/>
      <c r="B578" s="57"/>
      <c r="C578" s="57"/>
      <c r="D578" s="57"/>
      <c r="E578" s="57"/>
      <c r="F578" s="57"/>
      <c r="G578" s="57"/>
      <c r="H578" s="57"/>
      <c r="I578" s="57"/>
      <c r="J578" s="57"/>
      <c r="K578" s="57"/>
      <c r="L578" s="57"/>
      <c r="M578" s="57"/>
      <c r="N578" s="57"/>
      <c r="O578" s="57"/>
      <c r="P578" s="57"/>
      <c r="Q578" s="57"/>
      <c r="R578" s="2074"/>
      <c r="S578" s="254"/>
    </row>
    <row r="579" spans="1:19" x14ac:dyDescent="0.2">
      <c r="A579" s="254"/>
      <c r="B579" s="57"/>
      <c r="C579" s="57"/>
      <c r="D579" s="57"/>
      <c r="E579" s="57"/>
      <c r="F579" s="57"/>
      <c r="G579" s="57"/>
      <c r="H579" s="57"/>
      <c r="I579" s="57"/>
      <c r="J579" s="57"/>
      <c r="K579" s="57"/>
      <c r="L579" s="57"/>
      <c r="M579" s="57"/>
      <c r="N579" s="57"/>
      <c r="O579" s="57"/>
      <c r="P579" s="57"/>
      <c r="Q579" s="57"/>
      <c r="R579" s="2074"/>
      <c r="S579" s="254"/>
    </row>
    <row r="580" spans="1:19" x14ac:dyDescent="0.2">
      <c r="A580" s="254"/>
      <c r="B580" s="57"/>
      <c r="C580" s="57"/>
      <c r="D580" s="57"/>
      <c r="E580" s="57"/>
      <c r="F580" s="57"/>
      <c r="G580" s="57"/>
      <c r="H580" s="57"/>
      <c r="I580" s="57"/>
      <c r="J580" s="57"/>
      <c r="K580" s="57"/>
      <c r="L580" s="57"/>
      <c r="M580" s="57"/>
      <c r="N580" s="57"/>
      <c r="O580" s="57"/>
      <c r="P580" s="57"/>
      <c r="Q580" s="57"/>
      <c r="R580" s="2074"/>
      <c r="S580" s="254"/>
    </row>
    <row r="581" spans="1:19" x14ac:dyDescent="0.2">
      <c r="A581" s="254"/>
      <c r="B581" s="57"/>
      <c r="C581" s="57"/>
      <c r="D581" s="57"/>
      <c r="E581" s="57"/>
      <c r="F581" s="57"/>
      <c r="G581" s="57"/>
      <c r="H581" s="57"/>
      <c r="I581" s="57"/>
      <c r="J581" s="57"/>
      <c r="K581" s="57"/>
      <c r="L581" s="57"/>
      <c r="M581" s="57"/>
      <c r="N581" s="57"/>
      <c r="O581" s="57"/>
      <c r="P581" s="57"/>
      <c r="Q581" s="57"/>
      <c r="R581" s="2074"/>
      <c r="S581" s="254"/>
    </row>
    <row r="582" spans="1:19" x14ac:dyDescent="0.2">
      <c r="A582" s="254"/>
      <c r="B582" s="57"/>
      <c r="C582" s="57"/>
      <c r="D582" s="57"/>
      <c r="E582" s="57"/>
      <c r="F582" s="57"/>
      <c r="G582" s="57"/>
      <c r="H582" s="57"/>
      <c r="I582" s="57"/>
      <c r="J582" s="57"/>
      <c r="K582" s="57"/>
      <c r="L582" s="57"/>
      <c r="M582" s="57"/>
      <c r="N582" s="57"/>
      <c r="O582" s="57"/>
      <c r="P582" s="57"/>
      <c r="Q582" s="57"/>
      <c r="R582" s="2074"/>
      <c r="S582" s="254"/>
    </row>
    <row r="583" spans="1:19" x14ac:dyDescent="0.2">
      <c r="A583" s="254"/>
      <c r="B583" s="57"/>
      <c r="C583" s="57"/>
      <c r="D583" s="57"/>
      <c r="E583" s="57"/>
      <c r="F583" s="57"/>
      <c r="G583" s="57"/>
      <c r="H583" s="57"/>
      <c r="I583" s="57"/>
      <c r="J583" s="57"/>
      <c r="K583" s="57"/>
      <c r="L583" s="57"/>
      <c r="M583" s="57"/>
      <c r="N583" s="57"/>
      <c r="O583" s="57"/>
      <c r="P583" s="57"/>
      <c r="Q583" s="57"/>
      <c r="R583" s="2074"/>
      <c r="S583" s="254"/>
    </row>
    <row r="584" spans="1:19" x14ac:dyDescent="0.2">
      <c r="A584" s="254"/>
      <c r="B584" s="57"/>
      <c r="C584" s="57"/>
      <c r="D584" s="57"/>
      <c r="E584" s="57"/>
      <c r="F584" s="57"/>
      <c r="G584" s="57"/>
      <c r="H584" s="57"/>
      <c r="I584" s="57"/>
      <c r="J584" s="57"/>
      <c r="K584" s="57"/>
      <c r="L584" s="57"/>
      <c r="M584" s="57"/>
      <c r="N584" s="57"/>
      <c r="O584" s="57"/>
      <c r="P584" s="57"/>
      <c r="Q584" s="57"/>
      <c r="R584" s="2074"/>
      <c r="S584" s="254"/>
    </row>
    <row r="585" spans="1:19" x14ac:dyDescent="0.2">
      <c r="A585" s="254"/>
      <c r="B585" s="57"/>
      <c r="C585" s="57"/>
      <c r="D585" s="57"/>
      <c r="E585" s="57"/>
      <c r="F585" s="57"/>
      <c r="G585" s="57"/>
      <c r="H585" s="57"/>
      <c r="I585" s="57"/>
      <c r="J585" s="57"/>
      <c r="K585" s="57"/>
      <c r="L585" s="57"/>
      <c r="M585" s="57"/>
      <c r="N585" s="57"/>
      <c r="O585" s="57"/>
      <c r="P585" s="57"/>
      <c r="Q585" s="57"/>
      <c r="R585" s="2074"/>
      <c r="S585" s="254"/>
    </row>
    <row r="586" spans="1:19" x14ac:dyDescent="0.2">
      <c r="A586" s="254"/>
      <c r="B586" s="57"/>
      <c r="C586" s="57"/>
      <c r="D586" s="57"/>
      <c r="E586" s="57"/>
      <c r="F586" s="57"/>
      <c r="G586" s="57"/>
      <c r="H586" s="57"/>
      <c r="I586" s="57"/>
      <c r="J586" s="57"/>
      <c r="K586" s="57"/>
      <c r="L586" s="57"/>
      <c r="M586" s="57"/>
      <c r="N586" s="57"/>
      <c r="O586" s="57"/>
      <c r="P586" s="57"/>
      <c r="Q586" s="57"/>
      <c r="R586" s="2074"/>
      <c r="S586" s="254"/>
    </row>
    <row r="587" spans="1:19" x14ac:dyDescent="0.2">
      <c r="A587" s="254"/>
      <c r="B587" s="57"/>
      <c r="C587" s="57"/>
      <c r="D587" s="57"/>
      <c r="E587" s="57"/>
      <c r="F587" s="57"/>
      <c r="G587" s="57"/>
      <c r="H587" s="57"/>
      <c r="I587" s="57"/>
      <c r="J587" s="57"/>
      <c r="K587" s="57"/>
      <c r="L587" s="57"/>
      <c r="M587" s="57"/>
      <c r="N587" s="57"/>
      <c r="O587" s="57"/>
      <c r="P587" s="57"/>
      <c r="Q587" s="57"/>
      <c r="R587" s="2074"/>
      <c r="S587" s="254"/>
    </row>
    <row r="588" spans="1:19" x14ac:dyDescent="0.2">
      <c r="A588" s="254"/>
      <c r="B588" s="57"/>
      <c r="C588" s="57"/>
      <c r="D588" s="57"/>
      <c r="E588" s="57"/>
      <c r="F588" s="57"/>
      <c r="G588" s="57"/>
      <c r="H588" s="57"/>
      <c r="I588" s="57"/>
      <c r="J588" s="57"/>
      <c r="K588" s="57"/>
      <c r="L588" s="57"/>
      <c r="M588" s="57"/>
      <c r="N588" s="57"/>
      <c r="O588" s="57"/>
      <c r="P588" s="57"/>
      <c r="Q588" s="57"/>
      <c r="R588" s="2074"/>
      <c r="S588" s="254"/>
    </row>
    <row r="589" spans="1:19" x14ac:dyDescent="0.2">
      <c r="A589" s="254"/>
      <c r="B589" s="57"/>
      <c r="C589" s="57"/>
      <c r="D589" s="57"/>
      <c r="E589" s="57"/>
      <c r="F589" s="57"/>
      <c r="G589" s="57"/>
      <c r="H589" s="57"/>
      <c r="I589" s="57"/>
      <c r="J589" s="57"/>
      <c r="K589" s="57"/>
      <c r="L589" s="57"/>
      <c r="M589" s="57"/>
      <c r="N589" s="57"/>
      <c r="O589" s="57"/>
      <c r="P589" s="57"/>
      <c r="Q589" s="57"/>
      <c r="R589" s="2074"/>
      <c r="S589" s="254"/>
    </row>
    <row r="590" spans="1:19" x14ac:dyDescent="0.2">
      <c r="A590" s="254"/>
      <c r="B590" s="57"/>
      <c r="C590" s="57"/>
      <c r="D590" s="57"/>
      <c r="E590" s="57"/>
      <c r="F590" s="57"/>
      <c r="G590" s="57"/>
      <c r="H590" s="57"/>
      <c r="I590" s="57"/>
      <c r="J590" s="57"/>
      <c r="K590" s="57"/>
      <c r="L590" s="57"/>
      <c r="M590" s="57"/>
      <c r="N590" s="57"/>
      <c r="O590" s="57"/>
      <c r="P590" s="57"/>
      <c r="Q590" s="57"/>
      <c r="R590" s="2074"/>
      <c r="S590" s="254"/>
    </row>
    <row r="591" spans="1:19" x14ac:dyDescent="0.2">
      <c r="A591" s="254"/>
      <c r="B591" s="57"/>
      <c r="C591" s="57"/>
      <c r="D591" s="57"/>
      <c r="E591" s="57"/>
      <c r="F591" s="57"/>
      <c r="G591" s="57"/>
      <c r="H591" s="57"/>
      <c r="I591" s="57"/>
      <c r="J591" s="57"/>
      <c r="K591" s="57"/>
      <c r="L591" s="57"/>
      <c r="M591" s="57"/>
      <c r="N591" s="57"/>
      <c r="O591" s="57"/>
      <c r="P591" s="57"/>
      <c r="Q591" s="57"/>
      <c r="R591" s="2074"/>
      <c r="S591" s="254"/>
    </row>
    <row r="592" spans="1:19" x14ac:dyDescent="0.2">
      <c r="A592" s="254"/>
      <c r="B592" s="57"/>
      <c r="C592" s="57"/>
      <c r="D592" s="57"/>
      <c r="E592" s="57"/>
      <c r="F592" s="57"/>
      <c r="G592" s="57"/>
      <c r="H592" s="57"/>
      <c r="I592" s="57"/>
      <c r="J592" s="57"/>
      <c r="K592" s="57"/>
      <c r="L592" s="57"/>
      <c r="M592" s="57"/>
      <c r="N592" s="57"/>
      <c r="O592" s="57"/>
      <c r="P592" s="57"/>
      <c r="Q592" s="57"/>
      <c r="R592" s="2074"/>
      <c r="S592" s="254"/>
    </row>
    <row r="593" spans="1:19" x14ac:dyDescent="0.2">
      <c r="A593" s="254"/>
      <c r="B593" s="57"/>
      <c r="C593" s="57"/>
      <c r="D593" s="57"/>
      <c r="E593" s="57"/>
      <c r="F593" s="57"/>
      <c r="G593" s="57"/>
      <c r="H593" s="57"/>
      <c r="I593" s="57"/>
      <c r="J593" s="57"/>
      <c r="K593" s="57"/>
      <c r="L593" s="57"/>
      <c r="M593" s="57"/>
      <c r="N593" s="57"/>
      <c r="O593" s="57"/>
      <c r="P593" s="57"/>
      <c r="Q593" s="57"/>
      <c r="R593" s="2074"/>
      <c r="S593" s="254"/>
    </row>
    <row r="594" spans="1:19" x14ac:dyDescent="0.2">
      <c r="A594" s="254"/>
      <c r="B594" s="57"/>
      <c r="C594" s="57"/>
      <c r="D594" s="57"/>
      <c r="E594" s="57"/>
      <c r="F594" s="57"/>
      <c r="G594" s="57"/>
      <c r="H594" s="57"/>
      <c r="I594" s="57"/>
      <c r="J594" s="57"/>
      <c r="K594" s="57"/>
      <c r="L594" s="57"/>
      <c r="M594" s="57"/>
      <c r="N594" s="57"/>
      <c r="O594" s="57"/>
      <c r="P594" s="57"/>
      <c r="Q594" s="57"/>
      <c r="R594" s="2074"/>
      <c r="S594" s="254"/>
    </row>
    <row r="595" spans="1:19" x14ac:dyDescent="0.2">
      <c r="A595" s="254"/>
      <c r="B595" s="57"/>
      <c r="C595" s="57"/>
      <c r="D595" s="57"/>
      <c r="E595" s="57"/>
      <c r="F595" s="57"/>
      <c r="G595" s="57"/>
      <c r="H595" s="57"/>
      <c r="I595" s="57"/>
      <c r="J595" s="57"/>
      <c r="K595" s="57"/>
      <c r="L595" s="57"/>
      <c r="M595" s="57"/>
      <c r="N595" s="57"/>
      <c r="O595" s="57"/>
      <c r="P595" s="57"/>
      <c r="Q595" s="57"/>
      <c r="R595" s="2074"/>
      <c r="S595" s="254"/>
    </row>
    <row r="596" spans="1:19" x14ac:dyDescent="0.2">
      <c r="A596" s="254"/>
      <c r="B596" s="57"/>
      <c r="C596" s="57"/>
      <c r="D596" s="57"/>
      <c r="E596" s="57"/>
      <c r="F596" s="57"/>
      <c r="G596" s="57"/>
      <c r="H596" s="57"/>
      <c r="I596" s="57"/>
      <c r="J596" s="57"/>
      <c r="K596" s="57"/>
      <c r="L596" s="57"/>
      <c r="M596" s="57"/>
      <c r="N596" s="57"/>
      <c r="O596" s="57"/>
      <c r="P596" s="57"/>
      <c r="Q596" s="57"/>
      <c r="R596" s="2074"/>
      <c r="S596" s="254"/>
    </row>
    <row r="597" spans="1:19" x14ac:dyDescent="0.2">
      <c r="A597" s="254"/>
      <c r="B597" s="57"/>
      <c r="C597" s="57"/>
      <c r="D597" s="57"/>
      <c r="E597" s="57"/>
      <c r="F597" s="57"/>
      <c r="G597" s="57"/>
      <c r="H597" s="57"/>
      <c r="I597" s="57"/>
      <c r="J597" s="57"/>
      <c r="K597" s="57"/>
      <c r="L597" s="57"/>
      <c r="M597" s="57"/>
      <c r="N597" s="57"/>
      <c r="O597" s="57"/>
      <c r="P597" s="57"/>
      <c r="Q597" s="57"/>
      <c r="R597" s="2074"/>
      <c r="S597" s="254"/>
    </row>
    <row r="598" spans="1:19" x14ac:dyDescent="0.2">
      <c r="A598" s="254"/>
      <c r="B598" s="57"/>
      <c r="C598" s="57"/>
      <c r="D598" s="57"/>
      <c r="E598" s="57"/>
      <c r="F598" s="57"/>
      <c r="G598" s="57"/>
      <c r="H598" s="57"/>
      <c r="I598" s="57"/>
      <c r="J598" s="57"/>
      <c r="K598" s="57"/>
      <c r="L598" s="57"/>
      <c r="M598" s="57"/>
      <c r="N598" s="57"/>
      <c r="O598" s="57"/>
      <c r="P598" s="57"/>
      <c r="Q598" s="57"/>
      <c r="R598" s="2074"/>
      <c r="S598" s="254"/>
    </row>
    <row r="599" spans="1:19" x14ac:dyDescent="0.2">
      <c r="A599" s="254"/>
      <c r="B599" s="57"/>
      <c r="C599" s="57"/>
      <c r="D599" s="57"/>
      <c r="E599" s="57"/>
      <c r="F599" s="57"/>
      <c r="G599" s="57"/>
      <c r="H599" s="57"/>
      <c r="I599" s="57"/>
      <c r="J599" s="57"/>
      <c r="K599" s="57"/>
      <c r="L599" s="57"/>
      <c r="M599" s="57"/>
      <c r="N599" s="57"/>
      <c r="O599" s="57"/>
      <c r="P599" s="57"/>
      <c r="Q599" s="57"/>
      <c r="R599" s="2074"/>
      <c r="S599" s="254"/>
    </row>
    <row r="600" spans="1:19" x14ac:dyDescent="0.2">
      <c r="A600" s="254"/>
      <c r="B600" s="57"/>
      <c r="C600" s="57"/>
      <c r="D600" s="57"/>
      <c r="E600" s="57"/>
      <c r="F600" s="57"/>
      <c r="G600" s="57"/>
      <c r="H600" s="57"/>
      <c r="I600" s="57"/>
      <c r="J600" s="57"/>
      <c r="K600" s="57"/>
      <c r="L600" s="57"/>
      <c r="M600" s="57"/>
      <c r="N600" s="57"/>
      <c r="O600" s="57"/>
      <c r="P600" s="57"/>
      <c r="Q600" s="57"/>
      <c r="R600" s="2074"/>
      <c r="S600" s="254"/>
    </row>
    <row r="601" spans="1:19" x14ac:dyDescent="0.2">
      <c r="A601" s="254"/>
      <c r="B601" s="57"/>
      <c r="C601" s="57"/>
      <c r="D601" s="57"/>
      <c r="E601" s="57"/>
      <c r="F601" s="57"/>
      <c r="G601" s="57"/>
      <c r="H601" s="57"/>
      <c r="I601" s="57"/>
      <c r="J601" s="57"/>
      <c r="K601" s="57"/>
      <c r="L601" s="57"/>
      <c r="M601" s="57"/>
      <c r="N601" s="57"/>
      <c r="O601" s="57"/>
      <c r="P601" s="57"/>
      <c r="Q601" s="57"/>
      <c r="R601" s="2074"/>
      <c r="S601" s="254"/>
    </row>
    <row r="602" spans="1:19" x14ac:dyDescent="0.2">
      <c r="A602" s="254"/>
      <c r="B602" s="57"/>
      <c r="C602" s="57"/>
      <c r="D602" s="57"/>
      <c r="E602" s="57"/>
      <c r="F602" s="57"/>
      <c r="G602" s="57"/>
      <c r="H602" s="57"/>
      <c r="I602" s="57"/>
      <c r="J602" s="57"/>
      <c r="K602" s="57"/>
      <c r="L602" s="57"/>
      <c r="M602" s="57"/>
      <c r="N602" s="57"/>
      <c r="O602" s="57"/>
      <c r="P602" s="57"/>
      <c r="Q602" s="57"/>
      <c r="R602" s="2074"/>
      <c r="S602" s="254"/>
    </row>
    <row r="603" spans="1:19" x14ac:dyDescent="0.2">
      <c r="A603" s="254"/>
      <c r="B603" s="57"/>
      <c r="C603" s="57"/>
      <c r="D603" s="57"/>
      <c r="E603" s="57"/>
      <c r="F603" s="57"/>
      <c r="G603" s="57"/>
      <c r="H603" s="57"/>
      <c r="I603" s="57"/>
      <c r="J603" s="57"/>
      <c r="K603" s="57"/>
      <c r="L603" s="57"/>
      <c r="M603" s="57"/>
      <c r="N603" s="57"/>
      <c r="O603" s="57"/>
      <c r="P603" s="57"/>
      <c r="Q603" s="57"/>
      <c r="R603" s="2074"/>
      <c r="S603" s="254"/>
    </row>
    <row r="604" spans="1:19" x14ac:dyDescent="0.2">
      <c r="A604" s="254"/>
      <c r="B604" s="57"/>
      <c r="C604" s="57"/>
      <c r="D604" s="57"/>
      <c r="E604" s="57"/>
      <c r="F604" s="57"/>
      <c r="G604" s="57"/>
      <c r="H604" s="57"/>
      <c r="I604" s="57"/>
      <c r="J604" s="57"/>
      <c r="K604" s="57"/>
      <c r="L604" s="57"/>
      <c r="M604" s="57"/>
      <c r="N604" s="57"/>
      <c r="O604" s="57"/>
      <c r="P604" s="57"/>
      <c r="Q604" s="57"/>
      <c r="R604" s="2074"/>
      <c r="S604" s="254"/>
    </row>
    <row r="605" spans="1:19" x14ac:dyDescent="0.2">
      <c r="A605" s="254"/>
      <c r="B605" s="57"/>
      <c r="C605" s="57"/>
      <c r="D605" s="57"/>
      <c r="E605" s="57"/>
      <c r="F605" s="57"/>
      <c r="G605" s="57"/>
      <c r="H605" s="57"/>
      <c r="I605" s="57"/>
      <c r="J605" s="57"/>
      <c r="K605" s="57"/>
      <c r="L605" s="57"/>
      <c r="M605" s="57"/>
      <c r="N605" s="57"/>
      <c r="O605" s="57"/>
      <c r="P605" s="57"/>
      <c r="Q605" s="57"/>
      <c r="R605" s="2074"/>
      <c r="S605" s="254"/>
    </row>
    <row r="606" spans="1:19" x14ac:dyDescent="0.2">
      <c r="A606" s="254"/>
      <c r="B606" s="57"/>
      <c r="C606" s="57"/>
      <c r="D606" s="57"/>
      <c r="E606" s="57"/>
      <c r="F606" s="57"/>
      <c r="G606" s="57"/>
      <c r="H606" s="57"/>
      <c r="I606" s="57"/>
      <c r="J606" s="57"/>
      <c r="K606" s="57"/>
      <c r="L606" s="57"/>
      <c r="M606" s="57"/>
      <c r="N606" s="57"/>
      <c r="O606" s="57"/>
      <c r="P606" s="57"/>
      <c r="Q606" s="57"/>
      <c r="R606" s="2074"/>
      <c r="S606" s="254"/>
    </row>
    <row r="607" spans="1:19" x14ac:dyDescent="0.2">
      <c r="A607" s="254"/>
      <c r="B607" s="57"/>
      <c r="C607" s="57"/>
      <c r="D607" s="57"/>
      <c r="E607" s="57"/>
      <c r="F607" s="57"/>
      <c r="G607" s="57"/>
      <c r="H607" s="57"/>
      <c r="I607" s="57"/>
      <c r="J607" s="57"/>
      <c r="K607" s="57"/>
      <c r="L607" s="57"/>
      <c r="M607" s="57"/>
      <c r="N607" s="57"/>
      <c r="O607" s="57"/>
      <c r="P607" s="57"/>
      <c r="Q607" s="57"/>
      <c r="R607" s="2074"/>
      <c r="S607" s="254"/>
    </row>
    <row r="608" spans="1:19" x14ac:dyDescent="0.2">
      <c r="A608" s="254"/>
      <c r="B608" s="57"/>
      <c r="C608" s="57"/>
      <c r="D608" s="57"/>
      <c r="E608" s="57"/>
      <c r="F608" s="57"/>
      <c r="G608" s="57"/>
      <c r="H608" s="57"/>
      <c r="I608" s="57"/>
      <c r="J608" s="57"/>
      <c r="K608" s="57"/>
      <c r="L608" s="57"/>
      <c r="M608" s="57"/>
      <c r="N608" s="57"/>
      <c r="O608" s="57"/>
      <c r="P608" s="57"/>
      <c r="Q608" s="57"/>
      <c r="R608" s="2074"/>
      <c r="S608" s="254"/>
    </row>
    <row r="609" spans="1:19" x14ac:dyDescent="0.2">
      <c r="A609" s="254"/>
      <c r="B609" s="57"/>
      <c r="C609" s="57"/>
      <c r="D609" s="57"/>
      <c r="E609" s="57"/>
      <c r="F609" s="57"/>
      <c r="G609" s="57"/>
      <c r="H609" s="57"/>
      <c r="I609" s="57"/>
      <c r="J609" s="57"/>
      <c r="K609" s="57"/>
      <c r="L609" s="57"/>
      <c r="M609" s="57"/>
      <c r="N609" s="57"/>
      <c r="O609" s="57"/>
      <c r="P609" s="57"/>
      <c r="Q609" s="57"/>
      <c r="R609" s="2074"/>
      <c r="S609" s="254"/>
    </row>
    <row r="610" spans="1:19" x14ac:dyDescent="0.2">
      <c r="A610" s="254"/>
      <c r="B610" s="57"/>
      <c r="C610" s="57"/>
      <c r="D610" s="57"/>
      <c r="E610" s="57"/>
      <c r="F610" s="57"/>
      <c r="G610" s="57"/>
      <c r="H610" s="57"/>
      <c r="I610" s="57"/>
      <c r="J610" s="57"/>
      <c r="K610" s="57"/>
      <c r="L610" s="57"/>
      <c r="M610" s="57"/>
      <c r="N610" s="57"/>
      <c r="O610" s="57"/>
      <c r="P610" s="57"/>
      <c r="Q610" s="57"/>
      <c r="R610" s="2074"/>
      <c r="S610" s="254"/>
    </row>
    <row r="611" spans="1:19" x14ac:dyDescent="0.2">
      <c r="A611" s="254"/>
      <c r="B611" s="57"/>
      <c r="C611" s="57"/>
      <c r="D611" s="57"/>
      <c r="E611" s="57"/>
      <c r="F611" s="57"/>
      <c r="G611" s="57"/>
      <c r="H611" s="57"/>
      <c r="I611" s="57"/>
      <c r="J611" s="57"/>
      <c r="K611" s="57"/>
      <c r="L611" s="57"/>
      <c r="M611" s="57"/>
      <c r="N611" s="57"/>
      <c r="O611" s="57"/>
      <c r="P611" s="57"/>
      <c r="Q611" s="57"/>
      <c r="R611" s="2074"/>
      <c r="S611" s="254"/>
    </row>
    <row r="612" spans="1:19" x14ac:dyDescent="0.2">
      <c r="A612" s="254"/>
      <c r="B612" s="57"/>
      <c r="C612" s="57"/>
      <c r="D612" s="57"/>
      <c r="E612" s="57"/>
      <c r="F612" s="57"/>
      <c r="G612" s="57"/>
      <c r="H612" s="57"/>
      <c r="I612" s="57"/>
      <c r="J612" s="57"/>
      <c r="K612" s="57"/>
      <c r="L612" s="57"/>
      <c r="M612" s="57"/>
      <c r="N612" s="57"/>
      <c r="O612" s="57"/>
      <c r="P612" s="57"/>
      <c r="Q612" s="57"/>
      <c r="R612" s="2074"/>
      <c r="S612" s="254"/>
    </row>
    <row r="613" spans="1:19" x14ac:dyDescent="0.2">
      <c r="A613" s="254"/>
      <c r="B613" s="57"/>
      <c r="C613" s="57"/>
      <c r="D613" s="57"/>
      <c r="E613" s="57"/>
      <c r="F613" s="57"/>
      <c r="G613" s="57"/>
      <c r="H613" s="57"/>
      <c r="I613" s="57"/>
      <c r="J613" s="57"/>
      <c r="K613" s="57"/>
      <c r="L613" s="57"/>
      <c r="M613" s="57"/>
      <c r="N613" s="57"/>
      <c r="O613" s="57"/>
      <c r="P613" s="57"/>
      <c r="Q613" s="57"/>
      <c r="R613" s="2074"/>
      <c r="S613" s="254"/>
    </row>
    <row r="614" spans="1:19" x14ac:dyDescent="0.2">
      <c r="A614" s="254"/>
      <c r="B614" s="57"/>
      <c r="C614" s="57"/>
      <c r="D614" s="57"/>
      <c r="E614" s="57"/>
      <c r="F614" s="57"/>
      <c r="G614" s="57"/>
      <c r="H614" s="57"/>
      <c r="I614" s="57"/>
      <c r="J614" s="57"/>
      <c r="K614" s="57"/>
      <c r="L614" s="57"/>
      <c r="M614" s="57"/>
      <c r="N614" s="57"/>
      <c r="O614" s="57"/>
      <c r="P614" s="57"/>
      <c r="Q614" s="57"/>
      <c r="R614" s="2074"/>
      <c r="S614" s="254"/>
    </row>
    <row r="615" spans="1:19" x14ac:dyDescent="0.2">
      <c r="A615" s="254"/>
      <c r="B615" s="57"/>
      <c r="C615" s="57"/>
      <c r="D615" s="57"/>
      <c r="E615" s="57"/>
      <c r="F615" s="57"/>
      <c r="G615" s="57"/>
      <c r="H615" s="57"/>
      <c r="I615" s="57"/>
      <c r="J615" s="57"/>
      <c r="K615" s="57"/>
      <c r="L615" s="57"/>
      <c r="M615" s="57"/>
      <c r="N615" s="57"/>
      <c r="O615" s="57"/>
      <c r="P615" s="57"/>
      <c r="Q615" s="57"/>
      <c r="R615" s="2074"/>
      <c r="S615" s="254"/>
    </row>
    <row r="616" spans="1:19" x14ac:dyDescent="0.2">
      <c r="A616" s="254"/>
      <c r="B616" s="57"/>
      <c r="C616" s="57"/>
      <c r="D616" s="57"/>
      <c r="E616" s="57"/>
      <c r="F616" s="57"/>
      <c r="G616" s="57"/>
      <c r="H616" s="57"/>
      <c r="I616" s="57"/>
      <c r="J616" s="57"/>
      <c r="K616" s="57"/>
      <c r="L616" s="57"/>
      <c r="M616" s="57"/>
      <c r="N616" s="57"/>
      <c r="O616" s="57"/>
      <c r="P616" s="57"/>
      <c r="Q616" s="57"/>
      <c r="R616" s="2074"/>
      <c r="S616" s="254"/>
    </row>
    <row r="617" spans="1:19" x14ac:dyDescent="0.2">
      <c r="A617" s="254"/>
      <c r="B617" s="57"/>
      <c r="C617" s="57"/>
      <c r="D617" s="57"/>
      <c r="E617" s="57"/>
      <c r="F617" s="57"/>
      <c r="G617" s="57"/>
      <c r="H617" s="57"/>
      <c r="I617" s="57"/>
      <c r="J617" s="57"/>
      <c r="K617" s="57"/>
      <c r="L617" s="57"/>
      <c r="M617" s="57"/>
      <c r="N617" s="57"/>
      <c r="O617" s="57"/>
      <c r="P617" s="57"/>
      <c r="Q617" s="57"/>
      <c r="R617" s="2074"/>
      <c r="S617" s="254"/>
    </row>
    <row r="618" spans="1:19" x14ac:dyDescent="0.2">
      <c r="A618" s="254"/>
      <c r="B618" s="57"/>
      <c r="C618" s="57"/>
      <c r="D618" s="57"/>
      <c r="E618" s="57"/>
      <c r="F618" s="57"/>
      <c r="G618" s="57"/>
      <c r="H618" s="57"/>
      <c r="I618" s="57"/>
      <c r="J618" s="57"/>
      <c r="K618" s="57"/>
      <c r="L618" s="57"/>
      <c r="M618" s="57"/>
      <c r="N618" s="57"/>
      <c r="O618" s="57"/>
      <c r="P618" s="57"/>
      <c r="Q618" s="57"/>
      <c r="R618" s="2074"/>
      <c r="S618" s="254"/>
    </row>
    <row r="619" spans="1:19" x14ac:dyDescent="0.2">
      <c r="A619" s="254"/>
      <c r="B619" s="57"/>
      <c r="C619" s="57"/>
      <c r="D619" s="57"/>
      <c r="E619" s="57"/>
      <c r="F619" s="57"/>
      <c r="G619" s="57"/>
      <c r="H619" s="57"/>
      <c r="I619" s="57"/>
      <c r="J619" s="57"/>
      <c r="K619" s="57"/>
      <c r="L619" s="57"/>
      <c r="M619" s="57"/>
      <c r="N619" s="57"/>
      <c r="O619" s="57"/>
      <c r="P619" s="57"/>
      <c r="Q619" s="57"/>
      <c r="R619" s="2074"/>
      <c r="S619" s="254"/>
    </row>
    <row r="620" spans="1:19" x14ac:dyDescent="0.2">
      <c r="A620" s="254"/>
      <c r="B620" s="57"/>
      <c r="C620" s="57"/>
      <c r="D620" s="57"/>
      <c r="E620" s="57"/>
      <c r="F620" s="57"/>
      <c r="G620" s="57"/>
      <c r="H620" s="57"/>
      <c r="I620" s="57"/>
      <c r="J620" s="57"/>
      <c r="K620" s="57"/>
      <c r="L620" s="57"/>
      <c r="M620" s="57"/>
      <c r="N620" s="57"/>
      <c r="O620" s="57"/>
      <c r="P620" s="57"/>
      <c r="Q620" s="57"/>
      <c r="R620" s="2074"/>
      <c r="S620" s="254"/>
    </row>
    <row r="621" spans="1:19" x14ac:dyDescent="0.2">
      <c r="A621" s="254"/>
      <c r="B621" s="57"/>
      <c r="C621" s="57"/>
      <c r="D621" s="57"/>
      <c r="E621" s="57"/>
      <c r="F621" s="57"/>
      <c r="G621" s="57"/>
      <c r="H621" s="57"/>
      <c r="I621" s="57"/>
      <c r="J621" s="57"/>
      <c r="K621" s="57"/>
      <c r="L621" s="57"/>
      <c r="M621" s="57"/>
      <c r="N621" s="57"/>
      <c r="O621" s="57"/>
      <c r="P621" s="57"/>
      <c r="Q621" s="57"/>
      <c r="R621" s="2074"/>
      <c r="S621" s="254"/>
    </row>
    <row r="622" spans="1:19" x14ac:dyDescent="0.2">
      <c r="A622" s="254"/>
      <c r="B622" s="57"/>
      <c r="C622" s="57"/>
      <c r="D622" s="57"/>
      <c r="E622" s="57"/>
      <c r="F622" s="57"/>
      <c r="G622" s="57"/>
      <c r="H622" s="57"/>
      <c r="I622" s="57"/>
      <c r="J622" s="57"/>
      <c r="K622" s="57"/>
      <c r="L622" s="57"/>
      <c r="M622" s="57"/>
      <c r="N622" s="57"/>
      <c r="O622" s="57"/>
      <c r="P622" s="57"/>
      <c r="Q622" s="57"/>
      <c r="R622" s="2074"/>
      <c r="S622" s="254"/>
    </row>
    <row r="623" spans="1:19" x14ac:dyDescent="0.2">
      <c r="A623" s="254"/>
      <c r="B623" s="57"/>
      <c r="C623" s="57"/>
      <c r="D623" s="57"/>
      <c r="E623" s="57"/>
      <c r="F623" s="57"/>
      <c r="G623" s="57"/>
      <c r="H623" s="57"/>
      <c r="I623" s="57"/>
      <c r="J623" s="57"/>
      <c r="K623" s="57"/>
      <c r="L623" s="57"/>
      <c r="M623" s="57"/>
      <c r="N623" s="57"/>
      <c r="O623" s="57"/>
      <c r="P623" s="57"/>
      <c r="Q623" s="57"/>
      <c r="R623" s="2074"/>
      <c r="S623" s="254"/>
    </row>
    <row r="624" spans="1:19" x14ac:dyDescent="0.2">
      <c r="A624" s="254"/>
      <c r="B624" s="57"/>
      <c r="C624" s="57"/>
      <c r="D624" s="57"/>
      <c r="E624" s="57"/>
      <c r="F624" s="57"/>
      <c r="G624" s="57"/>
      <c r="H624" s="57"/>
      <c r="I624" s="57"/>
      <c r="J624" s="57"/>
      <c r="K624" s="57"/>
      <c r="L624" s="57"/>
      <c r="M624" s="57"/>
      <c r="N624" s="57"/>
      <c r="O624" s="57"/>
      <c r="P624" s="57"/>
      <c r="Q624" s="57"/>
      <c r="R624" s="2074"/>
      <c r="S624" s="254"/>
    </row>
    <row r="625" spans="1:19" x14ac:dyDescent="0.2">
      <c r="A625" s="254"/>
      <c r="B625" s="57"/>
      <c r="C625" s="57"/>
      <c r="D625" s="57"/>
      <c r="E625" s="57"/>
      <c r="F625" s="57"/>
      <c r="G625" s="57"/>
      <c r="H625" s="57"/>
      <c r="I625" s="57"/>
      <c r="J625" s="57"/>
      <c r="K625" s="57"/>
      <c r="L625" s="57"/>
      <c r="M625" s="57"/>
      <c r="N625" s="57"/>
      <c r="O625" s="57"/>
      <c r="P625" s="57"/>
      <c r="Q625" s="57"/>
      <c r="R625" s="2074"/>
      <c r="S625" s="254"/>
    </row>
    <row r="626" spans="1:19" x14ac:dyDescent="0.2">
      <c r="A626" s="254"/>
      <c r="B626" s="57"/>
      <c r="C626" s="57"/>
      <c r="D626" s="57"/>
      <c r="E626" s="57"/>
      <c r="F626" s="57"/>
      <c r="G626" s="57"/>
      <c r="H626" s="57"/>
      <c r="I626" s="57"/>
      <c r="J626" s="57"/>
      <c r="K626" s="57"/>
      <c r="L626" s="57"/>
      <c r="M626" s="57"/>
      <c r="N626" s="57"/>
      <c r="O626" s="57"/>
      <c r="P626" s="57"/>
      <c r="Q626" s="57"/>
      <c r="R626" s="2074"/>
      <c r="S626" s="254"/>
    </row>
    <row r="627" spans="1:19" x14ac:dyDescent="0.2">
      <c r="A627" s="254"/>
      <c r="B627" s="57"/>
      <c r="C627" s="57"/>
      <c r="D627" s="57"/>
      <c r="E627" s="57"/>
      <c r="F627" s="57"/>
      <c r="G627" s="57"/>
      <c r="H627" s="57"/>
      <c r="I627" s="57"/>
      <c r="J627" s="57"/>
      <c r="K627" s="57"/>
      <c r="L627" s="57"/>
      <c r="M627" s="57"/>
      <c r="N627" s="57"/>
      <c r="O627" s="57"/>
      <c r="P627" s="57"/>
      <c r="Q627" s="57"/>
      <c r="R627" s="2074"/>
      <c r="S627" s="254"/>
    </row>
    <row r="628" spans="1:19" x14ac:dyDescent="0.2">
      <c r="A628" s="254"/>
      <c r="B628" s="57"/>
      <c r="C628" s="57"/>
      <c r="D628" s="57"/>
      <c r="E628" s="57"/>
      <c r="F628" s="57"/>
      <c r="G628" s="57"/>
      <c r="H628" s="57"/>
      <c r="I628" s="57"/>
      <c r="J628" s="57"/>
      <c r="K628" s="57"/>
      <c r="L628" s="57"/>
      <c r="M628" s="57"/>
      <c r="N628" s="57"/>
      <c r="O628" s="57"/>
      <c r="P628" s="57"/>
      <c r="Q628" s="57"/>
      <c r="R628" s="2074"/>
      <c r="S628" s="254"/>
    </row>
    <row r="629" spans="1:19" x14ac:dyDescent="0.2">
      <c r="A629" s="254"/>
      <c r="B629" s="57"/>
      <c r="C629" s="57"/>
      <c r="D629" s="57"/>
      <c r="E629" s="57"/>
      <c r="F629" s="57"/>
      <c r="G629" s="57"/>
      <c r="H629" s="57"/>
      <c r="I629" s="57"/>
      <c r="J629" s="57"/>
      <c r="K629" s="57"/>
      <c r="L629" s="57"/>
      <c r="M629" s="57"/>
      <c r="N629" s="57"/>
      <c r="O629" s="57"/>
      <c r="P629" s="57"/>
      <c r="Q629" s="57"/>
      <c r="R629" s="2074"/>
      <c r="S629" s="254"/>
    </row>
    <row r="630" spans="1:19" x14ac:dyDescent="0.2">
      <c r="A630" s="254"/>
      <c r="B630" s="57"/>
      <c r="C630" s="57"/>
      <c r="D630" s="57"/>
      <c r="E630" s="57"/>
      <c r="F630" s="57"/>
      <c r="G630" s="57"/>
      <c r="H630" s="57"/>
      <c r="I630" s="57"/>
      <c r="J630" s="57"/>
      <c r="K630" s="57"/>
      <c r="L630" s="57"/>
      <c r="M630" s="57"/>
      <c r="N630" s="57"/>
      <c r="O630" s="57"/>
      <c r="P630" s="57"/>
      <c r="Q630" s="57"/>
      <c r="R630" s="2074"/>
      <c r="S630" s="254"/>
    </row>
    <row r="631" spans="1:19" x14ac:dyDescent="0.2">
      <c r="A631" s="254"/>
      <c r="B631" s="57"/>
      <c r="C631" s="57"/>
      <c r="D631" s="57"/>
      <c r="E631" s="57"/>
      <c r="F631" s="57"/>
      <c r="G631" s="57"/>
      <c r="H631" s="57"/>
      <c r="I631" s="57"/>
      <c r="J631" s="57"/>
      <c r="K631" s="57"/>
      <c r="L631" s="57"/>
      <c r="M631" s="57"/>
      <c r="N631" s="57"/>
      <c r="O631" s="57"/>
      <c r="P631" s="57"/>
      <c r="Q631" s="57"/>
      <c r="R631" s="2074"/>
      <c r="S631" s="254"/>
    </row>
    <row r="632" spans="1:19" x14ac:dyDescent="0.2">
      <c r="A632" s="254"/>
      <c r="B632" s="57"/>
      <c r="C632" s="57"/>
      <c r="D632" s="57"/>
      <c r="E632" s="57"/>
      <c r="F632" s="57"/>
      <c r="G632" s="57"/>
      <c r="H632" s="57"/>
      <c r="I632" s="57"/>
      <c r="J632" s="57"/>
      <c r="K632" s="57"/>
      <c r="L632" s="57"/>
      <c r="M632" s="57"/>
      <c r="N632" s="57"/>
      <c r="O632" s="57"/>
      <c r="P632" s="57"/>
      <c r="Q632" s="57"/>
      <c r="R632" s="2074"/>
      <c r="S632" s="254"/>
    </row>
    <row r="633" spans="1:19" x14ac:dyDescent="0.2">
      <c r="A633" s="254"/>
      <c r="B633" s="57"/>
      <c r="C633" s="57"/>
      <c r="D633" s="57"/>
      <c r="E633" s="57"/>
      <c r="F633" s="57"/>
      <c r="G633" s="57"/>
      <c r="H633" s="57"/>
      <c r="I633" s="57"/>
      <c r="J633" s="57"/>
      <c r="K633" s="57"/>
      <c r="L633" s="57"/>
      <c r="M633" s="57"/>
      <c r="N633" s="57"/>
      <c r="O633" s="57"/>
      <c r="P633" s="57"/>
      <c r="Q633" s="57"/>
      <c r="R633" s="2074"/>
      <c r="S633" s="254"/>
    </row>
    <row r="634" spans="1:19" x14ac:dyDescent="0.2">
      <c r="A634" s="254"/>
      <c r="B634" s="57"/>
      <c r="C634" s="57"/>
      <c r="D634" s="57"/>
      <c r="E634" s="57"/>
      <c r="F634" s="57"/>
      <c r="G634" s="57"/>
      <c r="H634" s="57"/>
      <c r="I634" s="57"/>
      <c r="J634" s="57"/>
      <c r="K634" s="57"/>
      <c r="L634" s="57"/>
      <c r="M634" s="57"/>
      <c r="N634" s="57"/>
      <c r="O634" s="57"/>
      <c r="P634" s="57"/>
      <c r="Q634" s="57"/>
      <c r="R634" s="2074"/>
      <c r="S634" s="254"/>
    </row>
    <row r="635" spans="1:19" x14ac:dyDescent="0.2">
      <c r="A635" s="254"/>
      <c r="B635" s="57"/>
      <c r="C635" s="57"/>
      <c r="D635" s="57"/>
      <c r="E635" s="57"/>
      <c r="F635" s="57"/>
      <c r="G635" s="57"/>
      <c r="H635" s="57"/>
      <c r="I635" s="57"/>
      <c r="J635" s="57"/>
      <c r="K635" s="57"/>
      <c r="L635" s="57"/>
      <c r="M635" s="57"/>
      <c r="N635" s="57"/>
      <c r="O635" s="57"/>
      <c r="P635" s="57"/>
      <c r="Q635" s="57"/>
      <c r="R635" s="2074"/>
      <c r="S635" s="254"/>
    </row>
    <row r="636" spans="1:19" x14ac:dyDescent="0.2">
      <c r="A636" s="254"/>
      <c r="B636" s="57"/>
      <c r="C636" s="57"/>
      <c r="D636" s="57"/>
      <c r="E636" s="57"/>
      <c r="F636" s="57"/>
      <c r="G636" s="57"/>
      <c r="H636" s="57"/>
      <c r="I636" s="57"/>
      <c r="J636" s="57"/>
      <c r="K636" s="57"/>
      <c r="L636" s="57"/>
      <c r="M636" s="57"/>
      <c r="N636" s="57"/>
      <c r="O636" s="57"/>
      <c r="P636" s="57"/>
      <c r="Q636" s="57"/>
      <c r="R636" s="2074"/>
      <c r="S636" s="254"/>
    </row>
    <row r="637" spans="1:19" x14ac:dyDescent="0.2">
      <c r="A637" s="254"/>
      <c r="B637" s="57"/>
      <c r="C637" s="57"/>
      <c r="D637" s="57"/>
      <c r="E637" s="57"/>
      <c r="F637" s="57"/>
      <c r="G637" s="57"/>
      <c r="H637" s="57"/>
      <c r="I637" s="57"/>
      <c r="J637" s="57"/>
      <c r="K637" s="57"/>
      <c r="L637" s="57"/>
      <c r="M637" s="57"/>
      <c r="N637" s="57"/>
      <c r="O637" s="57"/>
      <c r="P637" s="57"/>
      <c r="Q637" s="57"/>
      <c r="R637" s="2074"/>
      <c r="S637" s="254"/>
    </row>
    <row r="638" spans="1:19" x14ac:dyDescent="0.2">
      <c r="A638" s="254"/>
      <c r="B638" s="57"/>
      <c r="C638" s="57"/>
      <c r="D638" s="57"/>
      <c r="E638" s="57"/>
      <c r="F638" s="57"/>
      <c r="G638" s="57"/>
      <c r="H638" s="57"/>
      <c r="I638" s="57"/>
      <c r="J638" s="57"/>
      <c r="K638" s="57"/>
      <c r="L638" s="57"/>
      <c r="M638" s="57"/>
      <c r="N638" s="57"/>
      <c r="O638" s="57"/>
      <c r="P638" s="57"/>
      <c r="Q638" s="57"/>
      <c r="R638" s="2074"/>
      <c r="S638" s="254"/>
    </row>
    <row r="639" spans="1:19" x14ac:dyDescent="0.2">
      <c r="A639" s="254"/>
      <c r="B639" s="57"/>
      <c r="C639" s="57"/>
      <c r="D639" s="57"/>
      <c r="E639" s="57"/>
      <c r="F639" s="57"/>
      <c r="G639" s="57"/>
      <c r="H639" s="57"/>
      <c r="I639" s="57"/>
      <c r="J639" s="57"/>
      <c r="K639" s="57"/>
      <c r="L639" s="57"/>
      <c r="M639" s="57"/>
      <c r="N639" s="57"/>
      <c r="O639" s="57"/>
      <c r="P639" s="57"/>
      <c r="Q639" s="57"/>
      <c r="R639" s="2074"/>
      <c r="S639" s="254"/>
    </row>
    <row r="640" spans="1:19" x14ac:dyDescent="0.2">
      <c r="A640" s="254"/>
      <c r="B640" s="57"/>
      <c r="C640" s="57"/>
      <c r="D640" s="57"/>
      <c r="E640" s="57"/>
      <c r="F640" s="57"/>
      <c r="G640" s="57"/>
      <c r="H640" s="57"/>
      <c r="I640" s="57"/>
      <c r="J640" s="57"/>
      <c r="K640" s="57"/>
      <c r="L640" s="57"/>
      <c r="M640" s="57"/>
      <c r="N640" s="57"/>
      <c r="O640" s="57"/>
      <c r="P640" s="57"/>
      <c r="Q640" s="57"/>
      <c r="R640" s="2074"/>
      <c r="S640" s="254"/>
    </row>
    <row r="641" spans="1:19" x14ac:dyDescent="0.2">
      <c r="A641" s="254"/>
      <c r="B641" s="57"/>
      <c r="C641" s="57"/>
      <c r="D641" s="57"/>
      <c r="E641" s="57"/>
      <c r="F641" s="57"/>
      <c r="G641" s="57"/>
      <c r="H641" s="57"/>
      <c r="I641" s="57"/>
      <c r="J641" s="57"/>
      <c r="K641" s="57"/>
      <c r="L641" s="57"/>
      <c r="M641" s="57"/>
      <c r="N641" s="57"/>
      <c r="O641" s="57"/>
      <c r="P641" s="57"/>
      <c r="Q641" s="57"/>
      <c r="R641" s="2074"/>
      <c r="S641" s="254"/>
    </row>
    <row r="642" spans="1:19" x14ac:dyDescent="0.2">
      <c r="A642" s="254"/>
      <c r="B642" s="57"/>
      <c r="C642" s="57"/>
      <c r="D642" s="57"/>
      <c r="E642" s="57"/>
      <c r="F642" s="57"/>
      <c r="G642" s="57"/>
      <c r="H642" s="57"/>
      <c r="I642" s="57"/>
      <c r="J642" s="57"/>
      <c r="K642" s="57"/>
      <c r="L642" s="57"/>
      <c r="M642" s="57"/>
      <c r="N642" s="57"/>
      <c r="O642" s="57"/>
      <c r="P642" s="57"/>
      <c r="Q642" s="57"/>
      <c r="R642" s="2074"/>
      <c r="S642" s="254"/>
    </row>
    <row r="643" spans="1:19" x14ac:dyDescent="0.2">
      <c r="A643" s="254"/>
      <c r="B643" s="57"/>
      <c r="C643" s="57"/>
      <c r="D643" s="57"/>
      <c r="E643" s="57"/>
      <c r="F643" s="57"/>
      <c r="G643" s="57"/>
      <c r="H643" s="57"/>
      <c r="I643" s="57"/>
      <c r="J643" s="57"/>
      <c r="K643" s="57"/>
      <c r="L643" s="57"/>
      <c r="M643" s="57"/>
      <c r="N643" s="57"/>
      <c r="O643" s="57"/>
      <c r="P643" s="57"/>
      <c r="Q643" s="57"/>
      <c r="R643" s="2074"/>
      <c r="S643" s="254"/>
    </row>
    <row r="644" spans="1:19" x14ac:dyDescent="0.2">
      <c r="A644" s="254"/>
      <c r="B644" s="57"/>
      <c r="C644" s="57"/>
      <c r="D644" s="57"/>
      <c r="E644" s="57"/>
      <c r="F644" s="57"/>
      <c r="G644" s="57"/>
      <c r="H644" s="57"/>
      <c r="I644" s="57"/>
      <c r="J644" s="57"/>
      <c r="K644" s="57"/>
      <c r="L644" s="57"/>
      <c r="M644" s="57"/>
      <c r="N644" s="57"/>
      <c r="O644" s="57"/>
      <c r="P644" s="57"/>
      <c r="Q644" s="57"/>
      <c r="R644" s="2074"/>
      <c r="S644" s="254"/>
    </row>
    <row r="645" spans="1:19" x14ac:dyDescent="0.2">
      <c r="A645" s="254"/>
      <c r="B645" s="57"/>
      <c r="C645" s="57"/>
      <c r="D645" s="57"/>
      <c r="E645" s="57"/>
      <c r="F645" s="57"/>
      <c r="G645" s="57"/>
      <c r="H645" s="57"/>
      <c r="I645" s="57"/>
      <c r="J645" s="57"/>
      <c r="K645" s="57"/>
      <c r="L645" s="57"/>
      <c r="M645" s="57"/>
      <c r="N645" s="57"/>
      <c r="O645" s="57"/>
      <c r="P645" s="57"/>
      <c r="Q645" s="57"/>
      <c r="R645" s="2074"/>
      <c r="S645" s="254"/>
    </row>
    <row r="646" spans="1:19" x14ac:dyDescent="0.2">
      <c r="A646" s="254"/>
      <c r="B646" s="57"/>
      <c r="C646" s="57"/>
      <c r="D646" s="57"/>
      <c r="E646" s="57"/>
      <c r="F646" s="57"/>
      <c r="G646" s="57"/>
      <c r="H646" s="57"/>
      <c r="I646" s="57"/>
      <c r="J646" s="57"/>
      <c r="K646" s="57"/>
      <c r="L646" s="57"/>
      <c r="M646" s="57"/>
      <c r="N646" s="57"/>
      <c r="O646" s="57"/>
      <c r="P646" s="57"/>
      <c r="Q646" s="57"/>
      <c r="R646" s="2074"/>
      <c r="S646" s="254"/>
    </row>
    <row r="647" spans="1:19" x14ac:dyDescent="0.2">
      <c r="A647" s="254"/>
      <c r="B647" s="57"/>
      <c r="C647" s="57"/>
      <c r="D647" s="57"/>
      <c r="E647" s="57"/>
      <c r="F647" s="57"/>
      <c r="G647" s="57"/>
      <c r="H647" s="57"/>
      <c r="I647" s="57"/>
      <c r="J647" s="57"/>
      <c r="K647" s="57"/>
      <c r="L647" s="57"/>
      <c r="M647" s="57"/>
      <c r="N647" s="57"/>
      <c r="O647" s="57"/>
      <c r="P647" s="57"/>
      <c r="Q647" s="57"/>
      <c r="R647" s="2074"/>
      <c r="S647" s="254"/>
    </row>
    <row r="648" spans="1:19" x14ac:dyDescent="0.2">
      <c r="A648" s="254"/>
      <c r="B648" s="57"/>
      <c r="C648" s="57"/>
      <c r="D648" s="57"/>
      <c r="E648" s="57"/>
      <c r="F648" s="57"/>
      <c r="G648" s="57"/>
      <c r="H648" s="57"/>
      <c r="I648" s="57"/>
      <c r="J648" s="57"/>
      <c r="K648" s="57"/>
      <c r="L648" s="57"/>
      <c r="M648" s="57"/>
      <c r="N648" s="57"/>
      <c r="O648" s="57"/>
      <c r="P648" s="57"/>
      <c r="Q648" s="57"/>
      <c r="R648" s="2074"/>
      <c r="S648" s="254"/>
    </row>
    <row r="649" spans="1:19" x14ac:dyDescent="0.2">
      <c r="A649" s="254"/>
      <c r="B649" s="57"/>
      <c r="C649" s="57"/>
      <c r="D649" s="57"/>
      <c r="E649" s="57"/>
      <c r="F649" s="57"/>
      <c r="G649" s="57"/>
      <c r="H649" s="57"/>
      <c r="I649" s="57"/>
      <c r="J649" s="57"/>
      <c r="K649" s="57"/>
      <c r="L649" s="57"/>
      <c r="M649" s="57"/>
      <c r="N649" s="57"/>
      <c r="O649" s="57"/>
      <c r="P649" s="57"/>
      <c r="Q649" s="57"/>
      <c r="R649" s="2074"/>
      <c r="S649" s="254"/>
    </row>
    <row r="650" spans="1:19" x14ac:dyDescent="0.2">
      <c r="A650" s="254"/>
      <c r="B650" s="57"/>
      <c r="C650" s="57"/>
      <c r="D650" s="57"/>
      <c r="E650" s="57"/>
      <c r="F650" s="57"/>
      <c r="G650" s="57"/>
      <c r="H650" s="57"/>
      <c r="I650" s="57"/>
      <c r="J650" s="57"/>
      <c r="K650" s="57"/>
      <c r="L650" s="57"/>
      <c r="M650" s="57"/>
      <c r="N650" s="57"/>
      <c r="O650" s="57"/>
      <c r="P650" s="57"/>
      <c r="Q650" s="57"/>
      <c r="R650" s="2074"/>
      <c r="S650" s="254"/>
    </row>
    <row r="651" spans="1:19" x14ac:dyDescent="0.2">
      <c r="A651" s="254"/>
      <c r="B651" s="57"/>
      <c r="C651" s="57"/>
      <c r="D651" s="57"/>
      <c r="E651" s="57"/>
      <c r="F651" s="57"/>
      <c r="G651" s="57"/>
      <c r="H651" s="57"/>
      <c r="I651" s="57"/>
      <c r="J651" s="57"/>
      <c r="K651" s="57"/>
      <c r="L651" s="57"/>
      <c r="M651" s="57"/>
      <c r="N651" s="57"/>
      <c r="O651" s="57"/>
      <c r="P651" s="57"/>
      <c r="Q651" s="57"/>
      <c r="R651" s="2074"/>
      <c r="S651" s="254"/>
    </row>
    <row r="652" spans="1:19" x14ac:dyDescent="0.2">
      <c r="A652" s="254"/>
      <c r="B652" s="57"/>
      <c r="C652" s="57"/>
      <c r="D652" s="57"/>
      <c r="E652" s="57"/>
      <c r="F652" s="57"/>
      <c r="G652" s="57"/>
      <c r="H652" s="57"/>
      <c r="I652" s="57"/>
      <c r="J652" s="57"/>
      <c r="K652" s="57"/>
      <c r="L652" s="57"/>
      <c r="M652" s="57"/>
      <c r="N652" s="57"/>
      <c r="O652" s="57"/>
      <c r="P652" s="57"/>
      <c r="Q652" s="57"/>
      <c r="R652" s="2074"/>
      <c r="S652" s="254"/>
    </row>
    <row r="653" spans="1:19" x14ac:dyDescent="0.2">
      <c r="A653" s="254"/>
      <c r="B653" s="57"/>
      <c r="C653" s="57"/>
      <c r="D653" s="57"/>
      <c r="E653" s="57"/>
      <c r="F653" s="57"/>
      <c r="G653" s="57"/>
      <c r="H653" s="57"/>
      <c r="I653" s="57"/>
      <c r="J653" s="57"/>
      <c r="K653" s="57"/>
      <c r="L653" s="57"/>
      <c r="M653" s="57"/>
      <c r="N653" s="57"/>
      <c r="O653" s="57"/>
      <c r="P653" s="57"/>
      <c r="Q653" s="57"/>
      <c r="R653" s="2074"/>
      <c r="S653" s="254"/>
    </row>
    <row r="654" spans="1:19" x14ac:dyDescent="0.2">
      <c r="A654" s="254"/>
      <c r="B654" s="57"/>
      <c r="C654" s="57"/>
      <c r="D654" s="57"/>
      <c r="E654" s="57"/>
      <c r="F654" s="57"/>
      <c r="G654" s="57"/>
      <c r="H654" s="57"/>
      <c r="I654" s="57"/>
      <c r="J654" s="57"/>
      <c r="K654" s="57"/>
      <c r="L654" s="57"/>
      <c r="M654" s="57"/>
      <c r="N654" s="57"/>
      <c r="O654" s="57"/>
      <c r="P654" s="57"/>
      <c r="Q654" s="57"/>
      <c r="R654" s="2074"/>
      <c r="S654" s="254"/>
    </row>
    <row r="655" spans="1:19" x14ac:dyDescent="0.2">
      <c r="A655" s="254"/>
      <c r="B655" s="57"/>
      <c r="C655" s="57"/>
      <c r="D655" s="57"/>
      <c r="E655" s="57"/>
      <c r="F655" s="57"/>
      <c r="G655" s="57"/>
      <c r="H655" s="57"/>
      <c r="I655" s="57"/>
      <c r="J655" s="57"/>
      <c r="K655" s="57"/>
      <c r="L655" s="57"/>
      <c r="M655" s="57"/>
      <c r="N655" s="57"/>
      <c r="O655" s="57"/>
      <c r="P655" s="57"/>
      <c r="Q655" s="57"/>
      <c r="R655" s="2074"/>
      <c r="S655" s="254"/>
    </row>
    <row r="656" spans="1:19" x14ac:dyDescent="0.2">
      <c r="A656" s="254"/>
      <c r="B656" s="57"/>
      <c r="C656" s="57"/>
      <c r="D656" s="57"/>
      <c r="E656" s="57"/>
      <c r="F656" s="57"/>
      <c r="G656" s="57"/>
      <c r="H656" s="57"/>
      <c r="I656" s="57"/>
      <c r="J656" s="57"/>
      <c r="K656" s="57"/>
      <c r="L656" s="57"/>
      <c r="M656" s="57"/>
      <c r="N656" s="57"/>
      <c r="O656" s="57"/>
      <c r="P656" s="57"/>
      <c r="Q656" s="57"/>
      <c r="R656" s="2074"/>
      <c r="S656" s="254"/>
    </row>
    <row r="657" spans="1:19" x14ac:dyDescent="0.2">
      <c r="A657" s="254"/>
      <c r="B657" s="57"/>
      <c r="C657" s="57"/>
      <c r="D657" s="57"/>
      <c r="E657" s="57"/>
      <c r="F657" s="57"/>
      <c r="G657" s="57"/>
      <c r="H657" s="57"/>
      <c r="I657" s="57"/>
      <c r="J657" s="57"/>
      <c r="K657" s="57"/>
      <c r="L657" s="57"/>
      <c r="M657" s="57"/>
      <c r="N657" s="57"/>
      <c r="O657" s="57"/>
      <c r="P657" s="57"/>
      <c r="Q657" s="57"/>
      <c r="R657" s="2074"/>
      <c r="S657" s="254"/>
    </row>
    <row r="658" spans="1:19" x14ac:dyDescent="0.2">
      <c r="A658" s="254"/>
      <c r="B658" s="57"/>
      <c r="C658" s="57"/>
      <c r="D658" s="57"/>
      <c r="E658" s="57"/>
      <c r="F658" s="57"/>
      <c r="G658" s="57"/>
      <c r="H658" s="57"/>
      <c r="I658" s="57"/>
      <c r="J658" s="57"/>
      <c r="K658" s="57"/>
      <c r="L658" s="57"/>
      <c r="M658" s="57"/>
      <c r="N658" s="57"/>
      <c r="O658" s="57"/>
      <c r="P658" s="57"/>
      <c r="Q658" s="57"/>
      <c r="R658" s="2074"/>
      <c r="S658" s="254"/>
    </row>
    <row r="659" spans="1:19" x14ac:dyDescent="0.2">
      <c r="A659" s="254"/>
      <c r="B659" s="57"/>
      <c r="C659" s="57"/>
      <c r="D659" s="57"/>
      <c r="E659" s="57"/>
      <c r="F659" s="57"/>
      <c r="G659" s="57"/>
      <c r="H659" s="57"/>
      <c r="I659" s="57"/>
      <c r="J659" s="57"/>
      <c r="K659" s="57"/>
      <c r="L659" s="57"/>
      <c r="M659" s="57"/>
      <c r="N659" s="57"/>
      <c r="O659" s="57"/>
      <c r="P659" s="57"/>
      <c r="Q659" s="57"/>
      <c r="R659" s="2074"/>
      <c r="S659" s="254"/>
    </row>
    <row r="660" spans="1:19" x14ac:dyDescent="0.2">
      <c r="A660" s="254"/>
      <c r="B660" s="57"/>
      <c r="C660" s="57"/>
      <c r="D660" s="57"/>
      <c r="E660" s="57"/>
      <c r="F660" s="57"/>
      <c r="G660" s="57"/>
      <c r="H660" s="57"/>
      <c r="I660" s="57"/>
      <c r="J660" s="57"/>
      <c r="K660" s="57"/>
      <c r="L660" s="57"/>
      <c r="M660" s="57"/>
      <c r="N660" s="57"/>
      <c r="O660" s="57"/>
      <c r="P660" s="57"/>
      <c r="Q660" s="57"/>
      <c r="R660" s="2074"/>
      <c r="S660" s="254"/>
    </row>
    <row r="661" spans="1:19" x14ac:dyDescent="0.2">
      <c r="A661" s="254"/>
      <c r="B661" s="57"/>
      <c r="C661" s="57"/>
      <c r="D661" s="57"/>
      <c r="E661" s="57"/>
      <c r="F661" s="57"/>
      <c r="G661" s="57"/>
      <c r="H661" s="57"/>
      <c r="I661" s="57"/>
      <c r="J661" s="57"/>
      <c r="K661" s="57"/>
      <c r="L661" s="57"/>
      <c r="M661" s="57"/>
      <c r="N661" s="57"/>
      <c r="O661" s="57"/>
      <c r="P661" s="57"/>
      <c r="Q661" s="57"/>
      <c r="R661" s="2074"/>
      <c r="S661" s="254"/>
    </row>
    <row r="662" spans="1:19" x14ac:dyDescent="0.2">
      <c r="A662" s="254"/>
      <c r="B662" s="57"/>
      <c r="C662" s="57"/>
      <c r="D662" s="57"/>
      <c r="E662" s="57"/>
      <c r="F662" s="57"/>
      <c r="G662" s="57"/>
      <c r="H662" s="57"/>
      <c r="I662" s="57"/>
      <c r="J662" s="57"/>
      <c r="K662" s="57"/>
      <c r="L662" s="57"/>
      <c r="M662" s="57"/>
      <c r="N662" s="57"/>
      <c r="O662" s="57"/>
      <c r="P662" s="57"/>
      <c r="Q662" s="57"/>
      <c r="R662" s="2074"/>
      <c r="S662" s="254"/>
    </row>
    <row r="663" spans="1:19" x14ac:dyDescent="0.2">
      <c r="A663" s="254"/>
      <c r="B663" s="57"/>
      <c r="C663" s="57"/>
      <c r="D663" s="57"/>
      <c r="E663" s="57"/>
      <c r="F663" s="57"/>
      <c r="G663" s="57"/>
      <c r="H663" s="57"/>
      <c r="I663" s="57"/>
      <c r="J663" s="57"/>
      <c r="K663" s="57"/>
      <c r="L663" s="57"/>
      <c r="M663" s="57"/>
      <c r="N663" s="57"/>
      <c r="O663" s="57"/>
      <c r="P663" s="57"/>
      <c r="Q663" s="57"/>
      <c r="R663" s="2074"/>
      <c r="S663" s="254"/>
    </row>
    <row r="664" spans="1:19" x14ac:dyDescent="0.2">
      <c r="A664" s="254"/>
      <c r="B664" s="57"/>
      <c r="C664" s="57"/>
      <c r="D664" s="57"/>
      <c r="E664" s="57"/>
      <c r="F664" s="57"/>
      <c r="G664" s="57"/>
      <c r="H664" s="57"/>
      <c r="I664" s="57"/>
      <c r="J664" s="57"/>
      <c r="K664" s="57"/>
      <c r="L664" s="57"/>
      <c r="M664" s="57"/>
      <c r="N664" s="57"/>
      <c r="O664" s="57"/>
      <c r="P664" s="57"/>
      <c r="Q664" s="57"/>
      <c r="R664" s="2074"/>
      <c r="S664" s="254"/>
    </row>
    <row r="665" spans="1:19" x14ac:dyDescent="0.2">
      <c r="A665" s="254"/>
      <c r="B665" s="57"/>
      <c r="C665" s="57"/>
      <c r="D665" s="57"/>
      <c r="E665" s="57"/>
      <c r="F665" s="57"/>
      <c r="G665" s="57"/>
      <c r="H665" s="57"/>
      <c r="I665" s="57"/>
      <c r="J665" s="57"/>
      <c r="K665" s="57"/>
      <c r="L665" s="57"/>
      <c r="M665" s="57"/>
      <c r="N665" s="57"/>
      <c r="O665" s="57"/>
      <c r="P665" s="57"/>
      <c r="Q665" s="57"/>
      <c r="R665" s="2074"/>
      <c r="S665" s="254"/>
    </row>
    <row r="666" spans="1:19" x14ac:dyDescent="0.2">
      <c r="A666" s="254"/>
      <c r="B666" s="57"/>
      <c r="C666" s="57"/>
      <c r="D666" s="57"/>
      <c r="E666" s="57"/>
      <c r="F666" s="57"/>
      <c r="G666" s="57"/>
      <c r="H666" s="57"/>
      <c r="I666" s="57"/>
      <c r="J666" s="57"/>
      <c r="K666" s="57"/>
      <c r="L666" s="57"/>
      <c r="M666" s="57"/>
      <c r="N666" s="57"/>
      <c r="O666" s="57"/>
      <c r="P666" s="57"/>
      <c r="Q666" s="57"/>
      <c r="R666" s="2074"/>
      <c r="S666" s="254"/>
    </row>
    <row r="667" spans="1:19" x14ac:dyDescent="0.2">
      <c r="A667" s="254"/>
      <c r="B667" s="57"/>
      <c r="C667" s="57"/>
      <c r="D667" s="57"/>
      <c r="E667" s="57"/>
      <c r="F667" s="57"/>
      <c r="G667" s="57"/>
      <c r="H667" s="57"/>
      <c r="I667" s="57"/>
      <c r="J667" s="57"/>
      <c r="K667" s="57"/>
      <c r="L667" s="57"/>
      <c r="M667" s="57"/>
      <c r="N667" s="57"/>
      <c r="O667" s="57"/>
      <c r="P667" s="57"/>
      <c r="Q667" s="57"/>
      <c r="R667" s="2074"/>
      <c r="S667" s="254"/>
    </row>
    <row r="668" spans="1:19" x14ac:dyDescent="0.2">
      <c r="A668" s="254"/>
      <c r="B668" s="57"/>
      <c r="C668" s="57"/>
      <c r="D668" s="57"/>
      <c r="E668" s="57"/>
      <c r="F668" s="57"/>
      <c r="G668" s="57"/>
      <c r="H668" s="57"/>
      <c r="I668" s="57"/>
      <c r="J668" s="57"/>
      <c r="K668" s="57"/>
      <c r="L668" s="57"/>
      <c r="M668" s="57"/>
      <c r="N668" s="57"/>
      <c r="O668" s="57"/>
      <c r="P668" s="57"/>
      <c r="Q668" s="57"/>
      <c r="R668" s="2074"/>
      <c r="S668" s="254"/>
    </row>
    <row r="669" spans="1:19" x14ac:dyDescent="0.2">
      <c r="A669" s="254"/>
      <c r="B669" s="57"/>
      <c r="C669" s="57"/>
      <c r="D669" s="57"/>
      <c r="E669" s="57"/>
      <c r="F669" s="57"/>
      <c r="G669" s="57"/>
      <c r="H669" s="57"/>
      <c r="I669" s="57"/>
      <c r="J669" s="57"/>
      <c r="K669" s="57"/>
      <c r="L669" s="57"/>
      <c r="M669" s="57"/>
      <c r="N669" s="57"/>
      <c r="O669" s="57"/>
      <c r="P669" s="57"/>
      <c r="Q669" s="57"/>
      <c r="R669" s="2074"/>
      <c r="S669" s="254"/>
    </row>
    <row r="670" spans="1:19" x14ac:dyDescent="0.2">
      <c r="A670" s="254"/>
      <c r="B670" s="57"/>
      <c r="C670" s="57"/>
      <c r="D670" s="57"/>
      <c r="E670" s="57"/>
      <c r="F670" s="57"/>
      <c r="G670" s="57"/>
      <c r="H670" s="57"/>
      <c r="I670" s="57"/>
      <c r="J670" s="57"/>
      <c r="K670" s="57"/>
      <c r="L670" s="57"/>
      <c r="M670" s="57"/>
      <c r="N670" s="57"/>
      <c r="O670" s="57"/>
      <c r="P670" s="57"/>
      <c r="Q670" s="57"/>
      <c r="R670" s="2074"/>
      <c r="S670" s="254"/>
    </row>
    <row r="671" spans="1:19" x14ac:dyDescent="0.2">
      <c r="A671" s="254"/>
      <c r="B671" s="57"/>
      <c r="C671" s="57"/>
      <c r="D671" s="57"/>
      <c r="E671" s="57"/>
      <c r="F671" s="57"/>
      <c r="G671" s="57"/>
      <c r="H671" s="57"/>
      <c r="I671" s="57"/>
      <c r="J671" s="57"/>
      <c r="K671" s="57"/>
      <c r="L671" s="57"/>
      <c r="M671" s="57"/>
      <c r="N671" s="57"/>
      <c r="O671" s="57"/>
      <c r="P671" s="57"/>
      <c r="Q671" s="57"/>
      <c r="R671" s="2074"/>
      <c r="S671" s="254"/>
    </row>
    <row r="672" spans="1:19" x14ac:dyDescent="0.2">
      <c r="A672" s="254"/>
      <c r="B672" s="57"/>
      <c r="C672" s="57"/>
      <c r="D672" s="57"/>
      <c r="E672" s="57"/>
      <c r="F672" s="57"/>
      <c r="G672" s="57"/>
      <c r="H672" s="57"/>
      <c r="I672" s="57"/>
      <c r="J672" s="57"/>
      <c r="K672" s="57"/>
      <c r="L672" s="57"/>
      <c r="M672" s="57"/>
      <c r="N672" s="57"/>
      <c r="O672" s="57"/>
      <c r="P672" s="57"/>
      <c r="Q672" s="57"/>
      <c r="R672" s="2074"/>
      <c r="S672" s="254"/>
    </row>
    <row r="673" spans="1:19" x14ac:dyDescent="0.2">
      <c r="A673" s="254"/>
      <c r="B673" s="57"/>
      <c r="C673" s="57"/>
      <c r="D673" s="57"/>
      <c r="E673" s="57"/>
      <c r="F673" s="57"/>
      <c r="G673" s="57"/>
      <c r="H673" s="57"/>
      <c r="I673" s="57"/>
      <c r="J673" s="57"/>
      <c r="K673" s="57"/>
      <c r="L673" s="57"/>
      <c r="M673" s="57"/>
      <c r="N673" s="57"/>
      <c r="O673" s="57"/>
      <c r="P673" s="57"/>
      <c r="Q673" s="57"/>
      <c r="R673" s="2074"/>
      <c r="S673" s="254"/>
    </row>
    <row r="674" spans="1:19" x14ac:dyDescent="0.2">
      <c r="A674" s="254"/>
      <c r="B674" s="57"/>
      <c r="C674" s="57"/>
      <c r="D674" s="57"/>
      <c r="E674" s="57"/>
      <c r="F674" s="57"/>
      <c r="G674" s="57"/>
      <c r="H674" s="57"/>
      <c r="I674" s="57"/>
      <c r="J674" s="57"/>
      <c r="K674" s="57"/>
      <c r="L674" s="57"/>
      <c r="M674" s="57"/>
      <c r="N674" s="57"/>
      <c r="O674" s="57"/>
      <c r="P674" s="57"/>
      <c r="Q674" s="57"/>
      <c r="R674" s="2074"/>
      <c r="S674" s="254"/>
    </row>
    <row r="675" spans="1:19" x14ac:dyDescent="0.2">
      <c r="A675" s="254"/>
      <c r="B675" s="57"/>
      <c r="C675" s="57"/>
      <c r="D675" s="57"/>
      <c r="E675" s="57"/>
      <c r="F675" s="57"/>
      <c r="G675" s="57"/>
      <c r="H675" s="57"/>
      <c r="I675" s="57"/>
      <c r="J675" s="57"/>
      <c r="K675" s="57"/>
      <c r="L675" s="57"/>
      <c r="M675" s="57"/>
      <c r="N675" s="57"/>
      <c r="O675" s="57"/>
      <c r="P675" s="57"/>
      <c r="Q675" s="57"/>
      <c r="R675" s="2074"/>
      <c r="S675" s="254"/>
    </row>
    <row r="676" spans="1:19" x14ac:dyDescent="0.2">
      <c r="A676" s="254"/>
      <c r="B676" s="57"/>
      <c r="C676" s="57"/>
      <c r="D676" s="57"/>
      <c r="E676" s="57"/>
      <c r="F676" s="57"/>
      <c r="G676" s="57"/>
      <c r="H676" s="57"/>
      <c r="I676" s="57"/>
      <c r="J676" s="57"/>
      <c r="K676" s="57"/>
      <c r="L676" s="57"/>
      <c r="M676" s="57"/>
      <c r="N676" s="57"/>
      <c r="O676" s="57"/>
      <c r="P676" s="57"/>
      <c r="Q676" s="57"/>
      <c r="R676" s="2074"/>
      <c r="S676" s="254"/>
    </row>
    <row r="677" spans="1:19" x14ac:dyDescent="0.2">
      <c r="A677" s="254"/>
      <c r="B677" s="57"/>
      <c r="C677" s="57"/>
      <c r="D677" s="57"/>
      <c r="E677" s="57"/>
      <c r="F677" s="57"/>
      <c r="G677" s="57"/>
      <c r="H677" s="57"/>
      <c r="I677" s="57"/>
      <c r="J677" s="57"/>
      <c r="K677" s="57"/>
      <c r="L677" s="57"/>
      <c r="M677" s="57"/>
      <c r="N677" s="57"/>
      <c r="O677" s="57"/>
      <c r="P677" s="57"/>
      <c r="Q677" s="57"/>
      <c r="R677" s="2074"/>
      <c r="S677" s="254"/>
    </row>
    <row r="678" spans="1:19" x14ac:dyDescent="0.2">
      <c r="A678" s="254"/>
      <c r="B678" s="57"/>
      <c r="C678" s="57"/>
      <c r="D678" s="57"/>
      <c r="E678" s="57"/>
      <c r="F678" s="57"/>
      <c r="G678" s="57"/>
      <c r="H678" s="57"/>
      <c r="I678" s="57"/>
      <c r="J678" s="57"/>
      <c r="K678" s="57"/>
      <c r="L678" s="57"/>
      <c r="M678" s="57"/>
      <c r="N678" s="57"/>
      <c r="O678" s="57"/>
      <c r="P678" s="57"/>
      <c r="Q678" s="57"/>
      <c r="R678" s="2074"/>
      <c r="S678" s="254"/>
    </row>
    <row r="679" spans="1:19" x14ac:dyDescent="0.2">
      <c r="A679" s="254"/>
      <c r="B679" s="57"/>
      <c r="C679" s="57"/>
      <c r="D679" s="57"/>
      <c r="E679" s="57"/>
      <c r="F679" s="57"/>
      <c r="G679" s="57"/>
      <c r="H679" s="57"/>
      <c r="I679" s="57"/>
      <c r="J679" s="57"/>
      <c r="K679" s="57"/>
      <c r="L679" s="57"/>
      <c r="M679" s="57"/>
      <c r="N679" s="57"/>
      <c r="O679" s="57"/>
      <c r="P679" s="57"/>
      <c r="Q679" s="57"/>
      <c r="R679" s="2074"/>
      <c r="S679" s="254"/>
    </row>
    <row r="680" spans="1:19" x14ac:dyDescent="0.2">
      <c r="A680" s="254"/>
      <c r="B680" s="57"/>
      <c r="C680" s="57"/>
      <c r="D680" s="57"/>
      <c r="E680" s="57"/>
      <c r="F680" s="57"/>
      <c r="G680" s="57"/>
      <c r="H680" s="57"/>
      <c r="I680" s="57"/>
      <c r="J680" s="57"/>
      <c r="K680" s="57"/>
      <c r="L680" s="57"/>
      <c r="M680" s="57"/>
      <c r="N680" s="57"/>
      <c r="O680" s="57"/>
      <c r="P680" s="57"/>
      <c r="Q680" s="57"/>
      <c r="R680" s="2074"/>
      <c r="S680" s="254"/>
    </row>
    <row r="681" spans="1:19" x14ac:dyDescent="0.2">
      <c r="A681" s="254"/>
      <c r="B681" s="57"/>
      <c r="C681" s="57"/>
      <c r="D681" s="57"/>
      <c r="E681" s="57"/>
      <c r="F681" s="57"/>
      <c r="G681" s="57"/>
      <c r="H681" s="57"/>
      <c r="I681" s="57"/>
      <c r="J681" s="57"/>
      <c r="K681" s="57"/>
      <c r="L681" s="57"/>
      <c r="M681" s="57"/>
      <c r="N681" s="57"/>
      <c r="O681" s="57"/>
      <c r="P681" s="57"/>
      <c r="Q681" s="57"/>
      <c r="R681" s="2074"/>
      <c r="S681" s="254"/>
    </row>
    <row r="682" spans="1:19" x14ac:dyDescent="0.2">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baseColWidth="10" defaultColWidth="8.83203125" defaultRowHeight="15" x14ac:dyDescent="0.2"/>
  <cols>
    <col min="1" max="1" width="4.83203125" style="2622" customWidth="1"/>
    <col min="2" max="2" width="13.1640625" style="2628" customWidth="1"/>
    <col min="3" max="3" width="15.6640625" style="2628" customWidth="1"/>
    <col min="4" max="4" width="9.33203125" style="2628" bestFit="1" customWidth="1"/>
    <col min="5" max="5" width="13.5" style="2628" customWidth="1"/>
    <col min="6" max="6" width="8.83203125" style="2628"/>
    <col min="7" max="7" width="9.33203125" style="2628" bestFit="1" customWidth="1"/>
    <col min="8" max="9" width="8.83203125" style="2628"/>
    <col min="10" max="10" width="9.33203125" style="2628" bestFit="1" customWidth="1"/>
    <col min="11" max="11" width="4" style="2622" customWidth="1"/>
    <col min="12" max="12" width="5.1640625" style="2628" customWidth="1"/>
    <col min="13" max="13" width="13.6640625" style="2628" customWidth="1"/>
    <col min="14" max="256" width="8.83203125" style="2628"/>
    <col min="257" max="257" width="4.83203125" style="2620" customWidth="1"/>
    <col min="258" max="258" width="13.1640625" style="2620" customWidth="1"/>
    <col min="259" max="259" width="15.6640625" style="2620" customWidth="1"/>
    <col min="260" max="260" width="9.33203125" style="2620" bestFit="1" customWidth="1"/>
    <col min="261" max="261" width="13.5" style="2620" customWidth="1"/>
    <col min="262" max="262" width="8.83203125" style="2620"/>
    <col min="263" max="263" width="9.33203125" style="2620" bestFit="1" customWidth="1"/>
    <col min="264" max="265" width="8.83203125" style="2620"/>
    <col min="266" max="266" width="9.33203125" style="2620" bestFit="1" customWidth="1"/>
    <col min="267" max="267" width="4" style="2620" customWidth="1"/>
    <col min="268" max="268" width="5.1640625" style="2620" customWidth="1"/>
    <col min="269" max="269" width="13.6640625" style="2620" customWidth="1"/>
    <col min="270" max="512" width="8.83203125" style="2620"/>
    <col min="513" max="513" width="4.83203125" style="2620" customWidth="1"/>
    <col min="514" max="514" width="13.1640625" style="2620" customWidth="1"/>
    <col min="515" max="515" width="15.6640625" style="2620" customWidth="1"/>
    <col min="516" max="516" width="9.33203125" style="2620" bestFit="1" customWidth="1"/>
    <col min="517" max="517" width="13.5" style="2620" customWidth="1"/>
    <col min="518" max="518" width="8.83203125" style="2620"/>
    <col min="519" max="519" width="9.33203125" style="2620" bestFit="1" customWidth="1"/>
    <col min="520" max="521" width="8.83203125" style="2620"/>
    <col min="522" max="522" width="9.33203125" style="2620" bestFit="1" customWidth="1"/>
    <col min="523" max="523" width="4" style="2620" customWidth="1"/>
    <col min="524" max="524" width="5.1640625" style="2620" customWidth="1"/>
    <col min="525" max="525" width="13.6640625" style="2620" customWidth="1"/>
    <col min="526" max="768" width="8.83203125" style="2620"/>
    <col min="769" max="769" width="4.83203125" style="2620" customWidth="1"/>
    <col min="770" max="770" width="13.1640625" style="2620" customWidth="1"/>
    <col min="771" max="771" width="15.6640625" style="2620" customWidth="1"/>
    <col min="772" max="772" width="9.33203125" style="2620" bestFit="1" customWidth="1"/>
    <col min="773" max="773" width="13.5" style="2620" customWidth="1"/>
    <col min="774" max="774" width="8.83203125" style="2620"/>
    <col min="775" max="775" width="9.33203125" style="2620" bestFit="1" customWidth="1"/>
    <col min="776" max="777" width="8.83203125" style="2620"/>
    <col min="778" max="778" width="9.33203125" style="2620" bestFit="1" customWidth="1"/>
    <col min="779" max="779" width="4" style="2620" customWidth="1"/>
    <col min="780" max="780" width="5.1640625" style="2620" customWidth="1"/>
    <col min="781" max="781" width="13.6640625" style="2620" customWidth="1"/>
    <col min="782" max="1024" width="8.83203125" style="2620"/>
    <col min="1025" max="1025" width="4.83203125" style="2620" customWidth="1"/>
    <col min="1026" max="1026" width="13.1640625" style="2620" customWidth="1"/>
    <col min="1027" max="1027" width="15.6640625" style="2620" customWidth="1"/>
    <col min="1028" max="1028" width="9.33203125" style="2620" bestFit="1" customWidth="1"/>
    <col min="1029" max="1029" width="13.5" style="2620" customWidth="1"/>
    <col min="1030" max="1030" width="8.83203125" style="2620"/>
    <col min="1031" max="1031" width="9.33203125" style="2620" bestFit="1" customWidth="1"/>
    <col min="1032" max="1033" width="8.83203125" style="2620"/>
    <col min="1034" max="1034" width="9.33203125" style="2620" bestFit="1" customWidth="1"/>
    <col min="1035" max="1035" width="4" style="2620" customWidth="1"/>
    <col min="1036" max="1036" width="5.1640625" style="2620" customWidth="1"/>
    <col min="1037" max="1037" width="13.6640625" style="2620" customWidth="1"/>
    <col min="1038" max="1280" width="8.83203125" style="2620"/>
    <col min="1281" max="1281" width="4.83203125" style="2620" customWidth="1"/>
    <col min="1282" max="1282" width="13.1640625" style="2620" customWidth="1"/>
    <col min="1283" max="1283" width="15.6640625" style="2620" customWidth="1"/>
    <col min="1284" max="1284" width="9.33203125" style="2620" bestFit="1" customWidth="1"/>
    <col min="1285" max="1285" width="13.5" style="2620" customWidth="1"/>
    <col min="1286" max="1286" width="8.83203125" style="2620"/>
    <col min="1287" max="1287" width="9.33203125" style="2620" bestFit="1" customWidth="1"/>
    <col min="1288" max="1289" width="8.83203125" style="2620"/>
    <col min="1290" max="1290" width="9.33203125" style="2620" bestFit="1" customWidth="1"/>
    <col min="1291" max="1291" width="4" style="2620" customWidth="1"/>
    <col min="1292" max="1292" width="5.1640625" style="2620" customWidth="1"/>
    <col min="1293" max="1293" width="13.6640625" style="2620" customWidth="1"/>
    <col min="1294" max="1536" width="8.83203125" style="2620"/>
    <col min="1537" max="1537" width="4.83203125" style="2620" customWidth="1"/>
    <col min="1538" max="1538" width="13.1640625" style="2620" customWidth="1"/>
    <col min="1539" max="1539" width="15.6640625" style="2620" customWidth="1"/>
    <col min="1540" max="1540" width="9.33203125" style="2620" bestFit="1" customWidth="1"/>
    <col min="1541" max="1541" width="13.5" style="2620" customWidth="1"/>
    <col min="1542" max="1542" width="8.83203125" style="2620"/>
    <col min="1543" max="1543" width="9.33203125" style="2620" bestFit="1" customWidth="1"/>
    <col min="1544" max="1545" width="8.83203125" style="2620"/>
    <col min="1546" max="1546" width="9.33203125" style="2620" bestFit="1" customWidth="1"/>
    <col min="1547" max="1547" width="4" style="2620" customWidth="1"/>
    <col min="1548" max="1548" width="5.1640625" style="2620" customWidth="1"/>
    <col min="1549" max="1549" width="13.6640625" style="2620" customWidth="1"/>
    <col min="1550" max="1792" width="8.83203125" style="2620"/>
    <col min="1793" max="1793" width="4.83203125" style="2620" customWidth="1"/>
    <col min="1794" max="1794" width="13.1640625" style="2620" customWidth="1"/>
    <col min="1795" max="1795" width="15.6640625" style="2620" customWidth="1"/>
    <col min="1796" max="1796" width="9.33203125" style="2620" bestFit="1" customWidth="1"/>
    <col min="1797" max="1797" width="13.5" style="2620" customWidth="1"/>
    <col min="1798" max="1798" width="8.83203125" style="2620"/>
    <col min="1799" max="1799" width="9.33203125" style="2620" bestFit="1" customWidth="1"/>
    <col min="1800" max="1801" width="8.83203125" style="2620"/>
    <col min="1802" max="1802" width="9.33203125" style="2620" bestFit="1" customWidth="1"/>
    <col min="1803" max="1803" width="4" style="2620" customWidth="1"/>
    <col min="1804" max="1804" width="5.1640625" style="2620" customWidth="1"/>
    <col min="1805" max="1805" width="13.6640625" style="2620" customWidth="1"/>
    <col min="1806" max="2048" width="8.83203125" style="2620"/>
    <col min="2049" max="2049" width="4.83203125" style="2620" customWidth="1"/>
    <col min="2050" max="2050" width="13.1640625" style="2620" customWidth="1"/>
    <col min="2051" max="2051" width="15.6640625" style="2620" customWidth="1"/>
    <col min="2052" max="2052" width="9.33203125" style="2620" bestFit="1" customWidth="1"/>
    <col min="2053" max="2053" width="13.5" style="2620" customWidth="1"/>
    <col min="2054" max="2054" width="8.83203125" style="2620"/>
    <col min="2055" max="2055" width="9.33203125" style="2620" bestFit="1" customWidth="1"/>
    <col min="2056" max="2057" width="8.83203125" style="2620"/>
    <col min="2058" max="2058" width="9.33203125" style="2620" bestFit="1" customWidth="1"/>
    <col min="2059" max="2059" width="4" style="2620" customWidth="1"/>
    <col min="2060" max="2060" width="5.1640625" style="2620" customWidth="1"/>
    <col min="2061" max="2061" width="13.6640625" style="2620" customWidth="1"/>
    <col min="2062" max="2304" width="8.83203125" style="2620"/>
    <col min="2305" max="2305" width="4.83203125" style="2620" customWidth="1"/>
    <col min="2306" max="2306" width="13.1640625" style="2620" customWidth="1"/>
    <col min="2307" max="2307" width="15.6640625" style="2620" customWidth="1"/>
    <col min="2308" max="2308" width="9.33203125" style="2620" bestFit="1" customWidth="1"/>
    <col min="2309" max="2309" width="13.5" style="2620" customWidth="1"/>
    <col min="2310" max="2310" width="8.83203125" style="2620"/>
    <col min="2311" max="2311" width="9.33203125" style="2620" bestFit="1" customWidth="1"/>
    <col min="2312" max="2313" width="8.83203125" style="2620"/>
    <col min="2314" max="2314" width="9.33203125" style="2620" bestFit="1" customWidth="1"/>
    <col min="2315" max="2315" width="4" style="2620" customWidth="1"/>
    <col min="2316" max="2316" width="5.1640625" style="2620" customWidth="1"/>
    <col min="2317" max="2317" width="13.6640625" style="2620" customWidth="1"/>
    <col min="2318" max="2560" width="8.83203125" style="2620"/>
    <col min="2561" max="2561" width="4.83203125" style="2620" customWidth="1"/>
    <col min="2562" max="2562" width="13.1640625" style="2620" customWidth="1"/>
    <col min="2563" max="2563" width="15.6640625" style="2620" customWidth="1"/>
    <col min="2564" max="2564" width="9.33203125" style="2620" bestFit="1" customWidth="1"/>
    <col min="2565" max="2565" width="13.5" style="2620" customWidth="1"/>
    <col min="2566" max="2566" width="8.83203125" style="2620"/>
    <col min="2567" max="2567" width="9.33203125" style="2620" bestFit="1" customWidth="1"/>
    <col min="2568" max="2569" width="8.83203125" style="2620"/>
    <col min="2570" max="2570" width="9.33203125" style="2620" bestFit="1" customWidth="1"/>
    <col min="2571" max="2571" width="4" style="2620" customWidth="1"/>
    <col min="2572" max="2572" width="5.1640625" style="2620" customWidth="1"/>
    <col min="2573" max="2573" width="13.6640625" style="2620" customWidth="1"/>
    <col min="2574" max="2816" width="8.83203125" style="2620"/>
    <col min="2817" max="2817" width="4.83203125" style="2620" customWidth="1"/>
    <col min="2818" max="2818" width="13.1640625" style="2620" customWidth="1"/>
    <col min="2819" max="2819" width="15.6640625" style="2620" customWidth="1"/>
    <col min="2820" max="2820" width="9.33203125" style="2620" bestFit="1" customWidth="1"/>
    <col min="2821" max="2821" width="13.5" style="2620" customWidth="1"/>
    <col min="2822" max="2822" width="8.83203125" style="2620"/>
    <col min="2823" max="2823" width="9.33203125" style="2620" bestFit="1" customWidth="1"/>
    <col min="2824" max="2825" width="8.83203125" style="2620"/>
    <col min="2826" max="2826" width="9.33203125" style="2620" bestFit="1" customWidth="1"/>
    <col min="2827" max="2827" width="4" style="2620" customWidth="1"/>
    <col min="2828" max="2828" width="5.1640625" style="2620" customWidth="1"/>
    <col min="2829" max="2829" width="13.6640625" style="2620" customWidth="1"/>
    <col min="2830" max="3072" width="8.83203125" style="2620"/>
    <col min="3073" max="3073" width="4.83203125" style="2620" customWidth="1"/>
    <col min="3074" max="3074" width="13.1640625" style="2620" customWidth="1"/>
    <col min="3075" max="3075" width="15.6640625" style="2620" customWidth="1"/>
    <col min="3076" max="3076" width="9.33203125" style="2620" bestFit="1" customWidth="1"/>
    <col min="3077" max="3077" width="13.5" style="2620" customWidth="1"/>
    <col min="3078" max="3078" width="8.83203125" style="2620"/>
    <col min="3079" max="3079" width="9.33203125" style="2620" bestFit="1" customWidth="1"/>
    <col min="3080" max="3081" width="8.83203125" style="2620"/>
    <col min="3082" max="3082" width="9.33203125" style="2620" bestFit="1" customWidth="1"/>
    <col min="3083" max="3083" width="4" style="2620" customWidth="1"/>
    <col min="3084" max="3084" width="5.1640625" style="2620" customWidth="1"/>
    <col min="3085" max="3085" width="13.6640625" style="2620" customWidth="1"/>
    <col min="3086" max="3328" width="8.83203125" style="2620"/>
    <col min="3329" max="3329" width="4.83203125" style="2620" customWidth="1"/>
    <col min="3330" max="3330" width="13.1640625" style="2620" customWidth="1"/>
    <col min="3331" max="3331" width="15.6640625" style="2620" customWidth="1"/>
    <col min="3332" max="3332" width="9.33203125" style="2620" bestFit="1" customWidth="1"/>
    <col min="3333" max="3333" width="13.5" style="2620" customWidth="1"/>
    <col min="3334" max="3334" width="8.83203125" style="2620"/>
    <col min="3335" max="3335" width="9.33203125" style="2620" bestFit="1" customWidth="1"/>
    <col min="3336" max="3337" width="8.83203125" style="2620"/>
    <col min="3338" max="3338" width="9.33203125" style="2620" bestFit="1" customWidth="1"/>
    <col min="3339" max="3339" width="4" style="2620" customWidth="1"/>
    <col min="3340" max="3340" width="5.1640625" style="2620" customWidth="1"/>
    <col min="3341" max="3341" width="13.6640625" style="2620" customWidth="1"/>
    <col min="3342" max="3584" width="8.83203125" style="2620"/>
    <col min="3585" max="3585" width="4.83203125" style="2620" customWidth="1"/>
    <col min="3586" max="3586" width="13.1640625" style="2620" customWidth="1"/>
    <col min="3587" max="3587" width="15.6640625" style="2620" customWidth="1"/>
    <col min="3588" max="3588" width="9.33203125" style="2620" bestFit="1" customWidth="1"/>
    <col min="3589" max="3589" width="13.5" style="2620" customWidth="1"/>
    <col min="3590" max="3590" width="8.83203125" style="2620"/>
    <col min="3591" max="3591" width="9.33203125" style="2620" bestFit="1" customWidth="1"/>
    <col min="3592" max="3593" width="8.83203125" style="2620"/>
    <col min="3594" max="3594" width="9.33203125" style="2620" bestFit="1" customWidth="1"/>
    <col min="3595" max="3595" width="4" style="2620" customWidth="1"/>
    <col min="3596" max="3596" width="5.1640625" style="2620" customWidth="1"/>
    <col min="3597" max="3597" width="13.6640625" style="2620" customWidth="1"/>
    <col min="3598" max="3840" width="8.83203125" style="2620"/>
    <col min="3841" max="3841" width="4.83203125" style="2620" customWidth="1"/>
    <col min="3842" max="3842" width="13.1640625" style="2620" customWidth="1"/>
    <col min="3843" max="3843" width="15.6640625" style="2620" customWidth="1"/>
    <col min="3844" max="3844" width="9.33203125" style="2620" bestFit="1" customWidth="1"/>
    <col min="3845" max="3845" width="13.5" style="2620" customWidth="1"/>
    <col min="3846" max="3846" width="8.83203125" style="2620"/>
    <col min="3847" max="3847" width="9.33203125" style="2620" bestFit="1" customWidth="1"/>
    <col min="3848" max="3849" width="8.83203125" style="2620"/>
    <col min="3850" max="3850" width="9.33203125" style="2620" bestFit="1" customWidth="1"/>
    <col min="3851" max="3851" width="4" style="2620" customWidth="1"/>
    <col min="3852" max="3852" width="5.1640625" style="2620" customWidth="1"/>
    <col min="3853" max="3853" width="13.6640625" style="2620" customWidth="1"/>
    <col min="3854" max="4096" width="8.83203125" style="2620"/>
    <col min="4097" max="4097" width="4.83203125" style="2620" customWidth="1"/>
    <col min="4098" max="4098" width="13.1640625" style="2620" customWidth="1"/>
    <col min="4099" max="4099" width="15.6640625" style="2620" customWidth="1"/>
    <col min="4100" max="4100" width="9.33203125" style="2620" bestFit="1" customWidth="1"/>
    <col min="4101" max="4101" width="13.5" style="2620" customWidth="1"/>
    <col min="4102" max="4102" width="8.83203125" style="2620"/>
    <col min="4103" max="4103" width="9.33203125" style="2620" bestFit="1" customWidth="1"/>
    <col min="4104" max="4105" width="8.83203125" style="2620"/>
    <col min="4106" max="4106" width="9.33203125" style="2620" bestFit="1" customWidth="1"/>
    <col min="4107" max="4107" width="4" style="2620" customWidth="1"/>
    <col min="4108" max="4108" width="5.1640625" style="2620" customWidth="1"/>
    <col min="4109" max="4109" width="13.6640625" style="2620" customWidth="1"/>
    <col min="4110" max="4352" width="8.83203125" style="2620"/>
    <col min="4353" max="4353" width="4.83203125" style="2620" customWidth="1"/>
    <col min="4354" max="4354" width="13.1640625" style="2620" customWidth="1"/>
    <col min="4355" max="4355" width="15.6640625" style="2620" customWidth="1"/>
    <col min="4356" max="4356" width="9.33203125" style="2620" bestFit="1" customWidth="1"/>
    <col min="4357" max="4357" width="13.5" style="2620" customWidth="1"/>
    <col min="4358" max="4358" width="8.83203125" style="2620"/>
    <col min="4359" max="4359" width="9.33203125" style="2620" bestFit="1" customWidth="1"/>
    <col min="4360" max="4361" width="8.83203125" style="2620"/>
    <col min="4362" max="4362" width="9.33203125" style="2620" bestFit="1" customWidth="1"/>
    <col min="4363" max="4363" width="4" style="2620" customWidth="1"/>
    <col min="4364" max="4364" width="5.1640625" style="2620" customWidth="1"/>
    <col min="4365" max="4365" width="13.6640625" style="2620" customWidth="1"/>
    <col min="4366" max="4608" width="8.83203125" style="2620"/>
    <col min="4609" max="4609" width="4.83203125" style="2620" customWidth="1"/>
    <col min="4610" max="4610" width="13.1640625" style="2620" customWidth="1"/>
    <col min="4611" max="4611" width="15.6640625" style="2620" customWidth="1"/>
    <col min="4612" max="4612" width="9.33203125" style="2620" bestFit="1" customWidth="1"/>
    <col min="4613" max="4613" width="13.5" style="2620" customWidth="1"/>
    <col min="4614" max="4614" width="8.83203125" style="2620"/>
    <col min="4615" max="4615" width="9.33203125" style="2620" bestFit="1" customWidth="1"/>
    <col min="4616" max="4617" width="8.83203125" style="2620"/>
    <col min="4618" max="4618" width="9.33203125" style="2620" bestFit="1" customWidth="1"/>
    <col min="4619" max="4619" width="4" style="2620" customWidth="1"/>
    <col min="4620" max="4620" width="5.1640625" style="2620" customWidth="1"/>
    <col min="4621" max="4621" width="13.6640625" style="2620" customWidth="1"/>
    <col min="4622" max="4864" width="8.83203125" style="2620"/>
    <col min="4865" max="4865" width="4.83203125" style="2620" customWidth="1"/>
    <col min="4866" max="4866" width="13.1640625" style="2620" customWidth="1"/>
    <col min="4867" max="4867" width="15.6640625" style="2620" customWidth="1"/>
    <col min="4868" max="4868" width="9.33203125" style="2620" bestFit="1" customWidth="1"/>
    <col min="4869" max="4869" width="13.5" style="2620" customWidth="1"/>
    <col min="4870" max="4870" width="8.83203125" style="2620"/>
    <col min="4871" max="4871" width="9.33203125" style="2620" bestFit="1" customWidth="1"/>
    <col min="4872" max="4873" width="8.83203125" style="2620"/>
    <col min="4874" max="4874" width="9.33203125" style="2620" bestFit="1" customWidth="1"/>
    <col min="4875" max="4875" width="4" style="2620" customWidth="1"/>
    <col min="4876" max="4876" width="5.1640625" style="2620" customWidth="1"/>
    <col min="4877" max="4877" width="13.6640625" style="2620" customWidth="1"/>
    <col min="4878" max="5120" width="8.83203125" style="2620"/>
    <col min="5121" max="5121" width="4.83203125" style="2620" customWidth="1"/>
    <col min="5122" max="5122" width="13.1640625" style="2620" customWidth="1"/>
    <col min="5123" max="5123" width="15.6640625" style="2620" customWidth="1"/>
    <col min="5124" max="5124" width="9.33203125" style="2620" bestFit="1" customWidth="1"/>
    <col min="5125" max="5125" width="13.5" style="2620" customWidth="1"/>
    <col min="5126" max="5126" width="8.83203125" style="2620"/>
    <col min="5127" max="5127" width="9.33203125" style="2620" bestFit="1" customWidth="1"/>
    <col min="5128" max="5129" width="8.83203125" style="2620"/>
    <col min="5130" max="5130" width="9.33203125" style="2620" bestFit="1" customWidth="1"/>
    <col min="5131" max="5131" width="4" style="2620" customWidth="1"/>
    <col min="5132" max="5132" width="5.1640625" style="2620" customWidth="1"/>
    <col min="5133" max="5133" width="13.6640625" style="2620" customWidth="1"/>
    <col min="5134" max="5376" width="8.83203125" style="2620"/>
    <col min="5377" max="5377" width="4.83203125" style="2620" customWidth="1"/>
    <col min="5378" max="5378" width="13.1640625" style="2620" customWidth="1"/>
    <col min="5379" max="5379" width="15.6640625" style="2620" customWidth="1"/>
    <col min="5380" max="5380" width="9.33203125" style="2620" bestFit="1" customWidth="1"/>
    <col min="5381" max="5381" width="13.5" style="2620" customWidth="1"/>
    <col min="5382" max="5382" width="8.83203125" style="2620"/>
    <col min="5383" max="5383" width="9.33203125" style="2620" bestFit="1" customWidth="1"/>
    <col min="5384" max="5385" width="8.83203125" style="2620"/>
    <col min="5386" max="5386" width="9.33203125" style="2620" bestFit="1" customWidth="1"/>
    <col min="5387" max="5387" width="4" style="2620" customWidth="1"/>
    <col min="5388" max="5388" width="5.1640625" style="2620" customWidth="1"/>
    <col min="5389" max="5389" width="13.6640625" style="2620" customWidth="1"/>
    <col min="5390" max="5632" width="8.83203125" style="2620"/>
    <col min="5633" max="5633" width="4.83203125" style="2620" customWidth="1"/>
    <col min="5634" max="5634" width="13.1640625" style="2620" customWidth="1"/>
    <col min="5635" max="5635" width="15.6640625" style="2620" customWidth="1"/>
    <col min="5636" max="5636" width="9.33203125" style="2620" bestFit="1" customWidth="1"/>
    <col min="5637" max="5637" width="13.5" style="2620" customWidth="1"/>
    <col min="5638" max="5638" width="8.83203125" style="2620"/>
    <col min="5639" max="5639" width="9.33203125" style="2620" bestFit="1" customWidth="1"/>
    <col min="5640" max="5641" width="8.83203125" style="2620"/>
    <col min="5642" max="5642" width="9.33203125" style="2620" bestFit="1" customWidth="1"/>
    <col min="5643" max="5643" width="4" style="2620" customWidth="1"/>
    <col min="5644" max="5644" width="5.1640625" style="2620" customWidth="1"/>
    <col min="5645" max="5645" width="13.6640625" style="2620" customWidth="1"/>
    <col min="5646" max="5888" width="8.83203125" style="2620"/>
    <col min="5889" max="5889" width="4.83203125" style="2620" customWidth="1"/>
    <col min="5890" max="5890" width="13.1640625" style="2620" customWidth="1"/>
    <col min="5891" max="5891" width="15.6640625" style="2620" customWidth="1"/>
    <col min="5892" max="5892" width="9.33203125" style="2620" bestFit="1" customWidth="1"/>
    <col min="5893" max="5893" width="13.5" style="2620" customWidth="1"/>
    <col min="5894" max="5894" width="8.83203125" style="2620"/>
    <col min="5895" max="5895" width="9.33203125" style="2620" bestFit="1" customWidth="1"/>
    <col min="5896" max="5897" width="8.83203125" style="2620"/>
    <col min="5898" max="5898" width="9.33203125" style="2620" bestFit="1" customWidth="1"/>
    <col min="5899" max="5899" width="4" style="2620" customWidth="1"/>
    <col min="5900" max="5900" width="5.1640625" style="2620" customWidth="1"/>
    <col min="5901" max="5901" width="13.6640625" style="2620" customWidth="1"/>
    <col min="5902" max="6144" width="8.83203125" style="2620"/>
    <col min="6145" max="6145" width="4.83203125" style="2620" customWidth="1"/>
    <col min="6146" max="6146" width="13.1640625" style="2620" customWidth="1"/>
    <col min="6147" max="6147" width="15.6640625" style="2620" customWidth="1"/>
    <col min="6148" max="6148" width="9.33203125" style="2620" bestFit="1" customWidth="1"/>
    <col min="6149" max="6149" width="13.5" style="2620" customWidth="1"/>
    <col min="6150" max="6150" width="8.83203125" style="2620"/>
    <col min="6151" max="6151" width="9.33203125" style="2620" bestFit="1" customWidth="1"/>
    <col min="6152" max="6153" width="8.83203125" style="2620"/>
    <col min="6154" max="6154" width="9.33203125" style="2620" bestFit="1" customWidth="1"/>
    <col min="6155" max="6155" width="4" style="2620" customWidth="1"/>
    <col min="6156" max="6156" width="5.1640625" style="2620" customWidth="1"/>
    <col min="6157" max="6157" width="13.6640625" style="2620" customWidth="1"/>
    <col min="6158" max="6400" width="8.83203125" style="2620"/>
    <col min="6401" max="6401" width="4.83203125" style="2620" customWidth="1"/>
    <col min="6402" max="6402" width="13.1640625" style="2620" customWidth="1"/>
    <col min="6403" max="6403" width="15.6640625" style="2620" customWidth="1"/>
    <col min="6404" max="6404" width="9.33203125" style="2620" bestFit="1" customWidth="1"/>
    <col min="6405" max="6405" width="13.5" style="2620" customWidth="1"/>
    <col min="6406" max="6406" width="8.83203125" style="2620"/>
    <col min="6407" max="6407" width="9.33203125" style="2620" bestFit="1" customWidth="1"/>
    <col min="6408" max="6409" width="8.83203125" style="2620"/>
    <col min="6410" max="6410" width="9.33203125" style="2620" bestFit="1" customWidth="1"/>
    <col min="6411" max="6411" width="4" style="2620" customWidth="1"/>
    <col min="6412" max="6412" width="5.1640625" style="2620" customWidth="1"/>
    <col min="6413" max="6413" width="13.6640625" style="2620" customWidth="1"/>
    <col min="6414" max="6656" width="8.83203125" style="2620"/>
    <col min="6657" max="6657" width="4.83203125" style="2620" customWidth="1"/>
    <col min="6658" max="6658" width="13.1640625" style="2620" customWidth="1"/>
    <col min="6659" max="6659" width="15.6640625" style="2620" customWidth="1"/>
    <col min="6660" max="6660" width="9.33203125" style="2620" bestFit="1" customWidth="1"/>
    <col min="6661" max="6661" width="13.5" style="2620" customWidth="1"/>
    <col min="6662" max="6662" width="8.83203125" style="2620"/>
    <col min="6663" max="6663" width="9.33203125" style="2620" bestFit="1" customWidth="1"/>
    <col min="6664" max="6665" width="8.83203125" style="2620"/>
    <col min="6666" max="6666" width="9.33203125" style="2620" bestFit="1" customWidth="1"/>
    <col min="6667" max="6667" width="4" style="2620" customWidth="1"/>
    <col min="6668" max="6668" width="5.1640625" style="2620" customWidth="1"/>
    <col min="6669" max="6669" width="13.6640625" style="2620" customWidth="1"/>
    <col min="6670" max="6912" width="8.83203125" style="2620"/>
    <col min="6913" max="6913" width="4.83203125" style="2620" customWidth="1"/>
    <col min="6914" max="6914" width="13.1640625" style="2620" customWidth="1"/>
    <col min="6915" max="6915" width="15.6640625" style="2620" customWidth="1"/>
    <col min="6916" max="6916" width="9.33203125" style="2620" bestFit="1" customWidth="1"/>
    <col min="6917" max="6917" width="13.5" style="2620" customWidth="1"/>
    <col min="6918" max="6918" width="8.83203125" style="2620"/>
    <col min="6919" max="6919" width="9.33203125" style="2620" bestFit="1" customWidth="1"/>
    <col min="6920" max="6921" width="8.83203125" style="2620"/>
    <col min="6922" max="6922" width="9.33203125" style="2620" bestFit="1" customWidth="1"/>
    <col min="6923" max="6923" width="4" style="2620" customWidth="1"/>
    <col min="6924" max="6924" width="5.1640625" style="2620" customWidth="1"/>
    <col min="6925" max="6925" width="13.6640625" style="2620" customWidth="1"/>
    <col min="6926" max="7168" width="8.83203125" style="2620"/>
    <col min="7169" max="7169" width="4.83203125" style="2620" customWidth="1"/>
    <col min="7170" max="7170" width="13.1640625" style="2620" customWidth="1"/>
    <col min="7171" max="7171" width="15.6640625" style="2620" customWidth="1"/>
    <col min="7172" max="7172" width="9.33203125" style="2620" bestFit="1" customWidth="1"/>
    <col min="7173" max="7173" width="13.5" style="2620" customWidth="1"/>
    <col min="7174" max="7174" width="8.83203125" style="2620"/>
    <col min="7175" max="7175" width="9.33203125" style="2620" bestFit="1" customWidth="1"/>
    <col min="7176" max="7177" width="8.83203125" style="2620"/>
    <col min="7178" max="7178" width="9.33203125" style="2620" bestFit="1" customWidth="1"/>
    <col min="7179" max="7179" width="4" style="2620" customWidth="1"/>
    <col min="7180" max="7180" width="5.1640625" style="2620" customWidth="1"/>
    <col min="7181" max="7181" width="13.6640625" style="2620" customWidth="1"/>
    <col min="7182" max="7424" width="8.83203125" style="2620"/>
    <col min="7425" max="7425" width="4.83203125" style="2620" customWidth="1"/>
    <col min="7426" max="7426" width="13.1640625" style="2620" customWidth="1"/>
    <col min="7427" max="7427" width="15.6640625" style="2620" customWidth="1"/>
    <col min="7428" max="7428" width="9.33203125" style="2620" bestFit="1" customWidth="1"/>
    <col min="7429" max="7429" width="13.5" style="2620" customWidth="1"/>
    <col min="7430" max="7430" width="8.83203125" style="2620"/>
    <col min="7431" max="7431" width="9.33203125" style="2620" bestFit="1" customWidth="1"/>
    <col min="7432" max="7433" width="8.83203125" style="2620"/>
    <col min="7434" max="7434" width="9.33203125" style="2620" bestFit="1" customWidth="1"/>
    <col min="7435" max="7435" width="4" style="2620" customWidth="1"/>
    <col min="7436" max="7436" width="5.1640625" style="2620" customWidth="1"/>
    <col min="7437" max="7437" width="13.6640625" style="2620" customWidth="1"/>
    <col min="7438" max="7680" width="8.83203125" style="2620"/>
    <col min="7681" max="7681" width="4.83203125" style="2620" customWidth="1"/>
    <col min="7682" max="7682" width="13.1640625" style="2620" customWidth="1"/>
    <col min="7683" max="7683" width="15.6640625" style="2620" customWidth="1"/>
    <col min="7684" max="7684" width="9.33203125" style="2620" bestFit="1" customWidth="1"/>
    <col min="7685" max="7685" width="13.5" style="2620" customWidth="1"/>
    <col min="7686" max="7686" width="8.83203125" style="2620"/>
    <col min="7687" max="7687" width="9.33203125" style="2620" bestFit="1" customWidth="1"/>
    <col min="7688" max="7689" width="8.83203125" style="2620"/>
    <col min="7690" max="7690" width="9.33203125" style="2620" bestFit="1" customWidth="1"/>
    <col min="7691" max="7691" width="4" style="2620" customWidth="1"/>
    <col min="7692" max="7692" width="5.1640625" style="2620" customWidth="1"/>
    <col min="7693" max="7693" width="13.6640625" style="2620" customWidth="1"/>
    <col min="7694" max="7936" width="8.83203125" style="2620"/>
    <col min="7937" max="7937" width="4.83203125" style="2620" customWidth="1"/>
    <col min="7938" max="7938" width="13.1640625" style="2620" customWidth="1"/>
    <col min="7939" max="7939" width="15.6640625" style="2620" customWidth="1"/>
    <col min="7940" max="7940" width="9.33203125" style="2620" bestFit="1" customWidth="1"/>
    <col min="7941" max="7941" width="13.5" style="2620" customWidth="1"/>
    <col min="7942" max="7942" width="8.83203125" style="2620"/>
    <col min="7943" max="7943" width="9.33203125" style="2620" bestFit="1" customWidth="1"/>
    <col min="7944" max="7945" width="8.83203125" style="2620"/>
    <col min="7946" max="7946" width="9.33203125" style="2620" bestFit="1" customWidth="1"/>
    <col min="7947" max="7947" width="4" style="2620" customWidth="1"/>
    <col min="7948" max="7948" width="5.1640625" style="2620" customWidth="1"/>
    <col min="7949" max="7949" width="13.6640625" style="2620" customWidth="1"/>
    <col min="7950" max="8192" width="8.83203125" style="2620"/>
    <col min="8193" max="8193" width="4.83203125" style="2620" customWidth="1"/>
    <col min="8194" max="8194" width="13.1640625" style="2620" customWidth="1"/>
    <col min="8195" max="8195" width="15.6640625" style="2620" customWidth="1"/>
    <col min="8196" max="8196" width="9.33203125" style="2620" bestFit="1" customWidth="1"/>
    <col min="8197" max="8197" width="13.5" style="2620" customWidth="1"/>
    <col min="8198" max="8198" width="8.83203125" style="2620"/>
    <col min="8199" max="8199" width="9.33203125" style="2620" bestFit="1" customWidth="1"/>
    <col min="8200" max="8201" width="8.83203125" style="2620"/>
    <col min="8202" max="8202" width="9.33203125" style="2620" bestFit="1" customWidth="1"/>
    <col min="8203" max="8203" width="4" style="2620" customWidth="1"/>
    <col min="8204" max="8204" width="5.1640625" style="2620" customWidth="1"/>
    <col min="8205" max="8205" width="13.6640625" style="2620" customWidth="1"/>
    <col min="8206" max="8448" width="8.83203125" style="2620"/>
    <col min="8449" max="8449" width="4.83203125" style="2620" customWidth="1"/>
    <col min="8450" max="8450" width="13.1640625" style="2620" customWidth="1"/>
    <col min="8451" max="8451" width="15.6640625" style="2620" customWidth="1"/>
    <col min="8452" max="8452" width="9.33203125" style="2620" bestFit="1" customWidth="1"/>
    <col min="8453" max="8453" width="13.5" style="2620" customWidth="1"/>
    <col min="8454" max="8454" width="8.83203125" style="2620"/>
    <col min="8455" max="8455" width="9.33203125" style="2620" bestFit="1" customWidth="1"/>
    <col min="8456" max="8457" width="8.83203125" style="2620"/>
    <col min="8458" max="8458" width="9.33203125" style="2620" bestFit="1" customWidth="1"/>
    <col min="8459" max="8459" width="4" style="2620" customWidth="1"/>
    <col min="8460" max="8460" width="5.1640625" style="2620" customWidth="1"/>
    <col min="8461" max="8461" width="13.6640625" style="2620" customWidth="1"/>
    <col min="8462" max="8704" width="8.83203125" style="2620"/>
    <col min="8705" max="8705" width="4.83203125" style="2620" customWidth="1"/>
    <col min="8706" max="8706" width="13.1640625" style="2620" customWidth="1"/>
    <col min="8707" max="8707" width="15.6640625" style="2620" customWidth="1"/>
    <col min="8708" max="8708" width="9.33203125" style="2620" bestFit="1" customWidth="1"/>
    <col min="8709" max="8709" width="13.5" style="2620" customWidth="1"/>
    <col min="8710" max="8710" width="8.83203125" style="2620"/>
    <col min="8711" max="8711" width="9.33203125" style="2620" bestFit="1" customWidth="1"/>
    <col min="8712" max="8713" width="8.83203125" style="2620"/>
    <col min="8714" max="8714" width="9.33203125" style="2620" bestFit="1" customWidth="1"/>
    <col min="8715" max="8715" width="4" style="2620" customWidth="1"/>
    <col min="8716" max="8716" width="5.1640625" style="2620" customWidth="1"/>
    <col min="8717" max="8717" width="13.6640625" style="2620" customWidth="1"/>
    <col min="8718" max="8960" width="8.83203125" style="2620"/>
    <col min="8961" max="8961" width="4.83203125" style="2620" customWidth="1"/>
    <col min="8962" max="8962" width="13.1640625" style="2620" customWidth="1"/>
    <col min="8963" max="8963" width="15.6640625" style="2620" customWidth="1"/>
    <col min="8964" max="8964" width="9.33203125" style="2620" bestFit="1" customWidth="1"/>
    <col min="8965" max="8965" width="13.5" style="2620" customWidth="1"/>
    <col min="8966" max="8966" width="8.83203125" style="2620"/>
    <col min="8967" max="8967" width="9.33203125" style="2620" bestFit="1" customWidth="1"/>
    <col min="8968" max="8969" width="8.83203125" style="2620"/>
    <col min="8970" max="8970" width="9.33203125" style="2620" bestFit="1" customWidth="1"/>
    <col min="8971" max="8971" width="4" style="2620" customWidth="1"/>
    <col min="8972" max="8972" width="5.1640625" style="2620" customWidth="1"/>
    <col min="8973" max="8973" width="13.6640625" style="2620" customWidth="1"/>
    <col min="8974" max="9216" width="8.83203125" style="2620"/>
    <col min="9217" max="9217" width="4.83203125" style="2620" customWidth="1"/>
    <col min="9218" max="9218" width="13.1640625" style="2620" customWidth="1"/>
    <col min="9219" max="9219" width="15.6640625" style="2620" customWidth="1"/>
    <col min="9220" max="9220" width="9.33203125" style="2620" bestFit="1" customWidth="1"/>
    <col min="9221" max="9221" width="13.5" style="2620" customWidth="1"/>
    <col min="9222" max="9222" width="8.83203125" style="2620"/>
    <col min="9223" max="9223" width="9.33203125" style="2620" bestFit="1" customWidth="1"/>
    <col min="9224" max="9225" width="8.83203125" style="2620"/>
    <col min="9226" max="9226" width="9.33203125" style="2620" bestFit="1" customWidth="1"/>
    <col min="9227" max="9227" width="4" style="2620" customWidth="1"/>
    <col min="9228" max="9228" width="5.1640625" style="2620" customWidth="1"/>
    <col min="9229" max="9229" width="13.6640625" style="2620" customWidth="1"/>
    <col min="9230" max="9472" width="8.83203125" style="2620"/>
    <col min="9473" max="9473" width="4.83203125" style="2620" customWidth="1"/>
    <col min="9474" max="9474" width="13.1640625" style="2620" customWidth="1"/>
    <col min="9475" max="9475" width="15.6640625" style="2620" customWidth="1"/>
    <col min="9476" max="9476" width="9.33203125" style="2620" bestFit="1" customWidth="1"/>
    <col min="9477" max="9477" width="13.5" style="2620" customWidth="1"/>
    <col min="9478" max="9478" width="8.83203125" style="2620"/>
    <col min="9479" max="9479" width="9.33203125" style="2620" bestFit="1" customWidth="1"/>
    <col min="9480" max="9481" width="8.83203125" style="2620"/>
    <col min="9482" max="9482" width="9.33203125" style="2620" bestFit="1" customWidth="1"/>
    <col min="9483" max="9483" width="4" style="2620" customWidth="1"/>
    <col min="9484" max="9484" width="5.1640625" style="2620" customWidth="1"/>
    <col min="9485" max="9485" width="13.6640625" style="2620" customWidth="1"/>
    <col min="9486" max="9728" width="8.83203125" style="2620"/>
    <col min="9729" max="9729" width="4.83203125" style="2620" customWidth="1"/>
    <col min="9730" max="9730" width="13.1640625" style="2620" customWidth="1"/>
    <col min="9731" max="9731" width="15.6640625" style="2620" customWidth="1"/>
    <col min="9732" max="9732" width="9.33203125" style="2620" bestFit="1" customWidth="1"/>
    <col min="9733" max="9733" width="13.5" style="2620" customWidth="1"/>
    <col min="9734" max="9734" width="8.83203125" style="2620"/>
    <col min="9735" max="9735" width="9.33203125" style="2620" bestFit="1" customWidth="1"/>
    <col min="9736" max="9737" width="8.83203125" style="2620"/>
    <col min="9738" max="9738" width="9.33203125" style="2620" bestFit="1" customWidth="1"/>
    <col min="9739" max="9739" width="4" style="2620" customWidth="1"/>
    <col min="9740" max="9740" width="5.1640625" style="2620" customWidth="1"/>
    <col min="9741" max="9741" width="13.6640625" style="2620" customWidth="1"/>
    <col min="9742" max="9984" width="8.83203125" style="2620"/>
    <col min="9985" max="9985" width="4.83203125" style="2620" customWidth="1"/>
    <col min="9986" max="9986" width="13.1640625" style="2620" customWidth="1"/>
    <col min="9987" max="9987" width="15.6640625" style="2620" customWidth="1"/>
    <col min="9988" max="9988" width="9.33203125" style="2620" bestFit="1" customWidth="1"/>
    <col min="9989" max="9989" width="13.5" style="2620" customWidth="1"/>
    <col min="9990" max="9990" width="8.83203125" style="2620"/>
    <col min="9991" max="9991" width="9.33203125" style="2620" bestFit="1" customWidth="1"/>
    <col min="9992" max="9993" width="8.83203125" style="2620"/>
    <col min="9994" max="9994" width="9.33203125" style="2620" bestFit="1" customWidth="1"/>
    <col min="9995" max="9995" width="4" style="2620" customWidth="1"/>
    <col min="9996" max="9996" width="5.1640625" style="2620" customWidth="1"/>
    <col min="9997" max="9997" width="13.6640625" style="2620" customWidth="1"/>
    <col min="9998" max="10240" width="8.83203125" style="2620"/>
    <col min="10241" max="10241" width="4.83203125" style="2620" customWidth="1"/>
    <col min="10242" max="10242" width="13.1640625" style="2620" customWidth="1"/>
    <col min="10243" max="10243" width="15.6640625" style="2620" customWidth="1"/>
    <col min="10244" max="10244" width="9.33203125" style="2620" bestFit="1" customWidth="1"/>
    <col min="10245" max="10245" width="13.5" style="2620" customWidth="1"/>
    <col min="10246" max="10246" width="8.83203125" style="2620"/>
    <col min="10247" max="10247" width="9.33203125" style="2620" bestFit="1" customWidth="1"/>
    <col min="10248" max="10249" width="8.83203125" style="2620"/>
    <col min="10250" max="10250" width="9.33203125" style="2620" bestFit="1" customWidth="1"/>
    <col min="10251" max="10251" width="4" style="2620" customWidth="1"/>
    <col min="10252" max="10252" width="5.1640625" style="2620" customWidth="1"/>
    <col min="10253" max="10253" width="13.6640625" style="2620" customWidth="1"/>
    <col min="10254" max="10496" width="8.83203125" style="2620"/>
    <col min="10497" max="10497" width="4.83203125" style="2620" customWidth="1"/>
    <col min="10498" max="10498" width="13.1640625" style="2620" customWidth="1"/>
    <col min="10499" max="10499" width="15.6640625" style="2620" customWidth="1"/>
    <col min="10500" max="10500" width="9.33203125" style="2620" bestFit="1" customWidth="1"/>
    <col min="10501" max="10501" width="13.5" style="2620" customWidth="1"/>
    <col min="10502" max="10502" width="8.83203125" style="2620"/>
    <col min="10503" max="10503" width="9.33203125" style="2620" bestFit="1" customWidth="1"/>
    <col min="10504" max="10505" width="8.83203125" style="2620"/>
    <col min="10506" max="10506" width="9.33203125" style="2620" bestFit="1" customWidth="1"/>
    <col min="10507" max="10507" width="4" style="2620" customWidth="1"/>
    <col min="10508" max="10508" width="5.1640625" style="2620" customWidth="1"/>
    <col min="10509" max="10509" width="13.6640625" style="2620" customWidth="1"/>
    <col min="10510" max="10752" width="8.83203125" style="2620"/>
    <col min="10753" max="10753" width="4.83203125" style="2620" customWidth="1"/>
    <col min="10754" max="10754" width="13.1640625" style="2620" customWidth="1"/>
    <col min="10755" max="10755" width="15.6640625" style="2620" customWidth="1"/>
    <col min="10756" max="10756" width="9.33203125" style="2620" bestFit="1" customWidth="1"/>
    <col min="10757" max="10757" width="13.5" style="2620" customWidth="1"/>
    <col min="10758" max="10758" width="8.83203125" style="2620"/>
    <col min="10759" max="10759" width="9.33203125" style="2620" bestFit="1" customWidth="1"/>
    <col min="10760" max="10761" width="8.83203125" style="2620"/>
    <col min="10762" max="10762" width="9.33203125" style="2620" bestFit="1" customWidth="1"/>
    <col min="10763" max="10763" width="4" style="2620" customWidth="1"/>
    <col min="10764" max="10764" width="5.1640625" style="2620" customWidth="1"/>
    <col min="10765" max="10765" width="13.6640625" style="2620" customWidth="1"/>
    <col min="10766" max="11008" width="8.83203125" style="2620"/>
    <col min="11009" max="11009" width="4.83203125" style="2620" customWidth="1"/>
    <col min="11010" max="11010" width="13.1640625" style="2620" customWidth="1"/>
    <col min="11011" max="11011" width="15.6640625" style="2620" customWidth="1"/>
    <col min="11012" max="11012" width="9.33203125" style="2620" bestFit="1" customWidth="1"/>
    <col min="11013" max="11013" width="13.5" style="2620" customWidth="1"/>
    <col min="11014" max="11014" width="8.83203125" style="2620"/>
    <col min="11015" max="11015" width="9.33203125" style="2620" bestFit="1" customWidth="1"/>
    <col min="11016" max="11017" width="8.83203125" style="2620"/>
    <col min="11018" max="11018" width="9.33203125" style="2620" bestFit="1" customWidth="1"/>
    <col min="11019" max="11019" width="4" style="2620" customWidth="1"/>
    <col min="11020" max="11020" width="5.1640625" style="2620" customWidth="1"/>
    <col min="11021" max="11021" width="13.6640625" style="2620" customWidth="1"/>
    <col min="11022" max="11264" width="8.83203125" style="2620"/>
    <col min="11265" max="11265" width="4.83203125" style="2620" customWidth="1"/>
    <col min="11266" max="11266" width="13.1640625" style="2620" customWidth="1"/>
    <col min="11267" max="11267" width="15.6640625" style="2620" customWidth="1"/>
    <col min="11268" max="11268" width="9.33203125" style="2620" bestFit="1" customWidth="1"/>
    <col min="11269" max="11269" width="13.5" style="2620" customWidth="1"/>
    <col min="11270" max="11270" width="8.83203125" style="2620"/>
    <col min="11271" max="11271" width="9.33203125" style="2620" bestFit="1" customWidth="1"/>
    <col min="11272" max="11273" width="8.83203125" style="2620"/>
    <col min="11274" max="11274" width="9.33203125" style="2620" bestFit="1" customWidth="1"/>
    <col min="11275" max="11275" width="4" style="2620" customWidth="1"/>
    <col min="11276" max="11276" width="5.1640625" style="2620" customWidth="1"/>
    <col min="11277" max="11277" width="13.6640625" style="2620" customWidth="1"/>
    <col min="11278" max="11520" width="8.83203125" style="2620"/>
    <col min="11521" max="11521" width="4.83203125" style="2620" customWidth="1"/>
    <col min="11522" max="11522" width="13.1640625" style="2620" customWidth="1"/>
    <col min="11523" max="11523" width="15.6640625" style="2620" customWidth="1"/>
    <col min="11524" max="11524" width="9.33203125" style="2620" bestFit="1" customWidth="1"/>
    <col min="11525" max="11525" width="13.5" style="2620" customWidth="1"/>
    <col min="11526" max="11526" width="8.83203125" style="2620"/>
    <col min="11527" max="11527" width="9.33203125" style="2620" bestFit="1" customWidth="1"/>
    <col min="11528" max="11529" width="8.83203125" style="2620"/>
    <col min="11530" max="11530" width="9.33203125" style="2620" bestFit="1" customWidth="1"/>
    <col min="11531" max="11531" width="4" style="2620" customWidth="1"/>
    <col min="11532" max="11532" width="5.1640625" style="2620" customWidth="1"/>
    <col min="11533" max="11533" width="13.6640625" style="2620" customWidth="1"/>
    <col min="11534" max="11776" width="8.83203125" style="2620"/>
    <col min="11777" max="11777" width="4.83203125" style="2620" customWidth="1"/>
    <col min="11778" max="11778" width="13.1640625" style="2620" customWidth="1"/>
    <col min="11779" max="11779" width="15.6640625" style="2620" customWidth="1"/>
    <col min="11780" max="11780" width="9.33203125" style="2620" bestFit="1" customWidth="1"/>
    <col min="11781" max="11781" width="13.5" style="2620" customWidth="1"/>
    <col min="11782" max="11782" width="8.83203125" style="2620"/>
    <col min="11783" max="11783" width="9.33203125" style="2620" bestFit="1" customWidth="1"/>
    <col min="11784" max="11785" width="8.83203125" style="2620"/>
    <col min="11786" max="11786" width="9.33203125" style="2620" bestFit="1" customWidth="1"/>
    <col min="11787" max="11787" width="4" style="2620" customWidth="1"/>
    <col min="11788" max="11788" width="5.1640625" style="2620" customWidth="1"/>
    <col min="11789" max="11789" width="13.6640625" style="2620" customWidth="1"/>
    <col min="11790" max="12032" width="8.83203125" style="2620"/>
    <col min="12033" max="12033" width="4.83203125" style="2620" customWidth="1"/>
    <col min="12034" max="12034" width="13.1640625" style="2620" customWidth="1"/>
    <col min="12035" max="12035" width="15.6640625" style="2620" customWidth="1"/>
    <col min="12036" max="12036" width="9.33203125" style="2620" bestFit="1" customWidth="1"/>
    <col min="12037" max="12037" width="13.5" style="2620" customWidth="1"/>
    <col min="12038" max="12038" width="8.83203125" style="2620"/>
    <col min="12039" max="12039" width="9.33203125" style="2620" bestFit="1" customWidth="1"/>
    <col min="12040" max="12041" width="8.83203125" style="2620"/>
    <col min="12042" max="12042" width="9.33203125" style="2620" bestFit="1" customWidth="1"/>
    <col min="12043" max="12043" width="4" style="2620" customWidth="1"/>
    <col min="12044" max="12044" width="5.1640625" style="2620" customWidth="1"/>
    <col min="12045" max="12045" width="13.6640625" style="2620" customWidth="1"/>
    <col min="12046" max="12288" width="8.83203125" style="2620"/>
    <col min="12289" max="12289" width="4.83203125" style="2620" customWidth="1"/>
    <col min="12290" max="12290" width="13.1640625" style="2620" customWidth="1"/>
    <col min="12291" max="12291" width="15.6640625" style="2620" customWidth="1"/>
    <col min="12292" max="12292" width="9.33203125" style="2620" bestFit="1" customWidth="1"/>
    <col min="12293" max="12293" width="13.5" style="2620" customWidth="1"/>
    <col min="12294" max="12294" width="8.83203125" style="2620"/>
    <col min="12295" max="12295" width="9.33203125" style="2620" bestFit="1" customWidth="1"/>
    <col min="12296" max="12297" width="8.83203125" style="2620"/>
    <col min="12298" max="12298" width="9.33203125" style="2620" bestFit="1" customWidth="1"/>
    <col min="12299" max="12299" width="4" style="2620" customWidth="1"/>
    <col min="12300" max="12300" width="5.1640625" style="2620" customWidth="1"/>
    <col min="12301" max="12301" width="13.6640625" style="2620" customWidth="1"/>
    <col min="12302" max="12544" width="8.83203125" style="2620"/>
    <col min="12545" max="12545" width="4.83203125" style="2620" customWidth="1"/>
    <col min="12546" max="12546" width="13.1640625" style="2620" customWidth="1"/>
    <col min="12547" max="12547" width="15.6640625" style="2620" customWidth="1"/>
    <col min="12548" max="12548" width="9.33203125" style="2620" bestFit="1" customWidth="1"/>
    <col min="12549" max="12549" width="13.5" style="2620" customWidth="1"/>
    <col min="12550" max="12550" width="8.83203125" style="2620"/>
    <col min="12551" max="12551" width="9.33203125" style="2620" bestFit="1" customWidth="1"/>
    <col min="12552" max="12553" width="8.83203125" style="2620"/>
    <col min="12554" max="12554" width="9.33203125" style="2620" bestFit="1" customWidth="1"/>
    <col min="12555" max="12555" width="4" style="2620" customWidth="1"/>
    <col min="12556" max="12556" width="5.1640625" style="2620" customWidth="1"/>
    <col min="12557" max="12557" width="13.6640625" style="2620" customWidth="1"/>
    <col min="12558" max="12800" width="8.83203125" style="2620"/>
    <col min="12801" max="12801" width="4.83203125" style="2620" customWidth="1"/>
    <col min="12802" max="12802" width="13.1640625" style="2620" customWidth="1"/>
    <col min="12803" max="12803" width="15.6640625" style="2620" customWidth="1"/>
    <col min="12804" max="12804" width="9.33203125" style="2620" bestFit="1" customWidth="1"/>
    <col min="12805" max="12805" width="13.5" style="2620" customWidth="1"/>
    <col min="12806" max="12806" width="8.83203125" style="2620"/>
    <col min="12807" max="12807" width="9.33203125" style="2620" bestFit="1" customWidth="1"/>
    <col min="12808" max="12809" width="8.83203125" style="2620"/>
    <col min="12810" max="12810" width="9.33203125" style="2620" bestFit="1" customWidth="1"/>
    <col min="12811" max="12811" width="4" style="2620" customWidth="1"/>
    <col min="12812" max="12812" width="5.1640625" style="2620" customWidth="1"/>
    <col min="12813" max="12813" width="13.6640625" style="2620" customWidth="1"/>
    <col min="12814" max="13056" width="8.83203125" style="2620"/>
    <col min="13057" max="13057" width="4.83203125" style="2620" customWidth="1"/>
    <col min="13058" max="13058" width="13.1640625" style="2620" customWidth="1"/>
    <col min="13059" max="13059" width="15.6640625" style="2620" customWidth="1"/>
    <col min="13060" max="13060" width="9.33203125" style="2620" bestFit="1" customWidth="1"/>
    <col min="13061" max="13061" width="13.5" style="2620" customWidth="1"/>
    <col min="13062" max="13062" width="8.83203125" style="2620"/>
    <col min="13063" max="13063" width="9.33203125" style="2620" bestFit="1" customWidth="1"/>
    <col min="13064" max="13065" width="8.83203125" style="2620"/>
    <col min="13066" max="13066" width="9.33203125" style="2620" bestFit="1" customWidth="1"/>
    <col min="13067" max="13067" width="4" style="2620" customWidth="1"/>
    <col min="13068" max="13068" width="5.1640625" style="2620" customWidth="1"/>
    <col min="13069" max="13069" width="13.6640625" style="2620" customWidth="1"/>
    <col min="13070" max="13312" width="8.83203125" style="2620"/>
    <col min="13313" max="13313" width="4.83203125" style="2620" customWidth="1"/>
    <col min="13314" max="13314" width="13.1640625" style="2620" customWidth="1"/>
    <col min="13315" max="13315" width="15.6640625" style="2620" customWidth="1"/>
    <col min="13316" max="13316" width="9.33203125" style="2620" bestFit="1" customWidth="1"/>
    <col min="13317" max="13317" width="13.5" style="2620" customWidth="1"/>
    <col min="13318" max="13318" width="8.83203125" style="2620"/>
    <col min="13319" max="13319" width="9.33203125" style="2620" bestFit="1" customWidth="1"/>
    <col min="13320" max="13321" width="8.83203125" style="2620"/>
    <col min="13322" max="13322" width="9.33203125" style="2620" bestFit="1" customWidth="1"/>
    <col min="13323" max="13323" width="4" style="2620" customWidth="1"/>
    <col min="13324" max="13324" width="5.1640625" style="2620" customWidth="1"/>
    <col min="13325" max="13325" width="13.6640625" style="2620" customWidth="1"/>
    <col min="13326" max="13568" width="8.83203125" style="2620"/>
    <col min="13569" max="13569" width="4.83203125" style="2620" customWidth="1"/>
    <col min="13570" max="13570" width="13.1640625" style="2620" customWidth="1"/>
    <col min="13571" max="13571" width="15.6640625" style="2620" customWidth="1"/>
    <col min="13572" max="13572" width="9.33203125" style="2620" bestFit="1" customWidth="1"/>
    <col min="13573" max="13573" width="13.5" style="2620" customWidth="1"/>
    <col min="13574" max="13574" width="8.83203125" style="2620"/>
    <col min="13575" max="13575" width="9.33203125" style="2620" bestFit="1" customWidth="1"/>
    <col min="13576" max="13577" width="8.83203125" style="2620"/>
    <col min="13578" max="13578" width="9.33203125" style="2620" bestFit="1" customWidth="1"/>
    <col min="13579" max="13579" width="4" style="2620" customWidth="1"/>
    <col min="13580" max="13580" width="5.1640625" style="2620" customWidth="1"/>
    <col min="13581" max="13581" width="13.6640625" style="2620" customWidth="1"/>
    <col min="13582" max="13824" width="8.83203125" style="2620"/>
    <col min="13825" max="13825" width="4.83203125" style="2620" customWidth="1"/>
    <col min="13826" max="13826" width="13.1640625" style="2620" customWidth="1"/>
    <col min="13827" max="13827" width="15.6640625" style="2620" customWidth="1"/>
    <col min="13828" max="13828" width="9.33203125" style="2620" bestFit="1" customWidth="1"/>
    <col min="13829" max="13829" width="13.5" style="2620" customWidth="1"/>
    <col min="13830" max="13830" width="8.83203125" style="2620"/>
    <col min="13831" max="13831" width="9.33203125" style="2620" bestFit="1" customWidth="1"/>
    <col min="13832" max="13833" width="8.83203125" style="2620"/>
    <col min="13834" max="13834" width="9.33203125" style="2620" bestFit="1" customWidth="1"/>
    <col min="13835" max="13835" width="4" style="2620" customWidth="1"/>
    <col min="13836" max="13836" width="5.1640625" style="2620" customWidth="1"/>
    <col min="13837" max="13837" width="13.6640625" style="2620" customWidth="1"/>
    <col min="13838" max="14080" width="8.83203125" style="2620"/>
    <col min="14081" max="14081" width="4.83203125" style="2620" customWidth="1"/>
    <col min="14082" max="14082" width="13.1640625" style="2620" customWidth="1"/>
    <col min="14083" max="14083" width="15.6640625" style="2620" customWidth="1"/>
    <col min="14084" max="14084" width="9.33203125" style="2620" bestFit="1" customWidth="1"/>
    <col min="14085" max="14085" width="13.5" style="2620" customWidth="1"/>
    <col min="14086" max="14086" width="8.83203125" style="2620"/>
    <col min="14087" max="14087" width="9.33203125" style="2620" bestFit="1" customWidth="1"/>
    <col min="14088" max="14089" width="8.83203125" style="2620"/>
    <col min="14090" max="14090" width="9.33203125" style="2620" bestFit="1" customWidth="1"/>
    <col min="14091" max="14091" width="4" style="2620" customWidth="1"/>
    <col min="14092" max="14092" width="5.1640625" style="2620" customWidth="1"/>
    <col min="14093" max="14093" width="13.6640625" style="2620" customWidth="1"/>
    <col min="14094" max="14336" width="8.83203125" style="2620"/>
    <col min="14337" max="14337" width="4.83203125" style="2620" customWidth="1"/>
    <col min="14338" max="14338" width="13.1640625" style="2620" customWidth="1"/>
    <col min="14339" max="14339" width="15.6640625" style="2620" customWidth="1"/>
    <col min="14340" max="14340" width="9.33203125" style="2620" bestFit="1" customWidth="1"/>
    <col min="14341" max="14341" width="13.5" style="2620" customWidth="1"/>
    <col min="14342" max="14342" width="8.83203125" style="2620"/>
    <col min="14343" max="14343" width="9.33203125" style="2620" bestFit="1" customWidth="1"/>
    <col min="14344" max="14345" width="8.83203125" style="2620"/>
    <col min="14346" max="14346" width="9.33203125" style="2620" bestFit="1" customWidth="1"/>
    <col min="14347" max="14347" width="4" style="2620" customWidth="1"/>
    <col min="14348" max="14348" width="5.1640625" style="2620" customWidth="1"/>
    <col min="14349" max="14349" width="13.6640625" style="2620" customWidth="1"/>
    <col min="14350" max="14592" width="8.83203125" style="2620"/>
    <col min="14593" max="14593" width="4.83203125" style="2620" customWidth="1"/>
    <col min="14594" max="14594" width="13.1640625" style="2620" customWidth="1"/>
    <col min="14595" max="14595" width="15.6640625" style="2620" customWidth="1"/>
    <col min="14596" max="14596" width="9.33203125" style="2620" bestFit="1" customWidth="1"/>
    <col min="14597" max="14597" width="13.5" style="2620" customWidth="1"/>
    <col min="14598" max="14598" width="8.83203125" style="2620"/>
    <col min="14599" max="14599" width="9.33203125" style="2620" bestFit="1" customWidth="1"/>
    <col min="14600" max="14601" width="8.83203125" style="2620"/>
    <col min="14602" max="14602" width="9.33203125" style="2620" bestFit="1" customWidth="1"/>
    <col min="14603" max="14603" width="4" style="2620" customWidth="1"/>
    <col min="14604" max="14604" width="5.1640625" style="2620" customWidth="1"/>
    <col min="14605" max="14605" width="13.6640625" style="2620" customWidth="1"/>
    <col min="14606" max="14848" width="8.83203125" style="2620"/>
    <col min="14849" max="14849" width="4.83203125" style="2620" customWidth="1"/>
    <col min="14850" max="14850" width="13.1640625" style="2620" customWidth="1"/>
    <col min="14851" max="14851" width="15.6640625" style="2620" customWidth="1"/>
    <col min="14852" max="14852" width="9.33203125" style="2620" bestFit="1" customWidth="1"/>
    <col min="14853" max="14853" width="13.5" style="2620" customWidth="1"/>
    <col min="14854" max="14854" width="8.83203125" style="2620"/>
    <col min="14855" max="14855" width="9.33203125" style="2620" bestFit="1" customWidth="1"/>
    <col min="14856" max="14857" width="8.83203125" style="2620"/>
    <col min="14858" max="14858" width="9.33203125" style="2620" bestFit="1" customWidth="1"/>
    <col min="14859" max="14859" width="4" style="2620" customWidth="1"/>
    <col min="14860" max="14860" width="5.1640625" style="2620" customWidth="1"/>
    <col min="14861" max="14861" width="13.6640625" style="2620" customWidth="1"/>
    <col min="14862" max="15104" width="8.83203125" style="2620"/>
    <col min="15105" max="15105" width="4.83203125" style="2620" customWidth="1"/>
    <col min="15106" max="15106" width="13.1640625" style="2620" customWidth="1"/>
    <col min="15107" max="15107" width="15.6640625" style="2620" customWidth="1"/>
    <col min="15108" max="15108" width="9.33203125" style="2620" bestFit="1" customWidth="1"/>
    <col min="15109" max="15109" width="13.5" style="2620" customWidth="1"/>
    <col min="15110" max="15110" width="8.83203125" style="2620"/>
    <col min="15111" max="15111" width="9.33203125" style="2620" bestFit="1" customWidth="1"/>
    <col min="15112" max="15113" width="8.83203125" style="2620"/>
    <col min="15114" max="15114" width="9.33203125" style="2620" bestFit="1" customWidth="1"/>
    <col min="15115" max="15115" width="4" style="2620" customWidth="1"/>
    <col min="15116" max="15116" width="5.1640625" style="2620" customWidth="1"/>
    <col min="15117" max="15117" width="13.6640625" style="2620" customWidth="1"/>
    <col min="15118" max="15360" width="8.83203125" style="2620"/>
    <col min="15361" max="15361" width="4.83203125" style="2620" customWidth="1"/>
    <col min="15362" max="15362" width="13.1640625" style="2620" customWidth="1"/>
    <col min="15363" max="15363" width="15.6640625" style="2620" customWidth="1"/>
    <col min="15364" max="15364" width="9.33203125" style="2620" bestFit="1" customWidth="1"/>
    <col min="15365" max="15365" width="13.5" style="2620" customWidth="1"/>
    <col min="15366" max="15366" width="8.83203125" style="2620"/>
    <col min="15367" max="15367" width="9.33203125" style="2620" bestFit="1" customWidth="1"/>
    <col min="15368" max="15369" width="8.83203125" style="2620"/>
    <col min="15370" max="15370" width="9.33203125" style="2620" bestFit="1" customWidth="1"/>
    <col min="15371" max="15371" width="4" style="2620" customWidth="1"/>
    <col min="15372" max="15372" width="5.1640625" style="2620" customWidth="1"/>
    <col min="15373" max="15373" width="13.6640625" style="2620" customWidth="1"/>
    <col min="15374" max="15616" width="8.83203125" style="2620"/>
    <col min="15617" max="15617" width="4.83203125" style="2620" customWidth="1"/>
    <col min="15618" max="15618" width="13.1640625" style="2620" customWidth="1"/>
    <col min="15619" max="15619" width="15.6640625" style="2620" customWidth="1"/>
    <col min="15620" max="15620" width="9.33203125" style="2620" bestFit="1" customWidth="1"/>
    <col min="15621" max="15621" width="13.5" style="2620" customWidth="1"/>
    <col min="15622" max="15622" width="8.83203125" style="2620"/>
    <col min="15623" max="15623" width="9.33203125" style="2620" bestFit="1" customWidth="1"/>
    <col min="15624" max="15625" width="8.83203125" style="2620"/>
    <col min="15626" max="15626" width="9.33203125" style="2620" bestFit="1" customWidth="1"/>
    <col min="15627" max="15627" width="4" style="2620" customWidth="1"/>
    <col min="15628" max="15628" width="5.1640625" style="2620" customWidth="1"/>
    <col min="15629" max="15629" width="13.6640625" style="2620" customWidth="1"/>
    <col min="15630" max="15872" width="8.83203125" style="2620"/>
    <col min="15873" max="15873" width="4.83203125" style="2620" customWidth="1"/>
    <col min="15874" max="15874" width="13.1640625" style="2620" customWidth="1"/>
    <col min="15875" max="15875" width="15.6640625" style="2620" customWidth="1"/>
    <col min="15876" max="15876" width="9.33203125" style="2620" bestFit="1" customWidth="1"/>
    <col min="15877" max="15877" width="13.5" style="2620" customWidth="1"/>
    <col min="15878" max="15878" width="8.83203125" style="2620"/>
    <col min="15879" max="15879" width="9.33203125" style="2620" bestFit="1" customWidth="1"/>
    <col min="15880" max="15881" width="8.83203125" style="2620"/>
    <col min="15882" max="15882" width="9.33203125" style="2620" bestFit="1" customWidth="1"/>
    <col min="15883" max="15883" width="4" style="2620" customWidth="1"/>
    <col min="15884" max="15884" width="5.1640625" style="2620" customWidth="1"/>
    <col min="15885" max="15885" width="13.6640625" style="2620" customWidth="1"/>
    <col min="15886" max="16128" width="8.83203125" style="2620"/>
    <col min="16129" max="16129" width="4.83203125" style="2620" customWidth="1"/>
    <col min="16130" max="16130" width="13.1640625" style="2620" customWidth="1"/>
    <col min="16131" max="16131" width="15.6640625" style="2620" customWidth="1"/>
    <col min="16132" max="16132" width="9.33203125" style="2620" bestFit="1" customWidth="1"/>
    <col min="16133" max="16133" width="13.5" style="2620" customWidth="1"/>
    <col min="16134" max="16134" width="8.83203125" style="2620"/>
    <col min="16135" max="16135" width="9.33203125" style="2620" bestFit="1" customWidth="1"/>
    <col min="16136" max="16137" width="8.83203125" style="2620"/>
    <col min="16138" max="16138" width="9.33203125" style="2620" bestFit="1" customWidth="1"/>
    <col min="16139" max="16139" width="4" style="2620" customWidth="1"/>
    <col min="16140" max="16140" width="5.1640625" style="2620" customWidth="1"/>
    <col min="16141" max="16141" width="13.6640625" style="2620" customWidth="1"/>
    <col min="16142" max="16384" width="8.83203125" style="2620"/>
  </cols>
  <sheetData>
    <row r="1" spans="1:257" s="2680" customFormat="1" ht="16" thickBot="1" x14ac:dyDescent="0.25">
      <c r="A1" s="2679"/>
      <c r="B1" s="2681" t="s">
        <v>2740</v>
      </c>
      <c r="C1" s="2685">
        <f>项目基本情况!D3</f>
        <v>44571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7" thickTop="1" thickBot="1" x14ac:dyDescent="0.25">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x14ac:dyDescent="0.2">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x14ac:dyDescent="0.2">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x14ac:dyDescent="0.2">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x14ac:dyDescent="0.2">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6" thickBot="1" x14ac:dyDescent="0.25">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x14ac:dyDescent="0.2">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 x14ac:dyDescent="0.2">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4" x14ac:dyDescent="0.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x14ac:dyDescent="0.2">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x14ac:dyDescent="0.2">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6" x14ac:dyDescent="0.2">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x14ac:dyDescent="0.2">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x14ac:dyDescent="0.2">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x14ac:dyDescent="0.2">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x14ac:dyDescent="0.2">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7" x14ac:dyDescent="0.2">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x14ac:dyDescent="0.2">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x14ac:dyDescent="0.2">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x14ac:dyDescent="0.2">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x14ac:dyDescent="0.2">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x14ac:dyDescent="0.2">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x14ac:dyDescent="0.2">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x14ac:dyDescent="0.2">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x14ac:dyDescent="0.2">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x14ac:dyDescent="0.2">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x14ac:dyDescent="0.2">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x14ac:dyDescent="0.2">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x14ac:dyDescent="0.2">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x14ac:dyDescent="0.2">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x14ac:dyDescent="0.2">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x14ac:dyDescent="0.2">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x14ac:dyDescent="0.2">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x14ac:dyDescent="0.2">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x14ac:dyDescent="0.2">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x14ac:dyDescent="0.2">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x14ac:dyDescent="0.2">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x14ac:dyDescent="0.2">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x14ac:dyDescent="0.2">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x14ac:dyDescent="0.2">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x14ac:dyDescent="0.2">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x14ac:dyDescent="0.2">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x14ac:dyDescent="0.2">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x14ac:dyDescent="0.2">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x14ac:dyDescent="0.2">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x14ac:dyDescent="0.2">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x14ac:dyDescent="0.2">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x14ac:dyDescent="0.2">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x14ac:dyDescent="0.2">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x14ac:dyDescent="0.2">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x14ac:dyDescent="0.2">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x14ac:dyDescent="0.2">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x14ac:dyDescent="0.2">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x14ac:dyDescent="0.2">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x14ac:dyDescent="0.2">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x14ac:dyDescent="0.2">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x14ac:dyDescent="0.2">
      <c r="B58" s="2671"/>
      <c r="C58" s="2672"/>
      <c r="D58" s="2671"/>
      <c r="E58" s="2671"/>
      <c r="F58" s="2671"/>
      <c r="G58" s="2671"/>
      <c r="H58" s="2671"/>
      <c r="I58" s="2671"/>
      <c r="J58" s="2671"/>
    </row>
    <row r="59" spans="2:26" x14ac:dyDescent="0.2">
      <c r="B59" s="2675"/>
      <c r="C59" s="2676"/>
      <c r="D59" s="2675"/>
      <c r="E59" s="2675"/>
      <c r="F59" s="2675"/>
      <c r="G59" s="2675"/>
      <c r="H59" s="2675"/>
      <c r="I59" s="2675"/>
      <c r="J59" s="2675"/>
    </row>
    <row r="60" spans="2:26" x14ac:dyDescent="0.2">
      <c r="B60" s="2675"/>
      <c r="C60" s="2676"/>
      <c r="D60" s="2675"/>
      <c r="E60" s="2675"/>
      <c r="F60" s="2675"/>
      <c r="G60" s="2675"/>
      <c r="H60" s="2675"/>
      <c r="I60" s="2675"/>
      <c r="J60" s="2675"/>
    </row>
    <row r="61" spans="2:26" x14ac:dyDescent="0.2">
      <c r="B61" s="2675"/>
      <c r="C61" s="2676"/>
      <c r="D61" s="2675"/>
      <c r="E61" s="2675"/>
      <c r="F61" s="2675"/>
      <c r="G61" s="2675"/>
      <c r="H61" s="2675"/>
      <c r="I61" s="2675"/>
      <c r="J61" s="2675"/>
    </row>
    <row r="62" spans="2:26" x14ac:dyDescent="0.2">
      <c r="B62" s="2622"/>
      <c r="C62" s="2622"/>
      <c r="D62" s="2622"/>
      <c r="E62" s="2622"/>
      <c r="F62" s="2622"/>
      <c r="G62" s="2622"/>
      <c r="H62" s="2622"/>
      <c r="I62" s="2622"/>
      <c r="J62" s="2622"/>
    </row>
    <row r="63" spans="2:26" x14ac:dyDescent="0.2">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baseColWidth="10" defaultColWidth="8.83203125" defaultRowHeight="15" x14ac:dyDescent="0.2"/>
  <cols>
    <col min="1" max="1" width="7.83203125" customWidth="1"/>
    <col min="2" max="2" width="6.5" customWidth="1"/>
    <col min="4" max="4" width="7.1640625" customWidth="1"/>
    <col min="5" max="7" width="7.5" customWidth="1"/>
    <col min="8" max="10" width="6.33203125" customWidth="1"/>
  </cols>
  <sheetData>
    <row r="1" spans="1:18" ht="17" x14ac:dyDescent="0.2">
      <c r="A1" s="3618" t="s">
        <v>2005</v>
      </c>
      <c r="B1" s="3618"/>
      <c r="C1" s="3618"/>
      <c r="D1" s="3618"/>
      <c r="E1" s="3618"/>
      <c r="F1" s="3618"/>
      <c r="G1" s="3618"/>
      <c r="H1" s="3618"/>
      <c r="I1" s="3618"/>
      <c r="J1" s="3618"/>
      <c r="K1" s="3618"/>
      <c r="L1" s="3618"/>
      <c r="M1" s="3618"/>
      <c r="N1" s="3618"/>
      <c r="O1" s="3618"/>
      <c r="P1" s="3618"/>
      <c r="Q1" s="3618"/>
      <c r="R1" s="3618"/>
    </row>
    <row r="2" spans="1:18" x14ac:dyDescent="0.2">
      <c r="A2" s="1692" t="s">
        <v>2007</v>
      </c>
      <c r="B2" s="1692"/>
      <c r="C2" s="1692"/>
      <c r="D2" s="1692"/>
      <c r="E2" s="1692"/>
      <c r="F2" s="1692"/>
      <c r="G2" s="1692"/>
      <c r="H2" s="1692"/>
      <c r="I2" s="1693"/>
      <c r="J2" s="1693"/>
      <c r="K2" s="1694" t="str">
        <f>"估价期日："&amp;TEXT(项目基本情况!D3,"yyyy年m月d日;;")</f>
        <v>估价期日：2022年1月10日</v>
      </c>
      <c r="L2" s="1692"/>
      <c r="M2" s="1692"/>
      <c r="N2" s="1692"/>
      <c r="O2" s="1692"/>
      <c r="P2" s="1692"/>
      <c r="Q2" s="1692"/>
      <c r="R2" s="1694" t="str">
        <f>"估价期日的国有建设用地使用权性质："&amp;项目基本情况!B16</f>
        <v>估价期日的国有建设用地使用权性质：出让</v>
      </c>
    </row>
    <row r="3" spans="1:18" ht="23.25" customHeight="1" x14ac:dyDescent="0.2">
      <c r="A3" s="3619" t="s">
        <v>1996</v>
      </c>
      <c r="B3" s="3619" t="s">
        <v>2684</v>
      </c>
      <c r="C3" s="3620" t="s">
        <v>1997</v>
      </c>
      <c r="D3" s="3619" t="s">
        <v>2688</v>
      </c>
      <c r="E3" s="3614" t="s">
        <v>1998</v>
      </c>
      <c r="F3" s="3614"/>
      <c r="G3" s="3614"/>
      <c r="H3" s="3614" t="s">
        <v>1999</v>
      </c>
      <c r="I3" s="3614"/>
      <c r="J3" s="3614"/>
      <c r="K3" s="3620" t="s">
        <v>2000</v>
      </c>
      <c r="L3" s="3620" t="s">
        <v>2001</v>
      </c>
      <c r="M3" s="3619" t="s">
        <v>2685</v>
      </c>
      <c r="N3" s="3621" t="str">
        <f>"（分摊）"&amp;项目基本情况!B16&amp;"国有建设用地使用权面积/㎡"</f>
        <v>（分摊）出让国有建设用地使用权面积/㎡</v>
      </c>
      <c r="O3" s="3619" t="s">
        <v>2030</v>
      </c>
      <c r="P3" s="3620" t="s">
        <v>2010</v>
      </c>
      <c r="Q3" s="3620" t="s">
        <v>2031</v>
      </c>
      <c r="R3" s="3620" t="s">
        <v>2002</v>
      </c>
    </row>
    <row r="4" spans="1:18" ht="36.75" customHeight="1" x14ac:dyDescent="0.2">
      <c r="A4" s="3619"/>
      <c r="B4" s="3619"/>
      <c r="C4" s="3620"/>
      <c r="D4" s="3619"/>
      <c r="E4" s="2455" t="s">
        <v>2009</v>
      </c>
      <c r="F4" s="2455" t="s">
        <v>2697</v>
      </c>
      <c r="G4" s="2455" t="s">
        <v>2003</v>
      </c>
      <c r="H4" s="2455" t="s">
        <v>2004</v>
      </c>
      <c r="I4" s="2455" t="s">
        <v>2698</v>
      </c>
      <c r="J4" s="2455" t="s">
        <v>2003</v>
      </c>
      <c r="K4" s="3620"/>
      <c r="L4" s="3620"/>
      <c r="M4" s="3619"/>
      <c r="N4" s="3621"/>
      <c r="O4" s="3619"/>
      <c r="P4" s="3620"/>
      <c r="Q4" s="3620"/>
      <c r="R4" s="3620"/>
    </row>
    <row r="5" spans="1:18" ht="135" customHeight="1" x14ac:dyDescent="0.2">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16443.3</v>
      </c>
      <c r="O5" s="1695">
        <f>项目基本情况!C21</f>
        <v>40720</v>
      </c>
      <c r="P5" s="1695" t="e">
        <f ca="1">结果表!E42</f>
        <v>#REF!</v>
      </c>
      <c r="Q5" s="1695" t="e">
        <f ca="1">结果表!D42</f>
        <v>#REF!</v>
      </c>
      <c r="R5" s="1696" t="e">
        <f ca="1">结果表!C42</f>
        <v>#REF!</v>
      </c>
    </row>
    <row r="6" spans="1:18" x14ac:dyDescent="0.2">
      <c r="A6" s="3615" t="str">
        <f>IF(项目基本情况!B9="市场价格","——","抵押价格")</f>
        <v>——</v>
      </c>
      <c r="B6" s="3616"/>
      <c r="C6" s="3616"/>
      <c r="D6" s="3616"/>
      <c r="E6" s="3616"/>
      <c r="F6" s="3616"/>
      <c r="G6" s="3616"/>
      <c r="H6" s="3616"/>
      <c r="I6" s="3616"/>
      <c r="J6" s="3616"/>
      <c r="K6" s="3616"/>
      <c r="L6" s="3616"/>
      <c r="M6" s="3616"/>
      <c r="N6" s="3616"/>
      <c r="O6" s="3616"/>
      <c r="P6" s="3616"/>
      <c r="Q6" s="3617"/>
      <c r="R6" s="1697" t="str">
        <f>结果表!O39</f>
        <v>——</v>
      </c>
    </row>
    <row r="7" spans="1:18" x14ac:dyDescent="0.2">
      <c r="A7" s="3615" t="str">
        <f>IF(项目基本情况!B9="市场价格","——",IF(项目基本情况!E8="已注销及未注销","抵押担保权已注销时的抵押价格","——"))</f>
        <v>——</v>
      </c>
      <c r="B7" s="3616"/>
      <c r="C7" s="3616"/>
      <c r="D7" s="3616"/>
      <c r="E7" s="3616"/>
      <c r="F7" s="3616"/>
      <c r="G7" s="3616"/>
      <c r="H7" s="3616"/>
      <c r="I7" s="3616"/>
      <c r="J7" s="3616"/>
      <c r="K7" s="3616"/>
      <c r="L7" s="3616"/>
      <c r="M7" s="3616"/>
      <c r="N7" s="3616"/>
      <c r="O7" s="3616"/>
      <c r="P7" s="3616"/>
      <c r="Q7" s="3617"/>
      <c r="R7" s="1697" t="str">
        <f>结果表!O40</f>
        <v>——</v>
      </c>
    </row>
    <row r="8" spans="1:18" x14ac:dyDescent="0.2">
      <c r="A8" s="3615" t="str">
        <f>IF(项目基本情况!B9="市场价格","——",项目基本情况!E9)</f>
        <v>——</v>
      </c>
      <c r="B8" s="3616"/>
      <c r="C8" s="3616"/>
      <c r="D8" s="3616"/>
      <c r="E8" s="3616"/>
      <c r="F8" s="3616"/>
      <c r="G8" s="3616"/>
      <c r="H8" s="3616"/>
      <c r="I8" s="3616"/>
      <c r="J8" s="3616"/>
      <c r="K8" s="3616"/>
      <c r="L8" s="3616"/>
      <c r="M8" s="3616"/>
      <c r="N8" s="3616"/>
      <c r="O8" s="3616"/>
      <c r="P8" s="3616"/>
      <c r="Q8" s="3617"/>
      <c r="R8" s="1697" t="str">
        <f>结果表!O41</f>
        <v>——</v>
      </c>
    </row>
    <row r="9" spans="1:18" x14ac:dyDescent="0.2">
      <c r="A9" s="1698" t="s">
        <v>2008</v>
      </c>
      <c r="B9" s="1692"/>
      <c r="C9" s="1692"/>
      <c r="D9" s="1692"/>
      <c r="E9" s="1692"/>
      <c r="F9" s="1692"/>
      <c r="G9" s="1692"/>
      <c r="H9" s="1692"/>
      <c r="I9" s="1692"/>
      <c r="J9" s="1692"/>
      <c r="K9" s="1692"/>
      <c r="L9" s="1692"/>
      <c r="M9" s="1692"/>
      <c r="N9" s="1692"/>
      <c r="O9" s="1692"/>
      <c r="P9" s="1692"/>
      <c r="Q9" s="1692"/>
      <c r="R9" s="1692"/>
    </row>
    <row r="10" spans="1:18" x14ac:dyDescent="0.2">
      <c r="A10" s="1699"/>
      <c r="B10" s="1692"/>
      <c r="C10" s="1692"/>
      <c r="D10" s="1692"/>
      <c r="E10" s="1692"/>
      <c r="F10" s="1692"/>
      <c r="G10" s="1692"/>
      <c r="H10" s="1692"/>
      <c r="I10" s="1692"/>
      <c r="J10" s="1692"/>
      <c r="K10" s="1692"/>
      <c r="L10" s="1692"/>
      <c r="M10" s="1692"/>
      <c r="N10" s="1692"/>
      <c r="O10" s="1692"/>
      <c r="P10" s="1692"/>
      <c r="Q10" s="1692"/>
      <c r="R10" s="1692"/>
    </row>
    <row r="11" spans="1:18" x14ac:dyDescent="0.2">
      <c r="A11" s="1699" t="s">
        <v>1995</v>
      </c>
      <c r="B11" s="1700"/>
      <c r="C11" s="1700"/>
      <c r="D11" s="1700"/>
      <c r="E11" s="1700"/>
      <c r="F11" s="1700"/>
      <c r="G11" s="1700"/>
      <c r="H11" s="1700"/>
      <c r="I11" s="1700"/>
      <c r="J11" s="1700"/>
      <c r="K11" s="1700"/>
      <c r="L11" s="1700"/>
      <c r="M11" s="1700"/>
      <c r="N11" s="1700"/>
      <c r="O11" s="1700"/>
      <c r="P11" s="1700"/>
      <c r="Q11" s="1700"/>
      <c r="R11" s="1700"/>
    </row>
    <row r="12" spans="1:18" x14ac:dyDescent="0.2">
      <c r="A12" s="2"/>
      <c r="B12" s="2"/>
      <c r="C12" s="2"/>
      <c r="D12" s="2"/>
      <c r="E12" s="2"/>
      <c r="F12" s="2"/>
      <c r="G12" s="2"/>
      <c r="H12" s="2"/>
      <c r="I12" s="2"/>
      <c r="J12" s="2"/>
      <c r="K12" s="2"/>
      <c r="L12" s="2"/>
      <c r="M12" s="2"/>
      <c r="N12" s="2"/>
      <c r="O12" s="2"/>
      <c r="P12" s="2"/>
      <c r="Q12" s="2"/>
      <c r="R12" s="2"/>
    </row>
    <row r="13" spans="1:18" ht="16.5" customHeight="1" x14ac:dyDescent="0.2">
      <c r="A13" s="2"/>
      <c r="B13" s="2"/>
      <c r="C13" s="2"/>
      <c r="D13" s="2"/>
      <c r="E13" s="2"/>
      <c r="F13" s="2"/>
      <c r="G13" s="2"/>
      <c r="H13" s="2"/>
      <c r="I13" s="2"/>
      <c r="J13" s="2"/>
      <c r="K13" s="2"/>
      <c r="L13" s="2"/>
      <c r="M13" s="2"/>
      <c r="N13" s="2"/>
      <c r="O13" s="2"/>
      <c r="P13" s="2"/>
      <c r="Q13" s="2"/>
      <c r="R13" s="2"/>
    </row>
    <row r="14" spans="1:18" x14ac:dyDescent="0.2">
      <c r="A14" s="1686"/>
      <c r="B14" s="2"/>
      <c r="C14" s="2"/>
      <c r="D14" s="2"/>
      <c r="E14" s="2"/>
      <c r="F14" s="2"/>
      <c r="G14" s="2"/>
      <c r="H14" s="2"/>
      <c r="I14" s="2"/>
      <c r="J14" s="2"/>
      <c r="K14" s="2"/>
      <c r="L14" s="2"/>
      <c r="M14" s="2"/>
      <c r="N14" s="2"/>
      <c r="O14" s="2"/>
      <c r="P14" s="2"/>
      <c r="Q14" s="2"/>
      <c r="R14" s="2"/>
    </row>
    <row r="15" spans="1:18" x14ac:dyDescent="0.2">
      <c r="A15" s="1678"/>
    </row>
    <row r="16" spans="1:18" x14ac:dyDescent="0.2">
      <c r="A16" s="1678"/>
    </row>
    <row r="17" spans="1:1" x14ac:dyDescent="0.2">
      <c r="A17" s="1678"/>
    </row>
    <row r="18" spans="1:1" x14ac:dyDescent="0.2">
      <c r="A18" s="1678"/>
    </row>
    <row r="19" spans="1:1" x14ac:dyDescent="0.2">
      <c r="A19" s="1678"/>
    </row>
    <row r="20" spans="1:1" x14ac:dyDescent="0.2">
      <c r="A20" s="1677"/>
    </row>
    <row r="21" spans="1:1" x14ac:dyDescent="0.2">
      <c r="A21" s="1677"/>
    </row>
    <row r="22" spans="1:1" x14ac:dyDescent="0.2">
      <c r="A22" s="1678"/>
    </row>
    <row r="23" spans="1:1" x14ac:dyDescent="0.2">
      <c r="A23" s="1678"/>
    </row>
    <row r="24" spans="1:1" x14ac:dyDescent="0.2">
      <c r="A24" s="1678"/>
    </row>
    <row r="25" spans="1:1" x14ac:dyDescent="0.2">
      <c r="A25" s="1678"/>
    </row>
    <row r="26" spans="1:1" x14ac:dyDescent="0.2">
      <c r="A26" s="1678"/>
    </row>
    <row r="27" spans="1:1" x14ac:dyDescent="0.2">
      <c r="A27" s="1678"/>
    </row>
    <row r="28" spans="1:1" x14ac:dyDescent="0.2">
      <c r="A28" s="1678"/>
    </row>
    <row r="29" spans="1:1" x14ac:dyDescent="0.2">
      <c r="A29" s="1678"/>
    </row>
    <row r="30" spans="1:1" x14ac:dyDescent="0.2">
      <c r="A30" s="1678"/>
    </row>
    <row r="31" spans="1:1" x14ac:dyDescent="0.2">
      <c r="A31" s="1678"/>
    </row>
    <row r="32" spans="1:1" x14ac:dyDescent="0.2">
      <c r="A32" s="1678"/>
    </row>
    <row r="33" spans="1:1" x14ac:dyDescent="0.2">
      <c r="A33" s="1678"/>
    </row>
    <row r="34" spans="1:1" x14ac:dyDescent="0.2">
      <c r="A34" s="1678"/>
    </row>
    <row r="35" spans="1:1" x14ac:dyDescent="0.2">
      <c r="A35" s="1678"/>
    </row>
    <row r="36" spans="1:1" x14ac:dyDescent="0.2">
      <c r="A36" s="1678"/>
    </row>
    <row r="37" spans="1:1" x14ac:dyDescent="0.2">
      <c r="A37" s="16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zoomScale="96" zoomScaleNormal="95" zoomScaleSheetLayoutView="96" workbookViewId="0">
      <selection activeCell="H13" sqref="H13"/>
    </sheetView>
  </sheetViews>
  <sheetFormatPr baseColWidth="10" defaultColWidth="9" defaultRowHeight="14" x14ac:dyDescent="0.2"/>
  <cols>
    <col min="1" max="2" width="15.6640625" style="1264" customWidth="1"/>
    <col min="3" max="3" width="15.1640625" style="1264" customWidth="1"/>
    <col min="4" max="4" width="12.1640625" style="1264" customWidth="1"/>
    <col min="5" max="5" width="16.1640625" style="1264" customWidth="1"/>
    <col min="6" max="6" width="12.1640625" style="1264" customWidth="1"/>
    <col min="7" max="7" width="15.6640625" style="1264" customWidth="1"/>
    <col min="8" max="8" width="12.1640625" style="1264" customWidth="1"/>
    <col min="9" max="9" width="15.664062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30" s="1263" customFormat="1" ht="28.5" customHeight="1" x14ac:dyDescent="0.2">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x14ac:dyDescent="0.2">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x14ac:dyDescent="0.2">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x14ac:dyDescent="0.2">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x14ac:dyDescent="0.25">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 x14ac:dyDescent="0.2">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30" ht="20" x14ac:dyDescent="0.2">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1473"/>
      <c r="Y7" s="3911"/>
      <c r="Z7" s="3912"/>
      <c r="AA7" s="3897"/>
      <c r="AB7" s="3897"/>
      <c r="AC7" s="3897"/>
    </row>
    <row r="8" spans="1:30" ht="21" thickBot="1" x14ac:dyDescent="0.25">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1473"/>
      <c r="Y8" s="3913"/>
      <c r="Z8" s="3914"/>
      <c r="AA8" s="3898"/>
      <c r="AB8" s="3898"/>
      <c r="AC8" s="3898"/>
    </row>
    <row r="9" spans="1:30" s="1184" customFormat="1" ht="21" thickBot="1" x14ac:dyDescent="0.25">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x14ac:dyDescent="0.25">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 x14ac:dyDescent="0.2">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76" t="s">
        <v>514</v>
      </c>
      <c r="Z11" s="1114" t="str">
        <f t="shared" ref="Z11:Z17" si="7">Q11</f>
        <v>用途</v>
      </c>
      <c r="AA11" s="1477">
        <f t="shared" si="3"/>
        <v>1</v>
      </c>
      <c r="AB11" s="1477">
        <f t="shared" si="4"/>
        <v>1</v>
      </c>
      <c r="AC11" s="1477">
        <f t="shared" si="5"/>
        <v>1</v>
      </c>
    </row>
    <row r="12" spans="1:30" s="1265" customFormat="1" ht="28" x14ac:dyDescent="0.2">
      <c r="A12" s="2596"/>
      <c r="B12" s="2601" t="s">
        <v>2710</v>
      </c>
      <c r="C12" s="880"/>
      <c r="D12" s="252">
        <v>100</v>
      </c>
      <c r="E12" s="504"/>
      <c r="F12" s="252">
        <f>ROUND(100/'数据-取费表'!G16,0)</f>
        <v>132</v>
      </c>
      <c r="G12" s="505"/>
      <c r="H12" s="252">
        <f>ROUND(100/'数据-取费表'!G16,0)</f>
        <v>132</v>
      </c>
      <c r="I12" s="505"/>
      <c r="J12" s="252">
        <f>ROUND(100/'数据-取费表'!G16,0)</f>
        <v>132</v>
      </c>
      <c r="K12" s="506"/>
      <c r="L12" s="1988"/>
      <c r="M12" s="1982"/>
      <c r="N12" s="1982"/>
      <c r="O12" s="1989"/>
      <c r="P12" s="3887"/>
      <c r="Q12" s="1115" t="str">
        <f t="shared" si="6"/>
        <v>土地使用年限（年）</v>
      </c>
      <c r="R12" s="1474" t="s">
        <v>8</v>
      </c>
      <c r="S12" s="1475">
        <f t="shared" si="0"/>
        <v>132</v>
      </c>
      <c r="T12" s="1474" t="s">
        <v>8</v>
      </c>
      <c r="U12" s="1475">
        <f t="shared" si="1"/>
        <v>132</v>
      </c>
      <c r="V12" s="1474" t="s">
        <v>8</v>
      </c>
      <c r="W12" s="1475">
        <f t="shared" si="2"/>
        <v>132</v>
      </c>
      <c r="X12" s="1476"/>
      <c r="Y12" s="3776"/>
      <c r="Z12" s="1114" t="str">
        <f t="shared" si="7"/>
        <v>土地使用年限（年）</v>
      </c>
      <c r="AA12" s="1477">
        <f t="shared" si="3"/>
        <v>0.75757575757575757</v>
      </c>
      <c r="AB12" s="1477">
        <f t="shared" si="4"/>
        <v>0.75757575757575757</v>
      </c>
      <c r="AC12" s="1477">
        <f t="shared" si="5"/>
        <v>0.75757575757575757</v>
      </c>
    </row>
    <row r="13" spans="1:30" ht="20" x14ac:dyDescent="0.2">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1115" t="str">
        <f t="shared" si="6"/>
        <v>容积率</v>
      </c>
      <c r="R13" s="1474" t="s">
        <v>8</v>
      </c>
      <c r="S13" s="1475" t="e">
        <f t="shared" si="0"/>
        <v>#N/A</v>
      </c>
      <c r="T13" s="1474" t="s">
        <v>8</v>
      </c>
      <c r="U13" s="1475" t="e">
        <f t="shared" si="1"/>
        <v>#N/A</v>
      </c>
      <c r="V13" s="1474" t="s">
        <v>8</v>
      </c>
      <c r="W13" s="1475" t="e">
        <f t="shared" si="2"/>
        <v>#N/A</v>
      </c>
      <c r="X13" s="1476"/>
      <c r="Y13" s="3776"/>
      <c r="Z13" s="1114" t="str">
        <f t="shared" si="7"/>
        <v>容积率</v>
      </c>
      <c r="AA13" s="1477" t="e">
        <f t="shared" si="3"/>
        <v>#N/A</v>
      </c>
      <c r="AB13" s="1477" t="e">
        <f t="shared" si="4"/>
        <v>#N/A</v>
      </c>
      <c r="AC13" s="1477" t="e">
        <f t="shared" si="5"/>
        <v>#N/A</v>
      </c>
    </row>
    <row r="14" spans="1:30" s="1184" customFormat="1" ht="20" x14ac:dyDescent="0.2">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1115" t="str">
        <f t="shared" si="6"/>
        <v>配建</v>
      </c>
      <c r="R14" s="1474" t="s">
        <v>8</v>
      </c>
      <c r="S14" s="1475">
        <f t="shared" si="0"/>
        <v>100</v>
      </c>
      <c r="T14" s="1474" t="s">
        <v>8</v>
      </c>
      <c r="U14" s="1475">
        <f t="shared" si="1"/>
        <v>100</v>
      </c>
      <c r="V14" s="1474" t="s">
        <v>8</v>
      </c>
      <c r="W14" s="1475">
        <f t="shared" si="2"/>
        <v>100</v>
      </c>
      <c r="X14" s="1476"/>
      <c r="Y14" s="3776"/>
      <c r="Z14" s="1114" t="str">
        <f t="shared" si="7"/>
        <v>配建</v>
      </c>
      <c r="AA14" s="1477">
        <f>D14/F14</f>
        <v>1</v>
      </c>
      <c r="AB14" s="1477">
        <f>D14/H14</f>
        <v>1</v>
      </c>
      <c r="AC14" s="1477">
        <f>D14/J14</f>
        <v>1</v>
      </c>
    </row>
    <row r="15" spans="1:30" ht="20" x14ac:dyDescent="0.2">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1115">
        <f t="shared" si="6"/>
        <v>111</v>
      </c>
      <c r="R15" s="1474" t="s">
        <v>8</v>
      </c>
      <c r="S15" s="1475">
        <f t="shared" si="0"/>
        <v>100</v>
      </c>
      <c r="T15" s="1474" t="s">
        <v>8</v>
      </c>
      <c r="U15" s="1475">
        <f t="shared" si="1"/>
        <v>100</v>
      </c>
      <c r="V15" s="1474" t="s">
        <v>8</v>
      </c>
      <c r="W15" s="1475">
        <f t="shared" si="2"/>
        <v>100</v>
      </c>
      <c r="X15" s="1476"/>
      <c r="Y15" s="3776"/>
      <c r="Z15" s="1114">
        <f t="shared" si="7"/>
        <v>111</v>
      </c>
      <c r="AA15" s="1477">
        <f>D15/F15</f>
        <v>1</v>
      </c>
      <c r="AB15" s="1477">
        <f>D15/H15</f>
        <v>1</v>
      </c>
      <c r="AC15" s="1477">
        <f>D15/J15</f>
        <v>1</v>
      </c>
    </row>
    <row r="16" spans="1:30" ht="21" thickBot="1" x14ac:dyDescent="0.25">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1115">
        <f t="shared" si="6"/>
        <v>111</v>
      </c>
      <c r="R16" s="1474" t="s">
        <v>8</v>
      </c>
      <c r="S16" s="1475">
        <f t="shared" si="0"/>
        <v>100</v>
      </c>
      <c r="T16" s="1474" t="s">
        <v>8</v>
      </c>
      <c r="U16" s="1475">
        <f t="shared" si="1"/>
        <v>100</v>
      </c>
      <c r="V16" s="1474" t="s">
        <v>8</v>
      </c>
      <c r="W16" s="1475">
        <f t="shared" si="2"/>
        <v>100</v>
      </c>
      <c r="X16" s="1476"/>
      <c r="Y16" s="3776"/>
      <c r="Z16" s="1114">
        <f t="shared" si="7"/>
        <v>111</v>
      </c>
      <c r="AA16" s="1477">
        <f>D16/F16</f>
        <v>1</v>
      </c>
      <c r="AB16" s="1477">
        <f>D16/H16</f>
        <v>1</v>
      </c>
      <c r="AC16" s="1477">
        <f>D16/J16</f>
        <v>1</v>
      </c>
    </row>
    <row r="17" spans="1:29" ht="98" x14ac:dyDescent="0.2">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1478" t="str">
        <f t="shared" si="6"/>
        <v>居住社区成熟度</v>
      </c>
      <c r="R17" s="1479" t="s">
        <v>8</v>
      </c>
      <c r="S17" s="1480">
        <f t="shared" si="0"/>
        <v>100</v>
      </c>
      <c r="T17" s="1479" t="s">
        <v>8</v>
      </c>
      <c r="U17" s="1480">
        <f t="shared" si="1"/>
        <v>100</v>
      </c>
      <c r="V17" s="1479" t="s">
        <v>8</v>
      </c>
      <c r="W17" s="1480">
        <f t="shared" si="2"/>
        <v>100</v>
      </c>
      <c r="X17" s="1473"/>
      <c r="Y17" s="3890" t="s">
        <v>518</v>
      </c>
      <c r="Z17" s="1481" t="str">
        <f t="shared" si="7"/>
        <v>居住社区成熟度</v>
      </c>
      <c r="AA17" s="1482">
        <f t="shared" si="3"/>
        <v>1</v>
      </c>
      <c r="AB17" s="1482">
        <f t="shared" si="4"/>
        <v>1</v>
      </c>
      <c r="AC17" s="1482">
        <f t="shared" si="5"/>
        <v>1</v>
      </c>
    </row>
    <row r="18" spans="1:29" ht="20" x14ac:dyDescent="0.2">
      <c r="A18" s="507"/>
      <c r="B18" s="528"/>
      <c r="C18" s="529"/>
      <c r="D18" s="532"/>
      <c r="E18" s="533"/>
      <c r="F18" s="530"/>
      <c r="G18" s="531"/>
      <c r="H18" s="534"/>
      <c r="I18" s="533"/>
      <c r="J18" s="530"/>
      <c r="K18" s="506"/>
      <c r="L18" s="1992"/>
      <c r="M18" s="1982"/>
      <c r="N18" s="1982"/>
      <c r="O18" s="1991"/>
      <c r="P18" s="3891"/>
      <c r="Q18" s="1478"/>
      <c r="R18" s="1479"/>
      <c r="S18" s="1480"/>
      <c r="T18" s="1479"/>
      <c r="U18" s="1480"/>
      <c r="V18" s="1479"/>
      <c r="W18" s="1480"/>
      <c r="X18" s="1473"/>
      <c r="Y18" s="3891"/>
      <c r="Z18" s="1481"/>
      <c r="AA18" s="1482">
        <v>1</v>
      </c>
      <c r="AB18" s="1482">
        <v>1</v>
      </c>
      <c r="AC18" s="1482">
        <v>1</v>
      </c>
    </row>
    <row r="19" spans="1:29" ht="70" x14ac:dyDescent="0.2">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1478" t="str">
        <f>B19</f>
        <v>商业繁华度</v>
      </c>
      <c r="R19" s="1479" t="s">
        <v>8</v>
      </c>
      <c r="S19" s="1480">
        <f>F19</f>
        <v>100</v>
      </c>
      <c r="T19" s="1479" t="s">
        <v>8</v>
      </c>
      <c r="U19" s="1480">
        <f>H19</f>
        <v>100</v>
      </c>
      <c r="V19" s="1479" t="s">
        <v>8</v>
      </c>
      <c r="W19" s="1480">
        <f>J19</f>
        <v>100</v>
      </c>
      <c r="X19" s="1473"/>
      <c r="Y19" s="3891"/>
      <c r="Z19" s="1481" t="str">
        <f>Q19</f>
        <v>商业繁华度</v>
      </c>
      <c r="AA19" s="1482">
        <f t="shared" si="3"/>
        <v>1</v>
      </c>
      <c r="AB19" s="1482">
        <f t="shared" si="4"/>
        <v>1</v>
      </c>
      <c r="AC19" s="1482">
        <f t="shared" si="5"/>
        <v>1</v>
      </c>
    </row>
    <row r="20" spans="1:29" ht="20" x14ac:dyDescent="0.2">
      <c r="A20" s="507"/>
      <c r="B20" s="541"/>
      <c r="C20" s="542"/>
      <c r="D20" s="538"/>
      <c r="E20" s="544"/>
      <c r="F20" s="534"/>
      <c r="G20" s="543"/>
      <c r="H20" s="530"/>
      <c r="I20" s="544"/>
      <c r="J20" s="530"/>
      <c r="K20" s="506"/>
      <c r="L20" s="1992"/>
      <c r="M20" s="1982"/>
      <c r="N20" s="1982"/>
      <c r="O20" s="1991"/>
      <c r="P20" s="3891"/>
      <c r="Q20" s="1478"/>
      <c r="R20" s="1479"/>
      <c r="S20" s="1480"/>
      <c r="T20" s="1479"/>
      <c r="U20" s="1480"/>
      <c r="V20" s="1479"/>
      <c r="W20" s="1480"/>
      <c r="X20" s="1473"/>
      <c r="Y20" s="3891"/>
      <c r="Z20" s="1481"/>
      <c r="AA20" s="1482">
        <v>1</v>
      </c>
      <c r="AB20" s="1482">
        <v>1</v>
      </c>
      <c r="AC20" s="1482">
        <v>1</v>
      </c>
    </row>
    <row r="21" spans="1:29" ht="70" x14ac:dyDescent="0.2">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1478" t="str">
        <f>B21</f>
        <v>办公集聚程度</v>
      </c>
      <c r="R21" s="1479" t="s">
        <v>8</v>
      </c>
      <c r="S21" s="1480">
        <f>F21</f>
        <v>100</v>
      </c>
      <c r="T21" s="1479" t="s">
        <v>8</v>
      </c>
      <c r="U21" s="1480">
        <f>H21</f>
        <v>100</v>
      </c>
      <c r="V21" s="1479" t="s">
        <v>8</v>
      </c>
      <c r="W21" s="1480">
        <f>J21</f>
        <v>100</v>
      </c>
      <c r="X21" s="1473"/>
      <c r="Y21" s="3891"/>
      <c r="Z21" s="1481" t="str">
        <f>Q21</f>
        <v>办公集聚程度</v>
      </c>
      <c r="AA21" s="1482">
        <f t="shared" si="3"/>
        <v>1</v>
      </c>
      <c r="AB21" s="1482">
        <f t="shared" si="4"/>
        <v>1</v>
      </c>
      <c r="AC21" s="1482">
        <f t="shared" si="5"/>
        <v>1</v>
      </c>
    </row>
    <row r="22" spans="1:29" ht="20" x14ac:dyDescent="0.2">
      <c r="A22" s="507"/>
      <c r="B22" s="541"/>
      <c r="C22" s="529"/>
      <c r="D22" s="532"/>
      <c r="E22" s="533"/>
      <c r="F22" s="530"/>
      <c r="G22" s="531"/>
      <c r="H22" s="530"/>
      <c r="I22" s="533"/>
      <c r="J22" s="530"/>
      <c r="K22" s="506"/>
      <c r="L22" s="1992"/>
      <c r="M22" s="1982"/>
      <c r="N22" s="1982"/>
      <c r="O22" s="1991"/>
      <c r="P22" s="3891"/>
      <c r="Q22" s="1478"/>
      <c r="R22" s="1479"/>
      <c r="S22" s="1480"/>
      <c r="T22" s="1479"/>
      <c r="U22" s="1480"/>
      <c r="V22" s="1479"/>
      <c r="W22" s="1480"/>
      <c r="X22" s="1473"/>
      <c r="Y22" s="3891"/>
      <c r="Z22" s="1481"/>
      <c r="AA22" s="1482">
        <v>1</v>
      </c>
      <c r="AB22" s="1482">
        <v>1</v>
      </c>
      <c r="AC22" s="1482">
        <v>1</v>
      </c>
    </row>
    <row r="23" spans="1:29" ht="84" x14ac:dyDescent="0.2">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1478" t="str">
        <f>B23</f>
        <v>交通便捷度</v>
      </c>
      <c r="R23" s="1479" t="s">
        <v>8</v>
      </c>
      <c r="S23" s="1480">
        <f>F23</f>
        <v>100</v>
      </c>
      <c r="T23" s="1479" t="s">
        <v>8</v>
      </c>
      <c r="U23" s="1480">
        <f>H23</f>
        <v>100</v>
      </c>
      <c r="V23" s="1479" t="s">
        <v>8</v>
      </c>
      <c r="W23" s="1480">
        <f>J23</f>
        <v>100</v>
      </c>
      <c r="X23" s="1473"/>
      <c r="Y23" s="3891"/>
      <c r="Z23" s="1481" t="str">
        <f>Q23</f>
        <v>交通便捷度</v>
      </c>
      <c r="AA23" s="1482">
        <f t="shared" si="3"/>
        <v>1</v>
      </c>
      <c r="AB23" s="1482">
        <f t="shared" si="4"/>
        <v>1</v>
      </c>
      <c r="AC23" s="1482">
        <f t="shared" si="5"/>
        <v>1</v>
      </c>
    </row>
    <row r="24" spans="1:29" ht="20" x14ac:dyDescent="0.2">
      <c r="A24" s="507"/>
      <c r="B24" s="553"/>
      <c r="C24" s="529"/>
      <c r="D24" s="532"/>
      <c r="E24" s="533"/>
      <c r="F24" s="530"/>
      <c r="G24" s="531"/>
      <c r="H24" s="530"/>
      <c r="I24" s="533"/>
      <c r="J24" s="530"/>
      <c r="K24" s="506"/>
      <c r="L24" s="1992"/>
      <c r="M24" s="1982"/>
      <c r="N24" s="1982"/>
      <c r="O24" s="1991"/>
      <c r="P24" s="3891"/>
      <c r="Q24" s="1478"/>
      <c r="R24" s="1479"/>
      <c r="S24" s="1480"/>
      <c r="T24" s="1479"/>
      <c r="U24" s="1480"/>
      <c r="V24" s="1479"/>
      <c r="W24" s="1480"/>
      <c r="X24" s="1473"/>
      <c r="Y24" s="3891"/>
      <c r="Z24" s="1481"/>
      <c r="AA24" s="1482">
        <v>1</v>
      </c>
      <c r="AB24" s="1482">
        <v>1</v>
      </c>
      <c r="AC24" s="1482">
        <v>1</v>
      </c>
    </row>
    <row r="25" spans="1:29" ht="20" x14ac:dyDescent="0.2">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1478" t="str">
        <f t="shared" ref="Q25:Q39" si="8">B25</f>
        <v>区域土地利用方向</v>
      </c>
      <c r="R25" s="1479" t="s">
        <v>8</v>
      </c>
      <c r="S25" s="1480">
        <f>F25</f>
        <v>100</v>
      </c>
      <c r="T25" s="1479" t="s">
        <v>8</v>
      </c>
      <c r="U25" s="1480">
        <f>H25</f>
        <v>100</v>
      </c>
      <c r="V25" s="1479" t="s">
        <v>8</v>
      </c>
      <c r="W25" s="1480">
        <f>J25</f>
        <v>100</v>
      </c>
      <c r="X25" s="1473"/>
      <c r="Y25" s="3891"/>
      <c r="Z25" s="1481" t="str">
        <f>Q25</f>
        <v>区域土地利用方向</v>
      </c>
      <c r="AA25" s="1482">
        <f t="shared" si="3"/>
        <v>1</v>
      </c>
      <c r="AB25" s="1482">
        <f t="shared" si="4"/>
        <v>1</v>
      </c>
      <c r="AC25" s="1482">
        <f t="shared" si="5"/>
        <v>1</v>
      </c>
    </row>
    <row r="26" spans="1:29" ht="20" x14ac:dyDescent="0.2">
      <c r="A26" s="490"/>
      <c r="B26" s="975"/>
      <c r="C26" s="529"/>
      <c r="D26" s="532"/>
      <c r="E26" s="533"/>
      <c r="F26" s="530"/>
      <c r="G26" s="531"/>
      <c r="H26" s="530"/>
      <c r="I26" s="533"/>
      <c r="J26" s="530"/>
      <c r="K26" s="506"/>
      <c r="L26" s="1992"/>
      <c r="M26" s="1982"/>
      <c r="N26" s="1982"/>
      <c r="O26" s="1991"/>
      <c r="P26" s="3891"/>
      <c r="Q26" s="1478"/>
      <c r="R26" s="1479"/>
      <c r="S26" s="1480"/>
      <c r="T26" s="1479"/>
      <c r="U26" s="1480"/>
      <c r="V26" s="1479"/>
      <c r="W26" s="1480"/>
      <c r="X26" s="1473"/>
      <c r="Y26" s="3891"/>
      <c r="Z26" s="1481"/>
      <c r="AA26" s="1482"/>
      <c r="AB26" s="1482"/>
      <c r="AC26" s="1482"/>
    </row>
    <row r="27" spans="1:29" ht="56" x14ac:dyDescent="0.2">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1478" t="str">
        <f t="shared" si="8"/>
        <v>自然及人文环境状况</v>
      </c>
      <c r="R27" s="1479" t="s">
        <v>8</v>
      </c>
      <c r="S27" s="1480">
        <f>F27</f>
        <v>100</v>
      </c>
      <c r="T27" s="1479" t="s">
        <v>8</v>
      </c>
      <c r="U27" s="1480">
        <f>H27</f>
        <v>100</v>
      </c>
      <c r="V27" s="1479" t="s">
        <v>8</v>
      </c>
      <c r="W27" s="1480">
        <f>J27</f>
        <v>100</v>
      </c>
      <c r="X27" s="1473"/>
      <c r="Y27" s="3891"/>
      <c r="Z27" s="1481" t="str">
        <f>Q27</f>
        <v>自然及人文环境状况</v>
      </c>
      <c r="AA27" s="1482">
        <f t="shared" si="3"/>
        <v>1</v>
      </c>
      <c r="AB27" s="1482">
        <f t="shared" si="4"/>
        <v>1</v>
      </c>
      <c r="AC27" s="1482">
        <f t="shared" si="5"/>
        <v>1</v>
      </c>
    </row>
    <row r="28" spans="1:29" ht="20" x14ac:dyDescent="0.2">
      <c r="A28" s="490"/>
      <c r="B28" s="541"/>
      <c r="C28" s="529"/>
      <c r="D28" s="532"/>
      <c r="E28" s="551"/>
      <c r="F28" s="530"/>
      <c r="G28" s="529"/>
      <c r="H28" s="530"/>
      <c r="I28" s="551"/>
      <c r="J28" s="530"/>
      <c r="K28" s="506"/>
      <c r="L28" s="1992"/>
      <c r="M28" s="1982"/>
      <c r="N28" s="1982"/>
      <c r="O28" s="1991"/>
      <c r="P28" s="3891"/>
      <c r="Q28" s="1478"/>
      <c r="R28" s="1479"/>
      <c r="S28" s="1480"/>
      <c r="T28" s="1479"/>
      <c r="U28" s="1480"/>
      <c r="V28" s="1479"/>
      <c r="W28" s="1480"/>
      <c r="X28" s="1473"/>
      <c r="Y28" s="3891"/>
      <c r="Z28" s="1481"/>
      <c r="AA28" s="1482">
        <v>1</v>
      </c>
      <c r="AB28" s="1482">
        <v>1</v>
      </c>
      <c r="AC28" s="1482">
        <v>1</v>
      </c>
    </row>
    <row r="29" spans="1:29" s="1184" customFormat="1" ht="42" x14ac:dyDescent="0.2">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1115" t="str">
        <f t="shared" si="8"/>
        <v>公共配套设施</v>
      </c>
      <c r="R29" s="1474" t="s">
        <v>8</v>
      </c>
      <c r="S29" s="1475">
        <f>F29</f>
        <v>100</v>
      </c>
      <c r="T29" s="1474" t="s">
        <v>8</v>
      </c>
      <c r="U29" s="1475">
        <f>H29</f>
        <v>100</v>
      </c>
      <c r="V29" s="1474" t="s">
        <v>8</v>
      </c>
      <c r="W29" s="1475">
        <f>J29</f>
        <v>100</v>
      </c>
      <c r="X29" s="1476"/>
      <c r="Y29" s="3891"/>
      <c r="Z29" s="1114" t="str">
        <f>Q29</f>
        <v>公共配套设施</v>
      </c>
      <c r="AA29" s="1482">
        <f>D29/F29</f>
        <v>1</v>
      </c>
      <c r="AB29" s="1482">
        <f>D29/H29</f>
        <v>1</v>
      </c>
      <c r="AC29" s="1482">
        <f>D29/J29</f>
        <v>1</v>
      </c>
    </row>
    <row r="30" spans="1:29" s="1184" customFormat="1" ht="20" x14ac:dyDescent="0.2">
      <c r="A30" s="552"/>
      <c r="B30" s="541"/>
      <c r="C30" s="554"/>
      <c r="D30" s="532"/>
      <c r="E30" s="551"/>
      <c r="F30" s="530"/>
      <c r="G30" s="529"/>
      <c r="H30" s="530"/>
      <c r="I30" s="551"/>
      <c r="J30" s="530"/>
      <c r="K30" s="506"/>
      <c r="L30" s="1985"/>
      <c r="M30" s="1982"/>
      <c r="N30" s="1982"/>
      <c r="O30" s="1987"/>
      <c r="P30" s="3891"/>
      <c r="Q30" s="1115"/>
      <c r="R30" s="1474"/>
      <c r="S30" s="1475"/>
      <c r="T30" s="1474"/>
      <c r="U30" s="1475"/>
      <c r="V30" s="1474"/>
      <c r="W30" s="1475"/>
      <c r="X30" s="1476"/>
      <c r="Y30" s="3891"/>
      <c r="Z30" s="1114"/>
      <c r="AA30" s="1482">
        <v>1</v>
      </c>
      <c r="AB30" s="1482">
        <v>1</v>
      </c>
      <c r="AC30" s="1482">
        <v>1</v>
      </c>
    </row>
    <row r="31" spans="1:29" s="1184" customFormat="1" ht="28" x14ac:dyDescent="0.2">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2392" t="str">
        <f t="shared" ref="Q31" si="9">B31</f>
        <v>基础设施水平</v>
      </c>
      <c r="R31" s="1474" t="s">
        <v>8</v>
      </c>
      <c r="S31" s="1475">
        <f>F31</f>
        <v>100</v>
      </c>
      <c r="T31" s="1474" t="s">
        <v>8</v>
      </c>
      <c r="U31" s="1475">
        <f>H31</f>
        <v>100</v>
      </c>
      <c r="V31" s="1474" t="s">
        <v>8</v>
      </c>
      <c r="W31" s="1475">
        <f>J31</f>
        <v>100</v>
      </c>
      <c r="X31" s="1476"/>
      <c r="Y31" s="3891"/>
      <c r="Z31" s="2391" t="str">
        <f>Q31</f>
        <v>基础设施水平</v>
      </c>
      <c r="AA31" s="1482">
        <f>D31/F31</f>
        <v>1</v>
      </c>
      <c r="AB31" s="1482">
        <f>D31/H31</f>
        <v>1</v>
      </c>
      <c r="AC31" s="1482">
        <f>D31/J31</f>
        <v>1</v>
      </c>
    </row>
    <row r="32" spans="1:29" s="1184" customFormat="1" ht="20" x14ac:dyDescent="0.2">
      <c r="A32" s="552"/>
      <c r="B32" s="541"/>
      <c r="C32" s="554"/>
      <c r="D32" s="532"/>
      <c r="E32" s="2400"/>
      <c r="F32" s="530"/>
      <c r="G32" s="554"/>
      <c r="H32" s="530"/>
      <c r="I32" s="554"/>
      <c r="J32" s="530"/>
      <c r="K32" s="506"/>
      <c r="L32" s="1985"/>
      <c r="M32" s="1982"/>
      <c r="N32" s="1982"/>
      <c r="O32" s="1987"/>
      <c r="P32" s="3891"/>
      <c r="Q32" s="2392"/>
      <c r="R32" s="1474"/>
      <c r="S32" s="1475"/>
      <c r="T32" s="1474"/>
      <c r="U32" s="1475"/>
      <c r="V32" s="1474"/>
      <c r="W32" s="1475"/>
      <c r="X32" s="1476"/>
      <c r="Y32" s="3891"/>
      <c r="Z32" s="2391"/>
      <c r="AA32" s="1482">
        <v>1</v>
      </c>
      <c r="AB32" s="1482">
        <v>1</v>
      </c>
      <c r="AC32" s="1482">
        <v>1</v>
      </c>
    </row>
    <row r="33" spans="1:29" ht="20" x14ac:dyDescent="0.2">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891"/>
      <c r="Z33" s="1481" t="str">
        <f t="shared" ref="Z33:Z47" si="13">Q33</f>
        <v>临街状况</v>
      </c>
      <c r="AA33" s="1482">
        <f t="shared" si="3"/>
        <v>1</v>
      </c>
      <c r="AB33" s="1482">
        <f t="shared" si="4"/>
        <v>1</v>
      </c>
      <c r="AC33" s="1482">
        <f t="shared" si="5"/>
        <v>1</v>
      </c>
    </row>
    <row r="34" spans="1:29" ht="28" x14ac:dyDescent="0.2">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1478" t="str">
        <f t="shared" si="8"/>
        <v>毗邻道路的类型与等级</v>
      </c>
      <c r="R34" s="1479" t="s">
        <v>8</v>
      </c>
      <c r="S34" s="1480">
        <f t="shared" si="10"/>
        <v>100</v>
      </c>
      <c r="T34" s="1479" t="s">
        <v>8</v>
      </c>
      <c r="U34" s="1480">
        <f t="shared" si="11"/>
        <v>100</v>
      </c>
      <c r="V34" s="1479" t="s">
        <v>8</v>
      </c>
      <c r="W34" s="1480">
        <f t="shared" si="12"/>
        <v>100</v>
      </c>
      <c r="X34" s="1473"/>
      <c r="Y34" s="3891"/>
      <c r="Z34" s="1481" t="str">
        <f t="shared" si="13"/>
        <v>毗邻道路的类型与等级</v>
      </c>
      <c r="AA34" s="1482">
        <f t="shared" si="3"/>
        <v>1</v>
      </c>
      <c r="AB34" s="1482">
        <f t="shared" si="4"/>
        <v>1</v>
      </c>
      <c r="AC34" s="1482">
        <f t="shared" si="5"/>
        <v>1</v>
      </c>
    </row>
    <row r="35" spans="1:29" ht="20" x14ac:dyDescent="0.2">
      <c r="A35" s="507"/>
      <c r="B35" s="541"/>
      <c r="C35" s="529"/>
      <c r="D35" s="532"/>
      <c r="E35" s="551"/>
      <c r="F35" s="530"/>
      <c r="G35" s="529"/>
      <c r="H35" s="530"/>
      <c r="I35" s="551"/>
      <c r="J35" s="530"/>
      <c r="K35" s="556"/>
      <c r="L35" s="1992"/>
      <c r="M35" s="1982"/>
      <c r="N35" s="1982"/>
      <c r="O35" s="1991"/>
      <c r="P35" s="3891"/>
      <c r="Q35" s="1478"/>
      <c r="R35" s="1479"/>
      <c r="S35" s="1480"/>
      <c r="T35" s="1479"/>
      <c r="U35" s="1480"/>
      <c r="V35" s="1479"/>
      <c r="W35" s="1480"/>
      <c r="X35" s="1473"/>
      <c r="Y35" s="3891"/>
      <c r="Z35" s="1481"/>
      <c r="AA35" s="1482">
        <v>1</v>
      </c>
      <c r="AB35" s="1482">
        <v>1</v>
      </c>
      <c r="AC35" s="1482">
        <v>1</v>
      </c>
    </row>
    <row r="36" spans="1:29" ht="20" x14ac:dyDescent="0.2">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1478" t="str">
        <f t="shared" si="8"/>
        <v>土地级别</v>
      </c>
      <c r="R36" s="1479" t="s">
        <v>8</v>
      </c>
      <c r="S36" s="1480">
        <f t="shared" si="10"/>
        <v>100</v>
      </c>
      <c r="T36" s="1479" t="s">
        <v>8</v>
      </c>
      <c r="U36" s="1480">
        <f t="shared" si="11"/>
        <v>100</v>
      </c>
      <c r="V36" s="1479" t="s">
        <v>8</v>
      </c>
      <c r="W36" s="1480">
        <f t="shared" si="12"/>
        <v>100</v>
      </c>
      <c r="X36" s="1473"/>
      <c r="Y36" s="3891"/>
      <c r="Z36" s="1481" t="str">
        <f t="shared" si="13"/>
        <v>土地级别</v>
      </c>
      <c r="AA36" s="1482">
        <f t="shared" si="3"/>
        <v>1</v>
      </c>
      <c r="AB36" s="1482">
        <f t="shared" si="4"/>
        <v>1</v>
      </c>
      <c r="AC36" s="1482">
        <f t="shared" si="5"/>
        <v>1</v>
      </c>
    </row>
    <row r="37" spans="1:29" ht="20" x14ac:dyDescent="0.2">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1478">
        <f t="shared" si="8"/>
        <v>111</v>
      </c>
      <c r="R37" s="1479" t="s">
        <v>8</v>
      </c>
      <c r="S37" s="1480">
        <f t="shared" si="10"/>
        <v>100</v>
      </c>
      <c r="T37" s="1479" t="s">
        <v>8</v>
      </c>
      <c r="U37" s="1480">
        <f t="shared" si="11"/>
        <v>100</v>
      </c>
      <c r="V37" s="1479" t="s">
        <v>8</v>
      </c>
      <c r="W37" s="1480">
        <f t="shared" si="12"/>
        <v>100</v>
      </c>
      <c r="X37" s="1473"/>
      <c r="Y37" s="3891"/>
      <c r="Z37" s="1481">
        <f t="shared" si="13"/>
        <v>111</v>
      </c>
      <c r="AA37" s="1482">
        <f t="shared" si="3"/>
        <v>1</v>
      </c>
      <c r="AB37" s="1482">
        <f t="shared" si="4"/>
        <v>1</v>
      </c>
      <c r="AC37" s="1482">
        <f t="shared" si="5"/>
        <v>1</v>
      </c>
    </row>
    <row r="38" spans="1:29" ht="20" x14ac:dyDescent="0.2">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1478">
        <f t="shared" si="8"/>
        <v>111</v>
      </c>
      <c r="R38" s="1479" t="s">
        <v>8</v>
      </c>
      <c r="S38" s="1480">
        <f t="shared" si="10"/>
        <v>100</v>
      </c>
      <c r="T38" s="1479" t="s">
        <v>8</v>
      </c>
      <c r="U38" s="1480">
        <f t="shared" si="11"/>
        <v>100</v>
      </c>
      <c r="V38" s="1479" t="s">
        <v>8</v>
      </c>
      <c r="W38" s="1480">
        <f t="shared" si="12"/>
        <v>100</v>
      </c>
      <c r="X38" s="1473"/>
      <c r="Y38" s="3893" t="s">
        <v>528</v>
      </c>
      <c r="Z38" s="1481">
        <f t="shared" si="13"/>
        <v>111</v>
      </c>
      <c r="AA38" s="1482">
        <f t="shared" si="3"/>
        <v>1</v>
      </c>
      <c r="AB38" s="1482">
        <f t="shared" si="4"/>
        <v>1</v>
      </c>
      <c r="AC38" s="1482">
        <f t="shared" si="5"/>
        <v>1</v>
      </c>
    </row>
    <row r="39" spans="1:29" s="1266" customFormat="1" ht="21" thickBot="1" x14ac:dyDescent="0.25">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1478">
        <f t="shared" si="8"/>
        <v>111</v>
      </c>
      <c r="R39" s="1483" t="s">
        <v>8</v>
      </c>
      <c r="S39" s="1484">
        <f t="shared" si="10"/>
        <v>100</v>
      </c>
      <c r="T39" s="1483" t="s">
        <v>8</v>
      </c>
      <c r="U39" s="1484">
        <f t="shared" si="11"/>
        <v>100</v>
      </c>
      <c r="V39" s="1483" t="s">
        <v>8</v>
      </c>
      <c r="W39" s="1484">
        <f t="shared" si="12"/>
        <v>100</v>
      </c>
      <c r="X39" s="1485"/>
      <c r="Y39" s="3893"/>
      <c r="Z39" s="1486">
        <f t="shared" si="13"/>
        <v>111</v>
      </c>
      <c r="AA39" s="1482">
        <f t="shared" si="3"/>
        <v>1</v>
      </c>
      <c r="AB39" s="1482">
        <f t="shared" si="4"/>
        <v>1</v>
      </c>
      <c r="AC39" s="1482">
        <f t="shared" si="5"/>
        <v>1</v>
      </c>
    </row>
    <row r="40" spans="1:29" ht="20" x14ac:dyDescent="0.2">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1478" t="str">
        <f>B40</f>
        <v>宗地面积</v>
      </c>
      <c r="R40" s="1479" t="s">
        <v>8</v>
      </c>
      <c r="S40" s="1480" t="e">
        <f t="shared" si="10"/>
        <v>#N/A</v>
      </c>
      <c r="T40" s="1479" t="s">
        <v>8</v>
      </c>
      <c r="U40" s="1480" t="e">
        <f t="shared" si="11"/>
        <v>#N/A</v>
      </c>
      <c r="V40" s="1479" t="s">
        <v>8</v>
      </c>
      <c r="W40" s="1480" t="e">
        <f t="shared" si="12"/>
        <v>#N/A</v>
      </c>
      <c r="X40" s="1473"/>
      <c r="Y40" s="3893"/>
      <c r="Z40" s="1481" t="str">
        <f t="shared" si="13"/>
        <v>宗地面积</v>
      </c>
      <c r="AA40" s="1482" t="e">
        <f t="shared" si="3"/>
        <v>#N/A</v>
      </c>
      <c r="AB40" s="1482" t="e">
        <f t="shared" si="4"/>
        <v>#N/A</v>
      </c>
      <c r="AC40" s="1482" t="e">
        <f t="shared" si="5"/>
        <v>#N/A</v>
      </c>
    </row>
    <row r="41" spans="1:29" ht="20" x14ac:dyDescent="0.2">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1478" t="str">
        <f t="shared" ref="Q41:Q47" si="14">B41</f>
        <v>宗地形状</v>
      </c>
      <c r="R41" s="1479" t="s">
        <v>8</v>
      </c>
      <c r="S41" s="1480">
        <f t="shared" si="10"/>
        <v>100</v>
      </c>
      <c r="T41" s="1479" t="s">
        <v>8</v>
      </c>
      <c r="U41" s="1480">
        <f t="shared" si="11"/>
        <v>100</v>
      </c>
      <c r="V41" s="1479" t="s">
        <v>8</v>
      </c>
      <c r="W41" s="1480">
        <f t="shared" si="12"/>
        <v>100</v>
      </c>
      <c r="X41" s="1473"/>
      <c r="Y41" s="3893"/>
      <c r="Z41" s="1481" t="str">
        <f t="shared" si="13"/>
        <v>宗地形状</v>
      </c>
      <c r="AA41" s="1482">
        <f t="shared" si="3"/>
        <v>1</v>
      </c>
      <c r="AB41" s="1482">
        <f t="shared" si="4"/>
        <v>1</v>
      </c>
      <c r="AC41" s="1482">
        <f t="shared" si="5"/>
        <v>1</v>
      </c>
    </row>
    <row r="42" spans="1:29" ht="20" x14ac:dyDescent="0.2">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1478" t="str">
        <f t="shared" si="14"/>
        <v>临街宽度及深度</v>
      </c>
      <c r="R42" s="1479" t="s">
        <v>8</v>
      </c>
      <c r="S42" s="1480">
        <f t="shared" si="10"/>
        <v>100</v>
      </c>
      <c r="T42" s="1479" t="s">
        <v>8</v>
      </c>
      <c r="U42" s="1480">
        <f t="shared" si="11"/>
        <v>100</v>
      </c>
      <c r="V42" s="1479" t="s">
        <v>8</v>
      </c>
      <c r="W42" s="1480">
        <f t="shared" si="12"/>
        <v>100</v>
      </c>
      <c r="X42" s="1473"/>
      <c r="Y42" s="3893"/>
      <c r="Z42" s="1481" t="str">
        <f t="shared" si="13"/>
        <v>临街宽度及深度</v>
      </c>
      <c r="AA42" s="1482">
        <f t="shared" si="3"/>
        <v>1</v>
      </c>
      <c r="AB42" s="1482">
        <f t="shared" si="4"/>
        <v>1</v>
      </c>
      <c r="AC42" s="1482">
        <f t="shared" si="5"/>
        <v>1</v>
      </c>
    </row>
    <row r="43" spans="1:29" s="1184" customFormat="1" ht="20" x14ac:dyDescent="0.2">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1478" t="str">
        <f t="shared" si="14"/>
        <v>宗地开发程度</v>
      </c>
      <c r="R43" s="1474" t="s">
        <v>8</v>
      </c>
      <c r="S43" s="1475">
        <f t="shared" si="10"/>
        <v>100</v>
      </c>
      <c r="T43" s="1474" t="s">
        <v>8</v>
      </c>
      <c r="U43" s="1475">
        <f t="shared" si="11"/>
        <v>100</v>
      </c>
      <c r="V43" s="1474" t="s">
        <v>8</v>
      </c>
      <c r="W43" s="1475">
        <f t="shared" si="12"/>
        <v>100</v>
      </c>
      <c r="X43" s="1476"/>
      <c r="Y43" s="3893"/>
      <c r="Z43" s="1114" t="str">
        <f t="shared" si="13"/>
        <v>宗地开发程度</v>
      </c>
      <c r="AA43" s="1477">
        <f t="shared" si="3"/>
        <v>1</v>
      </c>
      <c r="AB43" s="1477">
        <f t="shared" si="4"/>
        <v>1</v>
      </c>
      <c r="AC43" s="1477">
        <f t="shared" si="5"/>
        <v>1</v>
      </c>
    </row>
    <row r="44" spans="1:29" ht="20" x14ac:dyDescent="0.2">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1478" t="str">
        <f t="shared" si="14"/>
        <v>工程地质条件</v>
      </c>
      <c r="R44" s="1479" t="s">
        <v>8</v>
      </c>
      <c r="S44" s="1480">
        <f t="shared" si="10"/>
        <v>100</v>
      </c>
      <c r="T44" s="1479" t="s">
        <v>8</v>
      </c>
      <c r="U44" s="1480">
        <f t="shared" si="11"/>
        <v>100</v>
      </c>
      <c r="V44" s="1479" t="s">
        <v>8</v>
      </c>
      <c r="W44" s="1480">
        <f t="shared" si="12"/>
        <v>100</v>
      </c>
      <c r="X44" s="1473"/>
      <c r="Y44" s="3893" t="s">
        <v>528</v>
      </c>
      <c r="Z44" s="1481" t="str">
        <f t="shared" si="13"/>
        <v>工程地质条件</v>
      </c>
      <c r="AA44" s="1482">
        <f t="shared" si="3"/>
        <v>1</v>
      </c>
      <c r="AB44" s="1482">
        <f t="shared" si="4"/>
        <v>1</v>
      </c>
      <c r="AC44" s="1482">
        <f t="shared" si="5"/>
        <v>1</v>
      </c>
    </row>
    <row r="45" spans="1:29" ht="20" x14ac:dyDescent="0.2">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1478">
        <f t="shared" si="14"/>
        <v>111</v>
      </c>
      <c r="R45" s="1479" t="s">
        <v>8</v>
      </c>
      <c r="S45" s="1480">
        <f t="shared" si="10"/>
        <v>100</v>
      </c>
      <c r="T45" s="1479" t="s">
        <v>8</v>
      </c>
      <c r="U45" s="1480">
        <f t="shared" si="11"/>
        <v>100</v>
      </c>
      <c r="V45" s="1479" t="s">
        <v>8</v>
      </c>
      <c r="W45" s="1480">
        <f t="shared" si="12"/>
        <v>100</v>
      </c>
      <c r="X45" s="1473"/>
      <c r="Y45" s="3893"/>
      <c r="Z45" s="1481">
        <f t="shared" si="13"/>
        <v>111</v>
      </c>
      <c r="AA45" s="1482">
        <f t="shared" si="3"/>
        <v>1</v>
      </c>
      <c r="AB45" s="1482">
        <f t="shared" si="4"/>
        <v>1</v>
      </c>
      <c r="AC45" s="1482">
        <f t="shared" si="5"/>
        <v>1</v>
      </c>
    </row>
    <row r="46" spans="1:29" ht="20" x14ac:dyDescent="0.2">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1478">
        <f t="shared" si="14"/>
        <v>111</v>
      </c>
      <c r="R46" s="1479" t="s">
        <v>8</v>
      </c>
      <c r="S46" s="1480">
        <f t="shared" si="10"/>
        <v>100</v>
      </c>
      <c r="T46" s="1479" t="s">
        <v>8</v>
      </c>
      <c r="U46" s="1480">
        <f t="shared" si="11"/>
        <v>100</v>
      </c>
      <c r="V46" s="1479" t="s">
        <v>8</v>
      </c>
      <c r="W46" s="1480">
        <f t="shared" si="12"/>
        <v>100</v>
      </c>
      <c r="X46" s="1473"/>
      <c r="Y46" s="3893"/>
      <c r="Z46" s="1481">
        <f t="shared" si="13"/>
        <v>111</v>
      </c>
      <c r="AA46" s="1482">
        <f t="shared" si="3"/>
        <v>1</v>
      </c>
      <c r="AB46" s="1482">
        <f t="shared" si="4"/>
        <v>1</v>
      </c>
      <c r="AC46" s="1482">
        <f t="shared" si="5"/>
        <v>1</v>
      </c>
    </row>
    <row r="47" spans="1:29" s="1266" customFormat="1" ht="21" thickBot="1" x14ac:dyDescent="0.25">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1478">
        <f t="shared" si="14"/>
        <v>111</v>
      </c>
      <c r="R47" s="1483" t="s">
        <v>8</v>
      </c>
      <c r="S47" s="1484">
        <f t="shared" si="10"/>
        <v>100</v>
      </c>
      <c r="T47" s="1483" t="s">
        <v>8</v>
      </c>
      <c r="U47" s="1484">
        <f t="shared" si="11"/>
        <v>100</v>
      </c>
      <c r="V47" s="1483" t="s">
        <v>8</v>
      </c>
      <c r="W47" s="1484">
        <f t="shared" si="12"/>
        <v>100</v>
      </c>
      <c r="X47" s="1485"/>
      <c r="Y47" s="3893"/>
      <c r="Z47" s="1486">
        <f t="shared" si="13"/>
        <v>111</v>
      </c>
      <c r="AA47" s="1482">
        <f t="shared" si="3"/>
        <v>1</v>
      </c>
      <c r="AB47" s="1482">
        <f t="shared" si="4"/>
        <v>1</v>
      </c>
      <c r="AC47" s="1482">
        <f t="shared" si="5"/>
        <v>1</v>
      </c>
    </row>
    <row r="48" spans="1:29" ht="20" x14ac:dyDescent="0.2">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x14ac:dyDescent="0.25">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x14ac:dyDescent="0.25">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 x14ac:dyDescent="0.2">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 x14ac:dyDescent="0.2">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x14ac:dyDescent="0.2">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x14ac:dyDescent="0.2">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x14ac:dyDescent="0.2">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x14ac:dyDescent="0.25">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x14ac:dyDescent="0.2">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x14ac:dyDescent="0.15">
      <c r="A58" s="606" t="s">
        <v>542</v>
      </c>
      <c r="B58" s="607" t="e">
        <f>C50</f>
        <v>#DIV/0!</v>
      </c>
      <c r="C58" s="608">
        <v>1</v>
      </c>
      <c r="D58" s="2076">
        <v>1</v>
      </c>
      <c r="E58" s="608">
        <f>'数据-汇总表'!E8+'数据-汇总表'!E9</f>
        <v>25720.55</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x14ac:dyDescent="0.15">
      <c r="A59" s="610" t="s">
        <v>543</v>
      </c>
      <c r="B59" s="611" t="e">
        <f>ROUND($C$50*C59*D59,0)</f>
        <v>#DIV/0!</v>
      </c>
      <c r="C59" s="371">
        <f t="shared" ref="C59:C67" si="16">IF($C$57="北京市系数",I59,J59)</f>
        <v>0.7</v>
      </c>
      <c r="D59" s="2077">
        <v>0.25</v>
      </c>
      <c r="E59" s="612">
        <v>0</v>
      </c>
      <c r="F59" s="609" t="e">
        <f t="shared" si="15"/>
        <v>#DIV/0!</v>
      </c>
      <c r="G59" s="4002"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x14ac:dyDescent="0.15">
      <c r="A60" s="610" t="s">
        <v>544</v>
      </c>
      <c r="B60" s="611" t="e">
        <f t="shared" ref="B60:B67" si="17">ROUND($C$50*C60*D60,0)</f>
        <v>#DIV/0!</v>
      </c>
      <c r="C60" s="371">
        <f t="shared" si="16"/>
        <v>0.4</v>
      </c>
      <c r="D60" s="2077">
        <v>0.25</v>
      </c>
      <c r="E60" s="612">
        <v>0</v>
      </c>
      <c r="F60" s="609" t="e">
        <f t="shared" si="15"/>
        <v>#DIV/0!</v>
      </c>
      <c r="G60" s="4002"/>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x14ac:dyDescent="0.15">
      <c r="A61" s="610" t="s">
        <v>545</v>
      </c>
      <c r="B61" s="611" t="e">
        <f t="shared" si="17"/>
        <v>#DIV/0!</v>
      </c>
      <c r="C61" s="371">
        <f t="shared" si="16"/>
        <v>0.28000000000000003</v>
      </c>
      <c r="D61" s="2077">
        <v>0.25</v>
      </c>
      <c r="E61" s="612">
        <v>0</v>
      </c>
      <c r="F61" s="609" t="e">
        <f t="shared" si="15"/>
        <v>#DIV/0!</v>
      </c>
      <c r="G61" s="4002"/>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x14ac:dyDescent="0.15">
      <c r="A62" s="610" t="s">
        <v>546</v>
      </c>
      <c r="B62" s="611" t="e">
        <f t="shared" si="17"/>
        <v>#DIV/0!</v>
      </c>
      <c r="C62" s="371">
        <f t="shared" si="16"/>
        <v>0.25</v>
      </c>
      <c r="D62" s="2077">
        <v>0.25</v>
      </c>
      <c r="E62" s="612">
        <v>0</v>
      </c>
      <c r="F62" s="609" t="e">
        <f t="shared" si="15"/>
        <v>#DIV/0!</v>
      </c>
      <c r="G62" s="4002"/>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x14ac:dyDescent="0.15">
      <c r="A63" s="2179" t="s">
        <v>2293</v>
      </c>
      <c r="B63" s="611" t="e">
        <f t="shared" si="17"/>
        <v>#DIV/0!</v>
      </c>
      <c r="C63" s="371">
        <f t="shared" si="16"/>
        <v>0.25</v>
      </c>
      <c r="D63" s="2077">
        <v>0.25</v>
      </c>
      <c r="E63" s="614">
        <f>'数据-汇总表'!E11</f>
        <v>4429.25</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x14ac:dyDescent="0.1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x14ac:dyDescent="0.1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x14ac:dyDescent="0.15">
      <c r="A66" s="610" t="s">
        <v>549</v>
      </c>
      <c r="B66" s="611" t="e">
        <f t="shared" si="17"/>
        <v>#DIV/0!</v>
      </c>
      <c r="C66" s="371">
        <f t="shared" si="16"/>
        <v>0.2</v>
      </c>
      <c r="D66" s="2077">
        <v>0.25</v>
      </c>
      <c r="E66" s="614">
        <f>'数据-汇总表'!E14</f>
        <v>0</v>
      </c>
      <c r="F66" s="609" t="e">
        <f t="shared" si="15"/>
        <v>#DIV/0!</v>
      </c>
      <c r="G66" s="1829"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5" thickBot="1" x14ac:dyDescent="0.2">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5" thickBot="1" x14ac:dyDescent="0.2">
      <c r="A68" s="615" t="s">
        <v>551</v>
      </c>
      <c r="B68" s="616" t="s">
        <v>17</v>
      </c>
      <c r="C68" s="616" t="s">
        <v>18</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x14ac:dyDescent="0.2">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x14ac:dyDescent="0.2">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 thickBot="1" x14ac:dyDescent="0.25">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x14ac:dyDescent="0.2">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x14ac:dyDescent="0.2">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x14ac:dyDescent="0.25">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x14ac:dyDescent="0.2">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 thickBot="1" x14ac:dyDescent="0.25">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x14ac:dyDescent="0.2">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 thickBot="1" x14ac:dyDescent="0.25">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9" thickTop="1" x14ac:dyDescent="0.2">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 thickBot="1" x14ac:dyDescent="0.25">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 thickTop="1" x14ac:dyDescent="0.2">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x14ac:dyDescent="0.2">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 thickBot="1" x14ac:dyDescent="0.25">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 thickTop="1" x14ac:dyDescent="0.2">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 thickBot="1" x14ac:dyDescent="0.25">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 thickTop="1" x14ac:dyDescent="0.2">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 thickBot="1" x14ac:dyDescent="0.25">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 thickTop="1" x14ac:dyDescent="0.2">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 thickBot="1" x14ac:dyDescent="0.25">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x14ac:dyDescent="0.2">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 thickBot="1" x14ac:dyDescent="0.25">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 thickTop="1" x14ac:dyDescent="0.2">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 thickBot="1" x14ac:dyDescent="0.25">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 thickTop="1" x14ac:dyDescent="0.2">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 thickBot="1" x14ac:dyDescent="0.25">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 thickTop="1" x14ac:dyDescent="0.2">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 thickBot="1" x14ac:dyDescent="0.25">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15" thickTop="1" x14ac:dyDescent="0.2">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 thickBot="1" x14ac:dyDescent="0.25">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9" thickTop="1" x14ac:dyDescent="0.2">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 thickBot="1" x14ac:dyDescent="0.25">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 thickTop="1" x14ac:dyDescent="0.2">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 thickBot="1" x14ac:dyDescent="0.25">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 thickTop="1" x14ac:dyDescent="0.2">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 thickBot="1" x14ac:dyDescent="0.25">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 thickTop="1" x14ac:dyDescent="0.2">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 thickBot="1" x14ac:dyDescent="0.25">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9" thickTop="1" x14ac:dyDescent="0.2">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 thickBot="1" x14ac:dyDescent="0.25">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 thickTop="1" x14ac:dyDescent="0.2">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 thickBot="1" x14ac:dyDescent="0.25">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 thickTop="1" x14ac:dyDescent="0.2">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 thickBot="1" x14ac:dyDescent="0.25">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x14ac:dyDescent="0.2">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 thickBot="1" x14ac:dyDescent="0.25">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x14ac:dyDescent="0.2">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 thickBot="1" x14ac:dyDescent="0.25">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x14ac:dyDescent="0.2">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x14ac:dyDescent="0.2">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 thickBot="1" x14ac:dyDescent="0.25">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x14ac:dyDescent="0.2">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 thickBot="1" x14ac:dyDescent="0.25">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x14ac:dyDescent="0.2">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 thickBot="1" x14ac:dyDescent="0.25">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x14ac:dyDescent="0.2">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 thickBot="1" x14ac:dyDescent="0.25">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x14ac:dyDescent="0.2">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 thickBot="1" x14ac:dyDescent="0.25">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x14ac:dyDescent="0.2">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 thickBot="1" x14ac:dyDescent="0.25">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x14ac:dyDescent="0.2">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 thickBot="1" x14ac:dyDescent="0.25">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x14ac:dyDescent="0.2">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 thickBot="1" x14ac:dyDescent="0.25">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x14ac:dyDescent="0.2">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x14ac:dyDescent="0.2">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x14ac:dyDescent="0.2">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x14ac:dyDescent="0.2">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x14ac:dyDescent="0.2">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x14ac:dyDescent="0.2">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x14ac:dyDescent="0.2">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x14ac:dyDescent="0.2">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x14ac:dyDescent="0.2">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x14ac:dyDescent="0.2">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x14ac:dyDescent="0.2">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x14ac:dyDescent="0.2">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x14ac:dyDescent="0.2">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x14ac:dyDescent="0.2">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x14ac:dyDescent="0.2">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x14ac:dyDescent="0.2">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x14ac:dyDescent="0.2">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x14ac:dyDescent="0.2">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x14ac:dyDescent="0.2">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x14ac:dyDescent="0.2">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x14ac:dyDescent="0.2">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x14ac:dyDescent="0.2">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x14ac:dyDescent="0.2">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x14ac:dyDescent="0.2">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x14ac:dyDescent="0.2">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x14ac:dyDescent="0.2">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x14ac:dyDescent="0.2">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x14ac:dyDescent="0.2">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x14ac:dyDescent="0.2">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x14ac:dyDescent="0.2">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x14ac:dyDescent="0.2">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x14ac:dyDescent="0.2">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x14ac:dyDescent="0.2">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x14ac:dyDescent="0.2">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x14ac:dyDescent="0.2">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x14ac:dyDescent="0.2">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x14ac:dyDescent="0.2">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x14ac:dyDescent="0.2">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x14ac:dyDescent="0.2">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x14ac:dyDescent="0.2">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x14ac:dyDescent="0.2">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x14ac:dyDescent="0.2">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x14ac:dyDescent="0.2">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x14ac:dyDescent="0.2">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x14ac:dyDescent="0.2">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x14ac:dyDescent="0.2">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x14ac:dyDescent="0.2">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x14ac:dyDescent="0.2">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x14ac:dyDescent="0.2">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x14ac:dyDescent="0.2">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x14ac:dyDescent="0.2">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x14ac:dyDescent="0.2">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x14ac:dyDescent="0.2">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x14ac:dyDescent="0.2">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x14ac:dyDescent="0.2">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x14ac:dyDescent="0.2">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x14ac:dyDescent="0.2">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x14ac:dyDescent="0.2">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x14ac:dyDescent="0.2">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x14ac:dyDescent="0.2">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x14ac:dyDescent="0.2">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x14ac:dyDescent="0.2">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x14ac:dyDescent="0.2">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x14ac:dyDescent="0.2">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x14ac:dyDescent="0.2">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x14ac:dyDescent="0.2">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x14ac:dyDescent="0.2">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x14ac:dyDescent="0.2">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x14ac:dyDescent="0.2">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x14ac:dyDescent="0.2">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x14ac:dyDescent="0.2">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x14ac:dyDescent="0.2">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x14ac:dyDescent="0.2">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x14ac:dyDescent="0.2">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x14ac:dyDescent="0.2">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x14ac:dyDescent="0.2">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x14ac:dyDescent="0.2">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x14ac:dyDescent="0.2">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x14ac:dyDescent="0.2">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x14ac:dyDescent="0.2">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x14ac:dyDescent="0.2">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x14ac:dyDescent="0.2">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x14ac:dyDescent="0.2">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x14ac:dyDescent="0.2">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x14ac:dyDescent="0.2">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x14ac:dyDescent="0.2">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x14ac:dyDescent="0.2">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x14ac:dyDescent="0.2">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x14ac:dyDescent="0.2">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x14ac:dyDescent="0.2">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x14ac:dyDescent="0.2">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x14ac:dyDescent="0.2">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x14ac:dyDescent="0.2">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x14ac:dyDescent="0.2">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x14ac:dyDescent="0.2">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x14ac:dyDescent="0.2">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x14ac:dyDescent="0.2">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x14ac:dyDescent="0.2">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x14ac:dyDescent="0.2">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x14ac:dyDescent="0.2">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x14ac:dyDescent="0.2">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x14ac:dyDescent="0.2">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x14ac:dyDescent="0.2">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x14ac:dyDescent="0.2">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x14ac:dyDescent="0.2">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x14ac:dyDescent="0.2">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x14ac:dyDescent="0.2">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x14ac:dyDescent="0.2">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x14ac:dyDescent="0.2">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x14ac:dyDescent="0.2">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x14ac:dyDescent="0.2">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x14ac:dyDescent="0.2">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x14ac:dyDescent="0.2">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x14ac:dyDescent="0.2">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x14ac:dyDescent="0.2">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x14ac:dyDescent="0.2">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x14ac:dyDescent="0.2">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x14ac:dyDescent="0.2">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x14ac:dyDescent="0.2">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x14ac:dyDescent="0.2">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x14ac:dyDescent="0.2">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x14ac:dyDescent="0.2">
      <c r="K256" s="1494"/>
      <c r="L256" s="1495"/>
    </row>
    <row r="257" spans="11:12" s="1493" customFormat="1" x14ac:dyDescent="0.2">
      <c r="K257" s="1494"/>
      <c r="L257" s="1495"/>
    </row>
    <row r="258" spans="11:12" s="1493" customFormat="1" x14ac:dyDescent="0.2">
      <c r="K258" s="1494"/>
      <c r="L258" s="1495"/>
    </row>
    <row r="259" spans="11:12" s="1493" customFormat="1" x14ac:dyDescent="0.2">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zoomScale="96" zoomScaleNormal="95" zoomScaleSheetLayoutView="96" workbookViewId="0">
      <selection activeCell="I12" sqref="I12"/>
    </sheetView>
  </sheetViews>
  <sheetFormatPr baseColWidth="10" defaultColWidth="9" defaultRowHeight="14" x14ac:dyDescent="0.2"/>
  <cols>
    <col min="1" max="2" width="15.6640625" style="1264" customWidth="1"/>
    <col min="3" max="3" width="15.1640625" style="1264" customWidth="1"/>
    <col min="4" max="4" width="12.1640625" style="1264" customWidth="1"/>
    <col min="5" max="5" width="16.1640625" style="1264" customWidth="1"/>
    <col min="6" max="6" width="12.1640625" style="1264" customWidth="1"/>
    <col min="7" max="7" width="15.6640625" style="1264" customWidth="1"/>
    <col min="8" max="8" width="12.1640625" style="1264" customWidth="1"/>
    <col min="9" max="9" width="15.6640625" style="1264" customWidth="1"/>
    <col min="10" max="10" width="12.1640625" style="1264" customWidth="1"/>
    <col min="11" max="11" width="12.1640625" style="1269" customWidth="1"/>
    <col min="12" max="12" width="12.1640625" style="1270" customWidth="1"/>
    <col min="13" max="15" width="12.1640625" style="1264" customWidth="1"/>
    <col min="16" max="16" width="4.6640625" style="1264" customWidth="1"/>
    <col min="17" max="17" width="19.5" style="1264" customWidth="1"/>
    <col min="18" max="22" width="6.1640625" style="1264" customWidth="1"/>
    <col min="23" max="23" width="5.6640625" style="1264" customWidth="1"/>
    <col min="24" max="24" width="4.1640625" style="1264" customWidth="1"/>
    <col min="25" max="25" width="3.5" style="1264" customWidth="1"/>
    <col min="26" max="26" width="19.6640625" style="1264" customWidth="1"/>
    <col min="27" max="28" width="9.33203125" style="1264" customWidth="1"/>
    <col min="29" max="16384" width="9" style="1264"/>
  </cols>
  <sheetData>
    <row r="1" spans="1:30" s="1263" customFormat="1" ht="28.5" customHeight="1" x14ac:dyDescent="0.2">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x14ac:dyDescent="0.2">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x14ac:dyDescent="0.2">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x14ac:dyDescent="0.2">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x14ac:dyDescent="0.25">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 x14ac:dyDescent="0.2">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3447"/>
      <c r="Y6" s="3909" t="s">
        <v>505</v>
      </c>
      <c r="Z6" s="3910"/>
      <c r="AA6" s="3896" t="s">
        <v>501</v>
      </c>
      <c r="AB6" s="3897" t="s">
        <v>502</v>
      </c>
      <c r="AC6" s="3896" t="s">
        <v>503</v>
      </c>
    </row>
    <row r="7" spans="1:30" ht="20" x14ac:dyDescent="0.2">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3447"/>
      <c r="Y7" s="3911"/>
      <c r="Z7" s="3912"/>
      <c r="AA7" s="3897"/>
      <c r="AB7" s="3897"/>
      <c r="AC7" s="3897"/>
    </row>
    <row r="8" spans="1:30" ht="21" thickBot="1" x14ac:dyDescent="0.25">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3447"/>
      <c r="Y8" s="3913"/>
      <c r="Z8" s="3914"/>
      <c r="AA8" s="3898"/>
      <c r="AB8" s="3898"/>
      <c r="AC8" s="3898"/>
    </row>
    <row r="9" spans="1:30" s="1184" customFormat="1" ht="21" thickBot="1" x14ac:dyDescent="0.25">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x14ac:dyDescent="0.25">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 x14ac:dyDescent="0.2">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3441" t="str">
        <f t="shared" ref="Q11:Q17" si="6">B11</f>
        <v>用途</v>
      </c>
      <c r="R11" s="1474" t="s">
        <v>8</v>
      </c>
      <c r="S11" s="1475">
        <f t="shared" si="0"/>
        <v>100</v>
      </c>
      <c r="T11" s="1474" t="s">
        <v>8</v>
      </c>
      <c r="U11" s="1475">
        <f t="shared" si="1"/>
        <v>100</v>
      </c>
      <c r="V11" s="1474" t="s">
        <v>8</v>
      </c>
      <c r="W11" s="1475">
        <f t="shared" si="2"/>
        <v>100</v>
      </c>
      <c r="X11" s="1476"/>
      <c r="Y11" s="3776" t="s">
        <v>514</v>
      </c>
      <c r="Z11" s="3439" t="str">
        <f t="shared" ref="Z11:Z17" si="7">Q11</f>
        <v>用途</v>
      </c>
      <c r="AA11" s="1477">
        <f t="shared" si="3"/>
        <v>1</v>
      </c>
      <c r="AB11" s="1477">
        <f t="shared" si="4"/>
        <v>1</v>
      </c>
      <c r="AC11" s="1477">
        <f t="shared" si="5"/>
        <v>1</v>
      </c>
    </row>
    <row r="12" spans="1:30" s="1265" customFormat="1" ht="28" x14ac:dyDescent="0.2">
      <c r="A12" s="2596"/>
      <c r="B12" s="2601" t="s">
        <v>2710</v>
      </c>
      <c r="C12" s="880"/>
      <c r="D12" s="252">
        <v>100</v>
      </c>
      <c r="E12" s="504"/>
      <c r="F12" s="252">
        <f>ROUND(100/'数据-取费表'!G16,0)</f>
        <v>132</v>
      </c>
      <c r="G12" s="505"/>
      <c r="H12" s="252">
        <f>ROUND(100/'数据-取费表'!G16,0)</f>
        <v>132</v>
      </c>
      <c r="I12" s="505"/>
      <c r="J12" s="252">
        <f>ROUND(100/'数据-取费表'!G16,0)</f>
        <v>132</v>
      </c>
      <c r="K12" s="506"/>
      <c r="L12" s="1988"/>
      <c r="M12" s="1982"/>
      <c r="N12" s="1982"/>
      <c r="O12" s="1989"/>
      <c r="P12" s="3887"/>
      <c r="Q12" s="3441" t="str">
        <f t="shared" si="6"/>
        <v>土地使用年限（年）</v>
      </c>
      <c r="R12" s="1474" t="s">
        <v>8</v>
      </c>
      <c r="S12" s="1475">
        <f t="shared" si="0"/>
        <v>132</v>
      </c>
      <c r="T12" s="1474" t="s">
        <v>8</v>
      </c>
      <c r="U12" s="1475">
        <f t="shared" si="1"/>
        <v>132</v>
      </c>
      <c r="V12" s="1474" t="s">
        <v>8</v>
      </c>
      <c r="W12" s="1475">
        <f t="shared" si="2"/>
        <v>132</v>
      </c>
      <c r="X12" s="1476"/>
      <c r="Y12" s="3776"/>
      <c r="Z12" s="3439" t="str">
        <f t="shared" si="7"/>
        <v>土地使用年限（年）</v>
      </c>
      <c r="AA12" s="1477">
        <f t="shared" si="3"/>
        <v>0.75757575757575757</v>
      </c>
      <c r="AB12" s="1477">
        <f t="shared" si="4"/>
        <v>0.75757575757575757</v>
      </c>
      <c r="AC12" s="1477">
        <f t="shared" si="5"/>
        <v>0.75757575757575757</v>
      </c>
    </row>
    <row r="13" spans="1:30" ht="20" x14ac:dyDescent="0.2">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3441" t="str">
        <f t="shared" si="6"/>
        <v>容积率</v>
      </c>
      <c r="R13" s="1474" t="s">
        <v>8</v>
      </c>
      <c r="S13" s="1475" t="e">
        <f t="shared" si="0"/>
        <v>#N/A</v>
      </c>
      <c r="T13" s="1474" t="s">
        <v>8</v>
      </c>
      <c r="U13" s="1475" t="e">
        <f t="shared" si="1"/>
        <v>#N/A</v>
      </c>
      <c r="V13" s="1474" t="s">
        <v>8</v>
      </c>
      <c r="W13" s="1475" t="e">
        <f t="shared" si="2"/>
        <v>#N/A</v>
      </c>
      <c r="X13" s="1476"/>
      <c r="Y13" s="3776"/>
      <c r="Z13" s="3439" t="str">
        <f t="shared" si="7"/>
        <v>容积率</v>
      </c>
      <c r="AA13" s="1477" t="e">
        <f t="shared" si="3"/>
        <v>#N/A</v>
      </c>
      <c r="AB13" s="1477" t="e">
        <f t="shared" si="4"/>
        <v>#N/A</v>
      </c>
      <c r="AC13" s="1477" t="e">
        <f t="shared" si="5"/>
        <v>#N/A</v>
      </c>
    </row>
    <row r="14" spans="1:30" s="1184" customFormat="1" ht="20" x14ac:dyDescent="0.2">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3441" t="str">
        <f t="shared" si="6"/>
        <v>配建</v>
      </c>
      <c r="R14" s="1474" t="s">
        <v>8</v>
      </c>
      <c r="S14" s="1475">
        <f t="shared" si="0"/>
        <v>100</v>
      </c>
      <c r="T14" s="1474" t="s">
        <v>8</v>
      </c>
      <c r="U14" s="1475">
        <f t="shared" si="1"/>
        <v>100</v>
      </c>
      <c r="V14" s="1474" t="s">
        <v>8</v>
      </c>
      <c r="W14" s="1475">
        <f t="shared" si="2"/>
        <v>100</v>
      </c>
      <c r="X14" s="1476"/>
      <c r="Y14" s="3776"/>
      <c r="Z14" s="3439" t="str">
        <f t="shared" si="7"/>
        <v>配建</v>
      </c>
      <c r="AA14" s="1477">
        <f>D14/F14</f>
        <v>1</v>
      </c>
      <c r="AB14" s="1477">
        <f>D14/H14</f>
        <v>1</v>
      </c>
      <c r="AC14" s="1477">
        <f>D14/J14</f>
        <v>1</v>
      </c>
    </row>
    <row r="15" spans="1:30" ht="20" x14ac:dyDescent="0.2">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3441">
        <f t="shared" si="6"/>
        <v>111</v>
      </c>
      <c r="R15" s="1474" t="s">
        <v>8</v>
      </c>
      <c r="S15" s="1475">
        <f t="shared" si="0"/>
        <v>100</v>
      </c>
      <c r="T15" s="1474" t="s">
        <v>8</v>
      </c>
      <c r="U15" s="1475">
        <f t="shared" si="1"/>
        <v>100</v>
      </c>
      <c r="V15" s="1474" t="s">
        <v>8</v>
      </c>
      <c r="W15" s="1475">
        <f t="shared" si="2"/>
        <v>100</v>
      </c>
      <c r="X15" s="1476"/>
      <c r="Y15" s="3776"/>
      <c r="Z15" s="3439">
        <f t="shared" si="7"/>
        <v>111</v>
      </c>
      <c r="AA15" s="1477">
        <f>D15/F15</f>
        <v>1</v>
      </c>
      <c r="AB15" s="1477">
        <f>D15/H15</f>
        <v>1</v>
      </c>
      <c r="AC15" s="1477">
        <f>D15/J15</f>
        <v>1</v>
      </c>
    </row>
    <row r="16" spans="1:30" ht="21" thickBot="1" x14ac:dyDescent="0.25">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3441">
        <f t="shared" si="6"/>
        <v>111</v>
      </c>
      <c r="R16" s="1474" t="s">
        <v>8</v>
      </c>
      <c r="S16" s="1475">
        <f t="shared" si="0"/>
        <v>100</v>
      </c>
      <c r="T16" s="1474" t="s">
        <v>8</v>
      </c>
      <c r="U16" s="1475">
        <f t="shared" si="1"/>
        <v>100</v>
      </c>
      <c r="V16" s="1474" t="s">
        <v>8</v>
      </c>
      <c r="W16" s="1475">
        <f t="shared" si="2"/>
        <v>100</v>
      </c>
      <c r="X16" s="1476"/>
      <c r="Y16" s="3776"/>
      <c r="Z16" s="3439">
        <f t="shared" si="7"/>
        <v>111</v>
      </c>
      <c r="AA16" s="1477">
        <f>D16/F16</f>
        <v>1</v>
      </c>
      <c r="AB16" s="1477">
        <f>D16/H16</f>
        <v>1</v>
      </c>
      <c r="AC16" s="1477">
        <f>D16/J16</f>
        <v>1</v>
      </c>
    </row>
    <row r="17" spans="1:29" ht="98" x14ac:dyDescent="0.2">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3448" t="str">
        <f t="shared" si="6"/>
        <v>居住社区成熟度</v>
      </c>
      <c r="R17" s="1479" t="s">
        <v>8</v>
      </c>
      <c r="S17" s="1480">
        <f t="shared" si="0"/>
        <v>100</v>
      </c>
      <c r="T17" s="1479" t="s">
        <v>8</v>
      </c>
      <c r="U17" s="1480">
        <f t="shared" si="1"/>
        <v>100</v>
      </c>
      <c r="V17" s="1479" t="s">
        <v>8</v>
      </c>
      <c r="W17" s="1480">
        <f t="shared" si="2"/>
        <v>100</v>
      </c>
      <c r="X17" s="3447"/>
      <c r="Y17" s="3890" t="s">
        <v>518</v>
      </c>
      <c r="Z17" s="3449" t="str">
        <f t="shared" si="7"/>
        <v>居住社区成熟度</v>
      </c>
      <c r="AA17" s="3454">
        <f t="shared" si="3"/>
        <v>1</v>
      </c>
      <c r="AB17" s="3454">
        <f t="shared" si="4"/>
        <v>1</v>
      </c>
      <c r="AC17" s="3454">
        <f t="shared" si="5"/>
        <v>1</v>
      </c>
    </row>
    <row r="18" spans="1:29" ht="20" x14ac:dyDescent="0.2">
      <c r="A18" s="507"/>
      <c r="B18" s="528"/>
      <c r="C18" s="529"/>
      <c r="D18" s="532"/>
      <c r="E18" s="533"/>
      <c r="F18" s="530"/>
      <c r="G18" s="531"/>
      <c r="H18" s="534"/>
      <c r="I18" s="533"/>
      <c r="J18" s="530"/>
      <c r="K18" s="506"/>
      <c r="L18" s="1992"/>
      <c r="M18" s="1982"/>
      <c r="N18" s="1982"/>
      <c r="O18" s="1991"/>
      <c r="P18" s="3891"/>
      <c r="Q18" s="3448"/>
      <c r="R18" s="1479"/>
      <c r="S18" s="1480"/>
      <c r="T18" s="1479"/>
      <c r="U18" s="1480"/>
      <c r="V18" s="1479"/>
      <c r="W18" s="1480"/>
      <c r="X18" s="3447"/>
      <c r="Y18" s="3891"/>
      <c r="Z18" s="3449"/>
      <c r="AA18" s="3454">
        <v>1</v>
      </c>
      <c r="AB18" s="3454">
        <v>1</v>
      </c>
      <c r="AC18" s="3454">
        <v>1</v>
      </c>
    </row>
    <row r="19" spans="1:29" ht="70" x14ac:dyDescent="0.2">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3448" t="str">
        <f>B19</f>
        <v>商业繁华度</v>
      </c>
      <c r="R19" s="1479" t="s">
        <v>8</v>
      </c>
      <c r="S19" s="1480">
        <f>F19</f>
        <v>100</v>
      </c>
      <c r="T19" s="1479" t="s">
        <v>8</v>
      </c>
      <c r="U19" s="1480">
        <f>H19</f>
        <v>100</v>
      </c>
      <c r="V19" s="1479" t="s">
        <v>8</v>
      </c>
      <c r="W19" s="1480">
        <f>J19</f>
        <v>100</v>
      </c>
      <c r="X19" s="3447"/>
      <c r="Y19" s="3891"/>
      <c r="Z19" s="3449" t="str">
        <f>Q19</f>
        <v>商业繁华度</v>
      </c>
      <c r="AA19" s="3454">
        <f t="shared" si="3"/>
        <v>1</v>
      </c>
      <c r="AB19" s="3454">
        <f t="shared" si="4"/>
        <v>1</v>
      </c>
      <c r="AC19" s="3454">
        <f t="shared" si="5"/>
        <v>1</v>
      </c>
    </row>
    <row r="20" spans="1:29" ht="20" x14ac:dyDescent="0.2">
      <c r="A20" s="507"/>
      <c r="B20" s="541"/>
      <c r="C20" s="542"/>
      <c r="D20" s="538"/>
      <c r="E20" s="544"/>
      <c r="F20" s="534"/>
      <c r="G20" s="543"/>
      <c r="H20" s="530"/>
      <c r="I20" s="544"/>
      <c r="J20" s="530"/>
      <c r="K20" s="506"/>
      <c r="L20" s="1992"/>
      <c r="M20" s="1982"/>
      <c r="N20" s="1982"/>
      <c r="O20" s="1991"/>
      <c r="P20" s="3891"/>
      <c r="Q20" s="3448"/>
      <c r="R20" s="1479"/>
      <c r="S20" s="1480"/>
      <c r="T20" s="1479"/>
      <c r="U20" s="1480"/>
      <c r="V20" s="1479"/>
      <c r="W20" s="1480"/>
      <c r="X20" s="3447"/>
      <c r="Y20" s="3891"/>
      <c r="Z20" s="3449"/>
      <c r="AA20" s="3454">
        <v>1</v>
      </c>
      <c r="AB20" s="3454">
        <v>1</v>
      </c>
      <c r="AC20" s="3454">
        <v>1</v>
      </c>
    </row>
    <row r="21" spans="1:29" ht="70" x14ac:dyDescent="0.2">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3448" t="str">
        <f>B21</f>
        <v>办公集聚程度</v>
      </c>
      <c r="R21" s="1479" t="s">
        <v>8</v>
      </c>
      <c r="S21" s="1480">
        <f>F21</f>
        <v>100</v>
      </c>
      <c r="T21" s="1479" t="s">
        <v>8</v>
      </c>
      <c r="U21" s="1480">
        <f>H21</f>
        <v>100</v>
      </c>
      <c r="V21" s="1479" t="s">
        <v>8</v>
      </c>
      <c r="W21" s="1480">
        <f>J21</f>
        <v>100</v>
      </c>
      <c r="X21" s="3447"/>
      <c r="Y21" s="3891"/>
      <c r="Z21" s="3449" t="str">
        <f>Q21</f>
        <v>办公集聚程度</v>
      </c>
      <c r="AA21" s="3454">
        <f t="shared" si="3"/>
        <v>1</v>
      </c>
      <c r="AB21" s="3454">
        <f t="shared" si="4"/>
        <v>1</v>
      </c>
      <c r="AC21" s="3454">
        <f t="shared" si="5"/>
        <v>1</v>
      </c>
    </row>
    <row r="22" spans="1:29" ht="20" x14ac:dyDescent="0.2">
      <c r="A22" s="507"/>
      <c r="B22" s="541"/>
      <c r="C22" s="529"/>
      <c r="D22" s="532"/>
      <c r="E22" s="533"/>
      <c r="F22" s="530"/>
      <c r="G22" s="531"/>
      <c r="H22" s="530"/>
      <c r="I22" s="533"/>
      <c r="J22" s="530"/>
      <c r="K22" s="506"/>
      <c r="L22" s="1992"/>
      <c r="M22" s="1982"/>
      <c r="N22" s="1982"/>
      <c r="O22" s="1991"/>
      <c r="P22" s="3891"/>
      <c r="Q22" s="3448"/>
      <c r="R22" s="1479"/>
      <c r="S22" s="1480"/>
      <c r="T22" s="1479"/>
      <c r="U22" s="1480"/>
      <c r="V22" s="1479"/>
      <c r="W22" s="1480"/>
      <c r="X22" s="3447"/>
      <c r="Y22" s="3891"/>
      <c r="Z22" s="3449"/>
      <c r="AA22" s="3454">
        <v>1</v>
      </c>
      <c r="AB22" s="3454">
        <v>1</v>
      </c>
      <c r="AC22" s="3454">
        <v>1</v>
      </c>
    </row>
    <row r="23" spans="1:29" ht="84" x14ac:dyDescent="0.2">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3448" t="str">
        <f>B23</f>
        <v>交通便捷度</v>
      </c>
      <c r="R23" s="1479" t="s">
        <v>8</v>
      </c>
      <c r="S23" s="1480">
        <f>F23</f>
        <v>100</v>
      </c>
      <c r="T23" s="1479" t="s">
        <v>8</v>
      </c>
      <c r="U23" s="1480">
        <f>H23</f>
        <v>100</v>
      </c>
      <c r="V23" s="1479" t="s">
        <v>8</v>
      </c>
      <c r="W23" s="1480">
        <f>J23</f>
        <v>100</v>
      </c>
      <c r="X23" s="3447"/>
      <c r="Y23" s="3891"/>
      <c r="Z23" s="3449" t="str">
        <f>Q23</f>
        <v>交通便捷度</v>
      </c>
      <c r="AA23" s="3454">
        <f t="shared" si="3"/>
        <v>1</v>
      </c>
      <c r="AB23" s="3454">
        <f t="shared" si="4"/>
        <v>1</v>
      </c>
      <c r="AC23" s="3454">
        <f t="shared" si="5"/>
        <v>1</v>
      </c>
    </row>
    <row r="24" spans="1:29" ht="20" x14ac:dyDescent="0.2">
      <c r="A24" s="507"/>
      <c r="B24" s="553"/>
      <c r="C24" s="529"/>
      <c r="D24" s="532"/>
      <c r="E24" s="533"/>
      <c r="F24" s="530"/>
      <c r="G24" s="531"/>
      <c r="H24" s="530"/>
      <c r="I24" s="533"/>
      <c r="J24" s="530"/>
      <c r="K24" s="506"/>
      <c r="L24" s="1992"/>
      <c r="M24" s="1982"/>
      <c r="N24" s="1982"/>
      <c r="O24" s="1991"/>
      <c r="P24" s="3891"/>
      <c r="Q24" s="3448"/>
      <c r="R24" s="1479"/>
      <c r="S24" s="1480"/>
      <c r="T24" s="1479"/>
      <c r="U24" s="1480"/>
      <c r="V24" s="1479"/>
      <c r="W24" s="1480"/>
      <c r="X24" s="3447"/>
      <c r="Y24" s="3891"/>
      <c r="Z24" s="3449"/>
      <c r="AA24" s="3454">
        <v>1</v>
      </c>
      <c r="AB24" s="3454">
        <v>1</v>
      </c>
      <c r="AC24" s="3454">
        <v>1</v>
      </c>
    </row>
    <row r="25" spans="1:29" ht="20" x14ac:dyDescent="0.2">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3448" t="str">
        <f t="shared" ref="Q25:Q39" si="8">B25</f>
        <v>区域土地利用方向</v>
      </c>
      <c r="R25" s="1479" t="s">
        <v>8</v>
      </c>
      <c r="S25" s="1480">
        <f>F25</f>
        <v>100</v>
      </c>
      <c r="T25" s="1479" t="s">
        <v>8</v>
      </c>
      <c r="U25" s="1480">
        <f>H25</f>
        <v>100</v>
      </c>
      <c r="V25" s="1479" t="s">
        <v>8</v>
      </c>
      <c r="W25" s="1480">
        <f>J25</f>
        <v>100</v>
      </c>
      <c r="X25" s="3447"/>
      <c r="Y25" s="3891"/>
      <c r="Z25" s="3449" t="str">
        <f>Q25</f>
        <v>区域土地利用方向</v>
      </c>
      <c r="AA25" s="3454">
        <f t="shared" si="3"/>
        <v>1</v>
      </c>
      <c r="AB25" s="3454">
        <f t="shared" si="4"/>
        <v>1</v>
      </c>
      <c r="AC25" s="3454">
        <f t="shared" si="5"/>
        <v>1</v>
      </c>
    </row>
    <row r="26" spans="1:29" ht="20" x14ac:dyDescent="0.2">
      <c r="A26" s="490"/>
      <c r="B26" s="975"/>
      <c r="C26" s="529"/>
      <c r="D26" s="532"/>
      <c r="E26" s="533"/>
      <c r="F26" s="530"/>
      <c r="G26" s="531"/>
      <c r="H26" s="530"/>
      <c r="I26" s="533"/>
      <c r="J26" s="530"/>
      <c r="K26" s="506"/>
      <c r="L26" s="1992"/>
      <c r="M26" s="1982"/>
      <c r="N26" s="1982"/>
      <c r="O26" s="1991"/>
      <c r="P26" s="3891"/>
      <c r="Q26" s="3448"/>
      <c r="R26" s="1479"/>
      <c r="S26" s="1480"/>
      <c r="T26" s="1479"/>
      <c r="U26" s="1480"/>
      <c r="V26" s="1479"/>
      <c r="W26" s="1480"/>
      <c r="X26" s="3447"/>
      <c r="Y26" s="3891"/>
      <c r="Z26" s="3449"/>
      <c r="AA26" s="3454"/>
      <c r="AB26" s="3454"/>
      <c r="AC26" s="3454"/>
    </row>
    <row r="27" spans="1:29" ht="56" x14ac:dyDescent="0.2">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3448" t="str">
        <f t="shared" si="8"/>
        <v>自然及人文环境状况</v>
      </c>
      <c r="R27" s="1479" t="s">
        <v>8</v>
      </c>
      <c r="S27" s="1480">
        <f>F27</f>
        <v>100</v>
      </c>
      <c r="T27" s="1479" t="s">
        <v>8</v>
      </c>
      <c r="U27" s="1480">
        <f>H27</f>
        <v>100</v>
      </c>
      <c r="V27" s="1479" t="s">
        <v>8</v>
      </c>
      <c r="W27" s="1480">
        <f>J27</f>
        <v>100</v>
      </c>
      <c r="X27" s="3447"/>
      <c r="Y27" s="3891"/>
      <c r="Z27" s="3449" t="str">
        <f>Q27</f>
        <v>自然及人文环境状况</v>
      </c>
      <c r="AA27" s="3454">
        <f t="shared" si="3"/>
        <v>1</v>
      </c>
      <c r="AB27" s="3454">
        <f t="shared" si="4"/>
        <v>1</v>
      </c>
      <c r="AC27" s="3454">
        <f t="shared" si="5"/>
        <v>1</v>
      </c>
    </row>
    <row r="28" spans="1:29" ht="20" x14ac:dyDescent="0.2">
      <c r="A28" s="490"/>
      <c r="B28" s="541"/>
      <c r="C28" s="529"/>
      <c r="D28" s="532"/>
      <c r="E28" s="551"/>
      <c r="F28" s="530"/>
      <c r="G28" s="529"/>
      <c r="H28" s="530"/>
      <c r="I28" s="551"/>
      <c r="J28" s="530"/>
      <c r="K28" s="506"/>
      <c r="L28" s="1992"/>
      <c r="M28" s="1982"/>
      <c r="N28" s="1982"/>
      <c r="O28" s="1991"/>
      <c r="P28" s="3891"/>
      <c r="Q28" s="3448"/>
      <c r="R28" s="1479"/>
      <c r="S28" s="1480"/>
      <c r="T28" s="1479"/>
      <c r="U28" s="1480"/>
      <c r="V28" s="1479"/>
      <c r="W28" s="1480"/>
      <c r="X28" s="3447"/>
      <c r="Y28" s="3891"/>
      <c r="Z28" s="3449"/>
      <c r="AA28" s="3454">
        <v>1</v>
      </c>
      <c r="AB28" s="3454">
        <v>1</v>
      </c>
      <c r="AC28" s="3454">
        <v>1</v>
      </c>
    </row>
    <row r="29" spans="1:29" s="1184" customFormat="1" ht="42" x14ac:dyDescent="0.2">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3441" t="str">
        <f t="shared" si="8"/>
        <v>公共配套设施</v>
      </c>
      <c r="R29" s="1474" t="s">
        <v>8</v>
      </c>
      <c r="S29" s="1475">
        <f>F29</f>
        <v>100</v>
      </c>
      <c r="T29" s="1474" t="s">
        <v>8</v>
      </c>
      <c r="U29" s="1475">
        <f>H29</f>
        <v>100</v>
      </c>
      <c r="V29" s="1474" t="s">
        <v>8</v>
      </c>
      <c r="W29" s="1475">
        <f>J29</f>
        <v>100</v>
      </c>
      <c r="X29" s="1476"/>
      <c r="Y29" s="3891"/>
      <c r="Z29" s="3439" t="str">
        <f>Q29</f>
        <v>公共配套设施</v>
      </c>
      <c r="AA29" s="3454">
        <f>D29/F29</f>
        <v>1</v>
      </c>
      <c r="AB29" s="3454">
        <f>D29/H29</f>
        <v>1</v>
      </c>
      <c r="AC29" s="3454">
        <f>D29/J29</f>
        <v>1</v>
      </c>
    </row>
    <row r="30" spans="1:29" s="1184" customFormat="1" ht="20" x14ac:dyDescent="0.2">
      <c r="A30" s="552"/>
      <c r="B30" s="541"/>
      <c r="C30" s="554"/>
      <c r="D30" s="532"/>
      <c r="E30" s="551"/>
      <c r="F30" s="530"/>
      <c r="G30" s="529"/>
      <c r="H30" s="530"/>
      <c r="I30" s="551"/>
      <c r="J30" s="530"/>
      <c r="K30" s="506"/>
      <c r="L30" s="1985"/>
      <c r="M30" s="1982"/>
      <c r="N30" s="1982"/>
      <c r="O30" s="1987"/>
      <c r="P30" s="3891"/>
      <c r="Q30" s="3441"/>
      <c r="R30" s="1474"/>
      <c r="S30" s="1475"/>
      <c r="T30" s="1474"/>
      <c r="U30" s="1475"/>
      <c r="V30" s="1474"/>
      <c r="W30" s="1475"/>
      <c r="X30" s="1476"/>
      <c r="Y30" s="3891"/>
      <c r="Z30" s="3439"/>
      <c r="AA30" s="3454">
        <v>1</v>
      </c>
      <c r="AB30" s="3454">
        <v>1</v>
      </c>
      <c r="AC30" s="3454">
        <v>1</v>
      </c>
    </row>
    <row r="31" spans="1:29" s="1184" customFormat="1" ht="28" x14ac:dyDescent="0.2">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3441" t="str">
        <f t="shared" ref="Q31" si="9">B31</f>
        <v>基础设施水平</v>
      </c>
      <c r="R31" s="1474" t="s">
        <v>8</v>
      </c>
      <c r="S31" s="1475">
        <f>F31</f>
        <v>100</v>
      </c>
      <c r="T31" s="1474" t="s">
        <v>8</v>
      </c>
      <c r="U31" s="1475">
        <f>H31</f>
        <v>100</v>
      </c>
      <c r="V31" s="1474" t="s">
        <v>8</v>
      </c>
      <c r="W31" s="1475">
        <f>J31</f>
        <v>100</v>
      </c>
      <c r="X31" s="1476"/>
      <c r="Y31" s="3891"/>
      <c r="Z31" s="3439" t="str">
        <f>Q31</f>
        <v>基础设施水平</v>
      </c>
      <c r="AA31" s="3454">
        <f>D31/F31</f>
        <v>1</v>
      </c>
      <c r="AB31" s="3454">
        <f>D31/H31</f>
        <v>1</v>
      </c>
      <c r="AC31" s="3454">
        <f>D31/J31</f>
        <v>1</v>
      </c>
    </row>
    <row r="32" spans="1:29" s="1184" customFormat="1" ht="20" x14ac:dyDescent="0.2">
      <c r="A32" s="552"/>
      <c r="B32" s="541"/>
      <c r="C32" s="554"/>
      <c r="D32" s="532"/>
      <c r="E32" s="2400"/>
      <c r="F32" s="530"/>
      <c r="G32" s="554"/>
      <c r="H32" s="530"/>
      <c r="I32" s="554"/>
      <c r="J32" s="530"/>
      <c r="K32" s="506"/>
      <c r="L32" s="1985"/>
      <c r="M32" s="1982"/>
      <c r="N32" s="1982"/>
      <c r="O32" s="1987"/>
      <c r="P32" s="3891"/>
      <c r="Q32" s="3441"/>
      <c r="R32" s="1474"/>
      <c r="S32" s="1475"/>
      <c r="T32" s="1474"/>
      <c r="U32" s="1475"/>
      <c r="V32" s="1474"/>
      <c r="W32" s="1475"/>
      <c r="X32" s="1476"/>
      <c r="Y32" s="3891"/>
      <c r="Z32" s="3439"/>
      <c r="AA32" s="3454">
        <v>1</v>
      </c>
      <c r="AB32" s="3454">
        <v>1</v>
      </c>
      <c r="AC32" s="3454">
        <v>1</v>
      </c>
    </row>
    <row r="33" spans="1:29" ht="20" x14ac:dyDescent="0.2">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3448" t="str">
        <f t="shared" si="8"/>
        <v>临街状况</v>
      </c>
      <c r="R33" s="1479" t="s">
        <v>8</v>
      </c>
      <c r="S33" s="1480">
        <f t="shared" ref="S33:S47" si="10">F33</f>
        <v>100</v>
      </c>
      <c r="T33" s="1479" t="s">
        <v>8</v>
      </c>
      <c r="U33" s="1480">
        <f t="shared" ref="U33:U47" si="11">H33</f>
        <v>100</v>
      </c>
      <c r="V33" s="1479" t="s">
        <v>8</v>
      </c>
      <c r="W33" s="1480">
        <f t="shared" ref="W33:W47" si="12">J33</f>
        <v>100</v>
      </c>
      <c r="X33" s="3447"/>
      <c r="Y33" s="3891"/>
      <c r="Z33" s="3449" t="str">
        <f t="shared" ref="Z33:Z47" si="13">Q33</f>
        <v>临街状况</v>
      </c>
      <c r="AA33" s="3454">
        <f t="shared" si="3"/>
        <v>1</v>
      </c>
      <c r="AB33" s="3454">
        <f t="shared" si="4"/>
        <v>1</v>
      </c>
      <c r="AC33" s="3454">
        <f t="shared" si="5"/>
        <v>1</v>
      </c>
    </row>
    <row r="34" spans="1:29" ht="28" x14ac:dyDescent="0.2">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3448" t="str">
        <f t="shared" si="8"/>
        <v>毗邻道路的类型与等级</v>
      </c>
      <c r="R34" s="1479" t="s">
        <v>8</v>
      </c>
      <c r="S34" s="1480">
        <f t="shared" si="10"/>
        <v>100</v>
      </c>
      <c r="T34" s="1479" t="s">
        <v>8</v>
      </c>
      <c r="U34" s="1480">
        <f t="shared" si="11"/>
        <v>100</v>
      </c>
      <c r="V34" s="1479" t="s">
        <v>8</v>
      </c>
      <c r="W34" s="1480">
        <f t="shared" si="12"/>
        <v>100</v>
      </c>
      <c r="X34" s="3447"/>
      <c r="Y34" s="3891"/>
      <c r="Z34" s="3449" t="str">
        <f t="shared" si="13"/>
        <v>毗邻道路的类型与等级</v>
      </c>
      <c r="AA34" s="3454">
        <f t="shared" si="3"/>
        <v>1</v>
      </c>
      <c r="AB34" s="3454">
        <f t="shared" si="4"/>
        <v>1</v>
      </c>
      <c r="AC34" s="3454">
        <f t="shared" si="5"/>
        <v>1</v>
      </c>
    </row>
    <row r="35" spans="1:29" ht="20" x14ac:dyDescent="0.2">
      <c r="A35" s="507"/>
      <c r="B35" s="541"/>
      <c r="C35" s="529"/>
      <c r="D35" s="532"/>
      <c r="E35" s="551"/>
      <c r="F35" s="530"/>
      <c r="G35" s="529"/>
      <c r="H35" s="530"/>
      <c r="I35" s="551"/>
      <c r="J35" s="530"/>
      <c r="K35" s="556"/>
      <c r="L35" s="1992"/>
      <c r="M35" s="1982"/>
      <c r="N35" s="1982"/>
      <c r="O35" s="1991"/>
      <c r="P35" s="3891"/>
      <c r="Q35" s="3448"/>
      <c r="R35" s="1479"/>
      <c r="S35" s="1480"/>
      <c r="T35" s="1479"/>
      <c r="U35" s="1480"/>
      <c r="V35" s="1479"/>
      <c r="W35" s="1480"/>
      <c r="X35" s="3447"/>
      <c r="Y35" s="3891"/>
      <c r="Z35" s="3449"/>
      <c r="AA35" s="3454">
        <v>1</v>
      </c>
      <c r="AB35" s="3454">
        <v>1</v>
      </c>
      <c r="AC35" s="3454">
        <v>1</v>
      </c>
    </row>
    <row r="36" spans="1:29" ht="20" x14ac:dyDescent="0.2">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3448" t="str">
        <f t="shared" si="8"/>
        <v>土地级别</v>
      </c>
      <c r="R36" s="1479" t="s">
        <v>8</v>
      </c>
      <c r="S36" s="1480">
        <f t="shared" si="10"/>
        <v>100</v>
      </c>
      <c r="T36" s="1479" t="s">
        <v>8</v>
      </c>
      <c r="U36" s="1480">
        <f t="shared" si="11"/>
        <v>100</v>
      </c>
      <c r="V36" s="1479" t="s">
        <v>8</v>
      </c>
      <c r="W36" s="1480">
        <f t="shared" si="12"/>
        <v>100</v>
      </c>
      <c r="X36" s="3447"/>
      <c r="Y36" s="3891"/>
      <c r="Z36" s="3449" t="str">
        <f t="shared" si="13"/>
        <v>土地级别</v>
      </c>
      <c r="AA36" s="3454">
        <f t="shared" si="3"/>
        <v>1</v>
      </c>
      <c r="AB36" s="3454">
        <f t="shared" si="4"/>
        <v>1</v>
      </c>
      <c r="AC36" s="3454">
        <f t="shared" si="5"/>
        <v>1</v>
      </c>
    </row>
    <row r="37" spans="1:29" ht="20" x14ac:dyDescent="0.2">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3448">
        <f t="shared" si="8"/>
        <v>111</v>
      </c>
      <c r="R37" s="1479" t="s">
        <v>8</v>
      </c>
      <c r="S37" s="1480">
        <f t="shared" si="10"/>
        <v>100</v>
      </c>
      <c r="T37" s="1479" t="s">
        <v>8</v>
      </c>
      <c r="U37" s="1480">
        <f t="shared" si="11"/>
        <v>100</v>
      </c>
      <c r="V37" s="1479" t="s">
        <v>8</v>
      </c>
      <c r="W37" s="1480">
        <f t="shared" si="12"/>
        <v>100</v>
      </c>
      <c r="X37" s="3447"/>
      <c r="Y37" s="3891"/>
      <c r="Z37" s="3449">
        <f t="shared" si="13"/>
        <v>111</v>
      </c>
      <c r="AA37" s="3454">
        <f t="shared" si="3"/>
        <v>1</v>
      </c>
      <c r="AB37" s="3454">
        <f t="shared" si="4"/>
        <v>1</v>
      </c>
      <c r="AC37" s="3454">
        <f t="shared" si="5"/>
        <v>1</v>
      </c>
    </row>
    <row r="38" spans="1:29" ht="20" x14ac:dyDescent="0.2">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3448">
        <f t="shared" si="8"/>
        <v>111</v>
      </c>
      <c r="R38" s="1479" t="s">
        <v>8</v>
      </c>
      <c r="S38" s="1480">
        <f t="shared" si="10"/>
        <v>100</v>
      </c>
      <c r="T38" s="1479" t="s">
        <v>8</v>
      </c>
      <c r="U38" s="1480">
        <f t="shared" si="11"/>
        <v>100</v>
      </c>
      <c r="V38" s="1479" t="s">
        <v>8</v>
      </c>
      <c r="W38" s="1480">
        <f t="shared" si="12"/>
        <v>100</v>
      </c>
      <c r="X38" s="3447"/>
      <c r="Y38" s="3893" t="s">
        <v>528</v>
      </c>
      <c r="Z38" s="3449">
        <f t="shared" si="13"/>
        <v>111</v>
      </c>
      <c r="AA38" s="3454">
        <f t="shared" si="3"/>
        <v>1</v>
      </c>
      <c r="AB38" s="3454">
        <f t="shared" si="4"/>
        <v>1</v>
      </c>
      <c r="AC38" s="3454">
        <f t="shared" si="5"/>
        <v>1</v>
      </c>
    </row>
    <row r="39" spans="1:29" s="1266" customFormat="1" ht="21" thickBot="1" x14ac:dyDescent="0.25">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3448">
        <f t="shared" si="8"/>
        <v>111</v>
      </c>
      <c r="R39" s="1483" t="s">
        <v>8</v>
      </c>
      <c r="S39" s="1484">
        <f t="shared" si="10"/>
        <v>100</v>
      </c>
      <c r="T39" s="1483" t="s">
        <v>8</v>
      </c>
      <c r="U39" s="1484">
        <f t="shared" si="11"/>
        <v>100</v>
      </c>
      <c r="V39" s="1483" t="s">
        <v>8</v>
      </c>
      <c r="W39" s="1484">
        <f t="shared" si="12"/>
        <v>100</v>
      </c>
      <c r="X39" s="1485"/>
      <c r="Y39" s="3893"/>
      <c r="Z39" s="1486">
        <f t="shared" si="13"/>
        <v>111</v>
      </c>
      <c r="AA39" s="3454">
        <f t="shared" si="3"/>
        <v>1</v>
      </c>
      <c r="AB39" s="3454">
        <f t="shared" si="4"/>
        <v>1</v>
      </c>
      <c r="AC39" s="3454">
        <f t="shared" si="5"/>
        <v>1</v>
      </c>
    </row>
    <row r="40" spans="1:29" ht="20" x14ac:dyDescent="0.2">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3448" t="str">
        <f>B40</f>
        <v>宗地面积</v>
      </c>
      <c r="R40" s="1479" t="s">
        <v>8</v>
      </c>
      <c r="S40" s="1480" t="e">
        <f t="shared" si="10"/>
        <v>#N/A</v>
      </c>
      <c r="T40" s="1479" t="s">
        <v>8</v>
      </c>
      <c r="U40" s="1480" t="e">
        <f t="shared" si="11"/>
        <v>#N/A</v>
      </c>
      <c r="V40" s="1479" t="s">
        <v>8</v>
      </c>
      <c r="W40" s="1480" t="e">
        <f t="shared" si="12"/>
        <v>#N/A</v>
      </c>
      <c r="X40" s="3447"/>
      <c r="Y40" s="3893"/>
      <c r="Z40" s="3449" t="str">
        <f t="shared" si="13"/>
        <v>宗地面积</v>
      </c>
      <c r="AA40" s="3454" t="e">
        <f t="shared" si="3"/>
        <v>#N/A</v>
      </c>
      <c r="AB40" s="3454" t="e">
        <f t="shared" si="4"/>
        <v>#N/A</v>
      </c>
      <c r="AC40" s="3454" t="e">
        <f t="shared" si="5"/>
        <v>#N/A</v>
      </c>
    </row>
    <row r="41" spans="1:29" ht="20" x14ac:dyDescent="0.2">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3448" t="str">
        <f t="shared" ref="Q41:Q47" si="14">B41</f>
        <v>宗地形状</v>
      </c>
      <c r="R41" s="1479" t="s">
        <v>8</v>
      </c>
      <c r="S41" s="1480">
        <f t="shared" si="10"/>
        <v>100</v>
      </c>
      <c r="T41" s="1479" t="s">
        <v>8</v>
      </c>
      <c r="U41" s="1480">
        <f t="shared" si="11"/>
        <v>100</v>
      </c>
      <c r="V41" s="1479" t="s">
        <v>8</v>
      </c>
      <c r="W41" s="1480">
        <f t="shared" si="12"/>
        <v>100</v>
      </c>
      <c r="X41" s="3447"/>
      <c r="Y41" s="3893"/>
      <c r="Z41" s="3449" t="str">
        <f t="shared" si="13"/>
        <v>宗地形状</v>
      </c>
      <c r="AA41" s="3454">
        <f t="shared" si="3"/>
        <v>1</v>
      </c>
      <c r="AB41" s="3454">
        <f t="shared" si="4"/>
        <v>1</v>
      </c>
      <c r="AC41" s="3454">
        <f t="shared" si="5"/>
        <v>1</v>
      </c>
    </row>
    <row r="42" spans="1:29" ht="20" x14ac:dyDescent="0.2">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3448" t="str">
        <f t="shared" si="14"/>
        <v>临街宽度及深度</v>
      </c>
      <c r="R42" s="1479" t="s">
        <v>8</v>
      </c>
      <c r="S42" s="1480">
        <f t="shared" si="10"/>
        <v>100</v>
      </c>
      <c r="T42" s="1479" t="s">
        <v>8</v>
      </c>
      <c r="U42" s="1480">
        <f t="shared" si="11"/>
        <v>100</v>
      </c>
      <c r="V42" s="1479" t="s">
        <v>8</v>
      </c>
      <c r="W42" s="1480">
        <f t="shared" si="12"/>
        <v>100</v>
      </c>
      <c r="X42" s="3447"/>
      <c r="Y42" s="3893"/>
      <c r="Z42" s="3449" t="str">
        <f t="shared" si="13"/>
        <v>临街宽度及深度</v>
      </c>
      <c r="AA42" s="3454">
        <f t="shared" si="3"/>
        <v>1</v>
      </c>
      <c r="AB42" s="3454">
        <f t="shared" si="4"/>
        <v>1</v>
      </c>
      <c r="AC42" s="3454">
        <f t="shared" si="5"/>
        <v>1</v>
      </c>
    </row>
    <row r="43" spans="1:29" s="1184" customFormat="1" ht="20" x14ac:dyDescent="0.2">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3448" t="str">
        <f t="shared" si="14"/>
        <v>宗地开发程度</v>
      </c>
      <c r="R43" s="1474" t="s">
        <v>8</v>
      </c>
      <c r="S43" s="1475">
        <f t="shared" si="10"/>
        <v>100</v>
      </c>
      <c r="T43" s="1474" t="s">
        <v>8</v>
      </c>
      <c r="U43" s="1475">
        <f t="shared" si="11"/>
        <v>100</v>
      </c>
      <c r="V43" s="1474" t="s">
        <v>8</v>
      </c>
      <c r="W43" s="1475">
        <f t="shared" si="12"/>
        <v>100</v>
      </c>
      <c r="X43" s="1476"/>
      <c r="Y43" s="3893"/>
      <c r="Z43" s="3439" t="str">
        <f t="shared" si="13"/>
        <v>宗地开发程度</v>
      </c>
      <c r="AA43" s="1477">
        <f t="shared" si="3"/>
        <v>1</v>
      </c>
      <c r="AB43" s="1477">
        <f t="shared" si="4"/>
        <v>1</v>
      </c>
      <c r="AC43" s="1477">
        <f t="shared" si="5"/>
        <v>1</v>
      </c>
    </row>
    <row r="44" spans="1:29" ht="20" x14ac:dyDescent="0.2">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3448" t="str">
        <f t="shared" si="14"/>
        <v>工程地质条件</v>
      </c>
      <c r="R44" s="1479" t="s">
        <v>8</v>
      </c>
      <c r="S44" s="1480">
        <f t="shared" si="10"/>
        <v>100</v>
      </c>
      <c r="T44" s="1479" t="s">
        <v>8</v>
      </c>
      <c r="U44" s="1480">
        <f t="shared" si="11"/>
        <v>100</v>
      </c>
      <c r="V44" s="1479" t="s">
        <v>8</v>
      </c>
      <c r="W44" s="1480">
        <f t="shared" si="12"/>
        <v>100</v>
      </c>
      <c r="X44" s="3447"/>
      <c r="Y44" s="3893" t="s">
        <v>528</v>
      </c>
      <c r="Z44" s="3449" t="str">
        <f t="shared" si="13"/>
        <v>工程地质条件</v>
      </c>
      <c r="AA44" s="3454">
        <f t="shared" si="3"/>
        <v>1</v>
      </c>
      <c r="AB44" s="3454">
        <f t="shared" si="4"/>
        <v>1</v>
      </c>
      <c r="AC44" s="3454">
        <f t="shared" si="5"/>
        <v>1</v>
      </c>
    </row>
    <row r="45" spans="1:29" ht="20" x14ac:dyDescent="0.2">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3448">
        <f t="shared" si="14"/>
        <v>111</v>
      </c>
      <c r="R45" s="1479" t="s">
        <v>8</v>
      </c>
      <c r="S45" s="1480">
        <f t="shared" si="10"/>
        <v>100</v>
      </c>
      <c r="T45" s="1479" t="s">
        <v>8</v>
      </c>
      <c r="U45" s="1480">
        <f t="shared" si="11"/>
        <v>100</v>
      </c>
      <c r="V45" s="1479" t="s">
        <v>8</v>
      </c>
      <c r="W45" s="1480">
        <f t="shared" si="12"/>
        <v>100</v>
      </c>
      <c r="X45" s="3447"/>
      <c r="Y45" s="3893"/>
      <c r="Z45" s="3449">
        <f t="shared" si="13"/>
        <v>111</v>
      </c>
      <c r="AA45" s="3454">
        <f t="shared" si="3"/>
        <v>1</v>
      </c>
      <c r="AB45" s="3454">
        <f t="shared" si="4"/>
        <v>1</v>
      </c>
      <c r="AC45" s="3454">
        <f t="shared" si="5"/>
        <v>1</v>
      </c>
    </row>
    <row r="46" spans="1:29" ht="20" x14ac:dyDescent="0.2">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3448">
        <f t="shared" si="14"/>
        <v>111</v>
      </c>
      <c r="R46" s="1479" t="s">
        <v>8</v>
      </c>
      <c r="S46" s="1480">
        <f t="shared" si="10"/>
        <v>100</v>
      </c>
      <c r="T46" s="1479" t="s">
        <v>8</v>
      </c>
      <c r="U46" s="1480">
        <f t="shared" si="11"/>
        <v>100</v>
      </c>
      <c r="V46" s="1479" t="s">
        <v>8</v>
      </c>
      <c r="W46" s="1480">
        <f t="shared" si="12"/>
        <v>100</v>
      </c>
      <c r="X46" s="3447"/>
      <c r="Y46" s="3893"/>
      <c r="Z46" s="3449">
        <f t="shared" si="13"/>
        <v>111</v>
      </c>
      <c r="AA46" s="3454">
        <f t="shared" si="3"/>
        <v>1</v>
      </c>
      <c r="AB46" s="3454">
        <f t="shared" si="4"/>
        <v>1</v>
      </c>
      <c r="AC46" s="3454">
        <f t="shared" si="5"/>
        <v>1</v>
      </c>
    </row>
    <row r="47" spans="1:29" s="1266" customFormat="1" ht="21" thickBot="1" x14ac:dyDescent="0.25">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3448">
        <f t="shared" si="14"/>
        <v>111</v>
      </c>
      <c r="R47" s="1483" t="s">
        <v>8</v>
      </c>
      <c r="S47" s="1484">
        <f t="shared" si="10"/>
        <v>100</v>
      </c>
      <c r="T47" s="1483" t="s">
        <v>8</v>
      </c>
      <c r="U47" s="1484">
        <f t="shared" si="11"/>
        <v>100</v>
      </c>
      <c r="V47" s="1483" t="s">
        <v>8</v>
      </c>
      <c r="W47" s="1484">
        <f t="shared" si="12"/>
        <v>100</v>
      </c>
      <c r="X47" s="1485"/>
      <c r="Y47" s="3893"/>
      <c r="Z47" s="1486">
        <f t="shared" si="13"/>
        <v>111</v>
      </c>
      <c r="AA47" s="3454">
        <f t="shared" si="3"/>
        <v>1</v>
      </c>
      <c r="AB47" s="3454">
        <f t="shared" si="4"/>
        <v>1</v>
      </c>
      <c r="AC47" s="3454">
        <f t="shared" si="5"/>
        <v>1</v>
      </c>
    </row>
    <row r="48" spans="1:29" ht="20" x14ac:dyDescent="0.2">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x14ac:dyDescent="0.25">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x14ac:dyDescent="0.25">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 x14ac:dyDescent="0.2">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 x14ac:dyDescent="0.2">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x14ac:dyDescent="0.2">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x14ac:dyDescent="0.2">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x14ac:dyDescent="0.2">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x14ac:dyDescent="0.25">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x14ac:dyDescent="0.2">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x14ac:dyDescent="0.15">
      <c r="A58" s="606" t="s">
        <v>542</v>
      </c>
      <c r="B58" s="607" t="e">
        <f>C50</f>
        <v>#DIV/0!</v>
      </c>
      <c r="C58" s="608">
        <v>1</v>
      </c>
      <c r="D58" s="2076">
        <v>1</v>
      </c>
      <c r="E58" s="608">
        <f>'数据-汇总表'!E8+'数据-汇总表'!E9</f>
        <v>25720.55</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x14ac:dyDescent="0.15">
      <c r="A59" s="610" t="s">
        <v>543</v>
      </c>
      <c r="B59" s="611" t="e">
        <f>ROUND($C$50*C59*D59,0)</f>
        <v>#DIV/0!</v>
      </c>
      <c r="C59" s="371">
        <f t="shared" ref="C59:C67" si="16">IF($C$57="北京市系数",I59,J59)</f>
        <v>0.7</v>
      </c>
      <c r="D59" s="2077">
        <v>0.25</v>
      </c>
      <c r="E59" s="612">
        <v>0</v>
      </c>
      <c r="F59" s="609" t="e">
        <f t="shared" si="15"/>
        <v>#DIV/0!</v>
      </c>
      <c r="G59" s="4002"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x14ac:dyDescent="0.15">
      <c r="A60" s="610" t="s">
        <v>544</v>
      </c>
      <c r="B60" s="611" t="e">
        <f t="shared" ref="B60:B67" si="17">ROUND($C$50*C60*D60,0)</f>
        <v>#DIV/0!</v>
      </c>
      <c r="C60" s="371">
        <f t="shared" si="16"/>
        <v>0.4</v>
      </c>
      <c r="D60" s="2077">
        <v>0.25</v>
      </c>
      <c r="E60" s="612">
        <v>0</v>
      </c>
      <c r="F60" s="609" t="e">
        <f t="shared" si="15"/>
        <v>#DIV/0!</v>
      </c>
      <c r="G60" s="4002"/>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x14ac:dyDescent="0.15">
      <c r="A61" s="610" t="s">
        <v>545</v>
      </c>
      <c r="B61" s="611" t="e">
        <f t="shared" si="17"/>
        <v>#DIV/0!</v>
      </c>
      <c r="C61" s="371">
        <f t="shared" si="16"/>
        <v>0.28000000000000003</v>
      </c>
      <c r="D61" s="2077">
        <v>0.25</v>
      </c>
      <c r="E61" s="612">
        <v>0</v>
      </c>
      <c r="F61" s="609" t="e">
        <f t="shared" si="15"/>
        <v>#DIV/0!</v>
      </c>
      <c r="G61" s="4002"/>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x14ac:dyDescent="0.15">
      <c r="A62" s="610" t="s">
        <v>546</v>
      </c>
      <c r="B62" s="611" t="e">
        <f t="shared" si="17"/>
        <v>#DIV/0!</v>
      </c>
      <c r="C62" s="371">
        <f t="shared" si="16"/>
        <v>0.25</v>
      </c>
      <c r="D62" s="2077">
        <v>0.25</v>
      </c>
      <c r="E62" s="612">
        <v>0</v>
      </c>
      <c r="F62" s="609" t="e">
        <f t="shared" si="15"/>
        <v>#DIV/0!</v>
      </c>
      <c r="G62" s="4002"/>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x14ac:dyDescent="0.15">
      <c r="A63" s="2179" t="s">
        <v>2293</v>
      </c>
      <c r="B63" s="611" t="e">
        <f t="shared" si="17"/>
        <v>#DIV/0!</v>
      </c>
      <c r="C63" s="371">
        <f t="shared" si="16"/>
        <v>0.25</v>
      </c>
      <c r="D63" s="2077">
        <v>0.25</v>
      </c>
      <c r="E63" s="614">
        <f>'数据-汇总表'!E11</f>
        <v>4429.25</v>
      </c>
      <c r="F63" s="609" t="e">
        <f t="shared" si="15"/>
        <v>#DIV/0!</v>
      </c>
      <c r="G63" s="3446"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x14ac:dyDescent="0.1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x14ac:dyDescent="0.1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x14ac:dyDescent="0.15">
      <c r="A66" s="610" t="s">
        <v>549</v>
      </c>
      <c r="B66" s="611" t="e">
        <f t="shared" si="17"/>
        <v>#DIV/0!</v>
      </c>
      <c r="C66" s="371">
        <f t="shared" si="16"/>
        <v>0.2</v>
      </c>
      <c r="D66" s="2077">
        <v>0.25</v>
      </c>
      <c r="E66" s="614">
        <f>'数据-汇总表'!E14</f>
        <v>0</v>
      </c>
      <c r="F66" s="609" t="e">
        <f t="shared" si="15"/>
        <v>#DIV/0!</v>
      </c>
      <c r="G66" s="3446"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5" thickBot="1" x14ac:dyDescent="0.2">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5" thickBot="1" x14ac:dyDescent="0.2">
      <c r="A68" s="615" t="s">
        <v>551</v>
      </c>
      <c r="B68" s="616" t="s">
        <v>14</v>
      </c>
      <c r="C68" s="616" t="s">
        <v>14</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x14ac:dyDescent="0.2">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x14ac:dyDescent="0.2">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 thickBot="1" x14ac:dyDescent="0.25">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x14ac:dyDescent="0.2">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x14ac:dyDescent="0.2">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x14ac:dyDescent="0.25">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x14ac:dyDescent="0.2">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 thickBot="1" x14ac:dyDescent="0.25">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x14ac:dyDescent="0.2">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 thickBot="1" x14ac:dyDescent="0.25">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9" thickTop="1" x14ac:dyDescent="0.2">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 thickBot="1" x14ac:dyDescent="0.25">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 thickTop="1" x14ac:dyDescent="0.2">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x14ac:dyDescent="0.2">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 thickBot="1" x14ac:dyDescent="0.25">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 thickTop="1" x14ac:dyDescent="0.2">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 thickBot="1" x14ac:dyDescent="0.25">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 thickTop="1" x14ac:dyDescent="0.2">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 thickBot="1" x14ac:dyDescent="0.25">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 thickTop="1" x14ac:dyDescent="0.2">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 thickBot="1" x14ac:dyDescent="0.25">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x14ac:dyDescent="0.2">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 thickBot="1" x14ac:dyDescent="0.25">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 thickTop="1" x14ac:dyDescent="0.2">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 thickBot="1" x14ac:dyDescent="0.25">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 thickTop="1" x14ac:dyDescent="0.2">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 thickBot="1" x14ac:dyDescent="0.25">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 thickTop="1" x14ac:dyDescent="0.2">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 thickBot="1" x14ac:dyDescent="0.25">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15" thickTop="1" x14ac:dyDescent="0.2">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 thickBot="1" x14ac:dyDescent="0.25">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9" thickTop="1" x14ac:dyDescent="0.2">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 thickBot="1" x14ac:dyDescent="0.25">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 thickTop="1" x14ac:dyDescent="0.2">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 thickBot="1" x14ac:dyDescent="0.25">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 thickTop="1" x14ac:dyDescent="0.2">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 thickBot="1" x14ac:dyDescent="0.25">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 thickTop="1" x14ac:dyDescent="0.2">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 thickBot="1" x14ac:dyDescent="0.25">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9" thickTop="1" x14ac:dyDescent="0.2">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 thickBot="1" x14ac:dyDescent="0.25">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 thickTop="1" x14ac:dyDescent="0.2">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 thickBot="1" x14ac:dyDescent="0.25">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 thickTop="1" x14ac:dyDescent="0.2">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 thickBot="1" x14ac:dyDescent="0.25">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x14ac:dyDescent="0.2">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 thickBot="1" x14ac:dyDescent="0.25">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x14ac:dyDescent="0.2">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 thickBot="1" x14ac:dyDescent="0.25">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x14ac:dyDescent="0.2">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x14ac:dyDescent="0.2">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 thickBot="1" x14ac:dyDescent="0.25">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x14ac:dyDescent="0.2">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 thickBot="1" x14ac:dyDescent="0.25">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x14ac:dyDescent="0.2">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 thickBot="1" x14ac:dyDescent="0.25">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x14ac:dyDescent="0.2">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 thickBot="1" x14ac:dyDescent="0.25">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x14ac:dyDescent="0.2">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 thickBot="1" x14ac:dyDescent="0.25">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x14ac:dyDescent="0.2">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 thickBot="1" x14ac:dyDescent="0.25">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x14ac:dyDescent="0.2">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 thickBot="1" x14ac:dyDescent="0.25">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x14ac:dyDescent="0.2">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 thickBot="1" x14ac:dyDescent="0.25">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x14ac:dyDescent="0.2">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x14ac:dyDescent="0.2">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x14ac:dyDescent="0.2">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x14ac:dyDescent="0.2">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x14ac:dyDescent="0.2">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x14ac:dyDescent="0.2">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x14ac:dyDescent="0.2">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x14ac:dyDescent="0.2">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x14ac:dyDescent="0.2">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x14ac:dyDescent="0.2">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x14ac:dyDescent="0.2">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x14ac:dyDescent="0.2">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x14ac:dyDescent="0.2">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x14ac:dyDescent="0.2">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x14ac:dyDescent="0.2">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x14ac:dyDescent="0.2">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x14ac:dyDescent="0.2">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x14ac:dyDescent="0.2">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x14ac:dyDescent="0.2">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x14ac:dyDescent="0.2">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x14ac:dyDescent="0.2">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x14ac:dyDescent="0.2">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x14ac:dyDescent="0.2">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x14ac:dyDescent="0.2">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x14ac:dyDescent="0.2">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x14ac:dyDescent="0.2">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x14ac:dyDescent="0.2">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x14ac:dyDescent="0.2">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x14ac:dyDescent="0.2">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x14ac:dyDescent="0.2">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x14ac:dyDescent="0.2">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x14ac:dyDescent="0.2">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x14ac:dyDescent="0.2">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x14ac:dyDescent="0.2">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x14ac:dyDescent="0.2">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x14ac:dyDescent="0.2">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x14ac:dyDescent="0.2">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x14ac:dyDescent="0.2">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x14ac:dyDescent="0.2">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x14ac:dyDescent="0.2">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x14ac:dyDescent="0.2">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x14ac:dyDescent="0.2">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x14ac:dyDescent="0.2">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x14ac:dyDescent="0.2">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x14ac:dyDescent="0.2">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x14ac:dyDescent="0.2">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x14ac:dyDescent="0.2">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x14ac:dyDescent="0.2">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x14ac:dyDescent="0.2">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x14ac:dyDescent="0.2">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x14ac:dyDescent="0.2">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x14ac:dyDescent="0.2">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x14ac:dyDescent="0.2">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x14ac:dyDescent="0.2">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x14ac:dyDescent="0.2">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x14ac:dyDescent="0.2">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x14ac:dyDescent="0.2">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x14ac:dyDescent="0.2">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x14ac:dyDescent="0.2">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x14ac:dyDescent="0.2">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x14ac:dyDescent="0.2">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x14ac:dyDescent="0.2">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x14ac:dyDescent="0.2">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x14ac:dyDescent="0.2">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x14ac:dyDescent="0.2">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x14ac:dyDescent="0.2">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x14ac:dyDescent="0.2">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x14ac:dyDescent="0.2">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x14ac:dyDescent="0.2">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x14ac:dyDescent="0.2">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x14ac:dyDescent="0.2">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x14ac:dyDescent="0.2">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x14ac:dyDescent="0.2">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x14ac:dyDescent="0.2">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x14ac:dyDescent="0.2">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x14ac:dyDescent="0.2">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x14ac:dyDescent="0.2">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x14ac:dyDescent="0.2">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x14ac:dyDescent="0.2">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x14ac:dyDescent="0.2">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x14ac:dyDescent="0.2">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x14ac:dyDescent="0.2">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x14ac:dyDescent="0.2">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x14ac:dyDescent="0.2">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x14ac:dyDescent="0.2">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x14ac:dyDescent="0.2">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x14ac:dyDescent="0.2">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x14ac:dyDescent="0.2">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x14ac:dyDescent="0.2">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x14ac:dyDescent="0.2">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x14ac:dyDescent="0.2">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x14ac:dyDescent="0.2">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x14ac:dyDescent="0.2">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x14ac:dyDescent="0.2">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x14ac:dyDescent="0.2">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x14ac:dyDescent="0.2">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x14ac:dyDescent="0.2">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x14ac:dyDescent="0.2">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x14ac:dyDescent="0.2">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x14ac:dyDescent="0.2">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x14ac:dyDescent="0.2">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x14ac:dyDescent="0.2">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x14ac:dyDescent="0.2">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x14ac:dyDescent="0.2">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x14ac:dyDescent="0.2">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x14ac:dyDescent="0.2">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x14ac:dyDescent="0.2">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x14ac:dyDescent="0.2">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x14ac:dyDescent="0.2">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x14ac:dyDescent="0.2">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x14ac:dyDescent="0.2">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x14ac:dyDescent="0.2">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x14ac:dyDescent="0.2">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x14ac:dyDescent="0.2">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x14ac:dyDescent="0.2">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x14ac:dyDescent="0.2">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x14ac:dyDescent="0.2">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x14ac:dyDescent="0.2">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x14ac:dyDescent="0.2">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x14ac:dyDescent="0.2">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x14ac:dyDescent="0.2">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x14ac:dyDescent="0.2">
      <c r="K256" s="1494"/>
      <c r="L256" s="1495"/>
    </row>
    <row r="257" spans="11:12" s="1493" customFormat="1" x14ac:dyDescent="0.2">
      <c r="K257" s="1494"/>
      <c r="L257" s="1495"/>
    </row>
    <row r="258" spans="11:12" s="1493" customFormat="1" x14ac:dyDescent="0.2">
      <c r="K258" s="1494"/>
      <c r="L258" s="1495"/>
    </row>
    <row r="259" spans="11:12" s="1493" customFormat="1" x14ac:dyDescent="0.2">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XER13"/>
  <sheetViews>
    <sheetView workbookViewId="0">
      <selection activeCell="G4" sqref="G4"/>
    </sheetView>
  </sheetViews>
  <sheetFormatPr baseColWidth="10" defaultColWidth="8.83203125" defaultRowHeight="12" x14ac:dyDescent="0.2"/>
  <cols>
    <col min="1" max="1" width="5.6640625" style="3483" customWidth="1"/>
    <col min="2" max="2" width="11.5" style="3483" customWidth="1"/>
    <col min="3" max="5" width="8.83203125" style="3483"/>
    <col min="6" max="7" width="9.1640625" style="3483" bestFit="1" customWidth="1"/>
    <col min="8" max="8" width="11.5" style="3483" bestFit="1" customWidth="1"/>
    <col min="9" max="9" width="13.1640625" style="3483" bestFit="1" customWidth="1"/>
    <col min="10" max="10" width="9.1640625" style="3483" bestFit="1" customWidth="1"/>
    <col min="11" max="11" width="9.33203125" style="3483" bestFit="1" customWidth="1"/>
    <col min="12" max="13" width="9.1640625" style="3483" bestFit="1" customWidth="1"/>
    <col min="14" max="20" width="8.83203125" style="3483"/>
    <col min="21" max="23" width="9.5" style="3483" bestFit="1" customWidth="1"/>
    <col min="24" max="26" width="8.83203125" style="3483"/>
    <col min="27" max="27" width="14.6640625" style="3483" bestFit="1" customWidth="1"/>
    <col min="28" max="33" width="8.83203125" style="3483"/>
    <col min="34" max="34" width="13" style="3483" bestFit="1" customWidth="1"/>
    <col min="35" max="16384" width="8.83203125" style="3483"/>
  </cols>
  <sheetData>
    <row r="1" spans="1:16372" ht="13" x14ac:dyDescent="0.2">
      <c r="A1" s="4010" t="s">
        <v>2337</v>
      </c>
      <c r="B1" s="4005" t="s">
        <v>3217</v>
      </c>
      <c r="C1" s="4005" t="s">
        <v>3218</v>
      </c>
      <c r="D1" s="4005" t="s">
        <v>3219</v>
      </c>
      <c r="E1" s="4005" t="s">
        <v>3220</v>
      </c>
      <c r="F1" s="4005" t="s">
        <v>3221</v>
      </c>
      <c r="G1" s="4005" t="s">
        <v>3201</v>
      </c>
      <c r="H1" s="4005" t="s">
        <v>3222</v>
      </c>
      <c r="I1" s="4005" t="s">
        <v>3223</v>
      </c>
      <c r="J1" s="4007" t="s">
        <v>3224</v>
      </c>
      <c r="K1" s="4005" t="s">
        <v>3225</v>
      </c>
      <c r="L1" s="4005"/>
      <c r="M1" s="4005"/>
      <c r="N1" s="4005"/>
      <c r="O1" s="4005" t="s">
        <v>3226</v>
      </c>
      <c r="P1" s="4005"/>
      <c r="Q1" s="4008" t="s">
        <v>3227</v>
      </c>
      <c r="R1" s="4008"/>
      <c r="S1" s="4005" t="s">
        <v>3228</v>
      </c>
      <c r="T1" s="4005"/>
      <c r="U1" s="4005" t="s">
        <v>3229</v>
      </c>
      <c r="V1" s="4009" t="s">
        <v>3230</v>
      </c>
      <c r="W1" s="4005" t="s">
        <v>3231</v>
      </c>
      <c r="X1" s="4005" t="s">
        <v>3232</v>
      </c>
      <c r="Y1" s="4005" t="s">
        <v>3233</v>
      </c>
      <c r="Z1" s="3481" t="s">
        <v>3234</v>
      </c>
      <c r="AA1" s="3482"/>
      <c r="AB1" s="3482"/>
      <c r="AC1" s="4005"/>
      <c r="AD1" s="3481"/>
      <c r="AE1" s="3481"/>
      <c r="AF1" s="3481"/>
      <c r="AG1" s="3481"/>
      <c r="AH1" s="4004"/>
      <c r="AI1" s="4004"/>
      <c r="AJ1" s="4004"/>
      <c r="AK1" s="4004"/>
      <c r="AL1" s="4004"/>
      <c r="AM1" s="3481"/>
      <c r="AN1" s="3481"/>
      <c r="AO1" s="3481"/>
      <c r="AP1" s="3481"/>
      <c r="AQ1" s="3481"/>
      <c r="AR1" s="3481"/>
      <c r="AS1" s="3481"/>
      <c r="AT1" s="3481"/>
      <c r="AU1" s="3481"/>
      <c r="AV1" s="3481"/>
      <c r="AW1" s="3481"/>
      <c r="AX1" s="3481"/>
      <c r="AY1" s="3481"/>
      <c r="AZ1" s="3481"/>
      <c r="BA1" s="3481"/>
      <c r="BB1" s="3481"/>
      <c r="BC1" s="3481"/>
      <c r="BD1" s="3481"/>
      <c r="BE1" s="3481"/>
      <c r="BF1" s="3481"/>
      <c r="BG1" s="3481"/>
      <c r="BH1" s="3481"/>
      <c r="BI1" s="3481"/>
      <c r="BJ1" s="3481"/>
      <c r="BK1" s="3481"/>
      <c r="BL1" s="3481"/>
      <c r="BM1" s="3481"/>
      <c r="BN1" s="3481"/>
      <c r="BO1" s="3481"/>
      <c r="BP1" s="3481"/>
      <c r="BQ1" s="3481"/>
      <c r="BR1" s="3481"/>
      <c r="BS1" s="3481"/>
      <c r="BT1" s="3481"/>
      <c r="BU1" s="3481"/>
      <c r="BV1" s="3481"/>
      <c r="BW1" s="3481"/>
      <c r="BX1" s="3481"/>
      <c r="BY1" s="3481"/>
      <c r="BZ1" s="3481"/>
      <c r="CA1" s="3481"/>
      <c r="CB1" s="3481"/>
      <c r="CC1" s="3481"/>
      <c r="CD1" s="3481"/>
      <c r="CE1" s="3481"/>
      <c r="CF1" s="3481"/>
      <c r="CG1" s="3481"/>
      <c r="CH1" s="3481"/>
      <c r="CI1" s="3481"/>
      <c r="CJ1" s="3481"/>
      <c r="CK1" s="3481"/>
      <c r="CL1" s="3481"/>
      <c r="CM1" s="3481"/>
      <c r="CN1" s="3481"/>
      <c r="CO1" s="3481"/>
      <c r="CP1" s="3481"/>
      <c r="CQ1" s="3481"/>
      <c r="CR1" s="3481"/>
      <c r="CS1" s="3481"/>
      <c r="CT1" s="3481"/>
      <c r="CU1" s="3481"/>
      <c r="CV1" s="3481"/>
      <c r="CW1" s="3481"/>
      <c r="CX1" s="3481"/>
      <c r="CY1" s="3481"/>
      <c r="CZ1" s="3481"/>
      <c r="DA1" s="3481"/>
      <c r="DB1" s="3481"/>
      <c r="DC1" s="3481"/>
      <c r="DD1" s="3481"/>
      <c r="DE1" s="3481"/>
      <c r="DF1" s="3481"/>
      <c r="DG1" s="3481"/>
      <c r="DH1" s="3481"/>
      <c r="DI1" s="3481"/>
      <c r="DJ1" s="3481"/>
      <c r="DK1" s="3481"/>
      <c r="DL1" s="3481"/>
      <c r="DM1" s="3481"/>
      <c r="DN1" s="3481"/>
      <c r="DO1" s="3481"/>
      <c r="DP1" s="3481"/>
      <c r="DQ1" s="3481"/>
      <c r="DR1" s="3481"/>
      <c r="DS1" s="3481"/>
      <c r="DT1" s="3481"/>
      <c r="DU1" s="3481"/>
      <c r="DV1" s="3481"/>
      <c r="DW1" s="3481"/>
      <c r="DX1" s="3481"/>
      <c r="DY1" s="3481"/>
      <c r="DZ1" s="3481"/>
      <c r="EA1" s="3481"/>
      <c r="EB1" s="3481"/>
      <c r="EC1" s="3481"/>
      <c r="ED1" s="3481"/>
      <c r="EE1" s="3481"/>
      <c r="EF1" s="3481"/>
      <c r="EG1" s="3481"/>
      <c r="EH1" s="3481"/>
      <c r="EI1" s="3481"/>
      <c r="EJ1" s="3481"/>
      <c r="EK1" s="3481"/>
      <c r="EL1" s="3481"/>
      <c r="EM1" s="3481"/>
      <c r="EN1" s="3481"/>
      <c r="EO1" s="3481"/>
      <c r="EP1" s="3481"/>
      <c r="EQ1" s="3481"/>
      <c r="ER1" s="3481"/>
      <c r="ES1" s="3481"/>
      <c r="ET1" s="3481"/>
      <c r="EU1" s="3481"/>
      <c r="EV1" s="3481"/>
      <c r="EW1" s="3481"/>
      <c r="EX1" s="3481"/>
      <c r="EY1" s="3481"/>
      <c r="EZ1" s="3481"/>
      <c r="FA1" s="3481"/>
      <c r="FB1" s="3481"/>
      <c r="FC1" s="3481"/>
      <c r="FD1" s="3481"/>
      <c r="FE1" s="3481"/>
      <c r="FF1" s="3481"/>
      <c r="FG1" s="3481"/>
      <c r="FH1" s="3481"/>
      <c r="FI1" s="3481"/>
      <c r="FJ1" s="3481"/>
      <c r="FK1" s="3481"/>
      <c r="FL1" s="3481"/>
      <c r="FM1" s="3481"/>
      <c r="FN1" s="3481"/>
      <c r="FO1" s="3481"/>
      <c r="FP1" s="3481"/>
      <c r="FQ1" s="3481"/>
      <c r="FR1" s="3481"/>
      <c r="FS1" s="3481"/>
      <c r="FT1" s="3481"/>
      <c r="FU1" s="3481"/>
      <c r="FV1" s="3481"/>
      <c r="FW1" s="3481"/>
      <c r="FX1" s="3481"/>
      <c r="FY1" s="3481"/>
      <c r="FZ1" s="3481"/>
      <c r="GA1" s="3481"/>
      <c r="GB1" s="3481"/>
      <c r="GC1" s="3481"/>
      <c r="GD1" s="3481"/>
      <c r="GE1" s="3481"/>
      <c r="GF1" s="3481"/>
      <c r="GG1" s="3481"/>
      <c r="GH1" s="3481"/>
      <c r="GI1" s="3481"/>
      <c r="GJ1" s="3481"/>
      <c r="GK1" s="3481"/>
      <c r="GL1" s="3481"/>
      <c r="GM1" s="3481"/>
      <c r="GN1" s="3481"/>
      <c r="GO1" s="3481"/>
      <c r="GP1" s="3481"/>
      <c r="GQ1" s="3481"/>
      <c r="GR1" s="3481"/>
      <c r="GS1" s="3481"/>
      <c r="GT1" s="3481"/>
      <c r="GU1" s="3481"/>
      <c r="GV1" s="3481"/>
      <c r="GW1" s="3481"/>
      <c r="GX1" s="3481"/>
      <c r="GY1" s="3481"/>
      <c r="GZ1" s="3481"/>
      <c r="HA1" s="3481"/>
      <c r="HB1" s="3481"/>
      <c r="HC1" s="3481"/>
      <c r="HD1" s="3481"/>
      <c r="HE1" s="3481"/>
      <c r="HF1" s="3481"/>
      <c r="HG1" s="3481"/>
      <c r="HH1" s="3481"/>
      <c r="HI1" s="3481"/>
      <c r="HJ1" s="3481"/>
      <c r="HK1" s="3481"/>
      <c r="HL1" s="3481"/>
      <c r="HM1" s="3481"/>
      <c r="HN1" s="3481"/>
      <c r="HO1" s="3481"/>
      <c r="HP1" s="3481"/>
      <c r="HQ1" s="3481"/>
      <c r="HR1" s="3481"/>
      <c r="HS1" s="3481"/>
      <c r="HT1" s="3481"/>
      <c r="HU1" s="3481"/>
      <c r="HV1" s="3481"/>
      <c r="HW1" s="3481"/>
      <c r="HX1" s="3481"/>
      <c r="HY1" s="3481"/>
      <c r="HZ1" s="3481"/>
      <c r="IA1" s="3481"/>
      <c r="IB1" s="3481"/>
      <c r="IC1" s="3481"/>
      <c r="ID1" s="3481"/>
      <c r="IE1" s="3481"/>
      <c r="IF1" s="3481"/>
      <c r="IG1" s="3481"/>
      <c r="IH1" s="3481"/>
      <c r="II1" s="3481"/>
      <c r="IJ1" s="3481"/>
      <c r="IK1" s="3481"/>
      <c r="IL1" s="3481"/>
      <c r="IM1" s="3481"/>
      <c r="IN1" s="3481"/>
      <c r="IO1" s="3481"/>
      <c r="IP1" s="3481"/>
      <c r="IQ1" s="3481"/>
      <c r="IR1" s="3481"/>
      <c r="IS1" s="3481"/>
      <c r="IT1" s="3481"/>
      <c r="IU1" s="3481"/>
      <c r="IV1" s="3481"/>
      <c r="IW1" s="3481"/>
      <c r="IX1" s="3481"/>
      <c r="IY1" s="3481"/>
      <c r="IZ1" s="3481"/>
      <c r="JA1" s="3481"/>
      <c r="JB1" s="3481"/>
      <c r="JC1" s="3481"/>
      <c r="JD1" s="3481"/>
      <c r="JE1" s="3481"/>
      <c r="JF1" s="3481"/>
      <c r="JG1" s="3481"/>
      <c r="JH1" s="3481"/>
      <c r="JI1" s="3481"/>
      <c r="JJ1" s="3481"/>
      <c r="JK1" s="3481"/>
      <c r="JL1" s="3481"/>
      <c r="JM1" s="3481"/>
      <c r="JN1" s="3481"/>
      <c r="JO1" s="3481"/>
      <c r="JP1" s="3481"/>
      <c r="JQ1" s="3481"/>
      <c r="JR1" s="3481"/>
      <c r="JS1" s="3481"/>
      <c r="JT1" s="3481"/>
      <c r="JU1" s="3481"/>
      <c r="JV1" s="3481"/>
      <c r="JW1" s="3481"/>
      <c r="JX1" s="3481"/>
      <c r="JY1" s="3481"/>
      <c r="JZ1" s="3481"/>
      <c r="KA1" s="3481"/>
      <c r="KB1" s="3481"/>
      <c r="KC1" s="3481"/>
      <c r="KD1" s="3481"/>
      <c r="KE1" s="3481"/>
      <c r="KF1" s="3481"/>
      <c r="KG1" s="3481"/>
      <c r="KH1" s="3481"/>
      <c r="KI1" s="3481"/>
      <c r="KJ1" s="3481"/>
      <c r="KK1" s="3481"/>
      <c r="KL1" s="3481"/>
      <c r="KM1" s="3481"/>
      <c r="KN1" s="3481"/>
      <c r="KO1" s="3481"/>
      <c r="KP1" s="3481"/>
      <c r="KQ1" s="3481"/>
      <c r="KR1" s="3481"/>
      <c r="KS1" s="3481"/>
      <c r="KT1" s="3481"/>
      <c r="KU1" s="3481"/>
      <c r="KV1" s="3481"/>
      <c r="KW1" s="3481"/>
      <c r="KX1" s="3481"/>
      <c r="KY1" s="3481"/>
      <c r="KZ1" s="3481"/>
      <c r="LA1" s="3481"/>
      <c r="LB1" s="3481"/>
      <c r="LC1" s="3481"/>
      <c r="LD1" s="3481"/>
      <c r="LE1" s="3481"/>
      <c r="LF1" s="3481"/>
      <c r="LG1" s="3481"/>
      <c r="LH1" s="3481"/>
      <c r="LI1" s="3481"/>
      <c r="LJ1" s="3481"/>
      <c r="LK1" s="3481"/>
      <c r="LL1" s="3481"/>
      <c r="LM1" s="3481"/>
      <c r="LN1" s="3481"/>
      <c r="LO1" s="3481"/>
      <c r="LP1" s="3481"/>
      <c r="LQ1" s="3481"/>
      <c r="LR1" s="3481"/>
      <c r="LS1" s="3481"/>
      <c r="LT1" s="3481"/>
      <c r="LU1" s="3481"/>
      <c r="LV1" s="3481"/>
      <c r="LW1" s="3481"/>
      <c r="LX1" s="3481"/>
      <c r="LY1" s="3481"/>
      <c r="LZ1" s="3481"/>
      <c r="MA1" s="3481"/>
      <c r="MB1" s="3481"/>
      <c r="MC1" s="3481"/>
      <c r="MD1" s="3481"/>
      <c r="ME1" s="3481"/>
      <c r="MF1" s="3481"/>
      <c r="MG1" s="3481"/>
      <c r="MH1" s="3481"/>
      <c r="MI1" s="3481"/>
      <c r="MJ1" s="3481"/>
      <c r="MK1" s="3481"/>
      <c r="ML1" s="3481"/>
      <c r="MM1" s="3481"/>
      <c r="MN1" s="3481"/>
      <c r="MO1" s="3481"/>
      <c r="MP1" s="3481"/>
      <c r="MQ1" s="3481"/>
      <c r="MR1" s="3481"/>
      <c r="MS1" s="3481"/>
      <c r="MT1" s="3481"/>
      <c r="MU1" s="3481"/>
      <c r="MV1" s="3481"/>
      <c r="MW1" s="3481"/>
      <c r="MX1" s="3481"/>
      <c r="MY1" s="3481"/>
      <c r="MZ1" s="3481"/>
      <c r="NA1" s="3481"/>
      <c r="NB1" s="3481"/>
      <c r="NC1" s="3481"/>
      <c r="ND1" s="3481"/>
      <c r="NE1" s="3481"/>
      <c r="NF1" s="3481"/>
      <c r="NG1" s="3481"/>
      <c r="NH1" s="3481"/>
      <c r="NI1" s="3481"/>
      <c r="NJ1" s="3481"/>
      <c r="NK1" s="3481"/>
      <c r="NL1" s="3481"/>
      <c r="NM1" s="3481"/>
      <c r="NN1" s="3481"/>
      <c r="NO1" s="3481"/>
      <c r="NP1" s="3481"/>
      <c r="NQ1" s="3481"/>
      <c r="NR1" s="3481"/>
      <c r="NS1" s="3481"/>
      <c r="NT1" s="3481"/>
      <c r="NU1" s="3481"/>
      <c r="NV1" s="3481"/>
      <c r="NW1" s="3481"/>
      <c r="NX1" s="3481"/>
      <c r="NY1" s="3481"/>
      <c r="NZ1" s="3481"/>
      <c r="OA1" s="3481"/>
      <c r="OB1" s="3481"/>
      <c r="OC1" s="3481"/>
      <c r="OD1" s="3481"/>
      <c r="OE1" s="3481"/>
      <c r="OF1" s="3481"/>
      <c r="OG1" s="3481"/>
      <c r="OH1" s="3481"/>
      <c r="OI1" s="3481"/>
      <c r="OJ1" s="3481"/>
      <c r="OK1" s="3481"/>
      <c r="OL1" s="3481"/>
      <c r="OM1" s="3481"/>
      <c r="ON1" s="3481"/>
      <c r="OO1" s="3481"/>
      <c r="OP1" s="3481"/>
      <c r="OQ1" s="3481"/>
      <c r="OR1" s="3481"/>
      <c r="OS1" s="3481"/>
      <c r="OT1" s="3481"/>
      <c r="OU1" s="3481"/>
      <c r="OV1" s="3481"/>
      <c r="OW1" s="3481"/>
      <c r="OX1" s="3481"/>
      <c r="OY1" s="3481"/>
      <c r="OZ1" s="3481"/>
      <c r="PA1" s="3481"/>
      <c r="PB1" s="3481"/>
      <c r="PC1" s="3481"/>
      <c r="PD1" s="3481"/>
      <c r="PE1" s="3481"/>
      <c r="PF1" s="3481"/>
      <c r="PG1" s="3481"/>
      <c r="PH1" s="3481"/>
      <c r="PI1" s="3481"/>
      <c r="PJ1" s="3481"/>
      <c r="PK1" s="3481"/>
      <c r="PL1" s="3481"/>
      <c r="PM1" s="3481"/>
      <c r="PN1" s="3481"/>
      <c r="PO1" s="3481"/>
      <c r="PP1" s="3481"/>
      <c r="PQ1" s="3481"/>
      <c r="PR1" s="3481"/>
      <c r="PS1" s="3481"/>
      <c r="PT1" s="3481"/>
      <c r="PU1" s="3481"/>
      <c r="PV1" s="3481"/>
      <c r="PW1" s="3481"/>
      <c r="PX1" s="3481"/>
      <c r="PY1" s="3481"/>
      <c r="PZ1" s="3481"/>
      <c r="QA1" s="3481"/>
      <c r="QB1" s="3481"/>
      <c r="QC1" s="3481"/>
      <c r="QD1" s="3481"/>
      <c r="QE1" s="3481"/>
      <c r="QF1" s="3481"/>
      <c r="QG1" s="3481"/>
      <c r="QH1" s="3481"/>
      <c r="QI1" s="3481"/>
      <c r="QJ1" s="3481"/>
      <c r="QK1" s="3481"/>
      <c r="QL1" s="3481"/>
      <c r="QM1" s="3481"/>
      <c r="QN1" s="3481"/>
      <c r="QO1" s="3481"/>
      <c r="QP1" s="3481"/>
      <c r="QQ1" s="3481"/>
      <c r="QR1" s="3481"/>
      <c r="QS1" s="3481"/>
      <c r="QT1" s="3481"/>
      <c r="QU1" s="3481"/>
      <c r="QV1" s="3481"/>
      <c r="QW1" s="3481"/>
      <c r="QX1" s="3481"/>
      <c r="QY1" s="3481"/>
      <c r="QZ1" s="3481"/>
      <c r="RA1" s="3481"/>
      <c r="RB1" s="3481"/>
      <c r="RC1" s="3481"/>
      <c r="RD1" s="3481"/>
      <c r="RE1" s="3481"/>
      <c r="RF1" s="3481"/>
      <c r="RG1" s="3481"/>
      <c r="RH1" s="3481"/>
      <c r="RI1" s="3481"/>
      <c r="RJ1" s="3481"/>
      <c r="RK1" s="3481"/>
      <c r="RL1" s="3481"/>
      <c r="RM1" s="3481"/>
      <c r="RN1" s="3481"/>
      <c r="RO1" s="3481"/>
      <c r="RP1" s="3481"/>
      <c r="RQ1" s="3481"/>
      <c r="RR1" s="3481"/>
      <c r="RS1" s="3481"/>
      <c r="RT1" s="3481"/>
      <c r="RU1" s="3481"/>
      <c r="RV1" s="3481"/>
      <c r="RW1" s="3481"/>
      <c r="RX1" s="3481"/>
      <c r="RY1" s="3481"/>
      <c r="RZ1" s="3481"/>
      <c r="SA1" s="3481"/>
      <c r="SB1" s="3481"/>
      <c r="SC1" s="3481"/>
      <c r="SD1" s="3481"/>
      <c r="SE1" s="3481"/>
      <c r="SF1" s="3481"/>
      <c r="SG1" s="3481"/>
      <c r="SH1" s="3481"/>
      <c r="SI1" s="3481"/>
      <c r="SJ1" s="3481"/>
      <c r="SK1" s="3481"/>
      <c r="SL1" s="3481"/>
      <c r="SM1" s="3481"/>
      <c r="SN1" s="3481"/>
      <c r="SO1" s="3481"/>
      <c r="SP1" s="3481"/>
      <c r="SQ1" s="3481"/>
      <c r="SR1" s="3481"/>
      <c r="SS1" s="3481"/>
      <c r="ST1" s="3481"/>
      <c r="SU1" s="3481"/>
      <c r="SV1" s="3481"/>
      <c r="SW1" s="3481"/>
      <c r="SX1" s="3481"/>
      <c r="SY1" s="3481"/>
      <c r="SZ1" s="3481"/>
      <c r="TA1" s="3481"/>
      <c r="TB1" s="3481"/>
      <c r="TC1" s="3481"/>
      <c r="TD1" s="3481"/>
      <c r="TE1" s="3481"/>
      <c r="TF1" s="3481"/>
      <c r="TG1" s="3481"/>
      <c r="TH1" s="3481"/>
      <c r="TI1" s="3481"/>
      <c r="TJ1" s="3481"/>
      <c r="TK1" s="3481"/>
      <c r="TL1" s="3481"/>
      <c r="TM1" s="3481"/>
      <c r="TN1" s="3481"/>
      <c r="TO1" s="3481"/>
      <c r="TP1" s="3481"/>
      <c r="TQ1" s="3481"/>
      <c r="TR1" s="3481"/>
      <c r="TS1" s="3481"/>
      <c r="TT1" s="3481"/>
      <c r="TU1" s="3481"/>
      <c r="TV1" s="3481"/>
      <c r="TW1" s="3481"/>
      <c r="TX1" s="3481"/>
      <c r="TY1" s="3481"/>
      <c r="TZ1" s="3481"/>
      <c r="UA1" s="3481"/>
      <c r="UB1" s="3481"/>
      <c r="UC1" s="3481"/>
      <c r="UD1" s="3481"/>
      <c r="UE1" s="3481"/>
      <c r="UF1" s="3481"/>
      <c r="UG1" s="3481"/>
      <c r="UH1" s="3481"/>
      <c r="UI1" s="3481"/>
      <c r="UJ1" s="3481"/>
      <c r="UK1" s="3481"/>
      <c r="UL1" s="3481"/>
      <c r="UM1" s="3481"/>
      <c r="UN1" s="3481"/>
      <c r="UO1" s="3481"/>
      <c r="UP1" s="3481"/>
      <c r="UQ1" s="3481"/>
      <c r="UR1" s="3481"/>
      <c r="US1" s="3481"/>
      <c r="UT1" s="3481"/>
      <c r="UU1" s="3481"/>
      <c r="UV1" s="3481"/>
      <c r="UW1" s="3481"/>
      <c r="UX1" s="3481"/>
      <c r="UY1" s="3481"/>
      <c r="UZ1" s="3481"/>
      <c r="VA1" s="3481"/>
      <c r="VB1" s="3481"/>
      <c r="VC1" s="3481"/>
      <c r="VD1" s="3481"/>
      <c r="VE1" s="3481"/>
      <c r="VF1" s="3481"/>
      <c r="VG1" s="3481"/>
      <c r="VH1" s="3481"/>
      <c r="VI1" s="3481"/>
      <c r="VJ1" s="3481"/>
      <c r="VK1" s="3481"/>
      <c r="VL1" s="3481"/>
      <c r="VM1" s="3481"/>
      <c r="VN1" s="3481"/>
      <c r="VO1" s="3481"/>
      <c r="VP1" s="3481"/>
      <c r="VQ1" s="3481"/>
      <c r="VR1" s="3481"/>
      <c r="VS1" s="3481"/>
      <c r="VT1" s="3481"/>
      <c r="VU1" s="3481"/>
      <c r="VV1" s="3481"/>
      <c r="VW1" s="3481"/>
      <c r="VX1" s="3481"/>
      <c r="VY1" s="3481"/>
      <c r="VZ1" s="3481"/>
      <c r="WA1" s="3481"/>
      <c r="WB1" s="3481"/>
      <c r="WC1" s="3481"/>
      <c r="WD1" s="3481"/>
      <c r="WE1" s="3481"/>
      <c r="WF1" s="3481"/>
      <c r="WG1" s="3481"/>
      <c r="WH1" s="3481"/>
      <c r="WI1" s="3481"/>
      <c r="WJ1" s="3481"/>
      <c r="WK1" s="3481"/>
      <c r="WL1" s="3481"/>
      <c r="WM1" s="3481"/>
      <c r="WN1" s="3481"/>
      <c r="WO1" s="3481"/>
      <c r="WP1" s="3481"/>
      <c r="WQ1" s="3481"/>
      <c r="WR1" s="3481"/>
      <c r="WS1" s="3481"/>
      <c r="WT1" s="3481"/>
      <c r="WU1" s="3481"/>
      <c r="WV1" s="3481"/>
      <c r="WW1" s="3481"/>
      <c r="WX1" s="3481"/>
      <c r="WY1" s="3481"/>
      <c r="WZ1" s="3481"/>
      <c r="XA1" s="3481"/>
      <c r="XB1" s="3481"/>
      <c r="XC1" s="3481"/>
      <c r="XD1" s="3481"/>
      <c r="XE1" s="3481"/>
      <c r="XF1" s="3481"/>
      <c r="XG1" s="3481"/>
      <c r="XH1" s="3481"/>
      <c r="XI1" s="3481"/>
      <c r="XJ1" s="3481"/>
      <c r="XK1" s="3481"/>
      <c r="XL1" s="3481"/>
      <c r="XM1" s="3481"/>
      <c r="XN1" s="3481"/>
      <c r="XO1" s="3481"/>
      <c r="XP1" s="3481"/>
      <c r="XQ1" s="3481"/>
      <c r="XR1" s="3481"/>
      <c r="XS1" s="3481"/>
      <c r="XT1" s="3481"/>
      <c r="XU1" s="3481"/>
      <c r="XV1" s="3481"/>
      <c r="XW1" s="3481"/>
      <c r="XX1" s="3481"/>
      <c r="XY1" s="3481"/>
      <c r="XZ1" s="3481"/>
      <c r="YA1" s="3481"/>
      <c r="YB1" s="3481"/>
      <c r="YC1" s="3481"/>
      <c r="YD1" s="3481"/>
      <c r="YE1" s="3481"/>
      <c r="YF1" s="3481"/>
      <c r="YG1" s="3481"/>
      <c r="YH1" s="3481"/>
      <c r="YI1" s="3481"/>
      <c r="YJ1" s="3481"/>
      <c r="YK1" s="3481"/>
      <c r="YL1" s="3481"/>
      <c r="YM1" s="3481"/>
      <c r="YN1" s="3481"/>
      <c r="YO1" s="3481"/>
      <c r="YP1" s="3481"/>
      <c r="YQ1" s="3481"/>
      <c r="YR1" s="3481"/>
      <c r="YS1" s="3481"/>
      <c r="YT1" s="3481"/>
      <c r="YU1" s="3481"/>
      <c r="YV1" s="3481"/>
      <c r="YW1" s="3481"/>
      <c r="YX1" s="3481"/>
      <c r="YY1" s="3481"/>
      <c r="YZ1" s="3481"/>
      <c r="ZA1" s="3481"/>
      <c r="ZB1" s="3481"/>
      <c r="ZC1" s="3481"/>
      <c r="ZD1" s="3481"/>
      <c r="ZE1" s="3481"/>
      <c r="ZF1" s="3481"/>
      <c r="ZG1" s="3481"/>
      <c r="ZH1" s="3481"/>
      <c r="ZI1" s="3481"/>
      <c r="ZJ1" s="3481"/>
      <c r="ZK1" s="3481"/>
      <c r="ZL1" s="3481"/>
      <c r="ZM1" s="3481"/>
      <c r="ZN1" s="3481"/>
      <c r="ZO1" s="3481"/>
      <c r="ZP1" s="3481"/>
      <c r="ZQ1" s="3481"/>
      <c r="ZR1" s="3481"/>
      <c r="ZS1" s="3481"/>
      <c r="ZT1" s="3481"/>
      <c r="ZU1" s="3481"/>
      <c r="ZV1" s="3481"/>
      <c r="ZW1" s="3481"/>
      <c r="ZX1" s="3481"/>
      <c r="ZY1" s="3481"/>
      <c r="ZZ1" s="3481"/>
      <c r="AAA1" s="3481"/>
      <c r="AAB1" s="3481"/>
      <c r="AAC1" s="3481"/>
      <c r="AAD1" s="3481"/>
      <c r="AAE1" s="3481"/>
      <c r="AAF1" s="3481"/>
      <c r="AAG1" s="3481"/>
      <c r="AAH1" s="3481"/>
      <c r="AAI1" s="3481"/>
      <c r="AAJ1" s="3481"/>
      <c r="AAK1" s="3481"/>
      <c r="AAL1" s="3481"/>
      <c r="AAM1" s="3481"/>
      <c r="AAN1" s="3481"/>
      <c r="AAO1" s="3481"/>
      <c r="AAP1" s="3481"/>
      <c r="AAQ1" s="3481"/>
      <c r="AAR1" s="3481"/>
      <c r="AAS1" s="3481"/>
      <c r="AAT1" s="3481"/>
      <c r="AAU1" s="3481"/>
      <c r="AAV1" s="3481"/>
      <c r="AAW1" s="3481"/>
      <c r="AAX1" s="3481"/>
      <c r="AAY1" s="3481"/>
      <c r="AAZ1" s="3481"/>
      <c r="ABA1" s="3481"/>
      <c r="ABB1" s="3481"/>
      <c r="ABC1" s="3481"/>
      <c r="ABD1" s="3481"/>
      <c r="ABE1" s="3481"/>
      <c r="ABF1" s="3481"/>
      <c r="ABG1" s="3481"/>
      <c r="ABH1" s="3481"/>
      <c r="ABI1" s="3481"/>
      <c r="ABJ1" s="3481"/>
      <c r="ABK1" s="3481"/>
      <c r="ABL1" s="3481"/>
      <c r="ABM1" s="3481"/>
      <c r="ABN1" s="3481"/>
      <c r="ABO1" s="3481"/>
      <c r="ABP1" s="3481"/>
      <c r="ABQ1" s="3481"/>
      <c r="ABR1" s="3481"/>
      <c r="ABS1" s="3481"/>
      <c r="ABT1" s="3481"/>
      <c r="ABU1" s="3481"/>
      <c r="ABV1" s="3481"/>
      <c r="ABW1" s="3481"/>
      <c r="ABX1" s="3481"/>
      <c r="ABY1" s="3481"/>
      <c r="ABZ1" s="3481"/>
      <c r="ACA1" s="3481"/>
      <c r="ACB1" s="3481"/>
      <c r="ACC1" s="3481"/>
      <c r="ACD1" s="3481"/>
      <c r="ACE1" s="3481"/>
      <c r="ACF1" s="3481"/>
      <c r="ACG1" s="3481"/>
      <c r="ACH1" s="3481"/>
      <c r="ACI1" s="3481"/>
      <c r="ACJ1" s="3481"/>
      <c r="ACK1" s="3481"/>
      <c r="ACL1" s="3481"/>
      <c r="ACM1" s="3481"/>
      <c r="ACN1" s="3481"/>
      <c r="ACO1" s="3481"/>
      <c r="ACP1" s="3481"/>
      <c r="ACQ1" s="3481"/>
      <c r="ACR1" s="3481"/>
      <c r="ACS1" s="3481"/>
      <c r="ACT1" s="3481"/>
      <c r="ACU1" s="3481"/>
      <c r="ACV1" s="3481"/>
      <c r="ACW1" s="3481"/>
      <c r="ACX1" s="3481"/>
      <c r="ACY1" s="3481"/>
      <c r="ACZ1" s="3481"/>
      <c r="ADA1" s="3481"/>
      <c r="ADB1" s="3481"/>
      <c r="ADC1" s="3481"/>
      <c r="ADD1" s="3481"/>
      <c r="ADE1" s="3481"/>
      <c r="ADF1" s="3481"/>
      <c r="ADG1" s="3481"/>
      <c r="ADH1" s="3481"/>
      <c r="ADI1" s="3481"/>
      <c r="ADJ1" s="3481"/>
      <c r="ADK1" s="3481"/>
      <c r="ADL1" s="3481"/>
      <c r="ADM1" s="3481"/>
      <c r="ADN1" s="3481"/>
      <c r="ADO1" s="3481"/>
      <c r="ADP1" s="3481"/>
      <c r="ADQ1" s="3481"/>
      <c r="ADR1" s="3481"/>
      <c r="ADS1" s="3481"/>
      <c r="ADT1" s="3481"/>
      <c r="ADU1" s="3481"/>
      <c r="ADV1" s="3481"/>
      <c r="ADW1" s="3481"/>
      <c r="ADX1" s="3481"/>
      <c r="ADY1" s="3481"/>
      <c r="ADZ1" s="3481"/>
      <c r="AEA1" s="3481"/>
      <c r="AEB1" s="3481"/>
      <c r="AEC1" s="3481"/>
      <c r="AED1" s="3481"/>
      <c r="AEE1" s="3481"/>
      <c r="AEF1" s="3481"/>
      <c r="AEG1" s="3481"/>
      <c r="AEH1" s="3481"/>
      <c r="AEI1" s="3481"/>
      <c r="AEJ1" s="3481"/>
      <c r="AEK1" s="3481"/>
      <c r="AEL1" s="3481"/>
      <c r="AEM1" s="3481"/>
      <c r="AEN1" s="3481"/>
      <c r="AEO1" s="3481"/>
      <c r="AEP1" s="3481"/>
      <c r="AEQ1" s="3481"/>
      <c r="AER1" s="3481"/>
      <c r="AES1" s="3481"/>
      <c r="AET1" s="3481"/>
      <c r="AEU1" s="3481"/>
      <c r="AEV1" s="3481"/>
      <c r="AEW1" s="3481"/>
      <c r="AEX1" s="3481"/>
      <c r="AEY1" s="3481"/>
      <c r="AEZ1" s="3481"/>
      <c r="AFA1" s="3481"/>
      <c r="AFB1" s="3481"/>
      <c r="AFC1" s="3481"/>
      <c r="AFD1" s="3481"/>
      <c r="AFE1" s="3481"/>
      <c r="AFF1" s="3481"/>
      <c r="AFG1" s="3481"/>
      <c r="AFH1" s="3481"/>
      <c r="AFI1" s="3481"/>
      <c r="AFJ1" s="3481"/>
      <c r="AFK1" s="3481"/>
      <c r="AFL1" s="3481"/>
      <c r="AFM1" s="3481"/>
      <c r="AFN1" s="3481"/>
      <c r="AFO1" s="3481"/>
      <c r="AFP1" s="3481"/>
      <c r="AFQ1" s="3481"/>
      <c r="AFR1" s="3481"/>
      <c r="AFS1" s="3481"/>
      <c r="AFT1" s="3481"/>
      <c r="AFU1" s="3481"/>
      <c r="AFV1" s="3481"/>
      <c r="AFW1" s="3481"/>
      <c r="AFX1" s="3481"/>
      <c r="AFY1" s="3481"/>
      <c r="AFZ1" s="3481"/>
      <c r="AGA1" s="3481"/>
      <c r="AGB1" s="3481"/>
      <c r="AGC1" s="3481"/>
      <c r="AGD1" s="3481"/>
      <c r="AGE1" s="3481"/>
      <c r="AGF1" s="3481"/>
      <c r="AGG1" s="3481"/>
      <c r="AGH1" s="3481"/>
      <c r="AGI1" s="3481"/>
      <c r="AGJ1" s="3481"/>
      <c r="AGK1" s="3481"/>
      <c r="AGL1" s="3481"/>
      <c r="AGM1" s="3481"/>
      <c r="AGN1" s="3481"/>
      <c r="AGO1" s="3481"/>
      <c r="AGP1" s="3481"/>
      <c r="AGQ1" s="3481"/>
      <c r="AGR1" s="3481"/>
      <c r="AGS1" s="3481"/>
      <c r="AGT1" s="3481"/>
      <c r="AGU1" s="3481"/>
      <c r="AGV1" s="3481"/>
      <c r="AGW1" s="3481"/>
      <c r="AGX1" s="3481"/>
      <c r="AGY1" s="3481"/>
      <c r="AGZ1" s="3481"/>
      <c r="AHA1" s="3481"/>
      <c r="AHB1" s="3481"/>
      <c r="AHC1" s="3481"/>
      <c r="AHD1" s="3481"/>
      <c r="AHE1" s="3481"/>
      <c r="AHF1" s="3481"/>
      <c r="AHG1" s="3481"/>
      <c r="AHH1" s="3481"/>
      <c r="AHI1" s="3481"/>
      <c r="AHJ1" s="3481"/>
      <c r="AHK1" s="3481"/>
      <c r="AHL1" s="3481"/>
      <c r="AHM1" s="3481"/>
      <c r="AHN1" s="3481"/>
      <c r="AHO1" s="3481"/>
      <c r="AHP1" s="3481"/>
      <c r="AHQ1" s="3481"/>
      <c r="AHR1" s="3481"/>
      <c r="AHS1" s="3481"/>
      <c r="AHT1" s="3481"/>
      <c r="AHU1" s="3481"/>
      <c r="AHV1" s="3481"/>
      <c r="AHW1" s="3481"/>
      <c r="AHX1" s="3481"/>
      <c r="AHY1" s="3481"/>
      <c r="AHZ1" s="3481"/>
      <c r="AIA1" s="3481"/>
      <c r="AIB1" s="3481"/>
      <c r="AIC1" s="3481"/>
      <c r="AID1" s="3481"/>
      <c r="AIE1" s="3481"/>
      <c r="AIF1" s="3481"/>
      <c r="AIG1" s="3481"/>
      <c r="AIH1" s="3481"/>
      <c r="AII1" s="3481"/>
      <c r="AIJ1" s="3481"/>
      <c r="AIK1" s="3481"/>
      <c r="AIL1" s="3481"/>
      <c r="AIM1" s="3481"/>
      <c r="AIN1" s="3481"/>
      <c r="AIO1" s="3481"/>
      <c r="AIP1" s="3481"/>
      <c r="AIQ1" s="3481"/>
      <c r="AIR1" s="3481"/>
      <c r="AIS1" s="3481"/>
      <c r="AIT1" s="3481"/>
      <c r="AIU1" s="3481"/>
      <c r="AIV1" s="3481"/>
      <c r="AIW1" s="3481"/>
      <c r="AIX1" s="3481"/>
      <c r="AIY1" s="3481"/>
      <c r="AIZ1" s="3481"/>
      <c r="AJA1" s="3481"/>
      <c r="AJB1" s="3481"/>
      <c r="AJC1" s="3481"/>
      <c r="AJD1" s="3481"/>
      <c r="AJE1" s="3481"/>
      <c r="AJF1" s="3481"/>
      <c r="AJG1" s="3481"/>
      <c r="AJH1" s="3481"/>
      <c r="AJI1" s="3481"/>
      <c r="AJJ1" s="3481"/>
      <c r="AJK1" s="3481"/>
      <c r="AJL1" s="3481"/>
      <c r="AJM1" s="3481"/>
      <c r="AJN1" s="3481"/>
      <c r="AJO1" s="3481"/>
      <c r="AJP1" s="3481"/>
      <c r="AJQ1" s="3481"/>
      <c r="AJR1" s="3481"/>
      <c r="AJS1" s="3481"/>
      <c r="AJT1" s="3481"/>
      <c r="AJU1" s="3481"/>
      <c r="AJV1" s="3481"/>
      <c r="AJW1" s="3481"/>
      <c r="AJX1" s="3481"/>
      <c r="AJY1" s="3481"/>
      <c r="AJZ1" s="3481"/>
      <c r="AKA1" s="3481"/>
      <c r="AKB1" s="3481"/>
      <c r="AKC1" s="3481"/>
      <c r="AKD1" s="3481"/>
      <c r="AKE1" s="3481"/>
      <c r="AKF1" s="3481"/>
      <c r="AKG1" s="3481"/>
      <c r="AKH1" s="3481"/>
      <c r="AKI1" s="3481"/>
      <c r="AKJ1" s="3481"/>
      <c r="AKK1" s="3481"/>
      <c r="AKL1" s="3481"/>
      <c r="AKM1" s="3481"/>
      <c r="AKN1" s="3481"/>
      <c r="AKO1" s="3481"/>
      <c r="AKP1" s="3481"/>
      <c r="AKQ1" s="3481"/>
      <c r="AKR1" s="3481"/>
      <c r="AKS1" s="3481"/>
      <c r="AKT1" s="3481"/>
      <c r="AKU1" s="3481"/>
      <c r="AKV1" s="3481"/>
      <c r="AKW1" s="3481"/>
      <c r="AKX1" s="3481"/>
      <c r="AKY1" s="3481"/>
      <c r="AKZ1" s="3481"/>
      <c r="ALA1" s="3481"/>
      <c r="ALB1" s="3481"/>
      <c r="ALC1" s="3481"/>
      <c r="ALD1" s="3481"/>
      <c r="ALE1" s="3481"/>
      <c r="ALF1" s="3481"/>
      <c r="ALG1" s="3481"/>
      <c r="ALH1" s="3481"/>
      <c r="ALI1" s="3481"/>
      <c r="ALJ1" s="3481"/>
      <c r="ALK1" s="3481"/>
      <c r="ALL1" s="3481"/>
      <c r="ALM1" s="3481"/>
      <c r="ALN1" s="3481"/>
      <c r="ALO1" s="3481"/>
      <c r="ALP1" s="3481"/>
      <c r="ALQ1" s="3481"/>
      <c r="ALR1" s="3481"/>
      <c r="ALS1" s="3481"/>
      <c r="ALT1" s="3481"/>
      <c r="ALU1" s="3481"/>
      <c r="ALV1" s="3481"/>
      <c r="ALW1" s="3481"/>
      <c r="ALX1" s="3481"/>
      <c r="ALY1" s="3481"/>
      <c r="ALZ1" s="3481"/>
      <c r="AMA1" s="3481"/>
      <c r="AMB1" s="3481"/>
      <c r="AMC1" s="3481"/>
      <c r="AMD1" s="3481"/>
      <c r="AME1" s="3481"/>
      <c r="AMF1" s="3481"/>
      <c r="AMG1" s="3481"/>
      <c r="AMH1" s="3481"/>
      <c r="AMI1" s="3481"/>
      <c r="AMJ1" s="3481"/>
      <c r="AMK1" s="3481"/>
      <c r="AML1" s="3481"/>
      <c r="AMM1" s="3481"/>
      <c r="AMN1" s="3481"/>
      <c r="AMO1" s="3481"/>
      <c r="AMP1" s="3481"/>
      <c r="AMQ1" s="3481"/>
      <c r="AMR1" s="3481"/>
      <c r="AMS1" s="3481"/>
      <c r="AMT1" s="3481"/>
      <c r="AMU1" s="3481"/>
      <c r="AMV1" s="3481"/>
      <c r="AMW1" s="3481"/>
      <c r="AMX1" s="3481"/>
      <c r="AMY1" s="3481"/>
      <c r="AMZ1" s="3481"/>
      <c r="ANA1" s="3481"/>
      <c r="ANB1" s="3481"/>
      <c r="ANC1" s="3481"/>
      <c r="AND1" s="3481"/>
      <c r="ANE1" s="3481"/>
      <c r="ANF1" s="3481"/>
      <c r="ANG1" s="3481"/>
      <c r="ANH1" s="3481"/>
      <c r="ANI1" s="3481"/>
      <c r="ANJ1" s="3481"/>
      <c r="ANK1" s="3481"/>
      <c r="ANL1" s="3481"/>
      <c r="ANM1" s="3481"/>
      <c r="ANN1" s="3481"/>
      <c r="ANO1" s="3481"/>
      <c r="ANP1" s="3481"/>
      <c r="ANQ1" s="3481"/>
      <c r="ANR1" s="3481"/>
      <c r="ANS1" s="3481"/>
      <c r="ANT1" s="3481"/>
      <c r="ANU1" s="3481"/>
      <c r="ANV1" s="3481"/>
      <c r="ANW1" s="3481"/>
      <c r="ANX1" s="3481"/>
      <c r="ANY1" s="3481"/>
      <c r="ANZ1" s="3481"/>
      <c r="AOA1" s="3481"/>
      <c r="AOB1" s="3481"/>
      <c r="AOC1" s="3481"/>
      <c r="AOD1" s="3481"/>
      <c r="AOE1" s="3481"/>
      <c r="AOF1" s="3481"/>
      <c r="AOG1" s="3481"/>
      <c r="AOH1" s="3481"/>
      <c r="AOI1" s="3481"/>
      <c r="AOJ1" s="3481"/>
      <c r="AOK1" s="3481"/>
      <c r="AOL1" s="3481"/>
      <c r="AOM1" s="3481"/>
      <c r="AON1" s="3481"/>
      <c r="AOO1" s="3481"/>
      <c r="AOP1" s="3481"/>
      <c r="AOQ1" s="3481"/>
      <c r="AOR1" s="3481"/>
      <c r="AOS1" s="3481"/>
      <c r="AOT1" s="3481"/>
      <c r="AOU1" s="3481"/>
      <c r="AOV1" s="3481"/>
      <c r="AOW1" s="3481"/>
      <c r="AOX1" s="3481"/>
      <c r="AOY1" s="3481"/>
      <c r="AOZ1" s="3481"/>
      <c r="APA1" s="3481"/>
      <c r="APB1" s="3481"/>
      <c r="APC1" s="3481"/>
      <c r="APD1" s="3481"/>
      <c r="APE1" s="3481"/>
      <c r="APF1" s="3481"/>
      <c r="APG1" s="3481"/>
      <c r="APH1" s="3481"/>
      <c r="API1" s="3481"/>
      <c r="APJ1" s="3481"/>
      <c r="APK1" s="3481"/>
      <c r="APL1" s="3481"/>
      <c r="APM1" s="3481"/>
      <c r="APN1" s="3481"/>
      <c r="APO1" s="3481"/>
      <c r="APP1" s="3481"/>
      <c r="APQ1" s="3481"/>
      <c r="APR1" s="3481"/>
      <c r="APS1" s="3481"/>
      <c r="APT1" s="3481"/>
      <c r="APU1" s="3481"/>
      <c r="APV1" s="3481"/>
      <c r="APW1" s="3481"/>
      <c r="APX1" s="3481"/>
      <c r="APY1" s="3481"/>
      <c r="APZ1" s="3481"/>
      <c r="AQA1" s="3481"/>
      <c r="AQB1" s="3481"/>
      <c r="AQC1" s="3481"/>
      <c r="AQD1" s="3481"/>
      <c r="AQE1" s="3481"/>
      <c r="AQF1" s="3481"/>
      <c r="AQG1" s="3481"/>
      <c r="AQH1" s="3481"/>
      <c r="AQI1" s="3481"/>
      <c r="AQJ1" s="3481"/>
      <c r="AQK1" s="3481"/>
      <c r="AQL1" s="3481"/>
      <c r="AQM1" s="3481"/>
      <c r="AQN1" s="3481"/>
      <c r="AQO1" s="3481"/>
      <c r="AQP1" s="3481"/>
      <c r="AQQ1" s="3481"/>
      <c r="AQR1" s="3481"/>
      <c r="AQS1" s="3481"/>
      <c r="AQT1" s="3481"/>
      <c r="AQU1" s="3481"/>
      <c r="AQV1" s="3481"/>
      <c r="AQW1" s="3481"/>
      <c r="AQX1" s="3481"/>
      <c r="AQY1" s="3481"/>
      <c r="AQZ1" s="3481"/>
      <c r="ARA1" s="3481"/>
      <c r="ARB1" s="3481"/>
      <c r="ARC1" s="3481"/>
      <c r="ARD1" s="3481"/>
      <c r="ARE1" s="3481"/>
      <c r="ARF1" s="3481"/>
      <c r="ARG1" s="3481"/>
      <c r="ARH1" s="3481"/>
      <c r="ARI1" s="3481"/>
      <c r="ARJ1" s="3481"/>
      <c r="ARK1" s="3481"/>
      <c r="ARL1" s="3481"/>
      <c r="ARM1" s="3481"/>
      <c r="ARN1" s="3481"/>
      <c r="ARO1" s="3481"/>
      <c r="ARP1" s="3481"/>
      <c r="ARQ1" s="3481"/>
      <c r="ARR1" s="3481"/>
      <c r="ARS1" s="3481"/>
      <c r="ART1" s="3481"/>
      <c r="ARU1" s="3481"/>
      <c r="ARV1" s="3481"/>
      <c r="ARW1" s="3481"/>
      <c r="ARX1" s="3481"/>
      <c r="ARY1" s="3481"/>
      <c r="ARZ1" s="3481"/>
      <c r="ASA1" s="3481"/>
      <c r="ASB1" s="3481"/>
      <c r="ASC1" s="3481"/>
      <c r="ASD1" s="3481"/>
      <c r="ASE1" s="3481"/>
      <c r="ASF1" s="3481"/>
      <c r="ASG1" s="3481"/>
      <c r="ASH1" s="3481"/>
      <c r="ASI1" s="3481"/>
      <c r="ASJ1" s="3481"/>
      <c r="ASK1" s="3481"/>
      <c r="ASL1" s="3481"/>
      <c r="ASM1" s="3481"/>
      <c r="ASN1" s="3481"/>
      <c r="ASO1" s="3481"/>
      <c r="ASP1" s="3481"/>
      <c r="ASQ1" s="3481"/>
      <c r="ASR1" s="3481"/>
      <c r="ASS1" s="3481"/>
      <c r="AST1" s="3481"/>
      <c r="ASU1" s="3481"/>
      <c r="ASV1" s="3481"/>
      <c r="ASW1" s="3481"/>
      <c r="ASX1" s="3481"/>
      <c r="ASY1" s="3481"/>
      <c r="ASZ1" s="3481"/>
      <c r="ATA1" s="3481"/>
      <c r="ATB1" s="3481"/>
      <c r="ATC1" s="3481"/>
      <c r="ATD1" s="3481"/>
      <c r="ATE1" s="3481"/>
      <c r="ATF1" s="3481"/>
      <c r="ATG1" s="3481"/>
      <c r="ATH1" s="3481"/>
      <c r="ATI1" s="3481"/>
      <c r="ATJ1" s="3481"/>
      <c r="ATK1" s="3481"/>
      <c r="ATL1" s="3481"/>
      <c r="ATM1" s="3481"/>
      <c r="ATN1" s="3481"/>
      <c r="ATO1" s="3481"/>
      <c r="ATP1" s="3481"/>
      <c r="ATQ1" s="3481"/>
      <c r="ATR1" s="3481"/>
      <c r="ATS1" s="3481"/>
      <c r="ATT1" s="3481"/>
      <c r="ATU1" s="3481"/>
      <c r="ATV1" s="3481"/>
      <c r="ATW1" s="3481"/>
      <c r="ATX1" s="3481"/>
      <c r="ATY1" s="3481"/>
      <c r="ATZ1" s="3481"/>
      <c r="AUA1" s="3481"/>
      <c r="AUB1" s="3481"/>
      <c r="AUC1" s="3481"/>
      <c r="AUD1" s="3481"/>
      <c r="AUE1" s="3481"/>
      <c r="AUF1" s="3481"/>
      <c r="AUG1" s="3481"/>
      <c r="AUH1" s="3481"/>
      <c r="AUI1" s="3481"/>
      <c r="AUJ1" s="3481"/>
      <c r="AUK1" s="3481"/>
      <c r="AUL1" s="3481"/>
      <c r="AUM1" s="3481"/>
      <c r="AUN1" s="3481"/>
      <c r="AUO1" s="3481"/>
      <c r="AUP1" s="3481"/>
      <c r="AUQ1" s="3481"/>
      <c r="AUR1" s="3481"/>
      <c r="AUS1" s="3481"/>
      <c r="AUT1" s="3481"/>
      <c r="AUU1" s="3481"/>
      <c r="AUV1" s="3481"/>
      <c r="AUW1" s="3481"/>
      <c r="AUX1" s="3481"/>
      <c r="AUY1" s="3481"/>
      <c r="AUZ1" s="3481"/>
      <c r="AVA1" s="3481"/>
      <c r="AVB1" s="3481"/>
      <c r="AVC1" s="3481"/>
      <c r="AVD1" s="3481"/>
      <c r="AVE1" s="3481"/>
      <c r="AVF1" s="3481"/>
      <c r="AVG1" s="3481"/>
      <c r="AVH1" s="3481"/>
      <c r="AVI1" s="3481"/>
      <c r="AVJ1" s="3481"/>
      <c r="AVK1" s="3481"/>
      <c r="AVL1" s="3481"/>
      <c r="AVM1" s="3481"/>
      <c r="AVN1" s="3481"/>
      <c r="AVO1" s="3481"/>
      <c r="AVP1" s="3481"/>
      <c r="AVQ1" s="3481"/>
      <c r="AVR1" s="3481"/>
      <c r="AVS1" s="3481"/>
      <c r="AVT1" s="3481"/>
      <c r="AVU1" s="3481"/>
      <c r="AVV1" s="3481"/>
      <c r="AVW1" s="3481"/>
      <c r="AVX1" s="3481"/>
      <c r="AVY1" s="3481"/>
      <c r="AVZ1" s="3481"/>
      <c r="AWA1" s="3481"/>
      <c r="AWB1" s="3481"/>
      <c r="AWC1" s="3481"/>
      <c r="AWD1" s="3481"/>
      <c r="AWE1" s="3481"/>
      <c r="AWF1" s="3481"/>
      <c r="AWG1" s="3481"/>
      <c r="AWH1" s="3481"/>
      <c r="AWI1" s="3481"/>
      <c r="AWJ1" s="3481"/>
      <c r="AWK1" s="3481"/>
      <c r="AWL1" s="3481"/>
      <c r="AWM1" s="3481"/>
      <c r="AWN1" s="3481"/>
      <c r="AWO1" s="3481"/>
      <c r="AWP1" s="3481"/>
      <c r="AWQ1" s="3481"/>
      <c r="AWR1" s="3481"/>
      <c r="AWS1" s="3481"/>
      <c r="AWT1" s="3481"/>
      <c r="AWU1" s="3481"/>
      <c r="AWV1" s="3481"/>
      <c r="AWW1" s="3481"/>
      <c r="AWX1" s="3481"/>
      <c r="AWY1" s="3481"/>
      <c r="AWZ1" s="3481"/>
      <c r="AXA1" s="3481"/>
      <c r="AXB1" s="3481"/>
      <c r="AXC1" s="3481"/>
      <c r="AXD1" s="3481"/>
      <c r="AXE1" s="3481"/>
      <c r="AXF1" s="3481"/>
      <c r="AXG1" s="3481"/>
      <c r="AXH1" s="3481"/>
      <c r="AXI1" s="3481"/>
      <c r="AXJ1" s="3481"/>
      <c r="AXK1" s="3481"/>
      <c r="AXL1" s="3481"/>
      <c r="AXM1" s="3481"/>
      <c r="AXN1" s="3481"/>
      <c r="AXO1" s="3481"/>
      <c r="AXP1" s="3481"/>
      <c r="AXQ1" s="3481"/>
      <c r="AXR1" s="3481"/>
      <c r="AXS1" s="3481"/>
      <c r="AXT1" s="3481"/>
      <c r="AXU1" s="3481"/>
      <c r="AXV1" s="3481"/>
      <c r="AXW1" s="3481"/>
      <c r="AXX1" s="3481"/>
      <c r="AXY1" s="3481"/>
      <c r="AXZ1" s="3481"/>
      <c r="AYA1" s="3481"/>
      <c r="AYB1" s="3481"/>
      <c r="AYC1" s="3481"/>
      <c r="AYD1" s="3481"/>
      <c r="AYE1" s="3481"/>
      <c r="AYF1" s="3481"/>
      <c r="AYG1" s="3481"/>
      <c r="AYH1" s="3481"/>
      <c r="AYI1" s="3481"/>
      <c r="AYJ1" s="3481"/>
      <c r="AYK1" s="3481"/>
      <c r="AYL1" s="3481"/>
      <c r="AYM1" s="3481"/>
      <c r="AYN1" s="3481"/>
      <c r="AYO1" s="3481"/>
      <c r="AYP1" s="3481"/>
      <c r="AYQ1" s="3481"/>
      <c r="AYR1" s="3481"/>
      <c r="AYS1" s="3481"/>
      <c r="AYT1" s="3481"/>
      <c r="AYU1" s="3481"/>
      <c r="AYV1" s="3481"/>
      <c r="AYW1" s="3481"/>
      <c r="AYX1" s="3481"/>
      <c r="AYY1" s="3481"/>
      <c r="AYZ1" s="3481"/>
      <c r="AZA1" s="3481"/>
      <c r="AZB1" s="3481"/>
      <c r="AZC1" s="3481"/>
      <c r="AZD1" s="3481"/>
      <c r="AZE1" s="3481"/>
      <c r="AZF1" s="3481"/>
      <c r="AZG1" s="3481"/>
      <c r="AZH1" s="3481"/>
      <c r="AZI1" s="3481"/>
      <c r="AZJ1" s="3481"/>
      <c r="AZK1" s="3481"/>
      <c r="AZL1" s="3481"/>
      <c r="AZM1" s="3481"/>
      <c r="AZN1" s="3481"/>
      <c r="AZO1" s="3481"/>
      <c r="AZP1" s="3481"/>
      <c r="AZQ1" s="3481"/>
      <c r="AZR1" s="3481"/>
      <c r="AZS1" s="3481"/>
      <c r="AZT1" s="3481"/>
      <c r="AZU1" s="3481"/>
      <c r="AZV1" s="3481"/>
      <c r="AZW1" s="3481"/>
      <c r="AZX1" s="3481"/>
      <c r="AZY1" s="3481"/>
      <c r="AZZ1" s="3481"/>
      <c r="BAA1" s="3481"/>
      <c r="BAB1" s="3481"/>
      <c r="BAC1" s="3481"/>
      <c r="BAD1" s="3481"/>
      <c r="BAE1" s="3481"/>
      <c r="BAF1" s="3481"/>
      <c r="BAG1" s="3481"/>
      <c r="BAH1" s="3481"/>
      <c r="BAI1" s="3481"/>
      <c r="BAJ1" s="3481"/>
      <c r="BAK1" s="3481"/>
      <c r="BAL1" s="3481"/>
      <c r="BAM1" s="3481"/>
      <c r="BAN1" s="3481"/>
      <c r="BAO1" s="3481"/>
      <c r="BAP1" s="3481"/>
      <c r="BAQ1" s="3481"/>
      <c r="BAR1" s="3481"/>
      <c r="BAS1" s="3481"/>
      <c r="BAT1" s="3481"/>
      <c r="BAU1" s="3481"/>
      <c r="BAV1" s="3481"/>
      <c r="BAW1" s="3481"/>
      <c r="BAX1" s="3481"/>
      <c r="BAY1" s="3481"/>
      <c r="BAZ1" s="3481"/>
      <c r="BBA1" s="3481"/>
      <c r="BBB1" s="3481"/>
      <c r="BBC1" s="3481"/>
      <c r="BBD1" s="3481"/>
      <c r="BBE1" s="3481"/>
      <c r="BBF1" s="3481"/>
      <c r="BBG1" s="3481"/>
      <c r="BBH1" s="3481"/>
      <c r="BBI1" s="3481"/>
      <c r="BBJ1" s="3481"/>
      <c r="BBK1" s="3481"/>
      <c r="BBL1" s="3481"/>
      <c r="BBM1" s="3481"/>
      <c r="BBN1" s="3481"/>
      <c r="BBO1" s="3481"/>
      <c r="BBP1" s="3481"/>
      <c r="BBQ1" s="3481"/>
      <c r="BBR1" s="3481"/>
      <c r="BBS1" s="3481"/>
      <c r="BBT1" s="3481"/>
      <c r="BBU1" s="3481"/>
      <c r="BBV1" s="3481"/>
      <c r="BBW1" s="3481"/>
      <c r="BBX1" s="3481"/>
      <c r="BBY1" s="3481"/>
      <c r="BBZ1" s="3481"/>
      <c r="BCA1" s="3481"/>
      <c r="BCB1" s="3481"/>
      <c r="BCC1" s="3481"/>
      <c r="BCD1" s="3481"/>
      <c r="BCE1" s="3481"/>
      <c r="BCF1" s="3481"/>
      <c r="BCG1" s="3481"/>
      <c r="BCH1" s="3481"/>
      <c r="BCI1" s="3481"/>
      <c r="BCJ1" s="3481"/>
      <c r="BCK1" s="3481"/>
      <c r="BCL1" s="3481"/>
      <c r="BCM1" s="3481"/>
      <c r="BCN1" s="3481"/>
      <c r="BCO1" s="3481"/>
      <c r="BCP1" s="3481"/>
      <c r="BCQ1" s="3481"/>
      <c r="BCR1" s="3481"/>
      <c r="BCS1" s="3481"/>
      <c r="BCT1" s="3481"/>
      <c r="BCU1" s="3481"/>
      <c r="BCV1" s="3481"/>
      <c r="BCW1" s="3481"/>
      <c r="BCX1" s="3481"/>
      <c r="BCY1" s="3481"/>
      <c r="BCZ1" s="3481"/>
      <c r="BDA1" s="3481"/>
      <c r="BDB1" s="3481"/>
      <c r="BDC1" s="3481"/>
      <c r="BDD1" s="3481"/>
      <c r="BDE1" s="3481"/>
      <c r="BDF1" s="3481"/>
      <c r="BDG1" s="3481"/>
      <c r="BDH1" s="3481"/>
      <c r="BDI1" s="3481"/>
      <c r="BDJ1" s="3481"/>
      <c r="BDK1" s="3481"/>
      <c r="BDL1" s="3481"/>
      <c r="BDM1" s="3481"/>
      <c r="BDN1" s="3481"/>
      <c r="BDO1" s="3481"/>
      <c r="BDP1" s="3481"/>
      <c r="BDQ1" s="3481"/>
      <c r="BDR1" s="3481"/>
      <c r="BDS1" s="3481"/>
      <c r="BDT1" s="3481"/>
      <c r="BDU1" s="3481"/>
      <c r="BDV1" s="3481"/>
      <c r="BDW1" s="3481"/>
      <c r="BDX1" s="3481"/>
      <c r="BDY1" s="3481"/>
      <c r="BDZ1" s="3481"/>
      <c r="BEA1" s="3481"/>
      <c r="BEB1" s="3481"/>
      <c r="BEC1" s="3481"/>
      <c r="BED1" s="3481"/>
      <c r="BEE1" s="3481"/>
      <c r="BEF1" s="3481"/>
      <c r="BEG1" s="3481"/>
      <c r="BEH1" s="3481"/>
      <c r="BEI1" s="3481"/>
      <c r="BEJ1" s="3481"/>
      <c r="BEK1" s="3481"/>
      <c r="BEL1" s="3481"/>
      <c r="BEM1" s="3481"/>
      <c r="BEN1" s="3481"/>
      <c r="BEO1" s="3481"/>
      <c r="BEP1" s="3481"/>
      <c r="BEQ1" s="3481"/>
      <c r="BER1" s="3481"/>
      <c r="BES1" s="3481"/>
      <c r="BET1" s="3481"/>
      <c r="BEU1" s="3481"/>
      <c r="BEV1" s="3481"/>
      <c r="BEW1" s="3481"/>
      <c r="BEX1" s="3481"/>
      <c r="BEY1" s="3481"/>
      <c r="BEZ1" s="3481"/>
      <c r="BFA1" s="3481"/>
      <c r="BFB1" s="3481"/>
      <c r="BFC1" s="3481"/>
      <c r="BFD1" s="3481"/>
      <c r="BFE1" s="3481"/>
      <c r="BFF1" s="3481"/>
      <c r="BFG1" s="3481"/>
      <c r="BFH1" s="3481"/>
      <c r="BFI1" s="3481"/>
      <c r="BFJ1" s="3481"/>
      <c r="BFK1" s="3481"/>
      <c r="BFL1" s="3481"/>
      <c r="BFM1" s="3481"/>
      <c r="BFN1" s="3481"/>
      <c r="BFO1" s="3481"/>
      <c r="BFP1" s="3481"/>
      <c r="BFQ1" s="3481"/>
      <c r="BFR1" s="3481"/>
      <c r="BFS1" s="3481"/>
      <c r="BFT1" s="3481"/>
      <c r="BFU1" s="3481"/>
      <c r="BFV1" s="3481"/>
      <c r="BFW1" s="3481"/>
      <c r="BFX1" s="3481"/>
      <c r="BFY1" s="3481"/>
      <c r="BFZ1" s="3481"/>
      <c r="BGA1" s="3481"/>
      <c r="BGB1" s="3481"/>
      <c r="BGC1" s="3481"/>
      <c r="BGD1" s="3481"/>
      <c r="BGE1" s="3481"/>
      <c r="BGF1" s="3481"/>
      <c r="BGG1" s="3481"/>
      <c r="BGH1" s="3481"/>
      <c r="BGI1" s="3481"/>
      <c r="BGJ1" s="3481"/>
      <c r="BGK1" s="3481"/>
      <c r="BGL1" s="3481"/>
      <c r="BGM1" s="3481"/>
      <c r="BGN1" s="3481"/>
      <c r="BGO1" s="3481"/>
      <c r="BGP1" s="3481"/>
      <c r="BGQ1" s="3481"/>
      <c r="BGR1" s="3481"/>
      <c r="BGS1" s="3481"/>
      <c r="BGT1" s="3481"/>
      <c r="BGU1" s="3481"/>
      <c r="BGV1" s="3481"/>
      <c r="BGW1" s="3481"/>
      <c r="BGX1" s="3481"/>
      <c r="BGY1" s="3481"/>
      <c r="BGZ1" s="3481"/>
      <c r="BHA1" s="3481"/>
      <c r="BHB1" s="3481"/>
      <c r="BHC1" s="3481"/>
      <c r="BHD1" s="3481"/>
      <c r="BHE1" s="3481"/>
      <c r="BHF1" s="3481"/>
      <c r="BHG1" s="3481"/>
      <c r="BHH1" s="3481"/>
      <c r="BHI1" s="3481"/>
      <c r="BHJ1" s="3481"/>
      <c r="BHK1" s="3481"/>
      <c r="BHL1" s="3481"/>
      <c r="BHM1" s="3481"/>
      <c r="BHN1" s="3481"/>
      <c r="BHO1" s="3481"/>
      <c r="BHP1" s="3481"/>
      <c r="BHQ1" s="3481"/>
      <c r="BHR1" s="3481"/>
      <c r="BHS1" s="3481"/>
      <c r="BHT1" s="3481"/>
      <c r="BHU1" s="3481"/>
      <c r="BHV1" s="3481"/>
      <c r="BHW1" s="3481"/>
      <c r="BHX1" s="3481"/>
      <c r="BHY1" s="3481"/>
      <c r="BHZ1" s="3481"/>
      <c r="BIA1" s="3481"/>
      <c r="BIB1" s="3481"/>
      <c r="BIC1" s="3481"/>
      <c r="BID1" s="3481"/>
      <c r="BIE1" s="3481"/>
      <c r="BIF1" s="3481"/>
      <c r="BIG1" s="3481"/>
      <c r="BIH1" s="3481"/>
      <c r="BII1" s="3481"/>
      <c r="BIJ1" s="3481"/>
      <c r="BIK1" s="3481"/>
      <c r="BIL1" s="3481"/>
      <c r="BIM1" s="3481"/>
      <c r="BIN1" s="3481"/>
      <c r="BIO1" s="3481"/>
      <c r="BIP1" s="3481"/>
      <c r="BIQ1" s="3481"/>
      <c r="BIR1" s="3481"/>
      <c r="BIS1" s="3481"/>
      <c r="BIT1" s="3481"/>
      <c r="BIU1" s="3481"/>
      <c r="BIV1" s="3481"/>
      <c r="BIW1" s="3481"/>
      <c r="BIX1" s="3481"/>
      <c r="BIY1" s="3481"/>
      <c r="BIZ1" s="3481"/>
      <c r="BJA1" s="3481"/>
      <c r="BJB1" s="3481"/>
      <c r="BJC1" s="3481"/>
      <c r="BJD1" s="3481"/>
      <c r="BJE1" s="3481"/>
      <c r="BJF1" s="3481"/>
      <c r="BJG1" s="3481"/>
      <c r="BJH1" s="3481"/>
      <c r="BJI1" s="3481"/>
      <c r="BJJ1" s="3481"/>
      <c r="BJK1" s="3481"/>
      <c r="BJL1" s="3481"/>
      <c r="BJM1" s="3481"/>
      <c r="BJN1" s="3481"/>
      <c r="BJO1" s="3481"/>
      <c r="BJP1" s="3481"/>
      <c r="BJQ1" s="3481"/>
      <c r="BJR1" s="3481"/>
      <c r="BJS1" s="3481"/>
      <c r="BJT1" s="3481"/>
      <c r="BJU1" s="3481"/>
      <c r="BJV1" s="3481"/>
      <c r="BJW1" s="3481"/>
      <c r="BJX1" s="3481"/>
      <c r="BJY1" s="3481"/>
      <c r="BJZ1" s="3481"/>
      <c r="BKA1" s="3481"/>
      <c r="BKB1" s="3481"/>
      <c r="BKC1" s="3481"/>
      <c r="BKD1" s="3481"/>
      <c r="BKE1" s="3481"/>
      <c r="BKF1" s="3481"/>
      <c r="BKG1" s="3481"/>
      <c r="BKH1" s="3481"/>
      <c r="BKI1" s="3481"/>
      <c r="BKJ1" s="3481"/>
      <c r="BKK1" s="3481"/>
      <c r="BKL1" s="3481"/>
      <c r="BKM1" s="3481"/>
      <c r="BKN1" s="3481"/>
      <c r="BKO1" s="3481"/>
      <c r="BKP1" s="3481"/>
      <c r="BKQ1" s="3481"/>
      <c r="BKR1" s="3481"/>
      <c r="BKS1" s="3481"/>
      <c r="BKT1" s="3481"/>
      <c r="BKU1" s="3481"/>
      <c r="BKV1" s="3481"/>
      <c r="BKW1" s="3481"/>
      <c r="BKX1" s="3481"/>
      <c r="BKY1" s="3481"/>
      <c r="BKZ1" s="3481"/>
      <c r="BLA1" s="3481"/>
      <c r="BLB1" s="3481"/>
      <c r="BLC1" s="3481"/>
      <c r="BLD1" s="3481"/>
      <c r="BLE1" s="3481"/>
      <c r="BLF1" s="3481"/>
      <c r="BLG1" s="3481"/>
      <c r="BLH1" s="3481"/>
      <c r="BLI1" s="3481"/>
      <c r="BLJ1" s="3481"/>
      <c r="BLK1" s="3481"/>
      <c r="BLL1" s="3481"/>
      <c r="BLM1" s="3481"/>
      <c r="BLN1" s="3481"/>
      <c r="BLO1" s="3481"/>
      <c r="BLP1" s="3481"/>
      <c r="BLQ1" s="3481"/>
      <c r="BLR1" s="3481"/>
      <c r="BLS1" s="3481"/>
      <c r="BLT1" s="3481"/>
      <c r="BLU1" s="3481"/>
      <c r="BLV1" s="3481"/>
      <c r="BLW1" s="3481"/>
      <c r="BLX1" s="3481"/>
      <c r="BLY1" s="3481"/>
      <c r="BLZ1" s="3481"/>
      <c r="BMA1" s="3481"/>
      <c r="BMB1" s="3481"/>
      <c r="BMC1" s="3481"/>
      <c r="BMD1" s="3481"/>
      <c r="BME1" s="3481"/>
      <c r="BMF1" s="3481"/>
      <c r="BMG1" s="3481"/>
      <c r="BMH1" s="3481"/>
      <c r="BMI1" s="3481"/>
      <c r="BMJ1" s="3481"/>
      <c r="BMK1" s="3481"/>
      <c r="BML1" s="3481"/>
      <c r="BMM1" s="3481"/>
      <c r="BMN1" s="3481"/>
      <c r="BMO1" s="3481"/>
      <c r="BMP1" s="3481"/>
      <c r="BMQ1" s="3481"/>
      <c r="BMR1" s="3481"/>
      <c r="BMS1" s="3481"/>
      <c r="BMT1" s="3481"/>
      <c r="BMU1" s="3481"/>
      <c r="BMV1" s="3481"/>
      <c r="BMW1" s="3481"/>
      <c r="BMX1" s="3481"/>
      <c r="BMY1" s="3481"/>
      <c r="BMZ1" s="3481"/>
      <c r="BNA1" s="3481"/>
      <c r="BNB1" s="3481"/>
      <c r="BNC1" s="3481"/>
      <c r="BND1" s="3481"/>
      <c r="BNE1" s="3481"/>
      <c r="BNF1" s="3481"/>
      <c r="BNG1" s="3481"/>
      <c r="BNH1" s="3481"/>
      <c r="BNI1" s="3481"/>
      <c r="BNJ1" s="3481"/>
      <c r="BNK1" s="3481"/>
      <c r="BNL1" s="3481"/>
      <c r="BNM1" s="3481"/>
      <c r="BNN1" s="3481"/>
      <c r="BNO1" s="3481"/>
      <c r="BNP1" s="3481"/>
      <c r="BNQ1" s="3481"/>
      <c r="BNR1" s="3481"/>
      <c r="BNS1" s="3481"/>
      <c r="BNT1" s="3481"/>
      <c r="BNU1" s="3481"/>
      <c r="BNV1" s="3481"/>
      <c r="BNW1" s="3481"/>
      <c r="BNX1" s="3481"/>
      <c r="BNY1" s="3481"/>
      <c r="BNZ1" s="3481"/>
      <c r="BOA1" s="3481"/>
      <c r="BOB1" s="3481"/>
      <c r="BOC1" s="3481"/>
      <c r="BOD1" s="3481"/>
      <c r="BOE1" s="3481"/>
      <c r="BOF1" s="3481"/>
      <c r="BOG1" s="3481"/>
      <c r="BOH1" s="3481"/>
      <c r="BOI1" s="3481"/>
      <c r="BOJ1" s="3481"/>
      <c r="BOK1" s="3481"/>
      <c r="BOL1" s="3481"/>
      <c r="BOM1" s="3481"/>
      <c r="BON1" s="3481"/>
      <c r="BOO1" s="3481"/>
      <c r="BOP1" s="3481"/>
      <c r="BOQ1" s="3481"/>
      <c r="BOR1" s="3481"/>
      <c r="BOS1" s="3481"/>
      <c r="BOT1" s="3481"/>
      <c r="BOU1" s="3481"/>
      <c r="BOV1" s="3481"/>
      <c r="BOW1" s="3481"/>
      <c r="BOX1" s="3481"/>
      <c r="BOY1" s="3481"/>
      <c r="BOZ1" s="3481"/>
      <c r="BPA1" s="3481"/>
      <c r="BPB1" s="3481"/>
      <c r="BPC1" s="3481"/>
      <c r="BPD1" s="3481"/>
      <c r="BPE1" s="3481"/>
      <c r="BPF1" s="3481"/>
      <c r="BPG1" s="3481"/>
      <c r="BPH1" s="3481"/>
      <c r="BPI1" s="3481"/>
      <c r="BPJ1" s="3481"/>
      <c r="BPK1" s="3481"/>
      <c r="BPL1" s="3481"/>
      <c r="BPM1" s="3481"/>
      <c r="BPN1" s="3481"/>
      <c r="BPO1" s="3481"/>
      <c r="BPP1" s="3481"/>
      <c r="BPQ1" s="3481"/>
      <c r="BPR1" s="3481"/>
      <c r="BPS1" s="3481"/>
      <c r="BPT1" s="3481"/>
      <c r="BPU1" s="3481"/>
      <c r="BPV1" s="3481"/>
      <c r="BPW1" s="3481"/>
      <c r="BPX1" s="3481"/>
      <c r="BPY1" s="3481"/>
      <c r="BPZ1" s="3481"/>
      <c r="BQA1" s="3481"/>
      <c r="BQB1" s="3481"/>
      <c r="BQC1" s="3481"/>
      <c r="BQD1" s="3481"/>
      <c r="BQE1" s="3481"/>
      <c r="BQF1" s="3481"/>
      <c r="BQG1" s="3481"/>
      <c r="BQH1" s="3481"/>
      <c r="BQI1" s="3481"/>
      <c r="BQJ1" s="3481"/>
      <c r="BQK1" s="3481"/>
      <c r="BQL1" s="3481"/>
      <c r="BQM1" s="3481"/>
      <c r="BQN1" s="3481"/>
      <c r="BQO1" s="3481"/>
      <c r="BQP1" s="3481"/>
      <c r="BQQ1" s="3481"/>
      <c r="BQR1" s="3481"/>
      <c r="BQS1" s="3481"/>
      <c r="BQT1" s="3481"/>
      <c r="BQU1" s="3481"/>
      <c r="BQV1" s="3481"/>
      <c r="BQW1" s="3481"/>
      <c r="BQX1" s="3481"/>
      <c r="BQY1" s="3481"/>
      <c r="BQZ1" s="3481"/>
      <c r="BRA1" s="3481"/>
      <c r="BRB1" s="3481"/>
      <c r="BRC1" s="3481"/>
      <c r="BRD1" s="3481"/>
      <c r="BRE1" s="3481"/>
      <c r="BRF1" s="3481"/>
      <c r="BRG1" s="3481"/>
      <c r="BRH1" s="3481"/>
      <c r="BRI1" s="3481"/>
      <c r="BRJ1" s="3481"/>
      <c r="BRK1" s="3481"/>
      <c r="BRL1" s="3481"/>
      <c r="BRM1" s="3481"/>
      <c r="BRN1" s="3481"/>
      <c r="BRO1" s="3481"/>
      <c r="BRP1" s="3481"/>
      <c r="BRQ1" s="3481"/>
      <c r="BRR1" s="3481"/>
      <c r="BRS1" s="3481"/>
      <c r="BRT1" s="3481"/>
      <c r="BRU1" s="3481"/>
      <c r="BRV1" s="3481"/>
      <c r="BRW1" s="3481"/>
      <c r="BRX1" s="3481"/>
      <c r="BRY1" s="3481"/>
      <c r="BRZ1" s="3481"/>
      <c r="BSA1" s="3481"/>
      <c r="BSB1" s="3481"/>
      <c r="BSC1" s="3481"/>
      <c r="BSD1" s="3481"/>
      <c r="BSE1" s="3481"/>
      <c r="BSF1" s="3481"/>
      <c r="BSG1" s="3481"/>
      <c r="BSH1" s="3481"/>
      <c r="BSI1" s="3481"/>
      <c r="BSJ1" s="3481"/>
      <c r="BSK1" s="3481"/>
      <c r="BSL1" s="3481"/>
      <c r="BSM1" s="3481"/>
      <c r="BSN1" s="3481"/>
      <c r="BSO1" s="3481"/>
      <c r="BSP1" s="3481"/>
      <c r="BSQ1" s="3481"/>
      <c r="BSR1" s="3481"/>
      <c r="BSS1" s="3481"/>
      <c r="BST1" s="3481"/>
      <c r="BSU1" s="3481"/>
      <c r="BSV1" s="3481"/>
      <c r="BSW1" s="3481"/>
      <c r="BSX1" s="3481"/>
      <c r="BSY1" s="3481"/>
      <c r="BSZ1" s="3481"/>
      <c r="BTA1" s="3481"/>
      <c r="BTB1" s="3481"/>
      <c r="BTC1" s="3481"/>
      <c r="BTD1" s="3481"/>
      <c r="BTE1" s="3481"/>
      <c r="BTF1" s="3481"/>
      <c r="BTG1" s="3481"/>
      <c r="BTH1" s="3481"/>
      <c r="BTI1" s="3481"/>
      <c r="BTJ1" s="3481"/>
      <c r="BTK1" s="3481"/>
      <c r="BTL1" s="3481"/>
      <c r="BTM1" s="3481"/>
      <c r="BTN1" s="3481"/>
      <c r="BTO1" s="3481"/>
      <c r="BTP1" s="3481"/>
      <c r="BTQ1" s="3481"/>
      <c r="BTR1" s="3481"/>
      <c r="BTS1" s="3481"/>
      <c r="BTT1" s="3481"/>
      <c r="BTU1" s="3481"/>
      <c r="BTV1" s="3481"/>
      <c r="BTW1" s="3481"/>
      <c r="BTX1" s="3481"/>
      <c r="BTY1" s="3481"/>
      <c r="BTZ1" s="3481"/>
      <c r="BUA1" s="3481"/>
      <c r="BUB1" s="3481"/>
      <c r="BUC1" s="3481"/>
      <c r="BUD1" s="3481"/>
      <c r="BUE1" s="3481"/>
      <c r="BUF1" s="3481"/>
      <c r="BUG1" s="3481"/>
      <c r="BUH1" s="3481"/>
      <c r="BUI1" s="3481"/>
      <c r="BUJ1" s="3481"/>
      <c r="BUK1" s="3481"/>
      <c r="BUL1" s="3481"/>
      <c r="BUM1" s="3481"/>
      <c r="BUN1" s="3481"/>
      <c r="BUO1" s="3481"/>
      <c r="BUP1" s="3481"/>
      <c r="BUQ1" s="3481"/>
      <c r="BUR1" s="3481"/>
      <c r="BUS1" s="3481"/>
      <c r="BUT1" s="3481"/>
      <c r="BUU1" s="3481"/>
      <c r="BUV1" s="3481"/>
      <c r="BUW1" s="3481"/>
      <c r="BUX1" s="3481"/>
      <c r="BUY1" s="3481"/>
      <c r="BUZ1" s="3481"/>
      <c r="BVA1" s="3481"/>
      <c r="BVB1" s="3481"/>
      <c r="BVC1" s="3481"/>
      <c r="BVD1" s="3481"/>
      <c r="BVE1" s="3481"/>
      <c r="BVF1" s="3481"/>
      <c r="BVG1" s="3481"/>
      <c r="BVH1" s="3481"/>
      <c r="BVI1" s="3481"/>
      <c r="BVJ1" s="3481"/>
      <c r="BVK1" s="3481"/>
      <c r="BVL1" s="3481"/>
      <c r="BVM1" s="3481"/>
      <c r="BVN1" s="3481"/>
      <c r="BVO1" s="3481"/>
      <c r="BVP1" s="3481"/>
      <c r="BVQ1" s="3481"/>
      <c r="BVR1" s="3481"/>
      <c r="BVS1" s="3481"/>
      <c r="BVT1" s="3481"/>
      <c r="BVU1" s="3481"/>
      <c r="BVV1" s="3481"/>
      <c r="BVW1" s="3481"/>
      <c r="BVX1" s="3481"/>
      <c r="BVY1" s="3481"/>
      <c r="BVZ1" s="3481"/>
      <c r="BWA1" s="3481"/>
      <c r="BWB1" s="3481"/>
      <c r="BWC1" s="3481"/>
      <c r="BWD1" s="3481"/>
      <c r="BWE1" s="3481"/>
      <c r="BWF1" s="3481"/>
      <c r="BWG1" s="3481"/>
      <c r="BWH1" s="3481"/>
      <c r="BWI1" s="3481"/>
      <c r="BWJ1" s="3481"/>
      <c r="BWK1" s="3481"/>
      <c r="BWL1" s="3481"/>
      <c r="BWM1" s="3481"/>
      <c r="BWN1" s="3481"/>
      <c r="BWO1" s="3481"/>
      <c r="BWP1" s="3481"/>
      <c r="BWQ1" s="3481"/>
      <c r="BWR1" s="3481"/>
      <c r="BWS1" s="3481"/>
      <c r="BWT1" s="3481"/>
      <c r="BWU1" s="3481"/>
      <c r="BWV1" s="3481"/>
      <c r="BWW1" s="3481"/>
      <c r="BWX1" s="3481"/>
      <c r="BWY1" s="3481"/>
      <c r="BWZ1" s="3481"/>
      <c r="BXA1" s="3481"/>
      <c r="BXB1" s="3481"/>
      <c r="BXC1" s="3481"/>
      <c r="BXD1" s="3481"/>
      <c r="BXE1" s="3481"/>
      <c r="BXF1" s="3481"/>
      <c r="BXG1" s="3481"/>
      <c r="BXH1" s="3481"/>
      <c r="BXI1" s="3481"/>
      <c r="BXJ1" s="3481"/>
      <c r="BXK1" s="3481"/>
      <c r="BXL1" s="3481"/>
      <c r="BXM1" s="3481"/>
      <c r="BXN1" s="3481"/>
      <c r="BXO1" s="3481"/>
      <c r="BXP1" s="3481"/>
      <c r="BXQ1" s="3481"/>
      <c r="BXR1" s="3481"/>
      <c r="BXS1" s="3481"/>
      <c r="BXT1" s="3481"/>
      <c r="BXU1" s="3481"/>
      <c r="BXV1" s="3481"/>
      <c r="BXW1" s="3481"/>
      <c r="BXX1" s="3481"/>
      <c r="BXY1" s="3481"/>
      <c r="BXZ1" s="3481"/>
      <c r="BYA1" s="3481"/>
      <c r="BYB1" s="3481"/>
      <c r="BYC1" s="3481"/>
      <c r="BYD1" s="3481"/>
      <c r="BYE1" s="3481"/>
      <c r="BYF1" s="3481"/>
      <c r="BYG1" s="3481"/>
      <c r="BYH1" s="3481"/>
      <c r="BYI1" s="3481"/>
      <c r="BYJ1" s="3481"/>
      <c r="BYK1" s="3481"/>
      <c r="BYL1" s="3481"/>
      <c r="BYM1" s="3481"/>
      <c r="BYN1" s="3481"/>
      <c r="BYO1" s="3481"/>
      <c r="BYP1" s="3481"/>
      <c r="BYQ1" s="3481"/>
      <c r="BYR1" s="3481"/>
      <c r="BYS1" s="3481"/>
      <c r="BYT1" s="3481"/>
      <c r="BYU1" s="3481"/>
      <c r="BYV1" s="3481"/>
      <c r="BYW1" s="3481"/>
      <c r="BYX1" s="3481"/>
      <c r="BYY1" s="3481"/>
      <c r="BYZ1" s="3481"/>
      <c r="BZA1" s="3481"/>
      <c r="BZB1" s="3481"/>
      <c r="BZC1" s="3481"/>
      <c r="BZD1" s="3481"/>
      <c r="BZE1" s="3481"/>
      <c r="BZF1" s="3481"/>
      <c r="BZG1" s="3481"/>
      <c r="BZH1" s="3481"/>
      <c r="BZI1" s="3481"/>
      <c r="BZJ1" s="3481"/>
      <c r="BZK1" s="3481"/>
      <c r="BZL1" s="3481"/>
      <c r="BZM1" s="3481"/>
      <c r="BZN1" s="3481"/>
      <c r="BZO1" s="3481"/>
      <c r="BZP1" s="3481"/>
      <c r="BZQ1" s="3481"/>
      <c r="BZR1" s="3481"/>
      <c r="BZS1" s="3481"/>
      <c r="BZT1" s="3481"/>
      <c r="BZU1" s="3481"/>
      <c r="BZV1" s="3481"/>
      <c r="BZW1" s="3481"/>
      <c r="BZX1" s="3481"/>
      <c r="BZY1" s="3481"/>
      <c r="BZZ1" s="3481"/>
      <c r="CAA1" s="3481"/>
      <c r="CAB1" s="3481"/>
      <c r="CAC1" s="3481"/>
      <c r="CAD1" s="3481"/>
      <c r="CAE1" s="3481"/>
      <c r="CAF1" s="3481"/>
      <c r="CAG1" s="3481"/>
      <c r="CAH1" s="3481"/>
      <c r="CAI1" s="3481"/>
      <c r="CAJ1" s="3481"/>
      <c r="CAK1" s="3481"/>
      <c r="CAL1" s="3481"/>
      <c r="CAM1" s="3481"/>
      <c r="CAN1" s="3481"/>
      <c r="CAO1" s="3481"/>
      <c r="CAP1" s="3481"/>
      <c r="CAQ1" s="3481"/>
      <c r="CAR1" s="3481"/>
      <c r="CAS1" s="3481"/>
      <c r="CAT1" s="3481"/>
      <c r="CAU1" s="3481"/>
      <c r="CAV1" s="3481"/>
      <c r="CAW1" s="3481"/>
      <c r="CAX1" s="3481"/>
      <c r="CAY1" s="3481"/>
      <c r="CAZ1" s="3481"/>
      <c r="CBA1" s="3481"/>
      <c r="CBB1" s="3481"/>
      <c r="CBC1" s="3481"/>
      <c r="CBD1" s="3481"/>
      <c r="CBE1" s="3481"/>
      <c r="CBF1" s="3481"/>
      <c r="CBG1" s="3481"/>
      <c r="CBH1" s="3481"/>
      <c r="CBI1" s="3481"/>
      <c r="CBJ1" s="3481"/>
      <c r="CBK1" s="3481"/>
      <c r="CBL1" s="3481"/>
      <c r="CBM1" s="3481"/>
      <c r="CBN1" s="3481"/>
      <c r="CBO1" s="3481"/>
      <c r="CBP1" s="3481"/>
      <c r="CBQ1" s="3481"/>
      <c r="CBR1" s="3481"/>
      <c r="CBS1" s="3481"/>
      <c r="CBT1" s="3481"/>
      <c r="CBU1" s="3481"/>
      <c r="CBV1" s="3481"/>
      <c r="CBW1" s="3481"/>
      <c r="CBX1" s="3481"/>
      <c r="CBY1" s="3481"/>
      <c r="CBZ1" s="3481"/>
      <c r="CCA1" s="3481"/>
      <c r="CCB1" s="3481"/>
      <c r="CCC1" s="3481"/>
      <c r="CCD1" s="3481"/>
      <c r="CCE1" s="3481"/>
      <c r="CCF1" s="3481"/>
      <c r="CCG1" s="3481"/>
      <c r="CCH1" s="3481"/>
      <c r="CCI1" s="3481"/>
      <c r="CCJ1" s="3481"/>
      <c r="CCK1" s="3481"/>
      <c r="CCL1" s="3481"/>
      <c r="CCM1" s="3481"/>
      <c r="CCN1" s="3481"/>
      <c r="CCO1" s="3481"/>
      <c r="CCP1" s="3481"/>
      <c r="CCQ1" s="3481"/>
      <c r="CCR1" s="3481"/>
      <c r="CCS1" s="3481"/>
      <c r="CCT1" s="3481"/>
      <c r="CCU1" s="3481"/>
      <c r="CCV1" s="3481"/>
      <c r="CCW1" s="3481"/>
      <c r="CCX1" s="3481"/>
      <c r="CCY1" s="3481"/>
      <c r="CCZ1" s="3481"/>
      <c r="CDA1" s="3481"/>
      <c r="CDB1" s="3481"/>
      <c r="CDC1" s="3481"/>
      <c r="CDD1" s="3481"/>
      <c r="CDE1" s="3481"/>
      <c r="CDF1" s="3481"/>
      <c r="CDG1" s="3481"/>
      <c r="CDH1" s="3481"/>
      <c r="CDI1" s="3481"/>
      <c r="CDJ1" s="3481"/>
      <c r="CDK1" s="3481"/>
      <c r="CDL1" s="3481"/>
      <c r="CDM1" s="3481"/>
      <c r="CDN1" s="3481"/>
      <c r="CDO1" s="3481"/>
      <c r="CDP1" s="3481"/>
      <c r="CDQ1" s="3481"/>
      <c r="CDR1" s="3481"/>
      <c r="CDS1" s="3481"/>
      <c r="CDT1" s="3481"/>
      <c r="CDU1" s="3481"/>
      <c r="CDV1" s="3481"/>
      <c r="CDW1" s="3481"/>
      <c r="CDX1" s="3481"/>
      <c r="CDY1" s="3481"/>
      <c r="CDZ1" s="3481"/>
      <c r="CEA1" s="3481"/>
      <c r="CEB1" s="3481"/>
      <c r="CEC1" s="3481"/>
      <c r="CED1" s="3481"/>
      <c r="CEE1" s="3481"/>
      <c r="CEF1" s="3481"/>
      <c r="CEG1" s="3481"/>
      <c r="CEH1" s="3481"/>
      <c r="CEI1" s="3481"/>
      <c r="CEJ1" s="3481"/>
      <c r="CEK1" s="3481"/>
      <c r="CEL1" s="3481"/>
      <c r="CEM1" s="3481"/>
      <c r="CEN1" s="3481"/>
      <c r="CEO1" s="3481"/>
      <c r="CEP1" s="3481"/>
      <c r="CEQ1" s="3481"/>
      <c r="CER1" s="3481"/>
      <c r="CES1" s="3481"/>
      <c r="CET1" s="3481"/>
      <c r="CEU1" s="3481"/>
      <c r="CEV1" s="3481"/>
      <c r="CEW1" s="3481"/>
      <c r="CEX1" s="3481"/>
      <c r="CEY1" s="3481"/>
      <c r="CEZ1" s="3481"/>
      <c r="CFA1" s="3481"/>
      <c r="CFB1" s="3481"/>
      <c r="CFC1" s="3481"/>
      <c r="CFD1" s="3481"/>
      <c r="CFE1" s="3481"/>
      <c r="CFF1" s="3481"/>
      <c r="CFG1" s="3481"/>
      <c r="CFH1" s="3481"/>
      <c r="CFI1" s="3481"/>
      <c r="CFJ1" s="3481"/>
      <c r="CFK1" s="3481"/>
      <c r="CFL1" s="3481"/>
      <c r="CFM1" s="3481"/>
      <c r="CFN1" s="3481"/>
      <c r="CFO1" s="3481"/>
      <c r="CFP1" s="3481"/>
      <c r="CFQ1" s="3481"/>
      <c r="CFR1" s="3481"/>
      <c r="CFS1" s="3481"/>
      <c r="CFT1" s="3481"/>
      <c r="CFU1" s="3481"/>
      <c r="CFV1" s="3481"/>
      <c r="CFW1" s="3481"/>
      <c r="CFX1" s="3481"/>
      <c r="CFY1" s="3481"/>
      <c r="CFZ1" s="3481"/>
      <c r="CGA1" s="3481"/>
      <c r="CGB1" s="3481"/>
      <c r="CGC1" s="3481"/>
      <c r="CGD1" s="3481"/>
      <c r="CGE1" s="3481"/>
      <c r="CGF1" s="3481"/>
      <c r="CGG1" s="3481"/>
      <c r="CGH1" s="3481"/>
      <c r="CGI1" s="3481"/>
      <c r="CGJ1" s="3481"/>
      <c r="CGK1" s="3481"/>
      <c r="CGL1" s="3481"/>
      <c r="CGM1" s="3481"/>
      <c r="CGN1" s="3481"/>
      <c r="CGO1" s="3481"/>
      <c r="CGP1" s="3481"/>
      <c r="CGQ1" s="3481"/>
      <c r="CGR1" s="3481"/>
      <c r="CGS1" s="3481"/>
      <c r="CGT1" s="3481"/>
      <c r="CGU1" s="3481"/>
      <c r="CGV1" s="3481"/>
      <c r="CGW1" s="3481"/>
      <c r="CGX1" s="3481"/>
      <c r="CGY1" s="3481"/>
      <c r="CGZ1" s="3481"/>
      <c r="CHA1" s="3481"/>
      <c r="CHB1" s="3481"/>
      <c r="CHC1" s="3481"/>
      <c r="CHD1" s="3481"/>
      <c r="CHE1" s="3481"/>
      <c r="CHF1" s="3481"/>
      <c r="CHG1" s="3481"/>
      <c r="CHH1" s="3481"/>
      <c r="CHI1" s="3481"/>
      <c r="CHJ1" s="3481"/>
      <c r="CHK1" s="3481"/>
      <c r="CHL1" s="3481"/>
      <c r="CHM1" s="3481"/>
      <c r="CHN1" s="3481"/>
      <c r="CHO1" s="3481"/>
      <c r="CHP1" s="3481"/>
      <c r="CHQ1" s="3481"/>
      <c r="CHR1" s="3481"/>
      <c r="CHS1" s="3481"/>
      <c r="CHT1" s="3481"/>
      <c r="CHU1" s="3481"/>
      <c r="CHV1" s="3481"/>
      <c r="CHW1" s="3481"/>
      <c r="CHX1" s="3481"/>
      <c r="CHY1" s="3481"/>
      <c r="CHZ1" s="3481"/>
      <c r="CIA1" s="3481"/>
      <c r="CIB1" s="3481"/>
      <c r="CIC1" s="3481"/>
      <c r="CID1" s="3481"/>
      <c r="CIE1" s="3481"/>
      <c r="CIF1" s="3481"/>
      <c r="CIG1" s="3481"/>
      <c r="CIH1" s="3481"/>
      <c r="CII1" s="3481"/>
      <c r="CIJ1" s="3481"/>
      <c r="CIK1" s="3481"/>
      <c r="CIL1" s="3481"/>
      <c r="CIM1" s="3481"/>
      <c r="CIN1" s="3481"/>
      <c r="CIO1" s="3481"/>
      <c r="CIP1" s="3481"/>
      <c r="CIQ1" s="3481"/>
      <c r="CIR1" s="3481"/>
      <c r="CIS1" s="3481"/>
      <c r="CIT1" s="3481"/>
      <c r="CIU1" s="3481"/>
      <c r="CIV1" s="3481"/>
      <c r="CIW1" s="3481"/>
      <c r="CIX1" s="3481"/>
      <c r="CIY1" s="3481"/>
      <c r="CIZ1" s="3481"/>
      <c r="CJA1" s="3481"/>
      <c r="CJB1" s="3481"/>
      <c r="CJC1" s="3481"/>
      <c r="CJD1" s="3481"/>
      <c r="CJE1" s="3481"/>
      <c r="CJF1" s="3481"/>
      <c r="CJG1" s="3481"/>
      <c r="CJH1" s="3481"/>
      <c r="CJI1" s="3481"/>
      <c r="CJJ1" s="3481"/>
      <c r="CJK1" s="3481"/>
      <c r="CJL1" s="3481"/>
      <c r="CJM1" s="3481"/>
      <c r="CJN1" s="3481"/>
      <c r="CJO1" s="3481"/>
      <c r="CJP1" s="3481"/>
      <c r="CJQ1" s="3481"/>
      <c r="CJR1" s="3481"/>
      <c r="CJS1" s="3481"/>
      <c r="CJT1" s="3481"/>
      <c r="CJU1" s="3481"/>
      <c r="CJV1" s="3481"/>
      <c r="CJW1" s="3481"/>
      <c r="CJX1" s="3481"/>
      <c r="CJY1" s="3481"/>
      <c r="CJZ1" s="3481"/>
      <c r="CKA1" s="3481"/>
      <c r="CKB1" s="3481"/>
      <c r="CKC1" s="3481"/>
      <c r="CKD1" s="3481"/>
      <c r="CKE1" s="3481"/>
      <c r="CKF1" s="3481"/>
      <c r="CKG1" s="3481"/>
      <c r="CKH1" s="3481"/>
      <c r="CKI1" s="3481"/>
      <c r="CKJ1" s="3481"/>
      <c r="CKK1" s="3481"/>
      <c r="CKL1" s="3481"/>
      <c r="CKM1" s="3481"/>
      <c r="CKN1" s="3481"/>
      <c r="CKO1" s="3481"/>
      <c r="CKP1" s="3481"/>
      <c r="CKQ1" s="3481"/>
      <c r="CKR1" s="3481"/>
      <c r="CKS1" s="3481"/>
      <c r="CKT1" s="3481"/>
      <c r="CKU1" s="3481"/>
      <c r="CKV1" s="3481"/>
      <c r="CKW1" s="3481"/>
      <c r="CKX1" s="3481"/>
      <c r="CKY1" s="3481"/>
      <c r="CKZ1" s="3481"/>
      <c r="CLA1" s="3481"/>
      <c r="CLB1" s="3481"/>
      <c r="CLC1" s="3481"/>
      <c r="CLD1" s="3481"/>
      <c r="CLE1" s="3481"/>
      <c r="CLF1" s="3481"/>
      <c r="CLG1" s="3481"/>
      <c r="CLH1" s="3481"/>
      <c r="CLI1" s="3481"/>
      <c r="CLJ1" s="3481"/>
      <c r="CLK1" s="3481"/>
      <c r="CLL1" s="3481"/>
      <c r="CLM1" s="3481"/>
      <c r="CLN1" s="3481"/>
      <c r="CLO1" s="3481"/>
      <c r="CLP1" s="3481"/>
      <c r="CLQ1" s="3481"/>
      <c r="CLR1" s="3481"/>
      <c r="CLS1" s="3481"/>
      <c r="CLT1" s="3481"/>
      <c r="CLU1" s="3481"/>
      <c r="CLV1" s="3481"/>
      <c r="CLW1" s="3481"/>
      <c r="CLX1" s="3481"/>
      <c r="CLY1" s="3481"/>
      <c r="CLZ1" s="3481"/>
      <c r="CMA1" s="3481"/>
      <c r="CMB1" s="3481"/>
      <c r="CMC1" s="3481"/>
      <c r="CMD1" s="3481"/>
      <c r="CME1" s="3481"/>
      <c r="CMF1" s="3481"/>
      <c r="CMG1" s="3481"/>
      <c r="CMH1" s="3481"/>
      <c r="CMI1" s="3481"/>
      <c r="CMJ1" s="3481"/>
      <c r="CMK1" s="3481"/>
      <c r="CML1" s="3481"/>
      <c r="CMM1" s="3481"/>
      <c r="CMN1" s="3481"/>
      <c r="CMO1" s="3481"/>
      <c r="CMP1" s="3481"/>
      <c r="CMQ1" s="3481"/>
      <c r="CMR1" s="3481"/>
      <c r="CMS1" s="3481"/>
      <c r="CMT1" s="3481"/>
      <c r="CMU1" s="3481"/>
      <c r="CMV1" s="3481"/>
      <c r="CMW1" s="3481"/>
      <c r="CMX1" s="3481"/>
      <c r="CMY1" s="3481"/>
      <c r="CMZ1" s="3481"/>
      <c r="CNA1" s="3481"/>
      <c r="CNB1" s="3481"/>
      <c r="CNC1" s="3481"/>
      <c r="CND1" s="3481"/>
      <c r="CNE1" s="3481"/>
      <c r="CNF1" s="3481"/>
      <c r="CNG1" s="3481"/>
      <c r="CNH1" s="3481"/>
      <c r="CNI1" s="3481"/>
      <c r="CNJ1" s="3481"/>
      <c r="CNK1" s="3481"/>
      <c r="CNL1" s="3481"/>
      <c r="CNM1" s="3481"/>
      <c r="CNN1" s="3481"/>
      <c r="CNO1" s="3481"/>
      <c r="CNP1" s="3481"/>
      <c r="CNQ1" s="3481"/>
      <c r="CNR1" s="3481"/>
      <c r="CNS1" s="3481"/>
      <c r="CNT1" s="3481"/>
      <c r="CNU1" s="3481"/>
      <c r="CNV1" s="3481"/>
      <c r="CNW1" s="3481"/>
      <c r="CNX1" s="3481"/>
      <c r="CNY1" s="3481"/>
      <c r="CNZ1" s="3481"/>
      <c r="COA1" s="3481"/>
      <c r="COB1" s="3481"/>
      <c r="COC1" s="3481"/>
      <c r="COD1" s="3481"/>
      <c r="COE1" s="3481"/>
      <c r="COF1" s="3481"/>
      <c r="COG1" s="3481"/>
      <c r="COH1" s="3481"/>
      <c r="COI1" s="3481"/>
      <c r="COJ1" s="3481"/>
      <c r="COK1" s="3481"/>
      <c r="COL1" s="3481"/>
      <c r="COM1" s="3481"/>
      <c r="CON1" s="3481"/>
      <c r="COO1" s="3481"/>
      <c r="COP1" s="3481"/>
      <c r="COQ1" s="3481"/>
      <c r="COR1" s="3481"/>
      <c r="COS1" s="3481"/>
      <c r="COT1" s="3481"/>
      <c r="COU1" s="3481"/>
      <c r="COV1" s="3481"/>
      <c r="COW1" s="3481"/>
      <c r="COX1" s="3481"/>
      <c r="COY1" s="3481"/>
      <c r="COZ1" s="3481"/>
      <c r="CPA1" s="3481"/>
      <c r="CPB1" s="3481"/>
      <c r="CPC1" s="3481"/>
      <c r="CPD1" s="3481"/>
      <c r="CPE1" s="3481"/>
      <c r="CPF1" s="3481"/>
      <c r="CPG1" s="3481"/>
      <c r="CPH1" s="3481"/>
      <c r="CPI1" s="3481"/>
      <c r="CPJ1" s="3481"/>
      <c r="CPK1" s="3481"/>
      <c r="CPL1" s="3481"/>
      <c r="CPM1" s="3481"/>
      <c r="CPN1" s="3481"/>
      <c r="CPO1" s="3481"/>
      <c r="CPP1" s="3481"/>
      <c r="CPQ1" s="3481"/>
      <c r="CPR1" s="3481"/>
      <c r="CPS1" s="3481"/>
      <c r="CPT1" s="3481"/>
      <c r="CPU1" s="3481"/>
      <c r="CPV1" s="3481"/>
      <c r="CPW1" s="3481"/>
      <c r="CPX1" s="3481"/>
      <c r="CPY1" s="3481"/>
      <c r="CPZ1" s="3481"/>
      <c r="CQA1" s="3481"/>
      <c r="CQB1" s="3481"/>
      <c r="CQC1" s="3481"/>
      <c r="CQD1" s="3481"/>
      <c r="CQE1" s="3481"/>
      <c r="CQF1" s="3481"/>
      <c r="CQG1" s="3481"/>
      <c r="CQH1" s="3481"/>
      <c r="CQI1" s="3481"/>
      <c r="CQJ1" s="3481"/>
      <c r="CQK1" s="3481"/>
      <c r="CQL1" s="3481"/>
      <c r="CQM1" s="3481"/>
      <c r="CQN1" s="3481"/>
      <c r="CQO1" s="3481"/>
      <c r="CQP1" s="3481"/>
      <c r="CQQ1" s="3481"/>
      <c r="CQR1" s="3481"/>
      <c r="CQS1" s="3481"/>
      <c r="CQT1" s="3481"/>
      <c r="CQU1" s="3481"/>
      <c r="CQV1" s="3481"/>
      <c r="CQW1" s="3481"/>
      <c r="CQX1" s="3481"/>
      <c r="CQY1" s="3481"/>
      <c r="CQZ1" s="3481"/>
      <c r="CRA1" s="3481"/>
      <c r="CRB1" s="3481"/>
      <c r="CRC1" s="3481"/>
      <c r="CRD1" s="3481"/>
      <c r="CRE1" s="3481"/>
      <c r="CRF1" s="3481"/>
      <c r="CRG1" s="3481"/>
      <c r="CRH1" s="3481"/>
      <c r="CRI1" s="3481"/>
      <c r="CRJ1" s="3481"/>
      <c r="CRK1" s="3481"/>
      <c r="CRL1" s="3481"/>
      <c r="CRM1" s="3481"/>
      <c r="CRN1" s="3481"/>
      <c r="CRO1" s="3481"/>
      <c r="CRP1" s="3481"/>
      <c r="CRQ1" s="3481"/>
      <c r="CRR1" s="3481"/>
      <c r="CRS1" s="3481"/>
      <c r="CRT1" s="3481"/>
      <c r="CRU1" s="3481"/>
      <c r="CRV1" s="3481"/>
      <c r="CRW1" s="3481"/>
      <c r="CRX1" s="3481"/>
      <c r="CRY1" s="3481"/>
      <c r="CRZ1" s="3481"/>
      <c r="CSA1" s="3481"/>
      <c r="CSB1" s="3481"/>
      <c r="CSC1" s="3481"/>
      <c r="CSD1" s="3481"/>
      <c r="CSE1" s="3481"/>
      <c r="CSF1" s="3481"/>
      <c r="CSG1" s="3481"/>
      <c r="CSH1" s="3481"/>
      <c r="CSI1" s="3481"/>
      <c r="CSJ1" s="3481"/>
      <c r="CSK1" s="3481"/>
      <c r="CSL1" s="3481"/>
      <c r="CSM1" s="3481"/>
      <c r="CSN1" s="3481"/>
      <c r="CSO1" s="3481"/>
      <c r="CSP1" s="3481"/>
      <c r="CSQ1" s="3481"/>
      <c r="CSR1" s="3481"/>
      <c r="CSS1" s="3481"/>
      <c r="CST1" s="3481"/>
      <c r="CSU1" s="3481"/>
      <c r="CSV1" s="3481"/>
      <c r="CSW1" s="3481"/>
      <c r="CSX1" s="3481"/>
      <c r="CSY1" s="3481"/>
      <c r="CSZ1" s="3481"/>
      <c r="CTA1" s="3481"/>
      <c r="CTB1" s="3481"/>
      <c r="CTC1" s="3481"/>
      <c r="CTD1" s="3481"/>
      <c r="CTE1" s="3481"/>
      <c r="CTF1" s="3481"/>
      <c r="CTG1" s="3481"/>
      <c r="CTH1" s="3481"/>
      <c r="CTI1" s="3481"/>
      <c r="CTJ1" s="3481"/>
      <c r="CTK1" s="3481"/>
      <c r="CTL1" s="3481"/>
      <c r="CTM1" s="3481"/>
      <c r="CTN1" s="3481"/>
      <c r="CTO1" s="3481"/>
      <c r="CTP1" s="3481"/>
      <c r="CTQ1" s="3481"/>
      <c r="CTR1" s="3481"/>
      <c r="CTS1" s="3481"/>
      <c r="CTT1" s="3481"/>
      <c r="CTU1" s="3481"/>
      <c r="CTV1" s="3481"/>
      <c r="CTW1" s="3481"/>
      <c r="CTX1" s="3481"/>
      <c r="CTY1" s="3481"/>
      <c r="CTZ1" s="3481"/>
      <c r="CUA1" s="3481"/>
      <c r="CUB1" s="3481"/>
      <c r="CUC1" s="3481"/>
      <c r="CUD1" s="3481"/>
      <c r="CUE1" s="3481"/>
      <c r="CUF1" s="3481"/>
      <c r="CUG1" s="3481"/>
      <c r="CUH1" s="3481"/>
      <c r="CUI1" s="3481"/>
      <c r="CUJ1" s="3481"/>
      <c r="CUK1" s="3481"/>
      <c r="CUL1" s="3481"/>
      <c r="CUM1" s="3481"/>
      <c r="CUN1" s="3481"/>
      <c r="CUO1" s="3481"/>
      <c r="CUP1" s="3481"/>
      <c r="CUQ1" s="3481"/>
      <c r="CUR1" s="3481"/>
      <c r="CUS1" s="3481"/>
      <c r="CUT1" s="3481"/>
      <c r="CUU1" s="3481"/>
      <c r="CUV1" s="3481"/>
      <c r="CUW1" s="3481"/>
      <c r="CUX1" s="3481"/>
      <c r="CUY1" s="3481"/>
      <c r="CUZ1" s="3481"/>
      <c r="CVA1" s="3481"/>
      <c r="CVB1" s="3481"/>
      <c r="CVC1" s="3481"/>
      <c r="CVD1" s="3481"/>
      <c r="CVE1" s="3481"/>
      <c r="CVF1" s="3481"/>
      <c r="CVG1" s="3481"/>
      <c r="CVH1" s="3481"/>
      <c r="CVI1" s="3481"/>
      <c r="CVJ1" s="3481"/>
      <c r="CVK1" s="3481"/>
      <c r="CVL1" s="3481"/>
      <c r="CVM1" s="3481"/>
      <c r="CVN1" s="3481"/>
      <c r="CVO1" s="3481"/>
      <c r="CVP1" s="3481"/>
      <c r="CVQ1" s="3481"/>
      <c r="CVR1" s="3481"/>
      <c r="CVS1" s="3481"/>
      <c r="CVT1" s="3481"/>
      <c r="CVU1" s="3481"/>
      <c r="CVV1" s="3481"/>
      <c r="CVW1" s="3481"/>
      <c r="CVX1" s="3481"/>
      <c r="CVY1" s="3481"/>
      <c r="CVZ1" s="3481"/>
      <c r="CWA1" s="3481"/>
      <c r="CWB1" s="3481"/>
      <c r="CWC1" s="3481"/>
      <c r="CWD1" s="3481"/>
      <c r="CWE1" s="3481"/>
      <c r="CWF1" s="3481"/>
      <c r="CWG1" s="3481"/>
      <c r="CWH1" s="3481"/>
      <c r="CWI1" s="3481"/>
      <c r="CWJ1" s="3481"/>
      <c r="CWK1" s="3481"/>
      <c r="CWL1" s="3481"/>
      <c r="CWM1" s="3481"/>
      <c r="CWN1" s="3481"/>
      <c r="CWO1" s="3481"/>
      <c r="CWP1" s="3481"/>
      <c r="CWQ1" s="3481"/>
      <c r="CWR1" s="3481"/>
      <c r="CWS1" s="3481"/>
      <c r="CWT1" s="3481"/>
      <c r="CWU1" s="3481"/>
      <c r="CWV1" s="3481"/>
      <c r="CWW1" s="3481"/>
      <c r="CWX1" s="3481"/>
      <c r="CWY1" s="3481"/>
      <c r="CWZ1" s="3481"/>
      <c r="CXA1" s="3481"/>
      <c r="CXB1" s="3481"/>
      <c r="CXC1" s="3481"/>
      <c r="CXD1" s="3481"/>
      <c r="CXE1" s="3481"/>
      <c r="CXF1" s="3481"/>
      <c r="CXG1" s="3481"/>
      <c r="CXH1" s="3481"/>
      <c r="CXI1" s="3481"/>
      <c r="CXJ1" s="3481"/>
      <c r="CXK1" s="3481"/>
      <c r="CXL1" s="3481"/>
      <c r="CXM1" s="3481"/>
      <c r="CXN1" s="3481"/>
      <c r="CXO1" s="3481"/>
      <c r="CXP1" s="3481"/>
      <c r="CXQ1" s="3481"/>
      <c r="CXR1" s="3481"/>
      <c r="CXS1" s="3481"/>
      <c r="CXT1" s="3481"/>
      <c r="CXU1" s="3481"/>
      <c r="CXV1" s="3481"/>
      <c r="CXW1" s="3481"/>
      <c r="CXX1" s="3481"/>
      <c r="CXY1" s="3481"/>
      <c r="CXZ1" s="3481"/>
      <c r="CYA1" s="3481"/>
      <c r="CYB1" s="3481"/>
      <c r="CYC1" s="3481"/>
      <c r="CYD1" s="3481"/>
      <c r="CYE1" s="3481"/>
      <c r="CYF1" s="3481"/>
      <c r="CYG1" s="3481"/>
      <c r="CYH1" s="3481"/>
      <c r="CYI1" s="3481"/>
      <c r="CYJ1" s="3481"/>
      <c r="CYK1" s="3481"/>
      <c r="CYL1" s="3481"/>
      <c r="CYM1" s="3481"/>
      <c r="CYN1" s="3481"/>
      <c r="CYO1" s="3481"/>
      <c r="CYP1" s="3481"/>
      <c r="CYQ1" s="3481"/>
      <c r="CYR1" s="3481"/>
      <c r="CYS1" s="3481"/>
      <c r="CYT1" s="3481"/>
      <c r="CYU1" s="3481"/>
      <c r="CYV1" s="3481"/>
      <c r="CYW1" s="3481"/>
      <c r="CYX1" s="3481"/>
      <c r="CYY1" s="3481"/>
      <c r="CYZ1" s="3481"/>
      <c r="CZA1" s="3481"/>
      <c r="CZB1" s="3481"/>
      <c r="CZC1" s="3481"/>
      <c r="CZD1" s="3481"/>
      <c r="CZE1" s="3481"/>
      <c r="CZF1" s="3481"/>
      <c r="CZG1" s="3481"/>
      <c r="CZH1" s="3481"/>
      <c r="CZI1" s="3481"/>
      <c r="CZJ1" s="3481"/>
      <c r="CZK1" s="3481"/>
      <c r="CZL1" s="3481"/>
      <c r="CZM1" s="3481"/>
      <c r="CZN1" s="3481"/>
      <c r="CZO1" s="3481"/>
      <c r="CZP1" s="3481"/>
      <c r="CZQ1" s="3481"/>
      <c r="CZR1" s="3481"/>
      <c r="CZS1" s="3481"/>
      <c r="CZT1" s="3481"/>
      <c r="CZU1" s="3481"/>
      <c r="CZV1" s="3481"/>
      <c r="CZW1" s="3481"/>
      <c r="CZX1" s="3481"/>
      <c r="CZY1" s="3481"/>
      <c r="CZZ1" s="3481"/>
      <c r="DAA1" s="3481"/>
      <c r="DAB1" s="3481"/>
      <c r="DAC1" s="3481"/>
      <c r="DAD1" s="3481"/>
      <c r="DAE1" s="3481"/>
      <c r="DAF1" s="3481"/>
      <c r="DAG1" s="3481"/>
      <c r="DAH1" s="3481"/>
      <c r="DAI1" s="3481"/>
      <c r="DAJ1" s="3481"/>
      <c r="DAK1" s="3481"/>
      <c r="DAL1" s="3481"/>
      <c r="DAM1" s="3481"/>
      <c r="DAN1" s="3481"/>
      <c r="DAO1" s="3481"/>
      <c r="DAP1" s="3481"/>
      <c r="DAQ1" s="3481"/>
      <c r="DAR1" s="3481"/>
      <c r="DAS1" s="3481"/>
      <c r="DAT1" s="3481"/>
      <c r="DAU1" s="3481"/>
      <c r="DAV1" s="3481"/>
      <c r="DAW1" s="3481"/>
      <c r="DAX1" s="3481"/>
      <c r="DAY1" s="3481"/>
      <c r="DAZ1" s="3481"/>
      <c r="DBA1" s="3481"/>
      <c r="DBB1" s="3481"/>
      <c r="DBC1" s="3481"/>
      <c r="DBD1" s="3481"/>
      <c r="DBE1" s="3481"/>
      <c r="DBF1" s="3481"/>
      <c r="DBG1" s="3481"/>
      <c r="DBH1" s="3481"/>
      <c r="DBI1" s="3481"/>
      <c r="DBJ1" s="3481"/>
      <c r="DBK1" s="3481"/>
      <c r="DBL1" s="3481"/>
      <c r="DBM1" s="3481"/>
      <c r="DBN1" s="3481"/>
      <c r="DBO1" s="3481"/>
      <c r="DBP1" s="3481"/>
      <c r="DBQ1" s="3481"/>
      <c r="DBR1" s="3481"/>
      <c r="DBS1" s="3481"/>
      <c r="DBT1" s="3481"/>
      <c r="DBU1" s="3481"/>
      <c r="DBV1" s="3481"/>
      <c r="DBW1" s="3481"/>
      <c r="DBX1" s="3481"/>
      <c r="DBY1" s="3481"/>
      <c r="DBZ1" s="3481"/>
      <c r="DCA1" s="3481"/>
      <c r="DCB1" s="3481"/>
      <c r="DCC1" s="3481"/>
      <c r="DCD1" s="3481"/>
      <c r="DCE1" s="3481"/>
      <c r="DCF1" s="3481"/>
      <c r="DCG1" s="3481"/>
      <c r="DCH1" s="3481"/>
      <c r="DCI1" s="3481"/>
      <c r="DCJ1" s="3481"/>
      <c r="DCK1" s="3481"/>
      <c r="DCL1" s="3481"/>
      <c r="DCM1" s="3481"/>
      <c r="DCN1" s="3481"/>
      <c r="DCO1" s="3481"/>
      <c r="DCP1" s="3481"/>
      <c r="DCQ1" s="3481"/>
      <c r="DCR1" s="3481"/>
      <c r="DCS1" s="3481"/>
      <c r="DCT1" s="3481"/>
      <c r="DCU1" s="3481"/>
      <c r="DCV1" s="3481"/>
      <c r="DCW1" s="3481"/>
      <c r="DCX1" s="3481"/>
      <c r="DCY1" s="3481"/>
      <c r="DCZ1" s="3481"/>
      <c r="DDA1" s="3481"/>
      <c r="DDB1" s="3481"/>
      <c r="DDC1" s="3481"/>
      <c r="DDD1" s="3481"/>
      <c r="DDE1" s="3481"/>
      <c r="DDF1" s="3481"/>
      <c r="DDG1" s="3481"/>
      <c r="DDH1" s="3481"/>
      <c r="DDI1" s="3481"/>
      <c r="DDJ1" s="3481"/>
      <c r="DDK1" s="3481"/>
      <c r="DDL1" s="3481"/>
      <c r="DDM1" s="3481"/>
      <c r="DDN1" s="3481"/>
      <c r="DDO1" s="3481"/>
      <c r="DDP1" s="3481"/>
      <c r="DDQ1" s="3481"/>
      <c r="DDR1" s="3481"/>
      <c r="DDS1" s="3481"/>
      <c r="DDT1" s="3481"/>
      <c r="DDU1" s="3481"/>
      <c r="DDV1" s="3481"/>
      <c r="DDW1" s="3481"/>
      <c r="DDX1" s="3481"/>
      <c r="DDY1" s="3481"/>
      <c r="DDZ1" s="3481"/>
      <c r="DEA1" s="3481"/>
      <c r="DEB1" s="3481"/>
      <c r="DEC1" s="3481"/>
      <c r="DED1" s="3481"/>
      <c r="DEE1" s="3481"/>
      <c r="DEF1" s="3481"/>
      <c r="DEG1" s="3481"/>
      <c r="DEH1" s="3481"/>
      <c r="DEI1" s="3481"/>
      <c r="DEJ1" s="3481"/>
      <c r="DEK1" s="3481"/>
      <c r="DEL1" s="3481"/>
      <c r="DEM1" s="3481"/>
      <c r="DEN1" s="3481"/>
      <c r="DEO1" s="3481"/>
      <c r="DEP1" s="3481"/>
      <c r="DEQ1" s="3481"/>
      <c r="DER1" s="3481"/>
      <c r="DES1" s="3481"/>
      <c r="DET1" s="3481"/>
      <c r="DEU1" s="3481"/>
      <c r="DEV1" s="3481"/>
      <c r="DEW1" s="3481"/>
      <c r="DEX1" s="3481"/>
      <c r="DEY1" s="3481"/>
      <c r="DEZ1" s="3481"/>
      <c r="DFA1" s="3481"/>
      <c r="DFB1" s="3481"/>
      <c r="DFC1" s="3481"/>
      <c r="DFD1" s="3481"/>
      <c r="DFE1" s="3481"/>
      <c r="DFF1" s="3481"/>
      <c r="DFG1" s="3481"/>
      <c r="DFH1" s="3481"/>
      <c r="DFI1" s="3481"/>
      <c r="DFJ1" s="3481"/>
      <c r="DFK1" s="3481"/>
      <c r="DFL1" s="3481"/>
      <c r="DFM1" s="3481"/>
      <c r="DFN1" s="3481"/>
      <c r="DFO1" s="3481"/>
      <c r="DFP1" s="3481"/>
      <c r="DFQ1" s="3481"/>
      <c r="DFR1" s="3481"/>
      <c r="DFS1" s="3481"/>
      <c r="DFT1" s="3481"/>
      <c r="DFU1" s="3481"/>
      <c r="DFV1" s="3481"/>
      <c r="DFW1" s="3481"/>
      <c r="DFX1" s="3481"/>
      <c r="DFY1" s="3481"/>
      <c r="DFZ1" s="3481"/>
      <c r="DGA1" s="3481"/>
      <c r="DGB1" s="3481"/>
      <c r="DGC1" s="3481"/>
      <c r="DGD1" s="3481"/>
      <c r="DGE1" s="3481"/>
      <c r="DGF1" s="3481"/>
      <c r="DGG1" s="3481"/>
      <c r="DGH1" s="3481"/>
      <c r="DGI1" s="3481"/>
      <c r="DGJ1" s="3481"/>
      <c r="DGK1" s="3481"/>
      <c r="DGL1" s="3481"/>
      <c r="DGM1" s="3481"/>
      <c r="DGN1" s="3481"/>
      <c r="DGO1" s="3481"/>
      <c r="DGP1" s="3481"/>
      <c r="DGQ1" s="3481"/>
      <c r="DGR1" s="3481"/>
      <c r="DGS1" s="3481"/>
      <c r="DGT1" s="3481"/>
      <c r="DGU1" s="3481"/>
      <c r="DGV1" s="3481"/>
      <c r="DGW1" s="3481"/>
      <c r="DGX1" s="3481"/>
      <c r="DGY1" s="3481"/>
      <c r="DGZ1" s="3481"/>
      <c r="DHA1" s="3481"/>
      <c r="DHB1" s="3481"/>
      <c r="DHC1" s="3481"/>
      <c r="DHD1" s="3481"/>
      <c r="DHE1" s="3481"/>
      <c r="DHF1" s="3481"/>
      <c r="DHG1" s="3481"/>
      <c r="DHH1" s="3481"/>
      <c r="DHI1" s="3481"/>
      <c r="DHJ1" s="3481"/>
      <c r="DHK1" s="3481"/>
      <c r="DHL1" s="3481"/>
      <c r="DHM1" s="3481"/>
      <c r="DHN1" s="3481"/>
      <c r="DHO1" s="3481"/>
      <c r="DHP1" s="3481"/>
      <c r="DHQ1" s="3481"/>
      <c r="DHR1" s="3481"/>
      <c r="DHS1" s="3481"/>
      <c r="DHT1" s="3481"/>
      <c r="DHU1" s="3481"/>
      <c r="DHV1" s="3481"/>
      <c r="DHW1" s="3481"/>
      <c r="DHX1" s="3481"/>
      <c r="DHY1" s="3481"/>
      <c r="DHZ1" s="3481"/>
      <c r="DIA1" s="3481"/>
      <c r="DIB1" s="3481"/>
      <c r="DIC1" s="3481"/>
      <c r="DID1" s="3481"/>
      <c r="DIE1" s="3481"/>
      <c r="DIF1" s="3481"/>
      <c r="DIG1" s="3481"/>
      <c r="DIH1" s="3481"/>
      <c r="DII1" s="3481"/>
      <c r="DIJ1" s="3481"/>
      <c r="DIK1" s="3481"/>
      <c r="DIL1" s="3481"/>
      <c r="DIM1" s="3481"/>
      <c r="DIN1" s="3481"/>
      <c r="DIO1" s="3481"/>
      <c r="DIP1" s="3481"/>
      <c r="DIQ1" s="3481"/>
      <c r="DIR1" s="3481"/>
      <c r="DIS1" s="3481"/>
      <c r="DIT1" s="3481"/>
      <c r="DIU1" s="3481"/>
      <c r="DIV1" s="3481"/>
      <c r="DIW1" s="3481"/>
      <c r="DIX1" s="3481"/>
      <c r="DIY1" s="3481"/>
      <c r="DIZ1" s="3481"/>
      <c r="DJA1" s="3481"/>
      <c r="DJB1" s="3481"/>
      <c r="DJC1" s="3481"/>
      <c r="DJD1" s="3481"/>
      <c r="DJE1" s="3481"/>
      <c r="DJF1" s="3481"/>
      <c r="DJG1" s="3481"/>
      <c r="DJH1" s="3481"/>
      <c r="DJI1" s="3481"/>
      <c r="DJJ1" s="3481"/>
      <c r="DJK1" s="3481"/>
      <c r="DJL1" s="3481"/>
      <c r="DJM1" s="3481"/>
      <c r="DJN1" s="3481"/>
      <c r="DJO1" s="3481"/>
      <c r="DJP1" s="3481"/>
      <c r="DJQ1" s="3481"/>
      <c r="DJR1" s="3481"/>
      <c r="DJS1" s="3481"/>
      <c r="DJT1" s="3481"/>
      <c r="DJU1" s="3481"/>
      <c r="DJV1" s="3481"/>
      <c r="DJW1" s="3481"/>
      <c r="DJX1" s="3481"/>
      <c r="DJY1" s="3481"/>
      <c r="DJZ1" s="3481"/>
      <c r="DKA1" s="3481"/>
      <c r="DKB1" s="3481"/>
      <c r="DKC1" s="3481"/>
      <c r="DKD1" s="3481"/>
      <c r="DKE1" s="3481"/>
      <c r="DKF1" s="3481"/>
      <c r="DKG1" s="3481"/>
      <c r="DKH1" s="3481"/>
      <c r="DKI1" s="3481"/>
      <c r="DKJ1" s="3481"/>
      <c r="DKK1" s="3481"/>
      <c r="DKL1" s="3481"/>
      <c r="DKM1" s="3481"/>
      <c r="DKN1" s="3481"/>
      <c r="DKO1" s="3481"/>
      <c r="DKP1" s="3481"/>
      <c r="DKQ1" s="3481"/>
      <c r="DKR1" s="3481"/>
      <c r="DKS1" s="3481"/>
      <c r="DKT1" s="3481"/>
      <c r="DKU1" s="3481"/>
      <c r="DKV1" s="3481"/>
      <c r="DKW1" s="3481"/>
      <c r="DKX1" s="3481"/>
      <c r="DKY1" s="3481"/>
      <c r="DKZ1" s="3481"/>
      <c r="DLA1" s="3481"/>
      <c r="DLB1" s="3481"/>
      <c r="DLC1" s="3481"/>
      <c r="DLD1" s="3481"/>
      <c r="DLE1" s="3481"/>
      <c r="DLF1" s="3481"/>
      <c r="DLG1" s="3481"/>
      <c r="DLH1" s="3481"/>
      <c r="DLI1" s="3481"/>
      <c r="DLJ1" s="3481"/>
      <c r="DLK1" s="3481"/>
      <c r="DLL1" s="3481"/>
      <c r="DLM1" s="3481"/>
      <c r="DLN1" s="3481"/>
      <c r="DLO1" s="3481"/>
      <c r="DLP1" s="3481"/>
      <c r="DLQ1" s="3481"/>
      <c r="DLR1" s="3481"/>
      <c r="DLS1" s="3481"/>
      <c r="DLT1" s="3481"/>
      <c r="DLU1" s="3481"/>
      <c r="DLV1" s="3481"/>
      <c r="DLW1" s="3481"/>
      <c r="DLX1" s="3481"/>
      <c r="DLY1" s="3481"/>
      <c r="DLZ1" s="3481"/>
      <c r="DMA1" s="3481"/>
      <c r="DMB1" s="3481"/>
      <c r="DMC1" s="3481"/>
      <c r="DMD1" s="3481"/>
      <c r="DME1" s="3481"/>
      <c r="DMF1" s="3481"/>
      <c r="DMG1" s="3481"/>
      <c r="DMH1" s="3481"/>
      <c r="DMI1" s="3481"/>
      <c r="DMJ1" s="3481"/>
      <c r="DMK1" s="3481"/>
      <c r="DML1" s="3481"/>
      <c r="DMM1" s="3481"/>
      <c r="DMN1" s="3481"/>
      <c r="DMO1" s="3481"/>
      <c r="DMP1" s="3481"/>
      <c r="DMQ1" s="3481"/>
      <c r="DMR1" s="3481"/>
      <c r="DMS1" s="3481"/>
      <c r="DMT1" s="3481"/>
      <c r="DMU1" s="3481"/>
      <c r="DMV1" s="3481"/>
      <c r="DMW1" s="3481"/>
      <c r="DMX1" s="3481"/>
      <c r="DMY1" s="3481"/>
      <c r="DMZ1" s="3481"/>
      <c r="DNA1" s="3481"/>
      <c r="DNB1" s="3481"/>
      <c r="DNC1" s="3481"/>
      <c r="DND1" s="3481"/>
      <c r="DNE1" s="3481"/>
      <c r="DNF1" s="3481"/>
      <c r="DNG1" s="3481"/>
      <c r="DNH1" s="3481"/>
      <c r="DNI1" s="3481"/>
      <c r="DNJ1" s="3481"/>
      <c r="DNK1" s="3481"/>
      <c r="DNL1" s="3481"/>
      <c r="DNM1" s="3481"/>
      <c r="DNN1" s="3481"/>
      <c r="DNO1" s="3481"/>
      <c r="DNP1" s="3481"/>
      <c r="DNQ1" s="3481"/>
      <c r="DNR1" s="3481"/>
      <c r="DNS1" s="3481"/>
      <c r="DNT1" s="3481"/>
      <c r="DNU1" s="3481"/>
      <c r="DNV1" s="3481"/>
      <c r="DNW1" s="3481"/>
      <c r="DNX1" s="3481"/>
      <c r="DNY1" s="3481"/>
      <c r="DNZ1" s="3481"/>
      <c r="DOA1" s="3481"/>
      <c r="DOB1" s="3481"/>
      <c r="DOC1" s="3481"/>
      <c r="DOD1" s="3481"/>
      <c r="DOE1" s="3481"/>
      <c r="DOF1" s="3481"/>
      <c r="DOG1" s="3481"/>
      <c r="DOH1" s="3481"/>
      <c r="DOI1" s="3481"/>
      <c r="DOJ1" s="3481"/>
      <c r="DOK1" s="3481"/>
      <c r="DOL1" s="3481"/>
      <c r="DOM1" s="3481"/>
      <c r="DON1" s="3481"/>
      <c r="DOO1" s="3481"/>
      <c r="DOP1" s="3481"/>
      <c r="DOQ1" s="3481"/>
      <c r="DOR1" s="3481"/>
      <c r="DOS1" s="3481"/>
      <c r="DOT1" s="3481"/>
      <c r="DOU1" s="3481"/>
      <c r="DOV1" s="3481"/>
      <c r="DOW1" s="3481"/>
      <c r="DOX1" s="3481"/>
      <c r="DOY1" s="3481"/>
      <c r="DOZ1" s="3481"/>
      <c r="DPA1" s="3481"/>
      <c r="DPB1" s="3481"/>
      <c r="DPC1" s="3481"/>
      <c r="DPD1" s="3481"/>
      <c r="DPE1" s="3481"/>
      <c r="DPF1" s="3481"/>
      <c r="DPG1" s="3481"/>
      <c r="DPH1" s="3481"/>
      <c r="DPI1" s="3481"/>
      <c r="DPJ1" s="3481"/>
      <c r="DPK1" s="3481"/>
      <c r="DPL1" s="3481"/>
      <c r="DPM1" s="3481"/>
      <c r="DPN1" s="3481"/>
      <c r="DPO1" s="3481"/>
      <c r="DPP1" s="3481"/>
      <c r="DPQ1" s="3481"/>
      <c r="DPR1" s="3481"/>
      <c r="DPS1" s="3481"/>
      <c r="DPT1" s="3481"/>
      <c r="DPU1" s="3481"/>
      <c r="DPV1" s="3481"/>
      <c r="DPW1" s="3481"/>
      <c r="DPX1" s="3481"/>
      <c r="DPY1" s="3481"/>
      <c r="DPZ1" s="3481"/>
      <c r="DQA1" s="3481"/>
      <c r="DQB1" s="3481"/>
      <c r="DQC1" s="3481"/>
      <c r="DQD1" s="3481"/>
      <c r="DQE1" s="3481"/>
      <c r="DQF1" s="3481"/>
      <c r="DQG1" s="3481"/>
      <c r="DQH1" s="3481"/>
      <c r="DQI1" s="3481"/>
      <c r="DQJ1" s="3481"/>
      <c r="DQK1" s="3481"/>
      <c r="DQL1" s="3481"/>
      <c r="DQM1" s="3481"/>
      <c r="DQN1" s="3481"/>
      <c r="DQO1" s="3481"/>
      <c r="DQP1" s="3481"/>
      <c r="DQQ1" s="3481"/>
      <c r="DQR1" s="3481"/>
      <c r="DQS1" s="3481"/>
      <c r="DQT1" s="3481"/>
      <c r="DQU1" s="3481"/>
      <c r="DQV1" s="3481"/>
      <c r="DQW1" s="3481"/>
      <c r="DQX1" s="3481"/>
      <c r="DQY1" s="3481"/>
      <c r="DQZ1" s="3481"/>
      <c r="DRA1" s="3481"/>
      <c r="DRB1" s="3481"/>
      <c r="DRC1" s="3481"/>
      <c r="DRD1" s="3481"/>
      <c r="DRE1" s="3481"/>
      <c r="DRF1" s="3481"/>
      <c r="DRG1" s="3481"/>
      <c r="DRH1" s="3481"/>
      <c r="DRI1" s="3481"/>
      <c r="DRJ1" s="3481"/>
      <c r="DRK1" s="3481"/>
      <c r="DRL1" s="3481"/>
      <c r="DRM1" s="3481"/>
      <c r="DRN1" s="3481"/>
      <c r="DRO1" s="3481"/>
      <c r="DRP1" s="3481"/>
      <c r="DRQ1" s="3481"/>
      <c r="DRR1" s="3481"/>
      <c r="DRS1" s="3481"/>
      <c r="DRT1" s="3481"/>
      <c r="DRU1" s="3481"/>
      <c r="DRV1" s="3481"/>
      <c r="DRW1" s="3481"/>
      <c r="DRX1" s="3481"/>
      <c r="DRY1" s="3481"/>
      <c r="DRZ1" s="3481"/>
      <c r="DSA1" s="3481"/>
      <c r="DSB1" s="3481"/>
      <c r="DSC1" s="3481"/>
      <c r="DSD1" s="3481"/>
      <c r="DSE1" s="3481"/>
      <c r="DSF1" s="3481"/>
      <c r="DSG1" s="3481"/>
      <c r="DSH1" s="3481"/>
      <c r="DSI1" s="3481"/>
      <c r="DSJ1" s="3481"/>
      <c r="DSK1" s="3481"/>
      <c r="DSL1" s="3481"/>
      <c r="DSM1" s="3481"/>
      <c r="DSN1" s="3481"/>
      <c r="DSO1" s="3481"/>
      <c r="DSP1" s="3481"/>
      <c r="DSQ1" s="3481"/>
      <c r="DSR1" s="3481"/>
      <c r="DSS1" s="3481"/>
      <c r="DST1" s="3481"/>
      <c r="DSU1" s="3481"/>
      <c r="DSV1" s="3481"/>
      <c r="DSW1" s="3481"/>
      <c r="DSX1" s="3481"/>
      <c r="DSY1" s="3481"/>
      <c r="DSZ1" s="3481"/>
      <c r="DTA1" s="3481"/>
      <c r="DTB1" s="3481"/>
      <c r="DTC1" s="3481"/>
      <c r="DTD1" s="3481"/>
      <c r="DTE1" s="3481"/>
      <c r="DTF1" s="3481"/>
      <c r="DTG1" s="3481"/>
      <c r="DTH1" s="3481"/>
      <c r="DTI1" s="3481"/>
      <c r="DTJ1" s="3481"/>
      <c r="DTK1" s="3481"/>
      <c r="DTL1" s="3481"/>
      <c r="DTM1" s="3481"/>
      <c r="DTN1" s="3481"/>
      <c r="DTO1" s="3481"/>
      <c r="DTP1" s="3481"/>
      <c r="DTQ1" s="3481"/>
      <c r="DTR1" s="3481"/>
      <c r="DTS1" s="3481"/>
      <c r="DTT1" s="3481"/>
      <c r="DTU1" s="3481"/>
      <c r="DTV1" s="3481"/>
      <c r="DTW1" s="3481"/>
      <c r="DTX1" s="3481"/>
      <c r="DTY1" s="3481"/>
      <c r="DTZ1" s="3481"/>
      <c r="DUA1" s="3481"/>
      <c r="DUB1" s="3481"/>
      <c r="DUC1" s="3481"/>
      <c r="DUD1" s="3481"/>
      <c r="DUE1" s="3481"/>
      <c r="DUF1" s="3481"/>
      <c r="DUG1" s="3481"/>
      <c r="DUH1" s="3481"/>
      <c r="DUI1" s="3481"/>
      <c r="DUJ1" s="3481"/>
      <c r="DUK1" s="3481"/>
      <c r="DUL1" s="3481"/>
      <c r="DUM1" s="3481"/>
      <c r="DUN1" s="3481"/>
      <c r="DUO1" s="3481"/>
      <c r="DUP1" s="3481"/>
      <c r="DUQ1" s="3481"/>
      <c r="DUR1" s="3481"/>
      <c r="DUS1" s="3481"/>
      <c r="DUT1" s="3481"/>
      <c r="DUU1" s="3481"/>
      <c r="DUV1" s="3481"/>
      <c r="DUW1" s="3481"/>
      <c r="DUX1" s="3481"/>
      <c r="DUY1" s="3481"/>
      <c r="DUZ1" s="3481"/>
      <c r="DVA1" s="3481"/>
      <c r="DVB1" s="3481"/>
      <c r="DVC1" s="3481"/>
      <c r="DVD1" s="3481"/>
      <c r="DVE1" s="3481"/>
      <c r="DVF1" s="3481"/>
      <c r="DVG1" s="3481"/>
      <c r="DVH1" s="3481"/>
      <c r="DVI1" s="3481"/>
      <c r="DVJ1" s="3481"/>
      <c r="DVK1" s="3481"/>
      <c r="DVL1" s="3481"/>
      <c r="DVM1" s="3481"/>
      <c r="DVN1" s="3481"/>
      <c r="DVO1" s="3481"/>
      <c r="DVP1" s="3481"/>
      <c r="DVQ1" s="3481"/>
      <c r="DVR1" s="3481"/>
      <c r="DVS1" s="3481"/>
      <c r="DVT1" s="3481"/>
      <c r="DVU1" s="3481"/>
      <c r="DVV1" s="3481"/>
      <c r="DVW1" s="3481"/>
      <c r="DVX1" s="3481"/>
      <c r="DVY1" s="3481"/>
      <c r="DVZ1" s="3481"/>
      <c r="DWA1" s="3481"/>
      <c r="DWB1" s="3481"/>
      <c r="DWC1" s="3481"/>
      <c r="DWD1" s="3481"/>
      <c r="DWE1" s="3481"/>
      <c r="DWF1" s="3481"/>
      <c r="DWG1" s="3481"/>
      <c r="DWH1" s="3481"/>
      <c r="DWI1" s="3481"/>
      <c r="DWJ1" s="3481"/>
      <c r="DWK1" s="3481"/>
      <c r="DWL1" s="3481"/>
      <c r="DWM1" s="3481"/>
      <c r="DWN1" s="3481"/>
      <c r="DWO1" s="3481"/>
      <c r="DWP1" s="3481"/>
      <c r="DWQ1" s="3481"/>
      <c r="DWR1" s="3481"/>
      <c r="DWS1" s="3481"/>
      <c r="DWT1" s="3481"/>
      <c r="DWU1" s="3481"/>
      <c r="DWV1" s="3481"/>
      <c r="DWW1" s="3481"/>
      <c r="DWX1" s="3481"/>
      <c r="DWY1" s="3481"/>
      <c r="DWZ1" s="3481"/>
      <c r="DXA1" s="3481"/>
      <c r="DXB1" s="3481"/>
      <c r="DXC1" s="3481"/>
      <c r="DXD1" s="3481"/>
      <c r="DXE1" s="3481"/>
      <c r="DXF1" s="3481"/>
      <c r="DXG1" s="3481"/>
      <c r="DXH1" s="3481"/>
      <c r="DXI1" s="3481"/>
      <c r="DXJ1" s="3481"/>
      <c r="DXK1" s="3481"/>
      <c r="DXL1" s="3481"/>
      <c r="DXM1" s="3481"/>
      <c r="DXN1" s="3481"/>
      <c r="DXO1" s="3481"/>
      <c r="DXP1" s="3481"/>
      <c r="DXQ1" s="3481"/>
      <c r="DXR1" s="3481"/>
      <c r="DXS1" s="3481"/>
      <c r="DXT1" s="3481"/>
      <c r="DXU1" s="3481"/>
      <c r="DXV1" s="3481"/>
      <c r="DXW1" s="3481"/>
      <c r="DXX1" s="3481"/>
      <c r="DXY1" s="3481"/>
      <c r="DXZ1" s="3481"/>
      <c r="DYA1" s="3481"/>
      <c r="DYB1" s="3481"/>
      <c r="DYC1" s="3481"/>
      <c r="DYD1" s="3481"/>
      <c r="DYE1" s="3481"/>
      <c r="DYF1" s="3481"/>
      <c r="DYG1" s="3481"/>
      <c r="DYH1" s="3481"/>
      <c r="DYI1" s="3481"/>
      <c r="DYJ1" s="3481"/>
      <c r="DYK1" s="3481"/>
      <c r="DYL1" s="3481"/>
      <c r="DYM1" s="3481"/>
      <c r="DYN1" s="3481"/>
      <c r="DYO1" s="3481"/>
      <c r="DYP1" s="3481"/>
      <c r="DYQ1" s="3481"/>
      <c r="DYR1" s="3481"/>
      <c r="DYS1" s="3481"/>
      <c r="DYT1" s="3481"/>
      <c r="DYU1" s="3481"/>
      <c r="DYV1" s="3481"/>
      <c r="DYW1" s="3481"/>
      <c r="DYX1" s="3481"/>
      <c r="DYY1" s="3481"/>
      <c r="DYZ1" s="3481"/>
      <c r="DZA1" s="3481"/>
      <c r="DZB1" s="3481"/>
      <c r="DZC1" s="3481"/>
      <c r="DZD1" s="3481"/>
      <c r="DZE1" s="3481"/>
      <c r="DZF1" s="3481"/>
      <c r="DZG1" s="3481"/>
      <c r="DZH1" s="3481"/>
      <c r="DZI1" s="3481"/>
      <c r="DZJ1" s="3481"/>
      <c r="DZK1" s="3481"/>
      <c r="DZL1" s="3481"/>
      <c r="DZM1" s="3481"/>
      <c r="DZN1" s="3481"/>
      <c r="DZO1" s="3481"/>
      <c r="DZP1" s="3481"/>
      <c r="DZQ1" s="3481"/>
      <c r="DZR1" s="3481"/>
      <c r="DZS1" s="3481"/>
      <c r="DZT1" s="3481"/>
      <c r="DZU1" s="3481"/>
      <c r="DZV1" s="3481"/>
      <c r="DZW1" s="3481"/>
      <c r="DZX1" s="3481"/>
      <c r="DZY1" s="3481"/>
      <c r="DZZ1" s="3481"/>
      <c r="EAA1" s="3481"/>
      <c r="EAB1" s="3481"/>
      <c r="EAC1" s="3481"/>
      <c r="EAD1" s="3481"/>
      <c r="EAE1" s="3481"/>
      <c r="EAF1" s="3481"/>
      <c r="EAG1" s="3481"/>
      <c r="EAH1" s="3481"/>
      <c r="EAI1" s="3481"/>
      <c r="EAJ1" s="3481"/>
      <c r="EAK1" s="3481"/>
      <c r="EAL1" s="3481"/>
      <c r="EAM1" s="3481"/>
      <c r="EAN1" s="3481"/>
      <c r="EAO1" s="3481"/>
      <c r="EAP1" s="3481"/>
      <c r="EAQ1" s="3481"/>
      <c r="EAR1" s="3481"/>
      <c r="EAS1" s="3481"/>
      <c r="EAT1" s="3481"/>
      <c r="EAU1" s="3481"/>
      <c r="EAV1" s="3481"/>
      <c r="EAW1" s="3481"/>
      <c r="EAX1" s="3481"/>
      <c r="EAY1" s="3481"/>
      <c r="EAZ1" s="3481"/>
      <c r="EBA1" s="3481"/>
      <c r="EBB1" s="3481"/>
      <c r="EBC1" s="3481"/>
      <c r="EBD1" s="3481"/>
      <c r="EBE1" s="3481"/>
      <c r="EBF1" s="3481"/>
      <c r="EBG1" s="3481"/>
      <c r="EBH1" s="3481"/>
      <c r="EBI1" s="3481"/>
      <c r="EBJ1" s="3481"/>
      <c r="EBK1" s="3481"/>
      <c r="EBL1" s="3481"/>
      <c r="EBM1" s="3481"/>
      <c r="EBN1" s="3481"/>
      <c r="EBO1" s="3481"/>
      <c r="EBP1" s="3481"/>
      <c r="EBQ1" s="3481"/>
      <c r="EBR1" s="3481"/>
      <c r="EBS1" s="3481"/>
      <c r="EBT1" s="3481"/>
      <c r="EBU1" s="3481"/>
      <c r="EBV1" s="3481"/>
      <c r="EBW1" s="3481"/>
      <c r="EBX1" s="3481"/>
      <c r="EBY1" s="3481"/>
      <c r="EBZ1" s="3481"/>
      <c r="ECA1" s="3481"/>
      <c r="ECB1" s="3481"/>
      <c r="ECC1" s="3481"/>
      <c r="ECD1" s="3481"/>
      <c r="ECE1" s="3481"/>
      <c r="ECF1" s="3481"/>
      <c r="ECG1" s="3481"/>
      <c r="ECH1" s="3481"/>
      <c r="ECI1" s="3481"/>
      <c r="ECJ1" s="3481"/>
      <c r="ECK1" s="3481"/>
      <c r="ECL1" s="3481"/>
      <c r="ECM1" s="3481"/>
      <c r="ECN1" s="3481"/>
      <c r="ECO1" s="3481"/>
      <c r="ECP1" s="3481"/>
      <c r="ECQ1" s="3481"/>
      <c r="ECR1" s="3481"/>
      <c r="ECS1" s="3481"/>
      <c r="ECT1" s="3481"/>
      <c r="ECU1" s="3481"/>
      <c r="ECV1" s="3481"/>
      <c r="ECW1" s="3481"/>
      <c r="ECX1" s="3481"/>
      <c r="ECY1" s="3481"/>
      <c r="ECZ1" s="3481"/>
      <c r="EDA1" s="3481"/>
      <c r="EDB1" s="3481"/>
      <c r="EDC1" s="3481"/>
      <c r="EDD1" s="3481"/>
      <c r="EDE1" s="3481"/>
      <c r="EDF1" s="3481"/>
      <c r="EDG1" s="3481"/>
      <c r="EDH1" s="3481"/>
      <c r="EDI1" s="3481"/>
      <c r="EDJ1" s="3481"/>
      <c r="EDK1" s="3481"/>
      <c r="EDL1" s="3481"/>
      <c r="EDM1" s="3481"/>
      <c r="EDN1" s="3481"/>
      <c r="EDO1" s="3481"/>
      <c r="EDP1" s="3481"/>
      <c r="EDQ1" s="3481"/>
      <c r="EDR1" s="3481"/>
      <c r="EDS1" s="3481"/>
      <c r="EDT1" s="3481"/>
      <c r="EDU1" s="3481"/>
      <c r="EDV1" s="3481"/>
      <c r="EDW1" s="3481"/>
      <c r="EDX1" s="3481"/>
      <c r="EDY1" s="3481"/>
      <c r="EDZ1" s="3481"/>
      <c r="EEA1" s="3481"/>
      <c r="EEB1" s="3481"/>
      <c r="EEC1" s="3481"/>
      <c r="EED1" s="3481"/>
      <c r="EEE1" s="3481"/>
      <c r="EEF1" s="3481"/>
      <c r="EEG1" s="3481"/>
      <c r="EEH1" s="3481"/>
      <c r="EEI1" s="3481"/>
      <c r="EEJ1" s="3481"/>
      <c r="EEK1" s="3481"/>
      <c r="EEL1" s="3481"/>
      <c r="EEM1" s="3481"/>
      <c r="EEN1" s="3481"/>
      <c r="EEO1" s="3481"/>
      <c r="EEP1" s="3481"/>
      <c r="EEQ1" s="3481"/>
      <c r="EER1" s="3481"/>
      <c r="EES1" s="3481"/>
      <c r="EET1" s="3481"/>
      <c r="EEU1" s="3481"/>
      <c r="EEV1" s="3481"/>
      <c r="EEW1" s="3481"/>
      <c r="EEX1" s="3481"/>
      <c r="EEY1" s="3481"/>
      <c r="EEZ1" s="3481"/>
      <c r="EFA1" s="3481"/>
      <c r="EFB1" s="3481"/>
      <c r="EFC1" s="3481"/>
      <c r="EFD1" s="3481"/>
      <c r="EFE1" s="3481"/>
      <c r="EFF1" s="3481"/>
      <c r="EFG1" s="3481"/>
      <c r="EFH1" s="3481"/>
      <c r="EFI1" s="3481"/>
      <c r="EFJ1" s="3481"/>
      <c r="EFK1" s="3481"/>
      <c r="EFL1" s="3481"/>
      <c r="EFM1" s="3481"/>
      <c r="EFN1" s="3481"/>
      <c r="EFO1" s="3481"/>
      <c r="EFP1" s="3481"/>
      <c r="EFQ1" s="3481"/>
      <c r="EFR1" s="3481"/>
      <c r="EFS1" s="3481"/>
      <c r="EFT1" s="3481"/>
      <c r="EFU1" s="3481"/>
      <c r="EFV1" s="3481"/>
      <c r="EFW1" s="3481"/>
      <c r="EFX1" s="3481"/>
      <c r="EFY1" s="3481"/>
      <c r="EFZ1" s="3481"/>
      <c r="EGA1" s="3481"/>
      <c r="EGB1" s="3481"/>
      <c r="EGC1" s="3481"/>
      <c r="EGD1" s="3481"/>
      <c r="EGE1" s="3481"/>
      <c r="EGF1" s="3481"/>
      <c r="EGG1" s="3481"/>
      <c r="EGH1" s="3481"/>
      <c r="EGI1" s="3481"/>
      <c r="EGJ1" s="3481"/>
      <c r="EGK1" s="3481"/>
      <c r="EGL1" s="3481"/>
      <c r="EGM1" s="3481"/>
      <c r="EGN1" s="3481"/>
      <c r="EGO1" s="3481"/>
      <c r="EGP1" s="3481"/>
      <c r="EGQ1" s="3481"/>
      <c r="EGR1" s="3481"/>
      <c r="EGS1" s="3481"/>
      <c r="EGT1" s="3481"/>
      <c r="EGU1" s="3481"/>
      <c r="EGV1" s="3481"/>
      <c r="EGW1" s="3481"/>
      <c r="EGX1" s="3481"/>
      <c r="EGY1" s="3481"/>
      <c r="EGZ1" s="3481"/>
      <c r="EHA1" s="3481"/>
      <c r="EHB1" s="3481"/>
      <c r="EHC1" s="3481"/>
      <c r="EHD1" s="3481"/>
      <c r="EHE1" s="3481"/>
      <c r="EHF1" s="3481"/>
      <c r="EHG1" s="3481"/>
      <c r="EHH1" s="3481"/>
      <c r="EHI1" s="3481"/>
      <c r="EHJ1" s="3481"/>
      <c r="EHK1" s="3481"/>
      <c r="EHL1" s="3481"/>
      <c r="EHM1" s="3481"/>
      <c r="EHN1" s="3481"/>
      <c r="EHO1" s="3481"/>
      <c r="EHP1" s="3481"/>
      <c r="EHQ1" s="3481"/>
      <c r="EHR1" s="3481"/>
      <c r="EHS1" s="3481"/>
      <c r="EHT1" s="3481"/>
      <c r="EHU1" s="3481"/>
      <c r="EHV1" s="3481"/>
      <c r="EHW1" s="3481"/>
      <c r="EHX1" s="3481"/>
      <c r="EHY1" s="3481"/>
      <c r="EHZ1" s="3481"/>
      <c r="EIA1" s="3481"/>
      <c r="EIB1" s="3481"/>
      <c r="EIC1" s="3481"/>
      <c r="EID1" s="3481"/>
      <c r="EIE1" s="3481"/>
      <c r="EIF1" s="3481"/>
      <c r="EIG1" s="3481"/>
      <c r="EIH1" s="3481"/>
      <c r="EII1" s="3481"/>
      <c r="EIJ1" s="3481"/>
      <c r="EIK1" s="3481"/>
      <c r="EIL1" s="3481"/>
      <c r="EIM1" s="3481"/>
      <c r="EIN1" s="3481"/>
      <c r="EIO1" s="3481"/>
      <c r="EIP1" s="3481"/>
      <c r="EIQ1" s="3481"/>
      <c r="EIR1" s="3481"/>
      <c r="EIS1" s="3481"/>
      <c r="EIT1" s="3481"/>
      <c r="EIU1" s="3481"/>
      <c r="EIV1" s="3481"/>
      <c r="EIW1" s="3481"/>
      <c r="EIX1" s="3481"/>
      <c r="EIY1" s="3481"/>
      <c r="EIZ1" s="3481"/>
      <c r="EJA1" s="3481"/>
      <c r="EJB1" s="3481"/>
      <c r="EJC1" s="3481"/>
      <c r="EJD1" s="3481"/>
      <c r="EJE1" s="3481"/>
      <c r="EJF1" s="3481"/>
      <c r="EJG1" s="3481"/>
      <c r="EJH1" s="3481"/>
      <c r="EJI1" s="3481"/>
      <c r="EJJ1" s="3481"/>
      <c r="EJK1" s="3481"/>
      <c r="EJL1" s="3481"/>
      <c r="EJM1" s="3481"/>
      <c r="EJN1" s="3481"/>
      <c r="EJO1" s="3481"/>
      <c r="EJP1" s="3481"/>
      <c r="EJQ1" s="3481"/>
      <c r="EJR1" s="3481"/>
      <c r="EJS1" s="3481"/>
      <c r="EJT1" s="3481"/>
      <c r="EJU1" s="3481"/>
      <c r="EJV1" s="3481"/>
      <c r="EJW1" s="3481"/>
      <c r="EJX1" s="3481"/>
      <c r="EJY1" s="3481"/>
      <c r="EJZ1" s="3481"/>
      <c r="EKA1" s="3481"/>
      <c r="EKB1" s="3481"/>
      <c r="EKC1" s="3481"/>
      <c r="EKD1" s="3481"/>
      <c r="EKE1" s="3481"/>
      <c r="EKF1" s="3481"/>
      <c r="EKG1" s="3481"/>
      <c r="EKH1" s="3481"/>
      <c r="EKI1" s="3481"/>
      <c r="EKJ1" s="3481"/>
      <c r="EKK1" s="3481"/>
      <c r="EKL1" s="3481"/>
      <c r="EKM1" s="3481"/>
      <c r="EKN1" s="3481"/>
      <c r="EKO1" s="3481"/>
      <c r="EKP1" s="3481"/>
      <c r="EKQ1" s="3481"/>
      <c r="EKR1" s="3481"/>
      <c r="EKS1" s="3481"/>
      <c r="EKT1" s="3481"/>
      <c r="EKU1" s="3481"/>
      <c r="EKV1" s="3481"/>
      <c r="EKW1" s="3481"/>
      <c r="EKX1" s="3481"/>
      <c r="EKY1" s="3481"/>
      <c r="EKZ1" s="3481"/>
      <c r="ELA1" s="3481"/>
      <c r="ELB1" s="3481"/>
      <c r="ELC1" s="3481"/>
      <c r="ELD1" s="3481"/>
      <c r="ELE1" s="3481"/>
      <c r="ELF1" s="3481"/>
      <c r="ELG1" s="3481"/>
      <c r="ELH1" s="3481"/>
      <c r="ELI1" s="3481"/>
      <c r="ELJ1" s="3481"/>
      <c r="ELK1" s="3481"/>
      <c r="ELL1" s="3481"/>
      <c r="ELM1" s="3481"/>
      <c r="ELN1" s="3481"/>
      <c r="ELO1" s="3481"/>
      <c r="ELP1" s="3481"/>
      <c r="ELQ1" s="3481"/>
      <c r="ELR1" s="3481"/>
      <c r="ELS1" s="3481"/>
      <c r="ELT1" s="3481"/>
      <c r="ELU1" s="3481"/>
      <c r="ELV1" s="3481"/>
      <c r="ELW1" s="3481"/>
      <c r="ELX1" s="3481"/>
      <c r="ELY1" s="3481"/>
      <c r="ELZ1" s="3481"/>
      <c r="EMA1" s="3481"/>
      <c r="EMB1" s="3481"/>
      <c r="EMC1" s="3481"/>
      <c r="EMD1" s="3481"/>
      <c r="EME1" s="3481"/>
      <c r="EMF1" s="3481"/>
      <c r="EMG1" s="3481"/>
      <c r="EMH1" s="3481"/>
      <c r="EMI1" s="3481"/>
      <c r="EMJ1" s="3481"/>
      <c r="EMK1" s="3481"/>
      <c r="EML1" s="3481"/>
      <c r="EMM1" s="3481"/>
      <c r="EMN1" s="3481"/>
      <c r="EMO1" s="3481"/>
      <c r="EMP1" s="3481"/>
      <c r="EMQ1" s="3481"/>
      <c r="EMR1" s="3481"/>
      <c r="EMS1" s="3481"/>
      <c r="EMT1" s="3481"/>
      <c r="EMU1" s="3481"/>
      <c r="EMV1" s="3481"/>
      <c r="EMW1" s="3481"/>
      <c r="EMX1" s="3481"/>
      <c r="EMY1" s="3481"/>
      <c r="EMZ1" s="3481"/>
      <c r="ENA1" s="3481"/>
      <c r="ENB1" s="3481"/>
      <c r="ENC1" s="3481"/>
      <c r="END1" s="3481"/>
      <c r="ENE1" s="3481"/>
      <c r="ENF1" s="3481"/>
      <c r="ENG1" s="3481"/>
      <c r="ENH1" s="3481"/>
      <c r="ENI1" s="3481"/>
      <c r="ENJ1" s="3481"/>
      <c r="ENK1" s="3481"/>
      <c r="ENL1" s="3481"/>
      <c r="ENM1" s="3481"/>
      <c r="ENN1" s="3481"/>
      <c r="ENO1" s="3481"/>
      <c r="ENP1" s="3481"/>
      <c r="ENQ1" s="3481"/>
      <c r="ENR1" s="3481"/>
      <c r="ENS1" s="3481"/>
      <c r="ENT1" s="3481"/>
      <c r="ENU1" s="3481"/>
      <c r="ENV1" s="3481"/>
      <c r="ENW1" s="3481"/>
      <c r="ENX1" s="3481"/>
      <c r="ENY1" s="3481"/>
      <c r="ENZ1" s="3481"/>
      <c r="EOA1" s="3481"/>
      <c r="EOB1" s="3481"/>
      <c r="EOC1" s="3481"/>
      <c r="EOD1" s="3481"/>
      <c r="EOE1" s="3481"/>
      <c r="EOF1" s="3481"/>
      <c r="EOG1" s="3481"/>
      <c r="EOH1" s="3481"/>
      <c r="EOI1" s="3481"/>
      <c r="EOJ1" s="3481"/>
      <c r="EOK1" s="3481"/>
      <c r="EOL1" s="3481"/>
      <c r="EOM1" s="3481"/>
      <c r="EON1" s="3481"/>
      <c r="EOO1" s="3481"/>
      <c r="EOP1" s="3481"/>
      <c r="EOQ1" s="3481"/>
      <c r="EOR1" s="3481"/>
      <c r="EOS1" s="3481"/>
      <c r="EOT1" s="3481"/>
      <c r="EOU1" s="3481"/>
      <c r="EOV1" s="3481"/>
      <c r="EOW1" s="3481"/>
      <c r="EOX1" s="3481"/>
      <c r="EOY1" s="3481"/>
      <c r="EOZ1" s="3481"/>
      <c r="EPA1" s="3481"/>
      <c r="EPB1" s="3481"/>
      <c r="EPC1" s="3481"/>
      <c r="EPD1" s="3481"/>
      <c r="EPE1" s="3481"/>
      <c r="EPF1" s="3481"/>
      <c r="EPG1" s="3481"/>
      <c r="EPH1" s="3481"/>
      <c r="EPI1" s="3481"/>
      <c r="EPJ1" s="3481"/>
      <c r="EPK1" s="3481"/>
      <c r="EPL1" s="3481"/>
      <c r="EPM1" s="3481"/>
      <c r="EPN1" s="3481"/>
      <c r="EPO1" s="3481"/>
      <c r="EPP1" s="3481"/>
      <c r="EPQ1" s="3481"/>
      <c r="EPR1" s="3481"/>
      <c r="EPS1" s="3481"/>
      <c r="EPT1" s="3481"/>
      <c r="EPU1" s="3481"/>
      <c r="EPV1" s="3481"/>
      <c r="EPW1" s="3481"/>
      <c r="EPX1" s="3481"/>
      <c r="EPY1" s="3481"/>
      <c r="EPZ1" s="3481"/>
      <c r="EQA1" s="3481"/>
      <c r="EQB1" s="3481"/>
      <c r="EQC1" s="3481"/>
      <c r="EQD1" s="3481"/>
      <c r="EQE1" s="3481"/>
      <c r="EQF1" s="3481"/>
      <c r="EQG1" s="3481"/>
      <c r="EQH1" s="3481"/>
      <c r="EQI1" s="3481"/>
      <c r="EQJ1" s="3481"/>
      <c r="EQK1" s="3481"/>
      <c r="EQL1" s="3481"/>
      <c r="EQM1" s="3481"/>
      <c r="EQN1" s="3481"/>
      <c r="EQO1" s="3481"/>
      <c r="EQP1" s="3481"/>
      <c r="EQQ1" s="3481"/>
      <c r="EQR1" s="3481"/>
      <c r="EQS1" s="3481"/>
      <c r="EQT1" s="3481"/>
      <c r="EQU1" s="3481"/>
      <c r="EQV1" s="3481"/>
      <c r="EQW1" s="3481"/>
      <c r="EQX1" s="3481"/>
      <c r="EQY1" s="3481"/>
      <c r="EQZ1" s="3481"/>
      <c r="ERA1" s="3481"/>
      <c r="ERB1" s="3481"/>
      <c r="ERC1" s="3481"/>
      <c r="ERD1" s="3481"/>
      <c r="ERE1" s="3481"/>
      <c r="ERF1" s="3481"/>
      <c r="ERG1" s="3481"/>
      <c r="ERH1" s="3481"/>
      <c r="ERI1" s="3481"/>
      <c r="ERJ1" s="3481"/>
      <c r="ERK1" s="3481"/>
      <c r="ERL1" s="3481"/>
      <c r="ERM1" s="3481"/>
      <c r="ERN1" s="3481"/>
      <c r="ERO1" s="3481"/>
      <c r="ERP1" s="3481"/>
      <c r="ERQ1" s="3481"/>
      <c r="ERR1" s="3481"/>
      <c r="ERS1" s="3481"/>
      <c r="ERT1" s="3481"/>
      <c r="ERU1" s="3481"/>
      <c r="ERV1" s="3481"/>
      <c r="ERW1" s="3481"/>
      <c r="ERX1" s="3481"/>
      <c r="ERY1" s="3481"/>
      <c r="ERZ1" s="3481"/>
      <c r="ESA1" s="3481"/>
      <c r="ESB1" s="3481"/>
      <c r="ESC1" s="3481"/>
      <c r="ESD1" s="3481"/>
      <c r="ESE1" s="3481"/>
      <c r="ESF1" s="3481"/>
      <c r="ESG1" s="3481"/>
      <c r="ESH1" s="3481"/>
      <c r="ESI1" s="3481"/>
      <c r="ESJ1" s="3481"/>
      <c r="ESK1" s="3481"/>
      <c r="ESL1" s="3481"/>
      <c r="ESM1" s="3481"/>
      <c r="ESN1" s="3481"/>
      <c r="ESO1" s="3481"/>
      <c r="ESP1" s="3481"/>
      <c r="ESQ1" s="3481"/>
      <c r="ESR1" s="3481"/>
      <c r="ESS1" s="3481"/>
      <c r="EST1" s="3481"/>
      <c r="ESU1" s="3481"/>
      <c r="ESV1" s="3481"/>
      <c r="ESW1" s="3481"/>
      <c r="ESX1" s="3481"/>
      <c r="ESY1" s="3481"/>
      <c r="ESZ1" s="3481"/>
      <c r="ETA1" s="3481"/>
      <c r="ETB1" s="3481"/>
      <c r="ETC1" s="3481"/>
      <c r="ETD1" s="3481"/>
      <c r="ETE1" s="3481"/>
      <c r="ETF1" s="3481"/>
      <c r="ETG1" s="3481"/>
      <c r="ETH1" s="3481"/>
      <c r="ETI1" s="3481"/>
      <c r="ETJ1" s="3481"/>
      <c r="ETK1" s="3481"/>
      <c r="ETL1" s="3481"/>
      <c r="ETM1" s="3481"/>
      <c r="ETN1" s="3481"/>
      <c r="ETO1" s="3481"/>
      <c r="ETP1" s="3481"/>
      <c r="ETQ1" s="3481"/>
      <c r="ETR1" s="3481"/>
      <c r="ETS1" s="3481"/>
      <c r="ETT1" s="3481"/>
      <c r="ETU1" s="3481"/>
      <c r="ETV1" s="3481"/>
      <c r="ETW1" s="3481"/>
      <c r="ETX1" s="3481"/>
      <c r="ETY1" s="3481"/>
      <c r="ETZ1" s="3481"/>
      <c r="EUA1" s="3481"/>
      <c r="EUB1" s="3481"/>
      <c r="EUC1" s="3481"/>
      <c r="EUD1" s="3481"/>
      <c r="EUE1" s="3481"/>
      <c r="EUF1" s="3481"/>
      <c r="EUG1" s="3481"/>
      <c r="EUH1" s="3481"/>
      <c r="EUI1" s="3481"/>
      <c r="EUJ1" s="3481"/>
      <c r="EUK1" s="3481"/>
      <c r="EUL1" s="3481"/>
      <c r="EUM1" s="3481"/>
      <c r="EUN1" s="3481"/>
      <c r="EUO1" s="3481"/>
      <c r="EUP1" s="3481"/>
      <c r="EUQ1" s="3481"/>
      <c r="EUR1" s="3481"/>
      <c r="EUS1" s="3481"/>
      <c r="EUT1" s="3481"/>
      <c r="EUU1" s="3481"/>
      <c r="EUV1" s="3481"/>
      <c r="EUW1" s="3481"/>
      <c r="EUX1" s="3481"/>
      <c r="EUY1" s="3481"/>
      <c r="EUZ1" s="3481"/>
      <c r="EVA1" s="3481"/>
      <c r="EVB1" s="3481"/>
      <c r="EVC1" s="3481"/>
      <c r="EVD1" s="3481"/>
      <c r="EVE1" s="3481"/>
      <c r="EVF1" s="3481"/>
      <c r="EVG1" s="3481"/>
      <c r="EVH1" s="3481"/>
      <c r="EVI1" s="3481"/>
      <c r="EVJ1" s="3481"/>
      <c r="EVK1" s="3481"/>
      <c r="EVL1" s="3481"/>
      <c r="EVM1" s="3481"/>
      <c r="EVN1" s="3481"/>
      <c r="EVO1" s="3481"/>
      <c r="EVP1" s="3481"/>
      <c r="EVQ1" s="3481"/>
      <c r="EVR1" s="3481"/>
      <c r="EVS1" s="3481"/>
      <c r="EVT1" s="3481"/>
      <c r="EVU1" s="3481"/>
      <c r="EVV1" s="3481"/>
      <c r="EVW1" s="3481"/>
      <c r="EVX1" s="3481"/>
      <c r="EVY1" s="3481"/>
      <c r="EVZ1" s="3481"/>
      <c r="EWA1" s="3481"/>
      <c r="EWB1" s="3481"/>
      <c r="EWC1" s="3481"/>
      <c r="EWD1" s="3481"/>
      <c r="EWE1" s="3481"/>
      <c r="EWF1" s="3481"/>
      <c r="EWG1" s="3481"/>
      <c r="EWH1" s="3481"/>
      <c r="EWI1" s="3481"/>
      <c r="EWJ1" s="3481"/>
      <c r="EWK1" s="3481"/>
      <c r="EWL1" s="3481"/>
      <c r="EWM1" s="3481"/>
      <c r="EWN1" s="3481"/>
      <c r="EWO1" s="3481"/>
      <c r="EWP1" s="3481"/>
      <c r="EWQ1" s="3481"/>
      <c r="EWR1" s="3481"/>
      <c r="EWS1" s="3481"/>
      <c r="EWT1" s="3481"/>
      <c r="EWU1" s="3481"/>
      <c r="EWV1" s="3481"/>
      <c r="EWW1" s="3481"/>
      <c r="EWX1" s="3481"/>
      <c r="EWY1" s="3481"/>
      <c r="EWZ1" s="3481"/>
      <c r="EXA1" s="3481"/>
      <c r="EXB1" s="3481"/>
      <c r="EXC1" s="3481"/>
      <c r="EXD1" s="3481"/>
      <c r="EXE1" s="3481"/>
      <c r="EXF1" s="3481"/>
      <c r="EXG1" s="3481"/>
      <c r="EXH1" s="3481"/>
      <c r="EXI1" s="3481"/>
      <c r="EXJ1" s="3481"/>
      <c r="EXK1" s="3481"/>
      <c r="EXL1" s="3481"/>
      <c r="EXM1" s="3481"/>
      <c r="EXN1" s="3481"/>
      <c r="EXO1" s="3481"/>
      <c r="EXP1" s="3481"/>
      <c r="EXQ1" s="3481"/>
      <c r="EXR1" s="3481"/>
      <c r="EXS1" s="3481"/>
      <c r="EXT1" s="3481"/>
      <c r="EXU1" s="3481"/>
      <c r="EXV1" s="3481"/>
      <c r="EXW1" s="3481"/>
      <c r="EXX1" s="3481"/>
      <c r="EXY1" s="3481"/>
      <c r="EXZ1" s="3481"/>
      <c r="EYA1" s="3481"/>
      <c r="EYB1" s="3481"/>
      <c r="EYC1" s="3481"/>
      <c r="EYD1" s="3481"/>
      <c r="EYE1" s="3481"/>
      <c r="EYF1" s="3481"/>
      <c r="EYG1" s="3481"/>
      <c r="EYH1" s="3481"/>
      <c r="EYI1" s="3481"/>
      <c r="EYJ1" s="3481"/>
      <c r="EYK1" s="3481"/>
      <c r="EYL1" s="3481"/>
      <c r="EYM1" s="3481"/>
      <c r="EYN1" s="3481"/>
      <c r="EYO1" s="3481"/>
      <c r="EYP1" s="3481"/>
      <c r="EYQ1" s="3481"/>
      <c r="EYR1" s="3481"/>
      <c r="EYS1" s="3481"/>
      <c r="EYT1" s="3481"/>
      <c r="EYU1" s="3481"/>
      <c r="EYV1" s="3481"/>
      <c r="EYW1" s="3481"/>
      <c r="EYX1" s="3481"/>
      <c r="EYY1" s="3481"/>
      <c r="EYZ1" s="3481"/>
      <c r="EZA1" s="3481"/>
      <c r="EZB1" s="3481"/>
      <c r="EZC1" s="3481"/>
      <c r="EZD1" s="3481"/>
      <c r="EZE1" s="3481"/>
      <c r="EZF1" s="3481"/>
      <c r="EZG1" s="3481"/>
      <c r="EZH1" s="3481"/>
      <c r="EZI1" s="3481"/>
      <c r="EZJ1" s="3481"/>
      <c r="EZK1" s="3481"/>
      <c r="EZL1" s="3481"/>
      <c r="EZM1" s="3481"/>
      <c r="EZN1" s="3481"/>
      <c r="EZO1" s="3481"/>
      <c r="EZP1" s="3481"/>
      <c r="EZQ1" s="3481"/>
      <c r="EZR1" s="3481"/>
      <c r="EZS1" s="3481"/>
      <c r="EZT1" s="3481"/>
      <c r="EZU1" s="3481"/>
      <c r="EZV1" s="3481"/>
      <c r="EZW1" s="3481"/>
      <c r="EZX1" s="3481"/>
      <c r="EZY1" s="3481"/>
      <c r="EZZ1" s="3481"/>
      <c r="FAA1" s="3481"/>
      <c r="FAB1" s="3481"/>
      <c r="FAC1" s="3481"/>
      <c r="FAD1" s="3481"/>
      <c r="FAE1" s="3481"/>
      <c r="FAF1" s="3481"/>
      <c r="FAG1" s="3481"/>
      <c r="FAH1" s="3481"/>
      <c r="FAI1" s="3481"/>
      <c r="FAJ1" s="3481"/>
      <c r="FAK1" s="3481"/>
      <c r="FAL1" s="3481"/>
      <c r="FAM1" s="3481"/>
      <c r="FAN1" s="3481"/>
      <c r="FAO1" s="3481"/>
      <c r="FAP1" s="3481"/>
      <c r="FAQ1" s="3481"/>
      <c r="FAR1" s="3481"/>
      <c r="FAS1" s="3481"/>
      <c r="FAT1" s="3481"/>
      <c r="FAU1" s="3481"/>
      <c r="FAV1" s="3481"/>
      <c r="FAW1" s="3481"/>
      <c r="FAX1" s="3481"/>
      <c r="FAY1" s="3481"/>
      <c r="FAZ1" s="3481"/>
      <c r="FBA1" s="3481"/>
      <c r="FBB1" s="3481"/>
      <c r="FBC1" s="3481"/>
      <c r="FBD1" s="3481"/>
      <c r="FBE1" s="3481"/>
      <c r="FBF1" s="3481"/>
      <c r="FBG1" s="3481"/>
      <c r="FBH1" s="3481"/>
      <c r="FBI1" s="3481"/>
      <c r="FBJ1" s="3481"/>
      <c r="FBK1" s="3481"/>
      <c r="FBL1" s="3481"/>
      <c r="FBM1" s="3481"/>
      <c r="FBN1" s="3481"/>
      <c r="FBO1" s="3481"/>
      <c r="FBP1" s="3481"/>
      <c r="FBQ1" s="3481"/>
      <c r="FBR1" s="3481"/>
      <c r="FBS1" s="3481"/>
      <c r="FBT1" s="3481"/>
      <c r="FBU1" s="3481"/>
      <c r="FBV1" s="3481"/>
      <c r="FBW1" s="3481"/>
      <c r="FBX1" s="3481"/>
      <c r="FBY1" s="3481"/>
      <c r="FBZ1" s="3481"/>
      <c r="FCA1" s="3481"/>
      <c r="FCB1" s="3481"/>
      <c r="FCC1" s="3481"/>
      <c r="FCD1" s="3481"/>
      <c r="FCE1" s="3481"/>
      <c r="FCF1" s="3481"/>
      <c r="FCG1" s="3481"/>
      <c r="FCH1" s="3481"/>
      <c r="FCI1" s="3481"/>
      <c r="FCJ1" s="3481"/>
      <c r="FCK1" s="3481"/>
      <c r="FCL1" s="3481"/>
      <c r="FCM1" s="3481"/>
      <c r="FCN1" s="3481"/>
      <c r="FCO1" s="3481"/>
      <c r="FCP1" s="3481"/>
      <c r="FCQ1" s="3481"/>
      <c r="FCR1" s="3481"/>
      <c r="FCS1" s="3481"/>
      <c r="FCT1" s="3481"/>
      <c r="FCU1" s="3481"/>
      <c r="FCV1" s="3481"/>
      <c r="FCW1" s="3481"/>
      <c r="FCX1" s="3481"/>
      <c r="FCY1" s="3481"/>
      <c r="FCZ1" s="3481"/>
      <c r="FDA1" s="3481"/>
      <c r="FDB1" s="3481"/>
      <c r="FDC1" s="3481"/>
      <c r="FDD1" s="3481"/>
      <c r="FDE1" s="3481"/>
      <c r="FDF1" s="3481"/>
      <c r="FDG1" s="3481"/>
      <c r="FDH1" s="3481"/>
      <c r="FDI1" s="3481"/>
      <c r="FDJ1" s="3481"/>
      <c r="FDK1" s="3481"/>
      <c r="FDL1" s="3481"/>
      <c r="FDM1" s="3481"/>
      <c r="FDN1" s="3481"/>
      <c r="FDO1" s="3481"/>
      <c r="FDP1" s="3481"/>
      <c r="FDQ1" s="3481"/>
      <c r="FDR1" s="3481"/>
      <c r="FDS1" s="3481"/>
      <c r="FDT1" s="3481"/>
      <c r="FDU1" s="3481"/>
      <c r="FDV1" s="3481"/>
      <c r="FDW1" s="3481"/>
      <c r="FDX1" s="3481"/>
      <c r="FDY1" s="3481"/>
      <c r="FDZ1" s="3481"/>
      <c r="FEA1" s="3481"/>
      <c r="FEB1" s="3481"/>
      <c r="FEC1" s="3481"/>
      <c r="FED1" s="3481"/>
      <c r="FEE1" s="3481"/>
      <c r="FEF1" s="3481"/>
      <c r="FEG1" s="3481"/>
      <c r="FEH1" s="3481"/>
      <c r="FEI1" s="3481"/>
      <c r="FEJ1" s="3481"/>
      <c r="FEK1" s="3481"/>
      <c r="FEL1" s="3481"/>
      <c r="FEM1" s="3481"/>
      <c r="FEN1" s="3481"/>
      <c r="FEO1" s="3481"/>
      <c r="FEP1" s="3481"/>
      <c r="FEQ1" s="3481"/>
      <c r="FER1" s="3481"/>
      <c r="FES1" s="3481"/>
      <c r="FET1" s="3481"/>
      <c r="FEU1" s="3481"/>
      <c r="FEV1" s="3481"/>
      <c r="FEW1" s="3481"/>
      <c r="FEX1" s="3481"/>
      <c r="FEY1" s="3481"/>
      <c r="FEZ1" s="3481"/>
      <c r="FFA1" s="3481"/>
      <c r="FFB1" s="3481"/>
      <c r="FFC1" s="3481"/>
      <c r="FFD1" s="3481"/>
      <c r="FFE1" s="3481"/>
      <c r="FFF1" s="3481"/>
      <c r="FFG1" s="3481"/>
      <c r="FFH1" s="3481"/>
      <c r="FFI1" s="3481"/>
      <c r="FFJ1" s="3481"/>
      <c r="FFK1" s="3481"/>
      <c r="FFL1" s="3481"/>
      <c r="FFM1" s="3481"/>
      <c r="FFN1" s="3481"/>
      <c r="FFO1" s="3481"/>
      <c r="FFP1" s="3481"/>
      <c r="FFQ1" s="3481"/>
      <c r="FFR1" s="3481"/>
      <c r="FFS1" s="3481"/>
      <c r="FFT1" s="3481"/>
      <c r="FFU1" s="3481"/>
      <c r="FFV1" s="3481"/>
      <c r="FFW1" s="3481"/>
      <c r="FFX1" s="3481"/>
      <c r="FFY1" s="3481"/>
      <c r="FFZ1" s="3481"/>
      <c r="FGA1" s="3481"/>
      <c r="FGB1" s="3481"/>
      <c r="FGC1" s="3481"/>
      <c r="FGD1" s="3481"/>
      <c r="FGE1" s="3481"/>
      <c r="FGF1" s="3481"/>
      <c r="FGG1" s="3481"/>
      <c r="FGH1" s="3481"/>
      <c r="FGI1" s="3481"/>
      <c r="FGJ1" s="3481"/>
      <c r="FGK1" s="3481"/>
      <c r="FGL1" s="3481"/>
      <c r="FGM1" s="3481"/>
      <c r="FGN1" s="3481"/>
      <c r="FGO1" s="3481"/>
      <c r="FGP1" s="3481"/>
      <c r="FGQ1" s="3481"/>
      <c r="FGR1" s="3481"/>
      <c r="FGS1" s="3481"/>
      <c r="FGT1" s="3481"/>
      <c r="FGU1" s="3481"/>
      <c r="FGV1" s="3481"/>
      <c r="FGW1" s="3481"/>
      <c r="FGX1" s="3481"/>
      <c r="FGY1" s="3481"/>
      <c r="FGZ1" s="3481"/>
      <c r="FHA1" s="3481"/>
      <c r="FHB1" s="3481"/>
      <c r="FHC1" s="3481"/>
      <c r="FHD1" s="3481"/>
      <c r="FHE1" s="3481"/>
      <c r="FHF1" s="3481"/>
      <c r="FHG1" s="3481"/>
      <c r="FHH1" s="3481"/>
      <c r="FHI1" s="3481"/>
      <c r="FHJ1" s="3481"/>
      <c r="FHK1" s="3481"/>
      <c r="FHL1" s="3481"/>
      <c r="FHM1" s="3481"/>
      <c r="FHN1" s="3481"/>
      <c r="FHO1" s="3481"/>
      <c r="FHP1" s="3481"/>
      <c r="FHQ1" s="3481"/>
      <c r="FHR1" s="3481"/>
      <c r="FHS1" s="3481"/>
      <c r="FHT1" s="3481"/>
      <c r="FHU1" s="3481"/>
      <c r="FHV1" s="3481"/>
      <c r="FHW1" s="3481"/>
      <c r="FHX1" s="3481"/>
      <c r="FHY1" s="3481"/>
      <c r="FHZ1" s="3481"/>
      <c r="FIA1" s="3481"/>
      <c r="FIB1" s="3481"/>
      <c r="FIC1" s="3481"/>
      <c r="FID1" s="3481"/>
      <c r="FIE1" s="3481"/>
      <c r="FIF1" s="3481"/>
      <c r="FIG1" s="3481"/>
      <c r="FIH1" s="3481"/>
      <c r="FII1" s="3481"/>
      <c r="FIJ1" s="3481"/>
      <c r="FIK1" s="3481"/>
      <c r="FIL1" s="3481"/>
      <c r="FIM1" s="3481"/>
      <c r="FIN1" s="3481"/>
      <c r="FIO1" s="3481"/>
      <c r="FIP1" s="3481"/>
      <c r="FIQ1" s="3481"/>
      <c r="FIR1" s="3481"/>
      <c r="FIS1" s="3481"/>
      <c r="FIT1" s="3481"/>
      <c r="FIU1" s="3481"/>
      <c r="FIV1" s="3481"/>
      <c r="FIW1" s="3481"/>
      <c r="FIX1" s="3481"/>
      <c r="FIY1" s="3481"/>
      <c r="FIZ1" s="3481"/>
      <c r="FJA1" s="3481"/>
      <c r="FJB1" s="3481"/>
      <c r="FJC1" s="3481"/>
      <c r="FJD1" s="3481"/>
      <c r="FJE1" s="3481"/>
      <c r="FJF1" s="3481"/>
      <c r="FJG1" s="3481"/>
      <c r="FJH1" s="3481"/>
      <c r="FJI1" s="3481"/>
      <c r="FJJ1" s="3481"/>
      <c r="FJK1" s="3481"/>
      <c r="FJL1" s="3481"/>
      <c r="FJM1" s="3481"/>
      <c r="FJN1" s="3481"/>
      <c r="FJO1" s="3481"/>
      <c r="FJP1" s="3481"/>
      <c r="FJQ1" s="3481"/>
      <c r="FJR1" s="3481"/>
      <c r="FJS1" s="3481"/>
      <c r="FJT1" s="3481"/>
      <c r="FJU1" s="3481"/>
      <c r="FJV1" s="3481"/>
      <c r="FJW1" s="3481"/>
      <c r="FJX1" s="3481"/>
      <c r="FJY1" s="3481"/>
      <c r="FJZ1" s="3481"/>
      <c r="FKA1" s="3481"/>
      <c r="FKB1" s="3481"/>
      <c r="FKC1" s="3481"/>
      <c r="FKD1" s="3481"/>
      <c r="FKE1" s="3481"/>
      <c r="FKF1" s="3481"/>
      <c r="FKG1" s="3481"/>
      <c r="FKH1" s="3481"/>
      <c r="FKI1" s="3481"/>
      <c r="FKJ1" s="3481"/>
      <c r="FKK1" s="3481"/>
      <c r="FKL1" s="3481"/>
      <c r="FKM1" s="3481"/>
      <c r="FKN1" s="3481"/>
      <c r="FKO1" s="3481"/>
      <c r="FKP1" s="3481"/>
      <c r="FKQ1" s="3481"/>
      <c r="FKR1" s="3481"/>
      <c r="FKS1" s="3481"/>
      <c r="FKT1" s="3481"/>
      <c r="FKU1" s="3481"/>
      <c r="FKV1" s="3481"/>
      <c r="FKW1" s="3481"/>
      <c r="FKX1" s="3481"/>
      <c r="FKY1" s="3481"/>
      <c r="FKZ1" s="3481"/>
      <c r="FLA1" s="3481"/>
      <c r="FLB1" s="3481"/>
      <c r="FLC1" s="3481"/>
      <c r="FLD1" s="3481"/>
      <c r="FLE1" s="3481"/>
      <c r="FLF1" s="3481"/>
      <c r="FLG1" s="3481"/>
      <c r="FLH1" s="3481"/>
      <c r="FLI1" s="3481"/>
      <c r="FLJ1" s="3481"/>
      <c r="FLK1" s="3481"/>
      <c r="FLL1" s="3481"/>
      <c r="FLM1" s="3481"/>
      <c r="FLN1" s="3481"/>
      <c r="FLO1" s="3481"/>
      <c r="FLP1" s="3481"/>
      <c r="FLQ1" s="3481"/>
      <c r="FLR1" s="3481"/>
      <c r="FLS1" s="3481"/>
      <c r="FLT1" s="3481"/>
      <c r="FLU1" s="3481"/>
      <c r="FLV1" s="3481"/>
      <c r="FLW1" s="3481"/>
      <c r="FLX1" s="3481"/>
      <c r="FLY1" s="3481"/>
      <c r="FLZ1" s="3481"/>
      <c r="FMA1" s="3481"/>
      <c r="FMB1" s="3481"/>
      <c r="FMC1" s="3481"/>
      <c r="FMD1" s="3481"/>
      <c r="FME1" s="3481"/>
      <c r="FMF1" s="3481"/>
      <c r="FMG1" s="3481"/>
      <c r="FMH1" s="3481"/>
      <c r="FMI1" s="3481"/>
      <c r="FMJ1" s="3481"/>
      <c r="FMK1" s="3481"/>
      <c r="FML1" s="3481"/>
      <c r="FMM1" s="3481"/>
      <c r="FMN1" s="3481"/>
      <c r="FMO1" s="3481"/>
      <c r="FMP1" s="3481"/>
      <c r="FMQ1" s="3481"/>
      <c r="FMR1" s="3481"/>
      <c r="FMS1" s="3481"/>
      <c r="FMT1" s="3481"/>
      <c r="FMU1" s="3481"/>
      <c r="FMV1" s="3481"/>
      <c r="FMW1" s="3481"/>
      <c r="FMX1" s="3481"/>
      <c r="FMY1" s="3481"/>
      <c r="FMZ1" s="3481"/>
      <c r="FNA1" s="3481"/>
      <c r="FNB1" s="3481"/>
      <c r="FNC1" s="3481"/>
      <c r="FND1" s="3481"/>
      <c r="FNE1" s="3481"/>
      <c r="FNF1" s="3481"/>
      <c r="FNG1" s="3481"/>
      <c r="FNH1" s="3481"/>
      <c r="FNI1" s="3481"/>
      <c r="FNJ1" s="3481"/>
      <c r="FNK1" s="3481"/>
      <c r="FNL1" s="3481"/>
      <c r="FNM1" s="3481"/>
      <c r="FNN1" s="3481"/>
      <c r="FNO1" s="3481"/>
      <c r="FNP1" s="3481"/>
      <c r="FNQ1" s="3481"/>
      <c r="FNR1" s="3481"/>
      <c r="FNS1" s="3481"/>
      <c r="FNT1" s="3481"/>
      <c r="FNU1" s="3481"/>
      <c r="FNV1" s="3481"/>
      <c r="FNW1" s="3481"/>
      <c r="FNX1" s="3481"/>
      <c r="FNY1" s="3481"/>
      <c r="FNZ1" s="3481"/>
      <c r="FOA1" s="3481"/>
      <c r="FOB1" s="3481"/>
      <c r="FOC1" s="3481"/>
      <c r="FOD1" s="3481"/>
      <c r="FOE1" s="3481"/>
      <c r="FOF1" s="3481"/>
      <c r="FOG1" s="3481"/>
      <c r="FOH1" s="3481"/>
      <c r="FOI1" s="3481"/>
      <c r="FOJ1" s="3481"/>
      <c r="FOK1" s="3481"/>
      <c r="FOL1" s="3481"/>
      <c r="FOM1" s="3481"/>
      <c r="FON1" s="3481"/>
      <c r="FOO1" s="3481"/>
      <c r="FOP1" s="3481"/>
      <c r="FOQ1" s="3481"/>
      <c r="FOR1" s="3481"/>
      <c r="FOS1" s="3481"/>
      <c r="FOT1" s="3481"/>
      <c r="FOU1" s="3481"/>
      <c r="FOV1" s="3481"/>
      <c r="FOW1" s="3481"/>
      <c r="FOX1" s="3481"/>
      <c r="FOY1" s="3481"/>
      <c r="FOZ1" s="3481"/>
      <c r="FPA1" s="3481"/>
      <c r="FPB1" s="3481"/>
      <c r="FPC1" s="3481"/>
      <c r="FPD1" s="3481"/>
      <c r="FPE1" s="3481"/>
      <c r="FPF1" s="3481"/>
      <c r="FPG1" s="3481"/>
      <c r="FPH1" s="3481"/>
      <c r="FPI1" s="3481"/>
      <c r="FPJ1" s="3481"/>
      <c r="FPK1" s="3481"/>
      <c r="FPL1" s="3481"/>
      <c r="FPM1" s="3481"/>
      <c r="FPN1" s="3481"/>
      <c r="FPO1" s="3481"/>
      <c r="FPP1" s="3481"/>
      <c r="FPQ1" s="3481"/>
      <c r="FPR1" s="3481"/>
      <c r="FPS1" s="3481"/>
      <c r="FPT1" s="3481"/>
      <c r="FPU1" s="3481"/>
      <c r="FPV1" s="3481"/>
      <c r="FPW1" s="3481"/>
      <c r="FPX1" s="3481"/>
      <c r="FPY1" s="3481"/>
      <c r="FPZ1" s="3481"/>
      <c r="FQA1" s="3481"/>
      <c r="FQB1" s="3481"/>
      <c r="FQC1" s="3481"/>
      <c r="FQD1" s="3481"/>
      <c r="FQE1" s="3481"/>
      <c r="FQF1" s="3481"/>
      <c r="FQG1" s="3481"/>
      <c r="FQH1" s="3481"/>
      <c r="FQI1" s="3481"/>
      <c r="FQJ1" s="3481"/>
      <c r="FQK1" s="3481"/>
      <c r="FQL1" s="3481"/>
      <c r="FQM1" s="3481"/>
      <c r="FQN1" s="3481"/>
      <c r="FQO1" s="3481"/>
      <c r="FQP1" s="3481"/>
      <c r="FQQ1" s="3481"/>
      <c r="FQR1" s="3481"/>
      <c r="FQS1" s="3481"/>
      <c r="FQT1" s="3481"/>
      <c r="FQU1" s="3481"/>
      <c r="FQV1" s="3481"/>
      <c r="FQW1" s="3481"/>
      <c r="FQX1" s="3481"/>
      <c r="FQY1" s="3481"/>
      <c r="FQZ1" s="3481"/>
      <c r="FRA1" s="3481"/>
      <c r="FRB1" s="3481"/>
      <c r="FRC1" s="3481"/>
      <c r="FRD1" s="3481"/>
      <c r="FRE1" s="3481"/>
      <c r="FRF1" s="3481"/>
      <c r="FRG1" s="3481"/>
      <c r="FRH1" s="3481"/>
      <c r="FRI1" s="3481"/>
      <c r="FRJ1" s="3481"/>
      <c r="FRK1" s="3481"/>
      <c r="FRL1" s="3481"/>
      <c r="FRM1" s="3481"/>
      <c r="FRN1" s="3481"/>
      <c r="FRO1" s="3481"/>
      <c r="FRP1" s="3481"/>
      <c r="FRQ1" s="3481"/>
      <c r="FRR1" s="3481"/>
      <c r="FRS1" s="3481"/>
      <c r="FRT1" s="3481"/>
      <c r="FRU1" s="3481"/>
      <c r="FRV1" s="3481"/>
      <c r="FRW1" s="3481"/>
      <c r="FRX1" s="3481"/>
      <c r="FRY1" s="3481"/>
      <c r="FRZ1" s="3481"/>
      <c r="FSA1" s="3481"/>
      <c r="FSB1" s="3481"/>
      <c r="FSC1" s="3481"/>
      <c r="FSD1" s="3481"/>
      <c r="FSE1" s="3481"/>
      <c r="FSF1" s="3481"/>
      <c r="FSG1" s="3481"/>
      <c r="FSH1" s="3481"/>
      <c r="FSI1" s="3481"/>
      <c r="FSJ1" s="3481"/>
      <c r="FSK1" s="3481"/>
      <c r="FSL1" s="3481"/>
      <c r="FSM1" s="3481"/>
      <c r="FSN1" s="3481"/>
      <c r="FSO1" s="3481"/>
      <c r="FSP1" s="3481"/>
      <c r="FSQ1" s="3481"/>
      <c r="FSR1" s="3481"/>
      <c r="FSS1" s="3481"/>
      <c r="FST1" s="3481"/>
      <c r="FSU1" s="3481"/>
      <c r="FSV1" s="3481"/>
      <c r="FSW1" s="3481"/>
      <c r="FSX1" s="3481"/>
      <c r="FSY1" s="3481"/>
      <c r="FSZ1" s="3481"/>
      <c r="FTA1" s="3481"/>
      <c r="FTB1" s="3481"/>
      <c r="FTC1" s="3481"/>
      <c r="FTD1" s="3481"/>
      <c r="FTE1" s="3481"/>
      <c r="FTF1" s="3481"/>
      <c r="FTG1" s="3481"/>
      <c r="FTH1" s="3481"/>
      <c r="FTI1" s="3481"/>
      <c r="FTJ1" s="3481"/>
      <c r="FTK1" s="3481"/>
      <c r="FTL1" s="3481"/>
      <c r="FTM1" s="3481"/>
      <c r="FTN1" s="3481"/>
      <c r="FTO1" s="3481"/>
      <c r="FTP1" s="3481"/>
      <c r="FTQ1" s="3481"/>
      <c r="FTR1" s="3481"/>
      <c r="FTS1" s="3481"/>
      <c r="FTT1" s="3481"/>
      <c r="FTU1" s="3481"/>
      <c r="FTV1" s="3481"/>
      <c r="FTW1" s="3481"/>
      <c r="FTX1" s="3481"/>
      <c r="FTY1" s="3481"/>
      <c r="FTZ1" s="3481"/>
      <c r="FUA1" s="3481"/>
      <c r="FUB1" s="3481"/>
      <c r="FUC1" s="3481"/>
      <c r="FUD1" s="3481"/>
      <c r="FUE1" s="3481"/>
      <c r="FUF1" s="3481"/>
      <c r="FUG1" s="3481"/>
      <c r="FUH1" s="3481"/>
      <c r="FUI1" s="3481"/>
      <c r="FUJ1" s="3481"/>
      <c r="FUK1" s="3481"/>
      <c r="FUL1" s="3481"/>
      <c r="FUM1" s="3481"/>
      <c r="FUN1" s="3481"/>
      <c r="FUO1" s="3481"/>
      <c r="FUP1" s="3481"/>
      <c r="FUQ1" s="3481"/>
      <c r="FUR1" s="3481"/>
      <c r="FUS1" s="3481"/>
      <c r="FUT1" s="3481"/>
      <c r="FUU1" s="3481"/>
      <c r="FUV1" s="3481"/>
      <c r="FUW1" s="3481"/>
      <c r="FUX1" s="3481"/>
      <c r="FUY1" s="3481"/>
      <c r="FUZ1" s="3481"/>
      <c r="FVA1" s="3481"/>
      <c r="FVB1" s="3481"/>
      <c r="FVC1" s="3481"/>
      <c r="FVD1" s="3481"/>
      <c r="FVE1" s="3481"/>
      <c r="FVF1" s="3481"/>
      <c r="FVG1" s="3481"/>
      <c r="FVH1" s="3481"/>
      <c r="FVI1" s="3481"/>
      <c r="FVJ1" s="3481"/>
      <c r="FVK1" s="3481"/>
      <c r="FVL1" s="3481"/>
      <c r="FVM1" s="3481"/>
      <c r="FVN1" s="3481"/>
      <c r="FVO1" s="3481"/>
      <c r="FVP1" s="3481"/>
      <c r="FVQ1" s="3481"/>
      <c r="FVR1" s="3481"/>
      <c r="FVS1" s="3481"/>
      <c r="FVT1" s="3481"/>
      <c r="FVU1" s="3481"/>
      <c r="FVV1" s="3481"/>
      <c r="FVW1" s="3481"/>
      <c r="FVX1" s="3481"/>
      <c r="FVY1" s="3481"/>
      <c r="FVZ1" s="3481"/>
      <c r="FWA1" s="3481"/>
      <c r="FWB1" s="3481"/>
      <c r="FWC1" s="3481"/>
      <c r="FWD1" s="3481"/>
      <c r="FWE1" s="3481"/>
      <c r="FWF1" s="3481"/>
      <c r="FWG1" s="3481"/>
      <c r="FWH1" s="3481"/>
      <c r="FWI1" s="3481"/>
      <c r="FWJ1" s="3481"/>
      <c r="FWK1" s="3481"/>
      <c r="FWL1" s="3481"/>
      <c r="FWM1" s="3481"/>
      <c r="FWN1" s="3481"/>
      <c r="FWO1" s="3481"/>
      <c r="FWP1" s="3481"/>
      <c r="FWQ1" s="3481"/>
      <c r="FWR1" s="3481"/>
      <c r="FWS1" s="3481"/>
      <c r="FWT1" s="3481"/>
      <c r="FWU1" s="3481"/>
      <c r="FWV1" s="3481"/>
      <c r="FWW1" s="3481"/>
      <c r="FWX1" s="3481"/>
      <c r="FWY1" s="3481"/>
      <c r="FWZ1" s="3481"/>
      <c r="FXA1" s="3481"/>
      <c r="FXB1" s="3481"/>
      <c r="FXC1" s="3481"/>
      <c r="FXD1" s="3481"/>
      <c r="FXE1" s="3481"/>
      <c r="FXF1" s="3481"/>
      <c r="FXG1" s="3481"/>
      <c r="FXH1" s="3481"/>
      <c r="FXI1" s="3481"/>
      <c r="FXJ1" s="3481"/>
      <c r="FXK1" s="3481"/>
      <c r="FXL1" s="3481"/>
      <c r="FXM1" s="3481"/>
      <c r="FXN1" s="3481"/>
      <c r="FXO1" s="3481"/>
      <c r="FXP1" s="3481"/>
      <c r="FXQ1" s="3481"/>
      <c r="FXR1" s="3481"/>
      <c r="FXS1" s="3481"/>
      <c r="FXT1" s="3481"/>
      <c r="FXU1" s="3481"/>
      <c r="FXV1" s="3481"/>
      <c r="FXW1" s="3481"/>
      <c r="FXX1" s="3481"/>
      <c r="FXY1" s="3481"/>
      <c r="FXZ1" s="3481"/>
      <c r="FYA1" s="3481"/>
      <c r="FYB1" s="3481"/>
      <c r="FYC1" s="3481"/>
      <c r="FYD1" s="3481"/>
      <c r="FYE1" s="3481"/>
      <c r="FYF1" s="3481"/>
      <c r="FYG1" s="3481"/>
      <c r="FYH1" s="3481"/>
      <c r="FYI1" s="3481"/>
      <c r="FYJ1" s="3481"/>
      <c r="FYK1" s="3481"/>
      <c r="FYL1" s="3481"/>
      <c r="FYM1" s="3481"/>
      <c r="FYN1" s="3481"/>
      <c r="FYO1" s="3481"/>
      <c r="FYP1" s="3481"/>
      <c r="FYQ1" s="3481"/>
      <c r="FYR1" s="3481"/>
      <c r="FYS1" s="3481"/>
      <c r="FYT1" s="3481"/>
      <c r="FYU1" s="3481"/>
      <c r="FYV1" s="3481"/>
      <c r="FYW1" s="3481"/>
      <c r="FYX1" s="3481"/>
      <c r="FYY1" s="3481"/>
      <c r="FYZ1" s="3481"/>
      <c r="FZA1" s="3481"/>
      <c r="FZB1" s="3481"/>
      <c r="FZC1" s="3481"/>
      <c r="FZD1" s="3481"/>
      <c r="FZE1" s="3481"/>
      <c r="FZF1" s="3481"/>
      <c r="FZG1" s="3481"/>
      <c r="FZH1" s="3481"/>
      <c r="FZI1" s="3481"/>
      <c r="FZJ1" s="3481"/>
      <c r="FZK1" s="3481"/>
      <c r="FZL1" s="3481"/>
      <c r="FZM1" s="3481"/>
      <c r="FZN1" s="3481"/>
      <c r="FZO1" s="3481"/>
      <c r="FZP1" s="3481"/>
      <c r="FZQ1" s="3481"/>
      <c r="FZR1" s="3481"/>
      <c r="FZS1" s="3481"/>
      <c r="FZT1" s="3481"/>
      <c r="FZU1" s="3481"/>
      <c r="FZV1" s="3481"/>
      <c r="FZW1" s="3481"/>
      <c r="FZX1" s="3481"/>
      <c r="FZY1" s="3481"/>
      <c r="FZZ1" s="3481"/>
      <c r="GAA1" s="3481"/>
      <c r="GAB1" s="3481"/>
      <c r="GAC1" s="3481"/>
      <c r="GAD1" s="3481"/>
      <c r="GAE1" s="3481"/>
      <c r="GAF1" s="3481"/>
      <c r="GAG1" s="3481"/>
      <c r="GAH1" s="3481"/>
      <c r="GAI1" s="3481"/>
      <c r="GAJ1" s="3481"/>
      <c r="GAK1" s="3481"/>
      <c r="GAL1" s="3481"/>
      <c r="GAM1" s="3481"/>
      <c r="GAN1" s="3481"/>
      <c r="GAO1" s="3481"/>
      <c r="GAP1" s="3481"/>
      <c r="GAQ1" s="3481"/>
      <c r="GAR1" s="3481"/>
      <c r="GAS1" s="3481"/>
      <c r="GAT1" s="3481"/>
      <c r="GAU1" s="3481"/>
      <c r="GAV1" s="3481"/>
      <c r="GAW1" s="3481"/>
      <c r="GAX1" s="3481"/>
      <c r="GAY1" s="3481"/>
      <c r="GAZ1" s="3481"/>
      <c r="GBA1" s="3481"/>
      <c r="GBB1" s="3481"/>
      <c r="GBC1" s="3481"/>
      <c r="GBD1" s="3481"/>
      <c r="GBE1" s="3481"/>
      <c r="GBF1" s="3481"/>
      <c r="GBG1" s="3481"/>
      <c r="GBH1" s="3481"/>
      <c r="GBI1" s="3481"/>
      <c r="GBJ1" s="3481"/>
      <c r="GBK1" s="3481"/>
      <c r="GBL1" s="3481"/>
      <c r="GBM1" s="3481"/>
      <c r="GBN1" s="3481"/>
      <c r="GBO1" s="3481"/>
      <c r="GBP1" s="3481"/>
      <c r="GBQ1" s="3481"/>
      <c r="GBR1" s="3481"/>
      <c r="GBS1" s="3481"/>
      <c r="GBT1" s="3481"/>
      <c r="GBU1" s="3481"/>
      <c r="GBV1" s="3481"/>
      <c r="GBW1" s="3481"/>
      <c r="GBX1" s="3481"/>
      <c r="GBY1" s="3481"/>
      <c r="GBZ1" s="3481"/>
      <c r="GCA1" s="3481"/>
      <c r="GCB1" s="3481"/>
      <c r="GCC1" s="3481"/>
      <c r="GCD1" s="3481"/>
      <c r="GCE1" s="3481"/>
      <c r="GCF1" s="3481"/>
      <c r="GCG1" s="3481"/>
      <c r="GCH1" s="3481"/>
      <c r="GCI1" s="3481"/>
      <c r="GCJ1" s="3481"/>
      <c r="GCK1" s="3481"/>
      <c r="GCL1" s="3481"/>
      <c r="GCM1" s="3481"/>
      <c r="GCN1" s="3481"/>
      <c r="GCO1" s="3481"/>
      <c r="GCP1" s="3481"/>
      <c r="GCQ1" s="3481"/>
      <c r="GCR1" s="3481"/>
      <c r="GCS1" s="3481"/>
      <c r="GCT1" s="3481"/>
      <c r="GCU1" s="3481"/>
      <c r="GCV1" s="3481"/>
      <c r="GCW1" s="3481"/>
      <c r="GCX1" s="3481"/>
      <c r="GCY1" s="3481"/>
      <c r="GCZ1" s="3481"/>
      <c r="GDA1" s="3481"/>
      <c r="GDB1" s="3481"/>
      <c r="GDC1" s="3481"/>
      <c r="GDD1" s="3481"/>
      <c r="GDE1" s="3481"/>
      <c r="GDF1" s="3481"/>
      <c r="GDG1" s="3481"/>
      <c r="GDH1" s="3481"/>
      <c r="GDI1" s="3481"/>
      <c r="GDJ1" s="3481"/>
      <c r="GDK1" s="3481"/>
      <c r="GDL1" s="3481"/>
      <c r="GDM1" s="3481"/>
      <c r="GDN1" s="3481"/>
      <c r="GDO1" s="3481"/>
      <c r="GDP1" s="3481"/>
      <c r="GDQ1" s="3481"/>
      <c r="GDR1" s="3481"/>
      <c r="GDS1" s="3481"/>
      <c r="GDT1" s="3481"/>
      <c r="GDU1" s="3481"/>
      <c r="GDV1" s="3481"/>
      <c r="GDW1" s="3481"/>
      <c r="GDX1" s="3481"/>
      <c r="GDY1" s="3481"/>
      <c r="GDZ1" s="3481"/>
      <c r="GEA1" s="3481"/>
      <c r="GEB1" s="3481"/>
      <c r="GEC1" s="3481"/>
      <c r="GED1" s="3481"/>
      <c r="GEE1" s="3481"/>
      <c r="GEF1" s="3481"/>
      <c r="GEG1" s="3481"/>
      <c r="GEH1" s="3481"/>
      <c r="GEI1" s="3481"/>
      <c r="GEJ1" s="3481"/>
      <c r="GEK1" s="3481"/>
      <c r="GEL1" s="3481"/>
      <c r="GEM1" s="3481"/>
      <c r="GEN1" s="3481"/>
      <c r="GEO1" s="3481"/>
      <c r="GEP1" s="3481"/>
      <c r="GEQ1" s="3481"/>
      <c r="GER1" s="3481"/>
      <c r="GES1" s="3481"/>
      <c r="GET1" s="3481"/>
      <c r="GEU1" s="3481"/>
      <c r="GEV1" s="3481"/>
      <c r="GEW1" s="3481"/>
      <c r="GEX1" s="3481"/>
      <c r="GEY1" s="3481"/>
      <c r="GEZ1" s="3481"/>
      <c r="GFA1" s="3481"/>
      <c r="GFB1" s="3481"/>
      <c r="GFC1" s="3481"/>
      <c r="GFD1" s="3481"/>
      <c r="GFE1" s="3481"/>
      <c r="GFF1" s="3481"/>
      <c r="GFG1" s="3481"/>
      <c r="GFH1" s="3481"/>
      <c r="GFI1" s="3481"/>
      <c r="GFJ1" s="3481"/>
      <c r="GFK1" s="3481"/>
      <c r="GFL1" s="3481"/>
      <c r="GFM1" s="3481"/>
      <c r="GFN1" s="3481"/>
      <c r="GFO1" s="3481"/>
      <c r="GFP1" s="3481"/>
      <c r="GFQ1" s="3481"/>
      <c r="GFR1" s="3481"/>
      <c r="GFS1" s="3481"/>
      <c r="GFT1" s="3481"/>
      <c r="GFU1" s="3481"/>
      <c r="GFV1" s="3481"/>
      <c r="GFW1" s="3481"/>
      <c r="GFX1" s="3481"/>
      <c r="GFY1" s="3481"/>
      <c r="GFZ1" s="3481"/>
      <c r="GGA1" s="3481"/>
      <c r="GGB1" s="3481"/>
      <c r="GGC1" s="3481"/>
      <c r="GGD1" s="3481"/>
      <c r="GGE1" s="3481"/>
      <c r="GGF1" s="3481"/>
      <c r="GGG1" s="3481"/>
      <c r="GGH1" s="3481"/>
      <c r="GGI1" s="3481"/>
      <c r="GGJ1" s="3481"/>
      <c r="GGK1" s="3481"/>
      <c r="GGL1" s="3481"/>
      <c r="GGM1" s="3481"/>
      <c r="GGN1" s="3481"/>
      <c r="GGO1" s="3481"/>
      <c r="GGP1" s="3481"/>
      <c r="GGQ1" s="3481"/>
      <c r="GGR1" s="3481"/>
      <c r="GGS1" s="3481"/>
      <c r="GGT1" s="3481"/>
      <c r="GGU1" s="3481"/>
      <c r="GGV1" s="3481"/>
      <c r="GGW1" s="3481"/>
      <c r="GGX1" s="3481"/>
      <c r="GGY1" s="3481"/>
      <c r="GGZ1" s="3481"/>
      <c r="GHA1" s="3481"/>
      <c r="GHB1" s="3481"/>
      <c r="GHC1" s="3481"/>
      <c r="GHD1" s="3481"/>
      <c r="GHE1" s="3481"/>
      <c r="GHF1" s="3481"/>
      <c r="GHG1" s="3481"/>
      <c r="GHH1" s="3481"/>
      <c r="GHI1" s="3481"/>
      <c r="GHJ1" s="3481"/>
      <c r="GHK1" s="3481"/>
      <c r="GHL1" s="3481"/>
      <c r="GHM1" s="3481"/>
      <c r="GHN1" s="3481"/>
      <c r="GHO1" s="3481"/>
      <c r="GHP1" s="3481"/>
      <c r="GHQ1" s="3481"/>
      <c r="GHR1" s="3481"/>
      <c r="GHS1" s="3481"/>
      <c r="GHT1" s="3481"/>
      <c r="GHU1" s="3481"/>
      <c r="GHV1" s="3481"/>
      <c r="GHW1" s="3481"/>
      <c r="GHX1" s="3481"/>
      <c r="GHY1" s="3481"/>
      <c r="GHZ1" s="3481"/>
      <c r="GIA1" s="3481"/>
      <c r="GIB1" s="3481"/>
      <c r="GIC1" s="3481"/>
      <c r="GID1" s="3481"/>
      <c r="GIE1" s="3481"/>
      <c r="GIF1" s="3481"/>
      <c r="GIG1" s="3481"/>
      <c r="GIH1" s="3481"/>
      <c r="GII1" s="3481"/>
      <c r="GIJ1" s="3481"/>
      <c r="GIK1" s="3481"/>
      <c r="GIL1" s="3481"/>
      <c r="GIM1" s="3481"/>
      <c r="GIN1" s="3481"/>
      <c r="GIO1" s="3481"/>
      <c r="GIP1" s="3481"/>
      <c r="GIQ1" s="3481"/>
      <c r="GIR1" s="3481"/>
      <c r="GIS1" s="3481"/>
      <c r="GIT1" s="3481"/>
      <c r="GIU1" s="3481"/>
      <c r="GIV1" s="3481"/>
      <c r="GIW1" s="3481"/>
      <c r="GIX1" s="3481"/>
      <c r="GIY1" s="3481"/>
      <c r="GIZ1" s="3481"/>
      <c r="GJA1" s="3481"/>
      <c r="GJB1" s="3481"/>
      <c r="GJC1" s="3481"/>
      <c r="GJD1" s="3481"/>
      <c r="GJE1" s="3481"/>
      <c r="GJF1" s="3481"/>
      <c r="GJG1" s="3481"/>
      <c r="GJH1" s="3481"/>
      <c r="GJI1" s="3481"/>
      <c r="GJJ1" s="3481"/>
      <c r="GJK1" s="3481"/>
      <c r="GJL1" s="3481"/>
      <c r="GJM1" s="3481"/>
      <c r="GJN1" s="3481"/>
      <c r="GJO1" s="3481"/>
      <c r="GJP1" s="3481"/>
      <c r="GJQ1" s="3481"/>
      <c r="GJR1" s="3481"/>
      <c r="GJS1" s="3481"/>
      <c r="GJT1" s="3481"/>
      <c r="GJU1" s="3481"/>
      <c r="GJV1" s="3481"/>
      <c r="GJW1" s="3481"/>
      <c r="GJX1" s="3481"/>
      <c r="GJY1" s="3481"/>
      <c r="GJZ1" s="3481"/>
      <c r="GKA1" s="3481"/>
      <c r="GKB1" s="3481"/>
      <c r="GKC1" s="3481"/>
      <c r="GKD1" s="3481"/>
      <c r="GKE1" s="3481"/>
      <c r="GKF1" s="3481"/>
      <c r="GKG1" s="3481"/>
      <c r="GKH1" s="3481"/>
      <c r="GKI1" s="3481"/>
      <c r="GKJ1" s="3481"/>
      <c r="GKK1" s="3481"/>
      <c r="GKL1" s="3481"/>
      <c r="GKM1" s="3481"/>
      <c r="GKN1" s="3481"/>
      <c r="GKO1" s="3481"/>
      <c r="GKP1" s="3481"/>
      <c r="GKQ1" s="3481"/>
      <c r="GKR1" s="3481"/>
      <c r="GKS1" s="3481"/>
      <c r="GKT1" s="3481"/>
      <c r="GKU1" s="3481"/>
      <c r="GKV1" s="3481"/>
      <c r="GKW1" s="3481"/>
      <c r="GKX1" s="3481"/>
      <c r="GKY1" s="3481"/>
      <c r="GKZ1" s="3481"/>
      <c r="GLA1" s="3481"/>
      <c r="GLB1" s="3481"/>
      <c r="GLC1" s="3481"/>
      <c r="GLD1" s="3481"/>
      <c r="GLE1" s="3481"/>
      <c r="GLF1" s="3481"/>
      <c r="GLG1" s="3481"/>
      <c r="GLH1" s="3481"/>
      <c r="GLI1" s="3481"/>
      <c r="GLJ1" s="3481"/>
      <c r="GLK1" s="3481"/>
      <c r="GLL1" s="3481"/>
      <c r="GLM1" s="3481"/>
      <c r="GLN1" s="3481"/>
      <c r="GLO1" s="3481"/>
      <c r="GLP1" s="3481"/>
      <c r="GLQ1" s="3481"/>
      <c r="GLR1" s="3481"/>
      <c r="GLS1" s="3481"/>
      <c r="GLT1" s="3481"/>
      <c r="GLU1" s="3481"/>
      <c r="GLV1" s="3481"/>
      <c r="GLW1" s="3481"/>
      <c r="GLX1" s="3481"/>
      <c r="GLY1" s="3481"/>
      <c r="GLZ1" s="3481"/>
      <c r="GMA1" s="3481"/>
      <c r="GMB1" s="3481"/>
      <c r="GMC1" s="3481"/>
      <c r="GMD1" s="3481"/>
      <c r="GME1" s="3481"/>
      <c r="GMF1" s="3481"/>
      <c r="GMG1" s="3481"/>
      <c r="GMH1" s="3481"/>
      <c r="GMI1" s="3481"/>
      <c r="GMJ1" s="3481"/>
      <c r="GMK1" s="3481"/>
      <c r="GML1" s="3481"/>
      <c r="GMM1" s="3481"/>
      <c r="GMN1" s="3481"/>
      <c r="GMO1" s="3481"/>
      <c r="GMP1" s="3481"/>
      <c r="GMQ1" s="3481"/>
      <c r="GMR1" s="3481"/>
      <c r="GMS1" s="3481"/>
      <c r="GMT1" s="3481"/>
      <c r="GMU1" s="3481"/>
      <c r="GMV1" s="3481"/>
      <c r="GMW1" s="3481"/>
      <c r="GMX1" s="3481"/>
      <c r="GMY1" s="3481"/>
      <c r="GMZ1" s="3481"/>
      <c r="GNA1" s="3481"/>
      <c r="GNB1" s="3481"/>
      <c r="GNC1" s="3481"/>
      <c r="GND1" s="3481"/>
      <c r="GNE1" s="3481"/>
      <c r="GNF1" s="3481"/>
      <c r="GNG1" s="3481"/>
      <c r="GNH1" s="3481"/>
      <c r="GNI1" s="3481"/>
      <c r="GNJ1" s="3481"/>
      <c r="GNK1" s="3481"/>
      <c r="GNL1" s="3481"/>
      <c r="GNM1" s="3481"/>
      <c r="GNN1" s="3481"/>
      <c r="GNO1" s="3481"/>
      <c r="GNP1" s="3481"/>
      <c r="GNQ1" s="3481"/>
      <c r="GNR1" s="3481"/>
      <c r="GNS1" s="3481"/>
      <c r="GNT1" s="3481"/>
      <c r="GNU1" s="3481"/>
      <c r="GNV1" s="3481"/>
      <c r="GNW1" s="3481"/>
      <c r="GNX1" s="3481"/>
      <c r="GNY1" s="3481"/>
      <c r="GNZ1" s="3481"/>
      <c r="GOA1" s="3481"/>
      <c r="GOB1" s="3481"/>
      <c r="GOC1" s="3481"/>
      <c r="GOD1" s="3481"/>
      <c r="GOE1" s="3481"/>
      <c r="GOF1" s="3481"/>
      <c r="GOG1" s="3481"/>
      <c r="GOH1" s="3481"/>
      <c r="GOI1" s="3481"/>
      <c r="GOJ1" s="3481"/>
      <c r="GOK1" s="3481"/>
      <c r="GOL1" s="3481"/>
      <c r="GOM1" s="3481"/>
      <c r="GON1" s="3481"/>
      <c r="GOO1" s="3481"/>
      <c r="GOP1" s="3481"/>
      <c r="GOQ1" s="3481"/>
      <c r="GOR1" s="3481"/>
      <c r="GOS1" s="3481"/>
      <c r="GOT1" s="3481"/>
      <c r="GOU1" s="3481"/>
      <c r="GOV1" s="3481"/>
      <c r="GOW1" s="3481"/>
      <c r="GOX1" s="3481"/>
      <c r="GOY1" s="3481"/>
      <c r="GOZ1" s="3481"/>
      <c r="GPA1" s="3481"/>
      <c r="GPB1" s="3481"/>
      <c r="GPC1" s="3481"/>
      <c r="GPD1" s="3481"/>
      <c r="GPE1" s="3481"/>
      <c r="GPF1" s="3481"/>
      <c r="GPG1" s="3481"/>
      <c r="GPH1" s="3481"/>
      <c r="GPI1" s="3481"/>
      <c r="GPJ1" s="3481"/>
      <c r="GPK1" s="3481"/>
      <c r="GPL1" s="3481"/>
      <c r="GPM1" s="3481"/>
      <c r="GPN1" s="3481"/>
      <c r="GPO1" s="3481"/>
      <c r="GPP1" s="3481"/>
      <c r="GPQ1" s="3481"/>
      <c r="GPR1" s="3481"/>
      <c r="GPS1" s="3481"/>
      <c r="GPT1" s="3481"/>
      <c r="GPU1" s="3481"/>
      <c r="GPV1" s="3481"/>
      <c r="GPW1" s="3481"/>
      <c r="GPX1" s="3481"/>
      <c r="GPY1" s="3481"/>
      <c r="GPZ1" s="3481"/>
      <c r="GQA1" s="3481"/>
      <c r="GQB1" s="3481"/>
      <c r="GQC1" s="3481"/>
      <c r="GQD1" s="3481"/>
      <c r="GQE1" s="3481"/>
      <c r="GQF1" s="3481"/>
      <c r="GQG1" s="3481"/>
      <c r="GQH1" s="3481"/>
      <c r="GQI1" s="3481"/>
      <c r="GQJ1" s="3481"/>
      <c r="GQK1" s="3481"/>
      <c r="GQL1" s="3481"/>
      <c r="GQM1" s="3481"/>
      <c r="GQN1" s="3481"/>
      <c r="GQO1" s="3481"/>
      <c r="GQP1" s="3481"/>
      <c r="GQQ1" s="3481"/>
      <c r="GQR1" s="3481"/>
      <c r="GQS1" s="3481"/>
      <c r="GQT1" s="3481"/>
      <c r="GQU1" s="3481"/>
      <c r="GQV1" s="3481"/>
      <c r="GQW1" s="3481"/>
      <c r="GQX1" s="3481"/>
      <c r="GQY1" s="3481"/>
      <c r="GQZ1" s="3481"/>
      <c r="GRA1" s="3481"/>
      <c r="GRB1" s="3481"/>
      <c r="GRC1" s="3481"/>
      <c r="GRD1" s="3481"/>
      <c r="GRE1" s="3481"/>
      <c r="GRF1" s="3481"/>
      <c r="GRG1" s="3481"/>
      <c r="GRH1" s="3481"/>
      <c r="GRI1" s="3481"/>
      <c r="GRJ1" s="3481"/>
      <c r="GRK1" s="3481"/>
      <c r="GRL1" s="3481"/>
      <c r="GRM1" s="3481"/>
      <c r="GRN1" s="3481"/>
      <c r="GRO1" s="3481"/>
      <c r="GRP1" s="3481"/>
      <c r="GRQ1" s="3481"/>
      <c r="GRR1" s="3481"/>
      <c r="GRS1" s="3481"/>
      <c r="GRT1" s="3481"/>
      <c r="GRU1" s="3481"/>
      <c r="GRV1" s="3481"/>
      <c r="GRW1" s="3481"/>
      <c r="GRX1" s="3481"/>
      <c r="GRY1" s="3481"/>
      <c r="GRZ1" s="3481"/>
      <c r="GSA1" s="3481"/>
      <c r="GSB1" s="3481"/>
      <c r="GSC1" s="3481"/>
      <c r="GSD1" s="3481"/>
      <c r="GSE1" s="3481"/>
      <c r="GSF1" s="3481"/>
      <c r="GSG1" s="3481"/>
      <c r="GSH1" s="3481"/>
      <c r="GSI1" s="3481"/>
      <c r="GSJ1" s="3481"/>
      <c r="GSK1" s="3481"/>
      <c r="GSL1" s="3481"/>
      <c r="GSM1" s="3481"/>
      <c r="GSN1" s="3481"/>
      <c r="GSO1" s="3481"/>
      <c r="GSP1" s="3481"/>
      <c r="GSQ1" s="3481"/>
      <c r="GSR1" s="3481"/>
      <c r="GSS1" s="3481"/>
      <c r="GST1" s="3481"/>
      <c r="GSU1" s="3481"/>
      <c r="GSV1" s="3481"/>
      <c r="GSW1" s="3481"/>
      <c r="GSX1" s="3481"/>
      <c r="GSY1" s="3481"/>
      <c r="GSZ1" s="3481"/>
      <c r="GTA1" s="3481"/>
      <c r="GTB1" s="3481"/>
      <c r="GTC1" s="3481"/>
      <c r="GTD1" s="3481"/>
      <c r="GTE1" s="3481"/>
      <c r="GTF1" s="3481"/>
      <c r="GTG1" s="3481"/>
      <c r="GTH1" s="3481"/>
      <c r="GTI1" s="3481"/>
      <c r="GTJ1" s="3481"/>
      <c r="GTK1" s="3481"/>
      <c r="GTL1" s="3481"/>
      <c r="GTM1" s="3481"/>
      <c r="GTN1" s="3481"/>
      <c r="GTO1" s="3481"/>
      <c r="GTP1" s="3481"/>
      <c r="GTQ1" s="3481"/>
      <c r="GTR1" s="3481"/>
      <c r="GTS1" s="3481"/>
      <c r="GTT1" s="3481"/>
      <c r="GTU1" s="3481"/>
      <c r="GTV1" s="3481"/>
      <c r="GTW1" s="3481"/>
      <c r="GTX1" s="3481"/>
      <c r="GTY1" s="3481"/>
      <c r="GTZ1" s="3481"/>
      <c r="GUA1" s="3481"/>
      <c r="GUB1" s="3481"/>
      <c r="GUC1" s="3481"/>
      <c r="GUD1" s="3481"/>
      <c r="GUE1" s="3481"/>
      <c r="GUF1" s="3481"/>
      <c r="GUG1" s="3481"/>
      <c r="GUH1" s="3481"/>
      <c r="GUI1" s="3481"/>
      <c r="GUJ1" s="3481"/>
      <c r="GUK1" s="3481"/>
      <c r="GUL1" s="3481"/>
      <c r="GUM1" s="3481"/>
      <c r="GUN1" s="3481"/>
      <c r="GUO1" s="3481"/>
      <c r="GUP1" s="3481"/>
      <c r="GUQ1" s="3481"/>
      <c r="GUR1" s="3481"/>
      <c r="GUS1" s="3481"/>
      <c r="GUT1" s="3481"/>
      <c r="GUU1" s="3481"/>
      <c r="GUV1" s="3481"/>
      <c r="GUW1" s="3481"/>
      <c r="GUX1" s="3481"/>
      <c r="GUY1" s="3481"/>
      <c r="GUZ1" s="3481"/>
      <c r="GVA1" s="3481"/>
      <c r="GVB1" s="3481"/>
      <c r="GVC1" s="3481"/>
      <c r="GVD1" s="3481"/>
      <c r="GVE1" s="3481"/>
      <c r="GVF1" s="3481"/>
      <c r="GVG1" s="3481"/>
      <c r="GVH1" s="3481"/>
      <c r="GVI1" s="3481"/>
      <c r="GVJ1" s="3481"/>
      <c r="GVK1" s="3481"/>
      <c r="GVL1" s="3481"/>
      <c r="GVM1" s="3481"/>
      <c r="GVN1" s="3481"/>
      <c r="GVO1" s="3481"/>
      <c r="GVP1" s="3481"/>
      <c r="GVQ1" s="3481"/>
      <c r="GVR1" s="3481"/>
      <c r="GVS1" s="3481"/>
      <c r="GVT1" s="3481"/>
      <c r="GVU1" s="3481"/>
      <c r="GVV1" s="3481"/>
      <c r="GVW1" s="3481"/>
      <c r="GVX1" s="3481"/>
      <c r="GVY1" s="3481"/>
      <c r="GVZ1" s="3481"/>
      <c r="GWA1" s="3481"/>
      <c r="GWB1" s="3481"/>
      <c r="GWC1" s="3481"/>
      <c r="GWD1" s="3481"/>
      <c r="GWE1" s="3481"/>
      <c r="GWF1" s="3481"/>
      <c r="GWG1" s="3481"/>
      <c r="GWH1" s="3481"/>
      <c r="GWI1" s="3481"/>
      <c r="GWJ1" s="3481"/>
      <c r="GWK1" s="3481"/>
      <c r="GWL1" s="3481"/>
      <c r="GWM1" s="3481"/>
      <c r="GWN1" s="3481"/>
      <c r="GWO1" s="3481"/>
      <c r="GWP1" s="3481"/>
      <c r="GWQ1" s="3481"/>
      <c r="GWR1" s="3481"/>
      <c r="GWS1" s="3481"/>
      <c r="GWT1" s="3481"/>
      <c r="GWU1" s="3481"/>
      <c r="GWV1" s="3481"/>
      <c r="GWW1" s="3481"/>
      <c r="GWX1" s="3481"/>
      <c r="GWY1" s="3481"/>
      <c r="GWZ1" s="3481"/>
      <c r="GXA1" s="3481"/>
      <c r="GXB1" s="3481"/>
      <c r="GXC1" s="3481"/>
      <c r="GXD1" s="3481"/>
      <c r="GXE1" s="3481"/>
      <c r="GXF1" s="3481"/>
      <c r="GXG1" s="3481"/>
      <c r="GXH1" s="3481"/>
      <c r="GXI1" s="3481"/>
      <c r="GXJ1" s="3481"/>
      <c r="GXK1" s="3481"/>
      <c r="GXL1" s="3481"/>
      <c r="GXM1" s="3481"/>
      <c r="GXN1" s="3481"/>
      <c r="GXO1" s="3481"/>
      <c r="GXP1" s="3481"/>
      <c r="GXQ1" s="3481"/>
      <c r="GXR1" s="3481"/>
      <c r="GXS1" s="3481"/>
      <c r="GXT1" s="3481"/>
      <c r="GXU1" s="3481"/>
      <c r="GXV1" s="3481"/>
      <c r="GXW1" s="3481"/>
      <c r="GXX1" s="3481"/>
      <c r="GXY1" s="3481"/>
      <c r="GXZ1" s="3481"/>
      <c r="GYA1" s="3481"/>
      <c r="GYB1" s="3481"/>
      <c r="GYC1" s="3481"/>
      <c r="GYD1" s="3481"/>
      <c r="GYE1" s="3481"/>
      <c r="GYF1" s="3481"/>
      <c r="GYG1" s="3481"/>
      <c r="GYH1" s="3481"/>
      <c r="GYI1" s="3481"/>
      <c r="GYJ1" s="3481"/>
      <c r="GYK1" s="3481"/>
      <c r="GYL1" s="3481"/>
      <c r="GYM1" s="3481"/>
      <c r="GYN1" s="3481"/>
      <c r="GYO1" s="3481"/>
      <c r="GYP1" s="3481"/>
      <c r="GYQ1" s="3481"/>
      <c r="GYR1" s="3481"/>
      <c r="GYS1" s="3481"/>
      <c r="GYT1" s="3481"/>
      <c r="GYU1" s="3481"/>
      <c r="GYV1" s="3481"/>
      <c r="GYW1" s="3481"/>
      <c r="GYX1" s="3481"/>
      <c r="GYY1" s="3481"/>
      <c r="GYZ1" s="3481"/>
      <c r="GZA1" s="3481"/>
      <c r="GZB1" s="3481"/>
      <c r="GZC1" s="3481"/>
      <c r="GZD1" s="3481"/>
      <c r="GZE1" s="3481"/>
      <c r="GZF1" s="3481"/>
      <c r="GZG1" s="3481"/>
      <c r="GZH1" s="3481"/>
      <c r="GZI1" s="3481"/>
      <c r="GZJ1" s="3481"/>
      <c r="GZK1" s="3481"/>
      <c r="GZL1" s="3481"/>
      <c r="GZM1" s="3481"/>
      <c r="GZN1" s="3481"/>
      <c r="GZO1" s="3481"/>
      <c r="GZP1" s="3481"/>
      <c r="GZQ1" s="3481"/>
      <c r="GZR1" s="3481"/>
      <c r="GZS1" s="3481"/>
      <c r="GZT1" s="3481"/>
      <c r="GZU1" s="3481"/>
      <c r="GZV1" s="3481"/>
      <c r="GZW1" s="3481"/>
      <c r="GZX1" s="3481"/>
      <c r="GZY1" s="3481"/>
      <c r="GZZ1" s="3481"/>
      <c r="HAA1" s="3481"/>
      <c r="HAB1" s="3481"/>
      <c r="HAC1" s="3481"/>
      <c r="HAD1" s="3481"/>
      <c r="HAE1" s="3481"/>
      <c r="HAF1" s="3481"/>
      <c r="HAG1" s="3481"/>
      <c r="HAH1" s="3481"/>
      <c r="HAI1" s="3481"/>
      <c r="HAJ1" s="3481"/>
      <c r="HAK1" s="3481"/>
      <c r="HAL1" s="3481"/>
      <c r="HAM1" s="3481"/>
      <c r="HAN1" s="3481"/>
      <c r="HAO1" s="3481"/>
      <c r="HAP1" s="3481"/>
      <c r="HAQ1" s="3481"/>
      <c r="HAR1" s="3481"/>
      <c r="HAS1" s="3481"/>
      <c r="HAT1" s="3481"/>
      <c r="HAU1" s="3481"/>
      <c r="HAV1" s="3481"/>
      <c r="HAW1" s="3481"/>
      <c r="HAX1" s="3481"/>
      <c r="HAY1" s="3481"/>
      <c r="HAZ1" s="3481"/>
      <c r="HBA1" s="3481"/>
      <c r="HBB1" s="3481"/>
      <c r="HBC1" s="3481"/>
      <c r="HBD1" s="3481"/>
      <c r="HBE1" s="3481"/>
      <c r="HBF1" s="3481"/>
      <c r="HBG1" s="3481"/>
      <c r="HBH1" s="3481"/>
      <c r="HBI1" s="3481"/>
      <c r="HBJ1" s="3481"/>
      <c r="HBK1" s="3481"/>
      <c r="HBL1" s="3481"/>
      <c r="HBM1" s="3481"/>
      <c r="HBN1" s="3481"/>
      <c r="HBO1" s="3481"/>
      <c r="HBP1" s="3481"/>
      <c r="HBQ1" s="3481"/>
      <c r="HBR1" s="3481"/>
      <c r="HBS1" s="3481"/>
      <c r="HBT1" s="3481"/>
      <c r="HBU1" s="3481"/>
      <c r="HBV1" s="3481"/>
      <c r="HBW1" s="3481"/>
      <c r="HBX1" s="3481"/>
      <c r="HBY1" s="3481"/>
      <c r="HBZ1" s="3481"/>
      <c r="HCA1" s="3481"/>
      <c r="HCB1" s="3481"/>
      <c r="HCC1" s="3481"/>
      <c r="HCD1" s="3481"/>
      <c r="HCE1" s="3481"/>
      <c r="HCF1" s="3481"/>
      <c r="HCG1" s="3481"/>
      <c r="HCH1" s="3481"/>
      <c r="HCI1" s="3481"/>
      <c r="HCJ1" s="3481"/>
      <c r="HCK1" s="3481"/>
      <c r="HCL1" s="3481"/>
      <c r="HCM1" s="3481"/>
      <c r="HCN1" s="3481"/>
      <c r="HCO1" s="3481"/>
      <c r="HCP1" s="3481"/>
      <c r="HCQ1" s="3481"/>
      <c r="HCR1" s="3481"/>
      <c r="HCS1" s="3481"/>
      <c r="HCT1" s="3481"/>
      <c r="HCU1" s="3481"/>
      <c r="HCV1" s="3481"/>
      <c r="HCW1" s="3481"/>
      <c r="HCX1" s="3481"/>
      <c r="HCY1" s="3481"/>
      <c r="HCZ1" s="3481"/>
      <c r="HDA1" s="3481"/>
      <c r="HDB1" s="3481"/>
      <c r="HDC1" s="3481"/>
      <c r="HDD1" s="3481"/>
      <c r="HDE1" s="3481"/>
      <c r="HDF1" s="3481"/>
      <c r="HDG1" s="3481"/>
      <c r="HDH1" s="3481"/>
      <c r="HDI1" s="3481"/>
      <c r="HDJ1" s="3481"/>
      <c r="HDK1" s="3481"/>
      <c r="HDL1" s="3481"/>
      <c r="HDM1" s="3481"/>
      <c r="HDN1" s="3481"/>
      <c r="HDO1" s="3481"/>
      <c r="HDP1" s="3481"/>
      <c r="HDQ1" s="3481"/>
      <c r="HDR1" s="3481"/>
      <c r="HDS1" s="3481"/>
      <c r="HDT1" s="3481"/>
      <c r="HDU1" s="3481"/>
      <c r="HDV1" s="3481"/>
      <c r="HDW1" s="3481"/>
      <c r="HDX1" s="3481"/>
      <c r="HDY1" s="3481"/>
      <c r="HDZ1" s="3481"/>
      <c r="HEA1" s="3481"/>
      <c r="HEB1" s="3481"/>
      <c r="HEC1" s="3481"/>
      <c r="HED1" s="3481"/>
      <c r="HEE1" s="3481"/>
      <c r="HEF1" s="3481"/>
      <c r="HEG1" s="3481"/>
      <c r="HEH1" s="3481"/>
      <c r="HEI1" s="3481"/>
      <c r="HEJ1" s="3481"/>
      <c r="HEK1" s="3481"/>
      <c r="HEL1" s="3481"/>
      <c r="HEM1" s="3481"/>
      <c r="HEN1" s="3481"/>
      <c r="HEO1" s="3481"/>
      <c r="HEP1" s="3481"/>
      <c r="HEQ1" s="3481"/>
      <c r="HER1" s="3481"/>
      <c r="HES1" s="3481"/>
      <c r="HET1" s="3481"/>
      <c r="HEU1" s="3481"/>
      <c r="HEV1" s="3481"/>
      <c r="HEW1" s="3481"/>
      <c r="HEX1" s="3481"/>
      <c r="HEY1" s="3481"/>
      <c r="HEZ1" s="3481"/>
      <c r="HFA1" s="3481"/>
      <c r="HFB1" s="3481"/>
      <c r="HFC1" s="3481"/>
      <c r="HFD1" s="3481"/>
      <c r="HFE1" s="3481"/>
      <c r="HFF1" s="3481"/>
      <c r="HFG1" s="3481"/>
      <c r="HFH1" s="3481"/>
      <c r="HFI1" s="3481"/>
      <c r="HFJ1" s="3481"/>
      <c r="HFK1" s="3481"/>
      <c r="HFL1" s="3481"/>
      <c r="HFM1" s="3481"/>
      <c r="HFN1" s="3481"/>
      <c r="HFO1" s="3481"/>
      <c r="HFP1" s="3481"/>
      <c r="HFQ1" s="3481"/>
      <c r="HFR1" s="3481"/>
      <c r="HFS1" s="3481"/>
      <c r="HFT1" s="3481"/>
      <c r="HFU1" s="3481"/>
      <c r="HFV1" s="3481"/>
      <c r="HFW1" s="3481"/>
      <c r="HFX1" s="3481"/>
      <c r="HFY1" s="3481"/>
      <c r="HFZ1" s="3481"/>
      <c r="HGA1" s="3481"/>
      <c r="HGB1" s="3481"/>
      <c r="HGC1" s="3481"/>
      <c r="HGD1" s="3481"/>
      <c r="HGE1" s="3481"/>
      <c r="HGF1" s="3481"/>
      <c r="HGG1" s="3481"/>
      <c r="HGH1" s="3481"/>
      <c r="HGI1" s="3481"/>
      <c r="HGJ1" s="3481"/>
      <c r="HGK1" s="3481"/>
      <c r="HGL1" s="3481"/>
      <c r="HGM1" s="3481"/>
      <c r="HGN1" s="3481"/>
      <c r="HGO1" s="3481"/>
      <c r="HGP1" s="3481"/>
      <c r="HGQ1" s="3481"/>
      <c r="HGR1" s="3481"/>
      <c r="HGS1" s="3481"/>
      <c r="HGT1" s="3481"/>
      <c r="HGU1" s="3481"/>
      <c r="HGV1" s="3481"/>
      <c r="HGW1" s="3481"/>
      <c r="HGX1" s="3481"/>
      <c r="HGY1" s="3481"/>
      <c r="HGZ1" s="3481"/>
      <c r="HHA1" s="3481"/>
      <c r="HHB1" s="3481"/>
      <c r="HHC1" s="3481"/>
      <c r="HHD1" s="3481"/>
      <c r="HHE1" s="3481"/>
      <c r="HHF1" s="3481"/>
      <c r="HHG1" s="3481"/>
      <c r="HHH1" s="3481"/>
      <c r="HHI1" s="3481"/>
      <c r="HHJ1" s="3481"/>
      <c r="HHK1" s="3481"/>
      <c r="HHL1" s="3481"/>
      <c r="HHM1" s="3481"/>
      <c r="HHN1" s="3481"/>
      <c r="HHO1" s="3481"/>
      <c r="HHP1" s="3481"/>
      <c r="HHQ1" s="3481"/>
      <c r="HHR1" s="3481"/>
      <c r="HHS1" s="3481"/>
      <c r="HHT1" s="3481"/>
      <c r="HHU1" s="3481"/>
      <c r="HHV1" s="3481"/>
      <c r="HHW1" s="3481"/>
      <c r="HHX1" s="3481"/>
      <c r="HHY1" s="3481"/>
      <c r="HHZ1" s="3481"/>
      <c r="HIA1" s="3481"/>
      <c r="HIB1" s="3481"/>
      <c r="HIC1" s="3481"/>
      <c r="HID1" s="3481"/>
      <c r="HIE1" s="3481"/>
      <c r="HIF1" s="3481"/>
      <c r="HIG1" s="3481"/>
      <c r="HIH1" s="3481"/>
      <c r="HII1" s="3481"/>
      <c r="HIJ1" s="3481"/>
      <c r="HIK1" s="3481"/>
      <c r="HIL1" s="3481"/>
      <c r="HIM1" s="3481"/>
      <c r="HIN1" s="3481"/>
      <c r="HIO1" s="3481"/>
      <c r="HIP1" s="3481"/>
      <c r="HIQ1" s="3481"/>
      <c r="HIR1" s="3481"/>
      <c r="HIS1" s="3481"/>
      <c r="HIT1" s="3481"/>
      <c r="HIU1" s="3481"/>
      <c r="HIV1" s="3481"/>
      <c r="HIW1" s="3481"/>
      <c r="HIX1" s="3481"/>
      <c r="HIY1" s="3481"/>
      <c r="HIZ1" s="3481"/>
      <c r="HJA1" s="3481"/>
      <c r="HJB1" s="3481"/>
      <c r="HJC1" s="3481"/>
      <c r="HJD1" s="3481"/>
      <c r="HJE1" s="3481"/>
      <c r="HJF1" s="3481"/>
      <c r="HJG1" s="3481"/>
      <c r="HJH1" s="3481"/>
      <c r="HJI1" s="3481"/>
      <c r="HJJ1" s="3481"/>
      <c r="HJK1" s="3481"/>
      <c r="HJL1" s="3481"/>
      <c r="HJM1" s="3481"/>
      <c r="HJN1" s="3481"/>
      <c r="HJO1" s="3481"/>
      <c r="HJP1" s="3481"/>
      <c r="HJQ1" s="3481"/>
      <c r="HJR1" s="3481"/>
      <c r="HJS1" s="3481"/>
      <c r="HJT1" s="3481"/>
      <c r="HJU1" s="3481"/>
      <c r="HJV1" s="3481"/>
      <c r="HJW1" s="3481"/>
      <c r="HJX1" s="3481"/>
      <c r="HJY1" s="3481"/>
      <c r="HJZ1" s="3481"/>
      <c r="HKA1" s="3481"/>
      <c r="HKB1" s="3481"/>
      <c r="HKC1" s="3481"/>
      <c r="HKD1" s="3481"/>
      <c r="HKE1" s="3481"/>
      <c r="HKF1" s="3481"/>
      <c r="HKG1" s="3481"/>
      <c r="HKH1" s="3481"/>
      <c r="HKI1" s="3481"/>
      <c r="HKJ1" s="3481"/>
      <c r="HKK1" s="3481"/>
      <c r="HKL1" s="3481"/>
      <c r="HKM1" s="3481"/>
      <c r="HKN1" s="3481"/>
      <c r="HKO1" s="3481"/>
      <c r="HKP1" s="3481"/>
      <c r="HKQ1" s="3481"/>
      <c r="HKR1" s="3481"/>
      <c r="HKS1" s="3481"/>
      <c r="HKT1" s="3481"/>
      <c r="HKU1" s="3481"/>
      <c r="HKV1" s="3481"/>
      <c r="HKW1" s="3481"/>
      <c r="HKX1" s="3481"/>
      <c r="HKY1" s="3481"/>
      <c r="HKZ1" s="3481"/>
      <c r="HLA1" s="3481"/>
      <c r="HLB1" s="3481"/>
      <c r="HLC1" s="3481"/>
      <c r="HLD1" s="3481"/>
      <c r="HLE1" s="3481"/>
      <c r="HLF1" s="3481"/>
      <c r="HLG1" s="3481"/>
      <c r="HLH1" s="3481"/>
      <c r="HLI1" s="3481"/>
      <c r="HLJ1" s="3481"/>
      <c r="HLK1" s="3481"/>
      <c r="HLL1" s="3481"/>
      <c r="HLM1" s="3481"/>
      <c r="HLN1" s="3481"/>
      <c r="HLO1" s="3481"/>
      <c r="HLP1" s="3481"/>
      <c r="HLQ1" s="3481"/>
      <c r="HLR1" s="3481"/>
      <c r="HLS1" s="3481"/>
      <c r="HLT1" s="3481"/>
      <c r="HLU1" s="3481"/>
      <c r="HLV1" s="3481"/>
      <c r="HLW1" s="3481"/>
      <c r="HLX1" s="3481"/>
      <c r="HLY1" s="3481"/>
      <c r="HLZ1" s="3481"/>
      <c r="HMA1" s="3481"/>
      <c r="HMB1" s="3481"/>
      <c r="HMC1" s="3481"/>
      <c r="HMD1" s="3481"/>
      <c r="HME1" s="3481"/>
      <c r="HMF1" s="3481"/>
      <c r="HMG1" s="3481"/>
      <c r="HMH1" s="3481"/>
      <c r="HMI1" s="3481"/>
      <c r="HMJ1" s="3481"/>
      <c r="HMK1" s="3481"/>
      <c r="HML1" s="3481"/>
      <c r="HMM1" s="3481"/>
      <c r="HMN1" s="3481"/>
      <c r="HMO1" s="3481"/>
      <c r="HMP1" s="3481"/>
      <c r="HMQ1" s="3481"/>
      <c r="HMR1" s="3481"/>
      <c r="HMS1" s="3481"/>
      <c r="HMT1" s="3481"/>
      <c r="HMU1" s="3481"/>
      <c r="HMV1" s="3481"/>
      <c r="HMW1" s="3481"/>
      <c r="HMX1" s="3481"/>
      <c r="HMY1" s="3481"/>
      <c r="HMZ1" s="3481"/>
      <c r="HNA1" s="3481"/>
      <c r="HNB1" s="3481"/>
      <c r="HNC1" s="3481"/>
      <c r="HND1" s="3481"/>
      <c r="HNE1" s="3481"/>
      <c r="HNF1" s="3481"/>
      <c r="HNG1" s="3481"/>
      <c r="HNH1" s="3481"/>
      <c r="HNI1" s="3481"/>
      <c r="HNJ1" s="3481"/>
      <c r="HNK1" s="3481"/>
      <c r="HNL1" s="3481"/>
      <c r="HNM1" s="3481"/>
      <c r="HNN1" s="3481"/>
      <c r="HNO1" s="3481"/>
      <c r="HNP1" s="3481"/>
      <c r="HNQ1" s="3481"/>
      <c r="HNR1" s="3481"/>
      <c r="HNS1" s="3481"/>
      <c r="HNT1" s="3481"/>
      <c r="HNU1" s="3481"/>
      <c r="HNV1" s="3481"/>
      <c r="HNW1" s="3481"/>
      <c r="HNX1" s="3481"/>
      <c r="HNY1" s="3481"/>
      <c r="HNZ1" s="3481"/>
      <c r="HOA1" s="3481"/>
      <c r="HOB1" s="3481"/>
      <c r="HOC1" s="3481"/>
      <c r="HOD1" s="3481"/>
      <c r="HOE1" s="3481"/>
      <c r="HOF1" s="3481"/>
      <c r="HOG1" s="3481"/>
      <c r="HOH1" s="3481"/>
      <c r="HOI1" s="3481"/>
      <c r="HOJ1" s="3481"/>
      <c r="HOK1" s="3481"/>
      <c r="HOL1" s="3481"/>
      <c r="HOM1" s="3481"/>
      <c r="HON1" s="3481"/>
      <c r="HOO1" s="3481"/>
      <c r="HOP1" s="3481"/>
      <c r="HOQ1" s="3481"/>
      <c r="HOR1" s="3481"/>
      <c r="HOS1" s="3481"/>
      <c r="HOT1" s="3481"/>
      <c r="HOU1" s="3481"/>
      <c r="HOV1" s="3481"/>
      <c r="HOW1" s="3481"/>
      <c r="HOX1" s="3481"/>
      <c r="HOY1" s="3481"/>
      <c r="HOZ1" s="3481"/>
      <c r="HPA1" s="3481"/>
      <c r="HPB1" s="3481"/>
      <c r="HPC1" s="3481"/>
      <c r="HPD1" s="3481"/>
      <c r="HPE1" s="3481"/>
      <c r="HPF1" s="3481"/>
      <c r="HPG1" s="3481"/>
      <c r="HPH1" s="3481"/>
      <c r="HPI1" s="3481"/>
      <c r="HPJ1" s="3481"/>
      <c r="HPK1" s="3481"/>
      <c r="HPL1" s="3481"/>
      <c r="HPM1" s="3481"/>
      <c r="HPN1" s="3481"/>
      <c r="HPO1" s="3481"/>
      <c r="HPP1" s="3481"/>
      <c r="HPQ1" s="3481"/>
      <c r="HPR1" s="3481"/>
      <c r="HPS1" s="3481"/>
      <c r="HPT1" s="3481"/>
      <c r="HPU1" s="3481"/>
      <c r="HPV1" s="3481"/>
      <c r="HPW1" s="3481"/>
      <c r="HPX1" s="3481"/>
      <c r="HPY1" s="3481"/>
      <c r="HPZ1" s="3481"/>
      <c r="HQA1" s="3481"/>
      <c r="HQB1" s="3481"/>
      <c r="HQC1" s="3481"/>
      <c r="HQD1" s="3481"/>
      <c r="HQE1" s="3481"/>
      <c r="HQF1" s="3481"/>
      <c r="HQG1" s="3481"/>
      <c r="HQH1" s="3481"/>
      <c r="HQI1" s="3481"/>
      <c r="HQJ1" s="3481"/>
      <c r="HQK1" s="3481"/>
      <c r="HQL1" s="3481"/>
      <c r="HQM1" s="3481"/>
      <c r="HQN1" s="3481"/>
      <c r="HQO1" s="3481"/>
      <c r="HQP1" s="3481"/>
      <c r="HQQ1" s="3481"/>
      <c r="HQR1" s="3481"/>
      <c r="HQS1" s="3481"/>
      <c r="HQT1" s="3481"/>
      <c r="HQU1" s="3481"/>
      <c r="HQV1" s="3481"/>
      <c r="HQW1" s="3481"/>
      <c r="HQX1" s="3481"/>
      <c r="HQY1" s="3481"/>
      <c r="HQZ1" s="3481"/>
      <c r="HRA1" s="3481"/>
      <c r="HRB1" s="3481"/>
      <c r="HRC1" s="3481"/>
      <c r="HRD1" s="3481"/>
      <c r="HRE1" s="3481"/>
      <c r="HRF1" s="3481"/>
      <c r="HRG1" s="3481"/>
      <c r="HRH1" s="3481"/>
      <c r="HRI1" s="3481"/>
      <c r="HRJ1" s="3481"/>
      <c r="HRK1" s="3481"/>
      <c r="HRL1" s="3481"/>
      <c r="HRM1" s="3481"/>
      <c r="HRN1" s="3481"/>
      <c r="HRO1" s="3481"/>
      <c r="HRP1" s="3481"/>
      <c r="HRQ1" s="3481"/>
      <c r="HRR1" s="3481"/>
      <c r="HRS1" s="3481"/>
      <c r="HRT1" s="3481"/>
      <c r="HRU1" s="3481"/>
      <c r="HRV1" s="3481"/>
      <c r="HRW1" s="3481"/>
      <c r="HRX1" s="3481"/>
      <c r="HRY1" s="3481"/>
      <c r="HRZ1" s="3481"/>
      <c r="HSA1" s="3481"/>
      <c r="HSB1" s="3481"/>
      <c r="HSC1" s="3481"/>
      <c r="HSD1" s="3481"/>
      <c r="HSE1" s="3481"/>
      <c r="HSF1" s="3481"/>
      <c r="HSG1" s="3481"/>
      <c r="HSH1" s="3481"/>
      <c r="HSI1" s="3481"/>
      <c r="HSJ1" s="3481"/>
      <c r="HSK1" s="3481"/>
      <c r="HSL1" s="3481"/>
      <c r="HSM1" s="3481"/>
      <c r="HSN1" s="3481"/>
      <c r="HSO1" s="3481"/>
      <c r="HSP1" s="3481"/>
      <c r="HSQ1" s="3481"/>
      <c r="HSR1" s="3481"/>
      <c r="HSS1" s="3481"/>
      <c r="HST1" s="3481"/>
      <c r="HSU1" s="3481"/>
      <c r="HSV1" s="3481"/>
      <c r="HSW1" s="3481"/>
      <c r="HSX1" s="3481"/>
      <c r="HSY1" s="3481"/>
      <c r="HSZ1" s="3481"/>
      <c r="HTA1" s="3481"/>
      <c r="HTB1" s="3481"/>
      <c r="HTC1" s="3481"/>
      <c r="HTD1" s="3481"/>
      <c r="HTE1" s="3481"/>
      <c r="HTF1" s="3481"/>
      <c r="HTG1" s="3481"/>
      <c r="HTH1" s="3481"/>
      <c r="HTI1" s="3481"/>
      <c r="HTJ1" s="3481"/>
      <c r="HTK1" s="3481"/>
      <c r="HTL1" s="3481"/>
      <c r="HTM1" s="3481"/>
      <c r="HTN1" s="3481"/>
      <c r="HTO1" s="3481"/>
      <c r="HTP1" s="3481"/>
      <c r="HTQ1" s="3481"/>
      <c r="HTR1" s="3481"/>
      <c r="HTS1" s="3481"/>
      <c r="HTT1" s="3481"/>
      <c r="HTU1" s="3481"/>
      <c r="HTV1" s="3481"/>
      <c r="HTW1" s="3481"/>
      <c r="HTX1" s="3481"/>
      <c r="HTY1" s="3481"/>
      <c r="HTZ1" s="3481"/>
      <c r="HUA1" s="3481"/>
      <c r="HUB1" s="3481"/>
      <c r="HUC1" s="3481"/>
      <c r="HUD1" s="3481"/>
      <c r="HUE1" s="3481"/>
      <c r="HUF1" s="3481"/>
      <c r="HUG1" s="3481"/>
      <c r="HUH1" s="3481"/>
      <c r="HUI1" s="3481"/>
      <c r="HUJ1" s="3481"/>
      <c r="HUK1" s="3481"/>
      <c r="HUL1" s="3481"/>
      <c r="HUM1" s="3481"/>
      <c r="HUN1" s="3481"/>
      <c r="HUO1" s="3481"/>
      <c r="HUP1" s="3481"/>
      <c r="HUQ1" s="3481"/>
      <c r="HUR1" s="3481"/>
      <c r="HUS1" s="3481"/>
      <c r="HUT1" s="3481"/>
      <c r="HUU1" s="3481"/>
      <c r="HUV1" s="3481"/>
      <c r="HUW1" s="3481"/>
      <c r="HUX1" s="3481"/>
      <c r="HUY1" s="3481"/>
      <c r="HUZ1" s="3481"/>
      <c r="HVA1" s="3481"/>
      <c r="HVB1" s="3481"/>
      <c r="HVC1" s="3481"/>
      <c r="HVD1" s="3481"/>
      <c r="HVE1" s="3481"/>
      <c r="HVF1" s="3481"/>
      <c r="HVG1" s="3481"/>
      <c r="HVH1" s="3481"/>
      <c r="HVI1" s="3481"/>
      <c r="HVJ1" s="3481"/>
      <c r="HVK1" s="3481"/>
      <c r="HVL1" s="3481"/>
      <c r="HVM1" s="3481"/>
      <c r="HVN1" s="3481"/>
      <c r="HVO1" s="3481"/>
      <c r="HVP1" s="3481"/>
      <c r="HVQ1" s="3481"/>
      <c r="HVR1" s="3481"/>
      <c r="HVS1" s="3481"/>
      <c r="HVT1" s="3481"/>
      <c r="HVU1" s="3481"/>
      <c r="HVV1" s="3481"/>
      <c r="HVW1" s="3481"/>
      <c r="HVX1" s="3481"/>
      <c r="HVY1" s="3481"/>
      <c r="HVZ1" s="3481"/>
      <c r="HWA1" s="3481"/>
      <c r="HWB1" s="3481"/>
      <c r="HWC1" s="3481"/>
      <c r="HWD1" s="3481"/>
      <c r="HWE1" s="3481"/>
      <c r="HWF1" s="3481"/>
      <c r="HWG1" s="3481"/>
      <c r="HWH1" s="3481"/>
      <c r="HWI1" s="3481"/>
      <c r="HWJ1" s="3481"/>
      <c r="HWK1" s="3481"/>
      <c r="HWL1" s="3481"/>
      <c r="HWM1" s="3481"/>
      <c r="HWN1" s="3481"/>
      <c r="HWO1" s="3481"/>
      <c r="HWP1" s="3481"/>
      <c r="HWQ1" s="3481"/>
      <c r="HWR1" s="3481"/>
      <c r="HWS1" s="3481"/>
      <c r="HWT1" s="3481"/>
      <c r="HWU1" s="3481"/>
      <c r="HWV1" s="3481"/>
      <c r="HWW1" s="3481"/>
      <c r="HWX1" s="3481"/>
      <c r="HWY1" s="3481"/>
      <c r="HWZ1" s="3481"/>
      <c r="HXA1" s="3481"/>
      <c r="HXB1" s="3481"/>
      <c r="HXC1" s="3481"/>
      <c r="HXD1" s="3481"/>
      <c r="HXE1" s="3481"/>
      <c r="HXF1" s="3481"/>
      <c r="HXG1" s="3481"/>
      <c r="HXH1" s="3481"/>
      <c r="HXI1" s="3481"/>
      <c r="HXJ1" s="3481"/>
      <c r="HXK1" s="3481"/>
      <c r="HXL1" s="3481"/>
      <c r="HXM1" s="3481"/>
      <c r="HXN1" s="3481"/>
      <c r="HXO1" s="3481"/>
      <c r="HXP1" s="3481"/>
      <c r="HXQ1" s="3481"/>
      <c r="HXR1" s="3481"/>
      <c r="HXS1" s="3481"/>
      <c r="HXT1" s="3481"/>
      <c r="HXU1" s="3481"/>
      <c r="HXV1" s="3481"/>
      <c r="HXW1" s="3481"/>
      <c r="HXX1" s="3481"/>
      <c r="HXY1" s="3481"/>
      <c r="HXZ1" s="3481"/>
      <c r="HYA1" s="3481"/>
      <c r="HYB1" s="3481"/>
      <c r="HYC1" s="3481"/>
      <c r="HYD1" s="3481"/>
      <c r="HYE1" s="3481"/>
      <c r="HYF1" s="3481"/>
      <c r="HYG1" s="3481"/>
      <c r="HYH1" s="3481"/>
      <c r="HYI1" s="3481"/>
      <c r="HYJ1" s="3481"/>
      <c r="HYK1" s="3481"/>
      <c r="HYL1" s="3481"/>
      <c r="HYM1" s="3481"/>
      <c r="HYN1" s="3481"/>
      <c r="HYO1" s="3481"/>
      <c r="HYP1" s="3481"/>
      <c r="HYQ1" s="3481"/>
      <c r="HYR1" s="3481"/>
      <c r="HYS1" s="3481"/>
      <c r="HYT1" s="3481"/>
      <c r="HYU1" s="3481"/>
      <c r="HYV1" s="3481"/>
      <c r="HYW1" s="3481"/>
      <c r="HYX1" s="3481"/>
      <c r="HYY1" s="3481"/>
      <c r="HYZ1" s="3481"/>
      <c r="HZA1" s="3481"/>
      <c r="HZB1" s="3481"/>
      <c r="HZC1" s="3481"/>
      <c r="HZD1" s="3481"/>
      <c r="HZE1" s="3481"/>
      <c r="HZF1" s="3481"/>
      <c r="HZG1" s="3481"/>
      <c r="HZH1" s="3481"/>
      <c r="HZI1" s="3481"/>
      <c r="HZJ1" s="3481"/>
      <c r="HZK1" s="3481"/>
      <c r="HZL1" s="3481"/>
      <c r="HZM1" s="3481"/>
      <c r="HZN1" s="3481"/>
      <c r="HZO1" s="3481"/>
      <c r="HZP1" s="3481"/>
      <c r="HZQ1" s="3481"/>
      <c r="HZR1" s="3481"/>
      <c r="HZS1" s="3481"/>
      <c r="HZT1" s="3481"/>
      <c r="HZU1" s="3481"/>
      <c r="HZV1" s="3481"/>
      <c r="HZW1" s="3481"/>
      <c r="HZX1" s="3481"/>
      <c r="HZY1" s="3481"/>
      <c r="HZZ1" s="3481"/>
      <c r="IAA1" s="3481"/>
      <c r="IAB1" s="3481"/>
      <c r="IAC1" s="3481"/>
      <c r="IAD1" s="3481"/>
      <c r="IAE1" s="3481"/>
      <c r="IAF1" s="3481"/>
      <c r="IAG1" s="3481"/>
      <c r="IAH1" s="3481"/>
      <c r="IAI1" s="3481"/>
      <c r="IAJ1" s="3481"/>
      <c r="IAK1" s="3481"/>
      <c r="IAL1" s="3481"/>
      <c r="IAM1" s="3481"/>
      <c r="IAN1" s="3481"/>
      <c r="IAO1" s="3481"/>
      <c r="IAP1" s="3481"/>
      <c r="IAQ1" s="3481"/>
      <c r="IAR1" s="3481"/>
      <c r="IAS1" s="3481"/>
      <c r="IAT1" s="3481"/>
      <c r="IAU1" s="3481"/>
      <c r="IAV1" s="3481"/>
      <c r="IAW1" s="3481"/>
      <c r="IAX1" s="3481"/>
      <c r="IAY1" s="3481"/>
      <c r="IAZ1" s="3481"/>
      <c r="IBA1" s="3481"/>
      <c r="IBB1" s="3481"/>
      <c r="IBC1" s="3481"/>
      <c r="IBD1" s="3481"/>
      <c r="IBE1" s="3481"/>
      <c r="IBF1" s="3481"/>
      <c r="IBG1" s="3481"/>
      <c r="IBH1" s="3481"/>
      <c r="IBI1" s="3481"/>
      <c r="IBJ1" s="3481"/>
      <c r="IBK1" s="3481"/>
      <c r="IBL1" s="3481"/>
      <c r="IBM1" s="3481"/>
      <c r="IBN1" s="3481"/>
      <c r="IBO1" s="3481"/>
      <c r="IBP1" s="3481"/>
      <c r="IBQ1" s="3481"/>
      <c r="IBR1" s="3481"/>
      <c r="IBS1" s="3481"/>
      <c r="IBT1" s="3481"/>
      <c r="IBU1" s="3481"/>
      <c r="IBV1" s="3481"/>
      <c r="IBW1" s="3481"/>
      <c r="IBX1" s="3481"/>
      <c r="IBY1" s="3481"/>
      <c r="IBZ1" s="3481"/>
      <c r="ICA1" s="3481"/>
      <c r="ICB1" s="3481"/>
      <c r="ICC1" s="3481"/>
      <c r="ICD1" s="3481"/>
      <c r="ICE1" s="3481"/>
      <c r="ICF1" s="3481"/>
      <c r="ICG1" s="3481"/>
      <c r="ICH1" s="3481"/>
      <c r="ICI1" s="3481"/>
      <c r="ICJ1" s="3481"/>
      <c r="ICK1" s="3481"/>
      <c r="ICL1" s="3481"/>
      <c r="ICM1" s="3481"/>
      <c r="ICN1" s="3481"/>
      <c r="ICO1" s="3481"/>
      <c r="ICP1" s="3481"/>
      <c r="ICQ1" s="3481"/>
      <c r="ICR1" s="3481"/>
      <c r="ICS1" s="3481"/>
      <c r="ICT1" s="3481"/>
      <c r="ICU1" s="3481"/>
      <c r="ICV1" s="3481"/>
      <c r="ICW1" s="3481"/>
      <c r="ICX1" s="3481"/>
      <c r="ICY1" s="3481"/>
      <c r="ICZ1" s="3481"/>
      <c r="IDA1" s="3481"/>
      <c r="IDB1" s="3481"/>
      <c r="IDC1" s="3481"/>
      <c r="IDD1" s="3481"/>
      <c r="IDE1" s="3481"/>
      <c r="IDF1" s="3481"/>
      <c r="IDG1" s="3481"/>
      <c r="IDH1" s="3481"/>
      <c r="IDI1" s="3481"/>
      <c r="IDJ1" s="3481"/>
      <c r="IDK1" s="3481"/>
      <c r="IDL1" s="3481"/>
      <c r="IDM1" s="3481"/>
      <c r="IDN1" s="3481"/>
      <c r="IDO1" s="3481"/>
      <c r="IDP1" s="3481"/>
      <c r="IDQ1" s="3481"/>
      <c r="IDR1" s="3481"/>
      <c r="IDS1" s="3481"/>
      <c r="IDT1" s="3481"/>
      <c r="IDU1" s="3481"/>
      <c r="IDV1" s="3481"/>
      <c r="IDW1" s="3481"/>
      <c r="IDX1" s="3481"/>
      <c r="IDY1" s="3481"/>
      <c r="IDZ1" s="3481"/>
      <c r="IEA1" s="3481"/>
      <c r="IEB1" s="3481"/>
      <c r="IEC1" s="3481"/>
      <c r="IED1" s="3481"/>
      <c r="IEE1" s="3481"/>
      <c r="IEF1" s="3481"/>
      <c r="IEG1" s="3481"/>
      <c r="IEH1" s="3481"/>
      <c r="IEI1" s="3481"/>
      <c r="IEJ1" s="3481"/>
      <c r="IEK1" s="3481"/>
      <c r="IEL1" s="3481"/>
      <c r="IEM1" s="3481"/>
      <c r="IEN1" s="3481"/>
      <c r="IEO1" s="3481"/>
      <c r="IEP1" s="3481"/>
      <c r="IEQ1" s="3481"/>
      <c r="IER1" s="3481"/>
      <c r="IES1" s="3481"/>
      <c r="IET1" s="3481"/>
      <c r="IEU1" s="3481"/>
      <c r="IEV1" s="3481"/>
      <c r="IEW1" s="3481"/>
      <c r="IEX1" s="3481"/>
      <c r="IEY1" s="3481"/>
      <c r="IEZ1" s="3481"/>
      <c r="IFA1" s="3481"/>
      <c r="IFB1" s="3481"/>
      <c r="IFC1" s="3481"/>
      <c r="IFD1" s="3481"/>
      <c r="IFE1" s="3481"/>
      <c r="IFF1" s="3481"/>
      <c r="IFG1" s="3481"/>
      <c r="IFH1" s="3481"/>
      <c r="IFI1" s="3481"/>
      <c r="IFJ1" s="3481"/>
      <c r="IFK1" s="3481"/>
      <c r="IFL1" s="3481"/>
      <c r="IFM1" s="3481"/>
      <c r="IFN1" s="3481"/>
      <c r="IFO1" s="3481"/>
      <c r="IFP1" s="3481"/>
      <c r="IFQ1" s="3481"/>
      <c r="IFR1" s="3481"/>
      <c r="IFS1" s="3481"/>
      <c r="IFT1" s="3481"/>
      <c r="IFU1" s="3481"/>
      <c r="IFV1" s="3481"/>
      <c r="IFW1" s="3481"/>
      <c r="IFX1" s="3481"/>
      <c r="IFY1" s="3481"/>
      <c r="IFZ1" s="3481"/>
      <c r="IGA1" s="3481"/>
      <c r="IGB1" s="3481"/>
      <c r="IGC1" s="3481"/>
      <c r="IGD1" s="3481"/>
      <c r="IGE1" s="3481"/>
      <c r="IGF1" s="3481"/>
      <c r="IGG1" s="3481"/>
      <c r="IGH1" s="3481"/>
      <c r="IGI1" s="3481"/>
      <c r="IGJ1" s="3481"/>
      <c r="IGK1" s="3481"/>
      <c r="IGL1" s="3481"/>
      <c r="IGM1" s="3481"/>
      <c r="IGN1" s="3481"/>
      <c r="IGO1" s="3481"/>
      <c r="IGP1" s="3481"/>
      <c r="IGQ1" s="3481"/>
      <c r="IGR1" s="3481"/>
      <c r="IGS1" s="3481"/>
      <c r="IGT1" s="3481"/>
      <c r="IGU1" s="3481"/>
      <c r="IGV1" s="3481"/>
      <c r="IGW1" s="3481"/>
      <c r="IGX1" s="3481"/>
      <c r="IGY1" s="3481"/>
      <c r="IGZ1" s="3481"/>
      <c r="IHA1" s="3481"/>
      <c r="IHB1" s="3481"/>
      <c r="IHC1" s="3481"/>
      <c r="IHD1" s="3481"/>
      <c r="IHE1" s="3481"/>
      <c r="IHF1" s="3481"/>
      <c r="IHG1" s="3481"/>
      <c r="IHH1" s="3481"/>
      <c r="IHI1" s="3481"/>
      <c r="IHJ1" s="3481"/>
      <c r="IHK1" s="3481"/>
      <c r="IHL1" s="3481"/>
      <c r="IHM1" s="3481"/>
      <c r="IHN1" s="3481"/>
      <c r="IHO1" s="3481"/>
      <c r="IHP1" s="3481"/>
      <c r="IHQ1" s="3481"/>
      <c r="IHR1" s="3481"/>
      <c r="IHS1" s="3481"/>
      <c r="IHT1" s="3481"/>
      <c r="IHU1" s="3481"/>
      <c r="IHV1" s="3481"/>
      <c r="IHW1" s="3481"/>
      <c r="IHX1" s="3481"/>
      <c r="IHY1" s="3481"/>
      <c r="IHZ1" s="3481"/>
      <c r="IIA1" s="3481"/>
      <c r="IIB1" s="3481"/>
      <c r="IIC1" s="3481"/>
      <c r="IID1" s="3481"/>
      <c r="IIE1" s="3481"/>
      <c r="IIF1" s="3481"/>
      <c r="IIG1" s="3481"/>
      <c r="IIH1" s="3481"/>
      <c r="III1" s="3481"/>
      <c r="IIJ1" s="3481"/>
      <c r="IIK1" s="3481"/>
      <c r="IIL1" s="3481"/>
      <c r="IIM1" s="3481"/>
      <c r="IIN1" s="3481"/>
      <c r="IIO1" s="3481"/>
      <c r="IIP1" s="3481"/>
      <c r="IIQ1" s="3481"/>
      <c r="IIR1" s="3481"/>
      <c r="IIS1" s="3481"/>
      <c r="IIT1" s="3481"/>
      <c r="IIU1" s="3481"/>
      <c r="IIV1" s="3481"/>
      <c r="IIW1" s="3481"/>
      <c r="IIX1" s="3481"/>
      <c r="IIY1" s="3481"/>
      <c r="IIZ1" s="3481"/>
      <c r="IJA1" s="3481"/>
      <c r="IJB1" s="3481"/>
      <c r="IJC1" s="3481"/>
      <c r="IJD1" s="3481"/>
      <c r="IJE1" s="3481"/>
      <c r="IJF1" s="3481"/>
      <c r="IJG1" s="3481"/>
      <c r="IJH1" s="3481"/>
      <c r="IJI1" s="3481"/>
      <c r="IJJ1" s="3481"/>
      <c r="IJK1" s="3481"/>
      <c r="IJL1" s="3481"/>
      <c r="IJM1" s="3481"/>
      <c r="IJN1" s="3481"/>
      <c r="IJO1" s="3481"/>
      <c r="IJP1" s="3481"/>
      <c r="IJQ1" s="3481"/>
      <c r="IJR1" s="3481"/>
      <c r="IJS1" s="3481"/>
      <c r="IJT1" s="3481"/>
      <c r="IJU1" s="3481"/>
      <c r="IJV1" s="3481"/>
      <c r="IJW1" s="3481"/>
      <c r="IJX1" s="3481"/>
      <c r="IJY1" s="3481"/>
      <c r="IJZ1" s="3481"/>
      <c r="IKA1" s="3481"/>
      <c r="IKB1" s="3481"/>
      <c r="IKC1" s="3481"/>
      <c r="IKD1" s="3481"/>
      <c r="IKE1" s="3481"/>
      <c r="IKF1" s="3481"/>
      <c r="IKG1" s="3481"/>
      <c r="IKH1" s="3481"/>
      <c r="IKI1" s="3481"/>
      <c r="IKJ1" s="3481"/>
      <c r="IKK1" s="3481"/>
      <c r="IKL1" s="3481"/>
      <c r="IKM1" s="3481"/>
      <c r="IKN1" s="3481"/>
      <c r="IKO1" s="3481"/>
      <c r="IKP1" s="3481"/>
      <c r="IKQ1" s="3481"/>
      <c r="IKR1" s="3481"/>
      <c r="IKS1" s="3481"/>
      <c r="IKT1" s="3481"/>
      <c r="IKU1" s="3481"/>
      <c r="IKV1" s="3481"/>
      <c r="IKW1" s="3481"/>
      <c r="IKX1" s="3481"/>
      <c r="IKY1" s="3481"/>
      <c r="IKZ1" s="3481"/>
      <c r="ILA1" s="3481"/>
      <c r="ILB1" s="3481"/>
      <c r="ILC1" s="3481"/>
      <c r="ILD1" s="3481"/>
      <c r="ILE1" s="3481"/>
      <c r="ILF1" s="3481"/>
      <c r="ILG1" s="3481"/>
      <c r="ILH1" s="3481"/>
      <c r="ILI1" s="3481"/>
      <c r="ILJ1" s="3481"/>
      <c r="ILK1" s="3481"/>
      <c r="ILL1" s="3481"/>
      <c r="ILM1" s="3481"/>
      <c r="ILN1" s="3481"/>
      <c r="ILO1" s="3481"/>
      <c r="ILP1" s="3481"/>
      <c r="ILQ1" s="3481"/>
      <c r="ILR1" s="3481"/>
      <c r="ILS1" s="3481"/>
      <c r="ILT1" s="3481"/>
      <c r="ILU1" s="3481"/>
      <c r="ILV1" s="3481"/>
      <c r="ILW1" s="3481"/>
      <c r="ILX1" s="3481"/>
      <c r="ILY1" s="3481"/>
      <c r="ILZ1" s="3481"/>
      <c r="IMA1" s="3481"/>
      <c r="IMB1" s="3481"/>
      <c r="IMC1" s="3481"/>
      <c r="IMD1" s="3481"/>
      <c r="IME1" s="3481"/>
      <c r="IMF1" s="3481"/>
      <c r="IMG1" s="3481"/>
      <c r="IMH1" s="3481"/>
      <c r="IMI1" s="3481"/>
      <c r="IMJ1" s="3481"/>
      <c r="IMK1" s="3481"/>
      <c r="IML1" s="3481"/>
      <c r="IMM1" s="3481"/>
      <c r="IMN1" s="3481"/>
      <c r="IMO1" s="3481"/>
      <c r="IMP1" s="3481"/>
      <c r="IMQ1" s="3481"/>
      <c r="IMR1" s="3481"/>
      <c r="IMS1" s="3481"/>
      <c r="IMT1" s="3481"/>
      <c r="IMU1" s="3481"/>
      <c r="IMV1" s="3481"/>
      <c r="IMW1" s="3481"/>
      <c r="IMX1" s="3481"/>
      <c r="IMY1" s="3481"/>
      <c r="IMZ1" s="3481"/>
      <c r="INA1" s="3481"/>
      <c r="INB1" s="3481"/>
      <c r="INC1" s="3481"/>
      <c r="IND1" s="3481"/>
      <c r="INE1" s="3481"/>
      <c r="INF1" s="3481"/>
      <c r="ING1" s="3481"/>
      <c r="INH1" s="3481"/>
      <c r="INI1" s="3481"/>
      <c r="INJ1" s="3481"/>
      <c r="INK1" s="3481"/>
      <c r="INL1" s="3481"/>
      <c r="INM1" s="3481"/>
      <c r="INN1" s="3481"/>
      <c r="INO1" s="3481"/>
      <c r="INP1" s="3481"/>
      <c r="INQ1" s="3481"/>
      <c r="INR1" s="3481"/>
      <c r="INS1" s="3481"/>
      <c r="INT1" s="3481"/>
      <c r="INU1" s="3481"/>
      <c r="INV1" s="3481"/>
      <c r="INW1" s="3481"/>
      <c r="INX1" s="3481"/>
      <c r="INY1" s="3481"/>
      <c r="INZ1" s="3481"/>
      <c r="IOA1" s="3481"/>
      <c r="IOB1" s="3481"/>
      <c r="IOC1" s="3481"/>
      <c r="IOD1" s="3481"/>
      <c r="IOE1" s="3481"/>
      <c r="IOF1" s="3481"/>
      <c r="IOG1" s="3481"/>
      <c r="IOH1" s="3481"/>
      <c r="IOI1" s="3481"/>
      <c r="IOJ1" s="3481"/>
      <c r="IOK1" s="3481"/>
      <c r="IOL1" s="3481"/>
      <c r="IOM1" s="3481"/>
      <c r="ION1" s="3481"/>
      <c r="IOO1" s="3481"/>
      <c r="IOP1" s="3481"/>
      <c r="IOQ1" s="3481"/>
      <c r="IOR1" s="3481"/>
      <c r="IOS1" s="3481"/>
      <c r="IOT1" s="3481"/>
      <c r="IOU1" s="3481"/>
      <c r="IOV1" s="3481"/>
      <c r="IOW1" s="3481"/>
      <c r="IOX1" s="3481"/>
      <c r="IOY1" s="3481"/>
      <c r="IOZ1" s="3481"/>
      <c r="IPA1" s="3481"/>
      <c r="IPB1" s="3481"/>
      <c r="IPC1" s="3481"/>
      <c r="IPD1" s="3481"/>
      <c r="IPE1" s="3481"/>
      <c r="IPF1" s="3481"/>
      <c r="IPG1" s="3481"/>
      <c r="IPH1" s="3481"/>
      <c r="IPI1" s="3481"/>
      <c r="IPJ1" s="3481"/>
      <c r="IPK1" s="3481"/>
      <c r="IPL1" s="3481"/>
      <c r="IPM1" s="3481"/>
      <c r="IPN1" s="3481"/>
      <c r="IPO1" s="3481"/>
      <c r="IPP1" s="3481"/>
      <c r="IPQ1" s="3481"/>
      <c r="IPR1" s="3481"/>
      <c r="IPS1" s="3481"/>
      <c r="IPT1" s="3481"/>
      <c r="IPU1" s="3481"/>
      <c r="IPV1" s="3481"/>
      <c r="IPW1" s="3481"/>
      <c r="IPX1" s="3481"/>
      <c r="IPY1" s="3481"/>
      <c r="IPZ1" s="3481"/>
      <c r="IQA1" s="3481"/>
      <c r="IQB1" s="3481"/>
      <c r="IQC1" s="3481"/>
      <c r="IQD1" s="3481"/>
      <c r="IQE1" s="3481"/>
      <c r="IQF1" s="3481"/>
      <c r="IQG1" s="3481"/>
      <c r="IQH1" s="3481"/>
      <c r="IQI1" s="3481"/>
      <c r="IQJ1" s="3481"/>
      <c r="IQK1" s="3481"/>
      <c r="IQL1" s="3481"/>
      <c r="IQM1" s="3481"/>
      <c r="IQN1" s="3481"/>
      <c r="IQO1" s="3481"/>
      <c r="IQP1" s="3481"/>
      <c r="IQQ1" s="3481"/>
      <c r="IQR1" s="3481"/>
      <c r="IQS1" s="3481"/>
      <c r="IQT1" s="3481"/>
      <c r="IQU1" s="3481"/>
      <c r="IQV1" s="3481"/>
      <c r="IQW1" s="3481"/>
      <c r="IQX1" s="3481"/>
      <c r="IQY1" s="3481"/>
      <c r="IQZ1" s="3481"/>
      <c r="IRA1" s="3481"/>
      <c r="IRB1" s="3481"/>
      <c r="IRC1" s="3481"/>
      <c r="IRD1" s="3481"/>
      <c r="IRE1" s="3481"/>
      <c r="IRF1" s="3481"/>
      <c r="IRG1" s="3481"/>
      <c r="IRH1" s="3481"/>
      <c r="IRI1" s="3481"/>
      <c r="IRJ1" s="3481"/>
      <c r="IRK1" s="3481"/>
      <c r="IRL1" s="3481"/>
      <c r="IRM1" s="3481"/>
      <c r="IRN1" s="3481"/>
      <c r="IRO1" s="3481"/>
      <c r="IRP1" s="3481"/>
      <c r="IRQ1" s="3481"/>
      <c r="IRR1" s="3481"/>
      <c r="IRS1" s="3481"/>
      <c r="IRT1" s="3481"/>
      <c r="IRU1" s="3481"/>
      <c r="IRV1" s="3481"/>
      <c r="IRW1" s="3481"/>
      <c r="IRX1" s="3481"/>
      <c r="IRY1" s="3481"/>
      <c r="IRZ1" s="3481"/>
      <c r="ISA1" s="3481"/>
      <c r="ISB1" s="3481"/>
      <c r="ISC1" s="3481"/>
      <c r="ISD1" s="3481"/>
      <c r="ISE1" s="3481"/>
      <c r="ISF1" s="3481"/>
      <c r="ISG1" s="3481"/>
      <c r="ISH1" s="3481"/>
      <c r="ISI1" s="3481"/>
      <c r="ISJ1" s="3481"/>
      <c r="ISK1" s="3481"/>
      <c r="ISL1" s="3481"/>
      <c r="ISM1" s="3481"/>
      <c r="ISN1" s="3481"/>
      <c r="ISO1" s="3481"/>
      <c r="ISP1" s="3481"/>
      <c r="ISQ1" s="3481"/>
      <c r="ISR1" s="3481"/>
      <c r="ISS1" s="3481"/>
      <c r="IST1" s="3481"/>
      <c r="ISU1" s="3481"/>
      <c r="ISV1" s="3481"/>
      <c r="ISW1" s="3481"/>
      <c r="ISX1" s="3481"/>
      <c r="ISY1" s="3481"/>
      <c r="ISZ1" s="3481"/>
      <c r="ITA1" s="3481"/>
      <c r="ITB1" s="3481"/>
      <c r="ITC1" s="3481"/>
      <c r="ITD1" s="3481"/>
      <c r="ITE1" s="3481"/>
      <c r="ITF1" s="3481"/>
      <c r="ITG1" s="3481"/>
      <c r="ITH1" s="3481"/>
      <c r="ITI1" s="3481"/>
      <c r="ITJ1" s="3481"/>
      <c r="ITK1" s="3481"/>
      <c r="ITL1" s="3481"/>
      <c r="ITM1" s="3481"/>
      <c r="ITN1" s="3481"/>
      <c r="ITO1" s="3481"/>
      <c r="ITP1" s="3481"/>
      <c r="ITQ1" s="3481"/>
      <c r="ITR1" s="3481"/>
      <c r="ITS1" s="3481"/>
      <c r="ITT1" s="3481"/>
      <c r="ITU1" s="3481"/>
      <c r="ITV1" s="3481"/>
      <c r="ITW1" s="3481"/>
      <c r="ITX1" s="3481"/>
      <c r="ITY1" s="3481"/>
      <c r="ITZ1" s="3481"/>
      <c r="IUA1" s="3481"/>
      <c r="IUB1" s="3481"/>
      <c r="IUC1" s="3481"/>
      <c r="IUD1" s="3481"/>
      <c r="IUE1" s="3481"/>
      <c r="IUF1" s="3481"/>
      <c r="IUG1" s="3481"/>
      <c r="IUH1" s="3481"/>
      <c r="IUI1" s="3481"/>
      <c r="IUJ1" s="3481"/>
      <c r="IUK1" s="3481"/>
      <c r="IUL1" s="3481"/>
      <c r="IUM1" s="3481"/>
      <c r="IUN1" s="3481"/>
      <c r="IUO1" s="3481"/>
      <c r="IUP1" s="3481"/>
      <c r="IUQ1" s="3481"/>
      <c r="IUR1" s="3481"/>
      <c r="IUS1" s="3481"/>
      <c r="IUT1" s="3481"/>
      <c r="IUU1" s="3481"/>
      <c r="IUV1" s="3481"/>
      <c r="IUW1" s="3481"/>
      <c r="IUX1" s="3481"/>
      <c r="IUY1" s="3481"/>
      <c r="IUZ1" s="3481"/>
      <c r="IVA1" s="3481"/>
      <c r="IVB1" s="3481"/>
      <c r="IVC1" s="3481"/>
      <c r="IVD1" s="3481"/>
      <c r="IVE1" s="3481"/>
      <c r="IVF1" s="3481"/>
      <c r="IVG1" s="3481"/>
      <c r="IVH1" s="3481"/>
      <c r="IVI1" s="3481"/>
      <c r="IVJ1" s="3481"/>
      <c r="IVK1" s="3481"/>
      <c r="IVL1" s="3481"/>
      <c r="IVM1" s="3481"/>
      <c r="IVN1" s="3481"/>
      <c r="IVO1" s="3481"/>
      <c r="IVP1" s="3481"/>
      <c r="IVQ1" s="3481"/>
      <c r="IVR1" s="3481"/>
      <c r="IVS1" s="3481"/>
      <c r="IVT1" s="3481"/>
      <c r="IVU1" s="3481"/>
      <c r="IVV1" s="3481"/>
      <c r="IVW1" s="3481"/>
      <c r="IVX1" s="3481"/>
      <c r="IVY1" s="3481"/>
      <c r="IVZ1" s="3481"/>
      <c r="IWA1" s="3481"/>
      <c r="IWB1" s="3481"/>
      <c r="IWC1" s="3481"/>
      <c r="IWD1" s="3481"/>
      <c r="IWE1" s="3481"/>
      <c r="IWF1" s="3481"/>
      <c r="IWG1" s="3481"/>
      <c r="IWH1" s="3481"/>
      <c r="IWI1" s="3481"/>
      <c r="IWJ1" s="3481"/>
      <c r="IWK1" s="3481"/>
      <c r="IWL1" s="3481"/>
      <c r="IWM1" s="3481"/>
      <c r="IWN1" s="3481"/>
      <c r="IWO1" s="3481"/>
      <c r="IWP1" s="3481"/>
      <c r="IWQ1" s="3481"/>
      <c r="IWR1" s="3481"/>
      <c r="IWS1" s="3481"/>
      <c r="IWT1" s="3481"/>
      <c r="IWU1" s="3481"/>
      <c r="IWV1" s="3481"/>
      <c r="IWW1" s="3481"/>
      <c r="IWX1" s="3481"/>
      <c r="IWY1" s="3481"/>
      <c r="IWZ1" s="3481"/>
      <c r="IXA1" s="3481"/>
      <c r="IXB1" s="3481"/>
      <c r="IXC1" s="3481"/>
      <c r="IXD1" s="3481"/>
      <c r="IXE1" s="3481"/>
      <c r="IXF1" s="3481"/>
      <c r="IXG1" s="3481"/>
      <c r="IXH1" s="3481"/>
      <c r="IXI1" s="3481"/>
      <c r="IXJ1" s="3481"/>
      <c r="IXK1" s="3481"/>
      <c r="IXL1" s="3481"/>
      <c r="IXM1" s="3481"/>
      <c r="IXN1" s="3481"/>
      <c r="IXO1" s="3481"/>
      <c r="IXP1" s="3481"/>
      <c r="IXQ1" s="3481"/>
      <c r="IXR1" s="3481"/>
      <c r="IXS1" s="3481"/>
      <c r="IXT1" s="3481"/>
      <c r="IXU1" s="3481"/>
      <c r="IXV1" s="3481"/>
      <c r="IXW1" s="3481"/>
      <c r="IXX1" s="3481"/>
      <c r="IXY1" s="3481"/>
      <c r="IXZ1" s="3481"/>
      <c r="IYA1" s="3481"/>
      <c r="IYB1" s="3481"/>
      <c r="IYC1" s="3481"/>
      <c r="IYD1" s="3481"/>
      <c r="IYE1" s="3481"/>
      <c r="IYF1" s="3481"/>
      <c r="IYG1" s="3481"/>
      <c r="IYH1" s="3481"/>
      <c r="IYI1" s="3481"/>
      <c r="IYJ1" s="3481"/>
      <c r="IYK1" s="3481"/>
      <c r="IYL1" s="3481"/>
      <c r="IYM1" s="3481"/>
      <c r="IYN1" s="3481"/>
      <c r="IYO1" s="3481"/>
      <c r="IYP1" s="3481"/>
      <c r="IYQ1" s="3481"/>
      <c r="IYR1" s="3481"/>
      <c r="IYS1" s="3481"/>
      <c r="IYT1" s="3481"/>
      <c r="IYU1" s="3481"/>
      <c r="IYV1" s="3481"/>
      <c r="IYW1" s="3481"/>
      <c r="IYX1" s="3481"/>
      <c r="IYY1" s="3481"/>
      <c r="IYZ1" s="3481"/>
      <c r="IZA1" s="3481"/>
      <c r="IZB1" s="3481"/>
      <c r="IZC1" s="3481"/>
      <c r="IZD1" s="3481"/>
      <c r="IZE1" s="3481"/>
      <c r="IZF1" s="3481"/>
      <c r="IZG1" s="3481"/>
      <c r="IZH1" s="3481"/>
      <c r="IZI1" s="3481"/>
      <c r="IZJ1" s="3481"/>
      <c r="IZK1" s="3481"/>
      <c r="IZL1" s="3481"/>
      <c r="IZM1" s="3481"/>
      <c r="IZN1" s="3481"/>
      <c r="IZO1" s="3481"/>
      <c r="IZP1" s="3481"/>
      <c r="IZQ1" s="3481"/>
      <c r="IZR1" s="3481"/>
      <c r="IZS1" s="3481"/>
      <c r="IZT1" s="3481"/>
      <c r="IZU1" s="3481"/>
      <c r="IZV1" s="3481"/>
      <c r="IZW1" s="3481"/>
      <c r="IZX1" s="3481"/>
      <c r="IZY1" s="3481"/>
      <c r="IZZ1" s="3481"/>
      <c r="JAA1" s="3481"/>
      <c r="JAB1" s="3481"/>
      <c r="JAC1" s="3481"/>
      <c r="JAD1" s="3481"/>
      <c r="JAE1" s="3481"/>
      <c r="JAF1" s="3481"/>
      <c r="JAG1" s="3481"/>
      <c r="JAH1" s="3481"/>
      <c r="JAI1" s="3481"/>
      <c r="JAJ1" s="3481"/>
      <c r="JAK1" s="3481"/>
      <c r="JAL1" s="3481"/>
      <c r="JAM1" s="3481"/>
      <c r="JAN1" s="3481"/>
      <c r="JAO1" s="3481"/>
      <c r="JAP1" s="3481"/>
      <c r="JAQ1" s="3481"/>
      <c r="JAR1" s="3481"/>
      <c r="JAS1" s="3481"/>
      <c r="JAT1" s="3481"/>
      <c r="JAU1" s="3481"/>
      <c r="JAV1" s="3481"/>
      <c r="JAW1" s="3481"/>
      <c r="JAX1" s="3481"/>
      <c r="JAY1" s="3481"/>
      <c r="JAZ1" s="3481"/>
      <c r="JBA1" s="3481"/>
      <c r="JBB1" s="3481"/>
      <c r="JBC1" s="3481"/>
      <c r="JBD1" s="3481"/>
      <c r="JBE1" s="3481"/>
      <c r="JBF1" s="3481"/>
      <c r="JBG1" s="3481"/>
      <c r="JBH1" s="3481"/>
      <c r="JBI1" s="3481"/>
      <c r="JBJ1" s="3481"/>
      <c r="JBK1" s="3481"/>
      <c r="JBL1" s="3481"/>
      <c r="JBM1" s="3481"/>
      <c r="JBN1" s="3481"/>
      <c r="JBO1" s="3481"/>
      <c r="JBP1" s="3481"/>
      <c r="JBQ1" s="3481"/>
      <c r="JBR1" s="3481"/>
      <c r="JBS1" s="3481"/>
      <c r="JBT1" s="3481"/>
      <c r="JBU1" s="3481"/>
      <c r="JBV1" s="3481"/>
      <c r="JBW1" s="3481"/>
      <c r="JBX1" s="3481"/>
      <c r="JBY1" s="3481"/>
      <c r="JBZ1" s="3481"/>
      <c r="JCA1" s="3481"/>
      <c r="JCB1" s="3481"/>
      <c r="JCC1" s="3481"/>
      <c r="JCD1" s="3481"/>
      <c r="JCE1" s="3481"/>
      <c r="JCF1" s="3481"/>
      <c r="JCG1" s="3481"/>
      <c r="JCH1" s="3481"/>
      <c r="JCI1" s="3481"/>
      <c r="JCJ1" s="3481"/>
      <c r="JCK1" s="3481"/>
      <c r="JCL1" s="3481"/>
      <c r="JCM1" s="3481"/>
      <c r="JCN1" s="3481"/>
      <c r="JCO1" s="3481"/>
      <c r="JCP1" s="3481"/>
      <c r="JCQ1" s="3481"/>
      <c r="JCR1" s="3481"/>
      <c r="JCS1" s="3481"/>
      <c r="JCT1" s="3481"/>
      <c r="JCU1" s="3481"/>
      <c r="JCV1" s="3481"/>
      <c r="JCW1" s="3481"/>
      <c r="JCX1" s="3481"/>
      <c r="JCY1" s="3481"/>
      <c r="JCZ1" s="3481"/>
      <c r="JDA1" s="3481"/>
      <c r="JDB1" s="3481"/>
      <c r="JDC1" s="3481"/>
      <c r="JDD1" s="3481"/>
      <c r="JDE1" s="3481"/>
      <c r="JDF1" s="3481"/>
      <c r="JDG1" s="3481"/>
      <c r="JDH1" s="3481"/>
      <c r="JDI1" s="3481"/>
      <c r="JDJ1" s="3481"/>
      <c r="JDK1" s="3481"/>
      <c r="JDL1" s="3481"/>
      <c r="JDM1" s="3481"/>
      <c r="JDN1" s="3481"/>
      <c r="JDO1" s="3481"/>
      <c r="JDP1" s="3481"/>
      <c r="JDQ1" s="3481"/>
      <c r="JDR1" s="3481"/>
      <c r="JDS1" s="3481"/>
      <c r="JDT1" s="3481"/>
      <c r="JDU1" s="3481"/>
      <c r="JDV1" s="3481"/>
      <c r="JDW1" s="3481"/>
      <c r="JDX1" s="3481"/>
      <c r="JDY1" s="3481"/>
      <c r="JDZ1" s="3481"/>
      <c r="JEA1" s="3481"/>
      <c r="JEB1" s="3481"/>
      <c r="JEC1" s="3481"/>
      <c r="JED1" s="3481"/>
      <c r="JEE1" s="3481"/>
      <c r="JEF1" s="3481"/>
      <c r="JEG1" s="3481"/>
      <c r="JEH1" s="3481"/>
      <c r="JEI1" s="3481"/>
      <c r="JEJ1" s="3481"/>
      <c r="JEK1" s="3481"/>
      <c r="JEL1" s="3481"/>
      <c r="JEM1" s="3481"/>
      <c r="JEN1" s="3481"/>
      <c r="JEO1" s="3481"/>
      <c r="JEP1" s="3481"/>
      <c r="JEQ1" s="3481"/>
      <c r="JER1" s="3481"/>
      <c r="JES1" s="3481"/>
      <c r="JET1" s="3481"/>
      <c r="JEU1" s="3481"/>
      <c r="JEV1" s="3481"/>
      <c r="JEW1" s="3481"/>
      <c r="JEX1" s="3481"/>
      <c r="JEY1" s="3481"/>
      <c r="JEZ1" s="3481"/>
      <c r="JFA1" s="3481"/>
      <c r="JFB1" s="3481"/>
      <c r="JFC1" s="3481"/>
      <c r="JFD1" s="3481"/>
      <c r="JFE1" s="3481"/>
      <c r="JFF1" s="3481"/>
      <c r="JFG1" s="3481"/>
      <c r="JFH1" s="3481"/>
      <c r="JFI1" s="3481"/>
      <c r="JFJ1" s="3481"/>
      <c r="JFK1" s="3481"/>
      <c r="JFL1" s="3481"/>
      <c r="JFM1" s="3481"/>
      <c r="JFN1" s="3481"/>
      <c r="JFO1" s="3481"/>
      <c r="JFP1" s="3481"/>
      <c r="JFQ1" s="3481"/>
      <c r="JFR1" s="3481"/>
      <c r="JFS1" s="3481"/>
      <c r="JFT1" s="3481"/>
      <c r="JFU1" s="3481"/>
      <c r="JFV1" s="3481"/>
      <c r="JFW1" s="3481"/>
      <c r="JFX1" s="3481"/>
      <c r="JFY1" s="3481"/>
      <c r="JFZ1" s="3481"/>
      <c r="JGA1" s="3481"/>
      <c r="JGB1" s="3481"/>
      <c r="JGC1" s="3481"/>
      <c r="JGD1" s="3481"/>
      <c r="JGE1" s="3481"/>
      <c r="JGF1" s="3481"/>
      <c r="JGG1" s="3481"/>
      <c r="JGH1" s="3481"/>
      <c r="JGI1" s="3481"/>
      <c r="JGJ1" s="3481"/>
      <c r="JGK1" s="3481"/>
      <c r="JGL1" s="3481"/>
      <c r="JGM1" s="3481"/>
      <c r="JGN1" s="3481"/>
      <c r="JGO1" s="3481"/>
      <c r="JGP1" s="3481"/>
      <c r="JGQ1" s="3481"/>
      <c r="JGR1" s="3481"/>
      <c r="JGS1" s="3481"/>
      <c r="JGT1" s="3481"/>
      <c r="JGU1" s="3481"/>
      <c r="JGV1" s="3481"/>
      <c r="JGW1" s="3481"/>
      <c r="JGX1" s="3481"/>
      <c r="JGY1" s="3481"/>
      <c r="JGZ1" s="3481"/>
      <c r="JHA1" s="3481"/>
      <c r="JHB1" s="3481"/>
      <c r="JHC1" s="3481"/>
      <c r="JHD1" s="3481"/>
      <c r="JHE1" s="3481"/>
      <c r="JHF1" s="3481"/>
      <c r="JHG1" s="3481"/>
      <c r="JHH1" s="3481"/>
      <c r="JHI1" s="3481"/>
      <c r="JHJ1" s="3481"/>
      <c r="JHK1" s="3481"/>
      <c r="JHL1" s="3481"/>
      <c r="JHM1" s="3481"/>
      <c r="JHN1" s="3481"/>
      <c r="JHO1" s="3481"/>
      <c r="JHP1" s="3481"/>
      <c r="JHQ1" s="3481"/>
      <c r="JHR1" s="3481"/>
      <c r="JHS1" s="3481"/>
      <c r="JHT1" s="3481"/>
      <c r="JHU1" s="3481"/>
      <c r="JHV1" s="3481"/>
      <c r="JHW1" s="3481"/>
      <c r="JHX1" s="3481"/>
      <c r="JHY1" s="3481"/>
      <c r="JHZ1" s="3481"/>
      <c r="JIA1" s="3481"/>
      <c r="JIB1" s="3481"/>
      <c r="JIC1" s="3481"/>
      <c r="JID1" s="3481"/>
      <c r="JIE1" s="3481"/>
      <c r="JIF1" s="3481"/>
      <c r="JIG1" s="3481"/>
      <c r="JIH1" s="3481"/>
      <c r="JII1" s="3481"/>
      <c r="JIJ1" s="3481"/>
      <c r="JIK1" s="3481"/>
      <c r="JIL1" s="3481"/>
      <c r="JIM1" s="3481"/>
      <c r="JIN1" s="3481"/>
      <c r="JIO1" s="3481"/>
      <c r="JIP1" s="3481"/>
      <c r="JIQ1" s="3481"/>
      <c r="JIR1" s="3481"/>
      <c r="JIS1" s="3481"/>
      <c r="JIT1" s="3481"/>
      <c r="JIU1" s="3481"/>
      <c r="JIV1" s="3481"/>
      <c r="JIW1" s="3481"/>
      <c r="JIX1" s="3481"/>
      <c r="JIY1" s="3481"/>
      <c r="JIZ1" s="3481"/>
      <c r="JJA1" s="3481"/>
      <c r="JJB1" s="3481"/>
      <c r="JJC1" s="3481"/>
      <c r="JJD1" s="3481"/>
      <c r="JJE1" s="3481"/>
      <c r="JJF1" s="3481"/>
      <c r="JJG1" s="3481"/>
      <c r="JJH1" s="3481"/>
      <c r="JJI1" s="3481"/>
      <c r="JJJ1" s="3481"/>
      <c r="JJK1" s="3481"/>
      <c r="JJL1" s="3481"/>
      <c r="JJM1" s="3481"/>
      <c r="JJN1" s="3481"/>
      <c r="JJO1" s="3481"/>
      <c r="JJP1" s="3481"/>
      <c r="JJQ1" s="3481"/>
      <c r="JJR1" s="3481"/>
      <c r="JJS1" s="3481"/>
      <c r="JJT1" s="3481"/>
      <c r="JJU1" s="3481"/>
      <c r="JJV1" s="3481"/>
      <c r="JJW1" s="3481"/>
      <c r="JJX1" s="3481"/>
      <c r="JJY1" s="3481"/>
      <c r="JJZ1" s="3481"/>
      <c r="JKA1" s="3481"/>
      <c r="JKB1" s="3481"/>
      <c r="JKC1" s="3481"/>
      <c r="JKD1" s="3481"/>
      <c r="JKE1" s="3481"/>
      <c r="JKF1" s="3481"/>
      <c r="JKG1" s="3481"/>
      <c r="JKH1" s="3481"/>
      <c r="JKI1" s="3481"/>
      <c r="JKJ1" s="3481"/>
      <c r="JKK1" s="3481"/>
      <c r="JKL1" s="3481"/>
      <c r="JKM1" s="3481"/>
      <c r="JKN1" s="3481"/>
      <c r="JKO1" s="3481"/>
      <c r="JKP1" s="3481"/>
      <c r="JKQ1" s="3481"/>
      <c r="JKR1" s="3481"/>
      <c r="JKS1" s="3481"/>
      <c r="JKT1" s="3481"/>
      <c r="JKU1" s="3481"/>
      <c r="JKV1" s="3481"/>
      <c r="JKW1" s="3481"/>
      <c r="JKX1" s="3481"/>
      <c r="JKY1" s="3481"/>
      <c r="JKZ1" s="3481"/>
      <c r="JLA1" s="3481"/>
      <c r="JLB1" s="3481"/>
      <c r="JLC1" s="3481"/>
      <c r="JLD1" s="3481"/>
      <c r="JLE1" s="3481"/>
      <c r="JLF1" s="3481"/>
      <c r="JLG1" s="3481"/>
      <c r="JLH1" s="3481"/>
      <c r="JLI1" s="3481"/>
      <c r="JLJ1" s="3481"/>
      <c r="JLK1" s="3481"/>
      <c r="JLL1" s="3481"/>
      <c r="JLM1" s="3481"/>
      <c r="JLN1" s="3481"/>
      <c r="JLO1" s="3481"/>
      <c r="JLP1" s="3481"/>
      <c r="JLQ1" s="3481"/>
      <c r="JLR1" s="3481"/>
      <c r="JLS1" s="3481"/>
      <c r="JLT1" s="3481"/>
      <c r="JLU1" s="3481"/>
      <c r="JLV1" s="3481"/>
      <c r="JLW1" s="3481"/>
      <c r="JLX1" s="3481"/>
      <c r="JLY1" s="3481"/>
      <c r="JLZ1" s="3481"/>
      <c r="JMA1" s="3481"/>
      <c r="JMB1" s="3481"/>
      <c r="JMC1" s="3481"/>
      <c r="JMD1" s="3481"/>
      <c r="JME1" s="3481"/>
      <c r="JMF1" s="3481"/>
      <c r="JMG1" s="3481"/>
      <c r="JMH1" s="3481"/>
      <c r="JMI1" s="3481"/>
      <c r="JMJ1" s="3481"/>
      <c r="JMK1" s="3481"/>
      <c r="JML1" s="3481"/>
      <c r="JMM1" s="3481"/>
      <c r="JMN1" s="3481"/>
      <c r="JMO1" s="3481"/>
      <c r="JMP1" s="3481"/>
      <c r="JMQ1" s="3481"/>
      <c r="JMR1" s="3481"/>
      <c r="JMS1" s="3481"/>
      <c r="JMT1" s="3481"/>
      <c r="JMU1" s="3481"/>
      <c r="JMV1" s="3481"/>
      <c r="JMW1" s="3481"/>
      <c r="JMX1" s="3481"/>
      <c r="JMY1" s="3481"/>
      <c r="JMZ1" s="3481"/>
      <c r="JNA1" s="3481"/>
      <c r="JNB1" s="3481"/>
      <c r="JNC1" s="3481"/>
      <c r="JND1" s="3481"/>
      <c r="JNE1" s="3481"/>
      <c r="JNF1" s="3481"/>
      <c r="JNG1" s="3481"/>
      <c r="JNH1" s="3481"/>
      <c r="JNI1" s="3481"/>
      <c r="JNJ1" s="3481"/>
      <c r="JNK1" s="3481"/>
      <c r="JNL1" s="3481"/>
      <c r="JNM1" s="3481"/>
      <c r="JNN1" s="3481"/>
      <c r="JNO1" s="3481"/>
      <c r="JNP1" s="3481"/>
      <c r="JNQ1" s="3481"/>
      <c r="JNR1" s="3481"/>
      <c r="JNS1" s="3481"/>
      <c r="JNT1" s="3481"/>
      <c r="JNU1" s="3481"/>
      <c r="JNV1" s="3481"/>
      <c r="JNW1" s="3481"/>
      <c r="JNX1" s="3481"/>
      <c r="JNY1" s="3481"/>
      <c r="JNZ1" s="3481"/>
      <c r="JOA1" s="3481"/>
      <c r="JOB1" s="3481"/>
      <c r="JOC1" s="3481"/>
      <c r="JOD1" s="3481"/>
      <c r="JOE1" s="3481"/>
      <c r="JOF1" s="3481"/>
      <c r="JOG1" s="3481"/>
      <c r="JOH1" s="3481"/>
      <c r="JOI1" s="3481"/>
      <c r="JOJ1" s="3481"/>
      <c r="JOK1" s="3481"/>
      <c r="JOL1" s="3481"/>
      <c r="JOM1" s="3481"/>
      <c r="JON1" s="3481"/>
      <c r="JOO1" s="3481"/>
      <c r="JOP1" s="3481"/>
      <c r="JOQ1" s="3481"/>
      <c r="JOR1" s="3481"/>
      <c r="JOS1" s="3481"/>
      <c r="JOT1" s="3481"/>
      <c r="JOU1" s="3481"/>
      <c r="JOV1" s="3481"/>
      <c r="JOW1" s="3481"/>
      <c r="JOX1" s="3481"/>
      <c r="JOY1" s="3481"/>
      <c r="JOZ1" s="3481"/>
      <c r="JPA1" s="3481"/>
      <c r="JPB1" s="3481"/>
      <c r="JPC1" s="3481"/>
      <c r="JPD1" s="3481"/>
      <c r="JPE1" s="3481"/>
      <c r="JPF1" s="3481"/>
      <c r="JPG1" s="3481"/>
      <c r="JPH1" s="3481"/>
      <c r="JPI1" s="3481"/>
      <c r="JPJ1" s="3481"/>
      <c r="JPK1" s="3481"/>
      <c r="JPL1" s="3481"/>
      <c r="JPM1" s="3481"/>
      <c r="JPN1" s="3481"/>
      <c r="JPO1" s="3481"/>
      <c r="JPP1" s="3481"/>
      <c r="JPQ1" s="3481"/>
      <c r="JPR1" s="3481"/>
      <c r="JPS1" s="3481"/>
      <c r="JPT1" s="3481"/>
      <c r="JPU1" s="3481"/>
      <c r="JPV1" s="3481"/>
      <c r="JPW1" s="3481"/>
      <c r="JPX1" s="3481"/>
      <c r="JPY1" s="3481"/>
      <c r="JPZ1" s="3481"/>
      <c r="JQA1" s="3481"/>
      <c r="JQB1" s="3481"/>
      <c r="JQC1" s="3481"/>
      <c r="JQD1" s="3481"/>
      <c r="JQE1" s="3481"/>
      <c r="JQF1" s="3481"/>
      <c r="JQG1" s="3481"/>
      <c r="JQH1" s="3481"/>
      <c r="JQI1" s="3481"/>
      <c r="JQJ1" s="3481"/>
      <c r="JQK1" s="3481"/>
      <c r="JQL1" s="3481"/>
      <c r="JQM1" s="3481"/>
      <c r="JQN1" s="3481"/>
      <c r="JQO1" s="3481"/>
      <c r="JQP1" s="3481"/>
      <c r="JQQ1" s="3481"/>
      <c r="JQR1" s="3481"/>
      <c r="JQS1" s="3481"/>
      <c r="JQT1" s="3481"/>
      <c r="JQU1" s="3481"/>
      <c r="JQV1" s="3481"/>
      <c r="JQW1" s="3481"/>
      <c r="JQX1" s="3481"/>
      <c r="JQY1" s="3481"/>
      <c r="JQZ1" s="3481"/>
      <c r="JRA1" s="3481"/>
      <c r="JRB1" s="3481"/>
      <c r="JRC1" s="3481"/>
      <c r="JRD1" s="3481"/>
      <c r="JRE1" s="3481"/>
      <c r="JRF1" s="3481"/>
      <c r="JRG1" s="3481"/>
      <c r="JRH1" s="3481"/>
      <c r="JRI1" s="3481"/>
      <c r="JRJ1" s="3481"/>
      <c r="JRK1" s="3481"/>
      <c r="JRL1" s="3481"/>
      <c r="JRM1" s="3481"/>
      <c r="JRN1" s="3481"/>
      <c r="JRO1" s="3481"/>
      <c r="JRP1" s="3481"/>
      <c r="JRQ1" s="3481"/>
      <c r="JRR1" s="3481"/>
      <c r="JRS1" s="3481"/>
      <c r="JRT1" s="3481"/>
      <c r="JRU1" s="3481"/>
      <c r="JRV1" s="3481"/>
      <c r="JRW1" s="3481"/>
      <c r="JRX1" s="3481"/>
      <c r="JRY1" s="3481"/>
      <c r="JRZ1" s="3481"/>
      <c r="JSA1" s="3481"/>
      <c r="JSB1" s="3481"/>
      <c r="JSC1" s="3481"/>
      <c r="JSD1" s="3481"/>
      <c r="JSE1" s="3481"/>
      <c r="JSF1" s="3481"/>
      <c r="JSG1" s="3481"/>
      <c r="JSH1" s="3481"/>
      <c r="JSI1" s="3481"/>
      <c r="JSJ1" s="3481"/>
      <c r="JSK1" s="3481"/>
      <c r="JSL1" s="3481"/>
      <c r="JSM1" s="3481"/>
      <c r="JSN1" s="3481"/>
      <c r="JSO1" s="3481"/>
      <c r="JSP1" s="3481"/>
      <c r="JSQ1" s="3481"/>
      <c r="JSR1" s="3481"/>
      <c r="JSS1" s="3481"/>
      <c r="JST1" s="3481"/>
      <c r="JSU1" s="3481"/>
      <c r="JSV1" s="3481"/>
      <c r="JSW1" s="3481"/>
      <c r="JSX1" s="3481"/>
      <c r="JSY1" s="3481"/>
      <c r="JSZ1" s="3481"/>
      <c r="JTA1" s="3481"/>
      <c r="JTB1" s="3481"/>
      <c r="JTC1" s="3481"/>
      <c r="JTD1" s="3481"/>
      <c r="JTE1" s="3481"/>
      <c r="JTF1" s="3481"/>
      <c r="JTG1" s="3481"/>
      <c r="JTH1" s="3481"/>
      <c r="JTI1" s="3481"/>
      <c r="JTJ1" s="3481"/>
      <c r="JTK1" s="3481"/>
      <c r="JTL1" s="3481"/>
      <c r="JTM1" s="3481"/>
      <c r="JTN1" s="3481"/>
      <c r="JTO1" s="3481"/>
      <c r="JTP1" s="3481"/>
      <c r="JTQ1" s="3481"/>
      <c r="JTR1" s="3481"/>
      <c r="JTS1" s="3481"/>
      <c r="JTT1" s="3481"/>
      <c r="JTU1" s="3481"/>
      <c r="JTV1" s="3481"/>
      <c r="JTW1" s="3481"/>
      <c r="JTX1" s="3481"/>
      <c r="JTY1" s="3481"/>
      <c r="JTZ1" s="3481"/>
      <c r="JUA1" s="3481"/>
      <c r="JUB1" s="3481"/>
      <c r="JUC1" s="3481"/>
      <c r="JUD1" s="3481"/>
      <c r="JUE1" s="3481"/>
      <c r="JUF1" s="3481"/>
      <c r="JUG1" s="3481"/>
      <c r="JUH1" s="3481"/>
      <c r="JUI1" s="3481"/>
      <c r="JUJ1" s="3481"/>
      <c r="JUK1" s="3481"/>
      <c r="JUL1" s="3481"/>
      <c r="JUM1" s="3481"/>
      <c r="JUN1" s="3481"/>
      <c r="JUO1" s="3481"/>
      <c r="JUP1" s="3481"/>
      <c r="JUQ1" s="3481"/>
      <c r="JUR1" s="3481"/>
      <c r="JUS1" s="3481"/>
      <c r="JUT1" s="3481"/>
      <c r="JUU1" s="3481"/>
      <c r="JUV1" s="3481"/>
      <c r="JUW1" s="3481"/>
      <c r="JUX1" s="3481"/>
      <c r="JUY1" s="3481"/>
      <c r="JUZ1" s="3481"/>
      <c r="JVA1" s="3481"/>
      <c r="JVB1" s="3481"/>
      <c r="JVC1" s="3481"/>
      <c r="JVD1" s="3481"/>
      <c r="JVE1" s="3481"/>
      <c r="JVF1" s="3481"/>
      <c r="JVG1" s="3481"/>
      <c r="JVH1" s="3481"/>
      <c r="JVI1" s="3481"/>
      <c r="JVJ1" s="3481"/>
      <c r="JVK1" s="3481"/>
      <c r="JVL1" s="3481"/>
      <c r="JVM1" s="3481"/>
      <c r="JVN1" s="3481"/>
      <c r="JVO1" s="3481"/>
      <c r="JVP1" s="3481"/>
      <c r="JVQ1" s="3481"/>
      <c r="JVR1" s="3481"/>
      <c r="JVS1" s="3481"/>
      <c r="JVT1" s="3481"/>
      <c r="JVU1" s="3481"/>
      <c r="JVV1" s="3481"/>
      <c r="JVW1" s="3481"/>
      <c r="JVX1" s="3481"/>
      <c r="JVY1" s="3481"/>
      <c r="JVZ1" s="3481"/>
      <c r="JWA1" s="3481"/>
      <c r="JWB1" s="3481"/>
      <c r="JWC1" s="3481"/>
      <c r="JWD1" s="3481"/>
      <c r="JWE1" s="3481"/>
      <c r="JWF1" s="3481"/>
      <c r="JWG1" s="3481"/>
      <c r="JWH1" s="3481"/>
      <c r="JWI1" s="3481"/>
      <c r="JWJ1" s="3481"/>
      <c r="JWK1" s="3481"/>
      <c r="JWL1" s="3481"/>
      <c r="JWM1" s="3481"/>
      <c r="JWN1" s="3481"/>
      <c r="JWO1" s="3481"/>
      <c r="JWP1" s="3481"/>
      <c r="JWQ1" s="3481"/>
      <c r="JWR1" s="3481"/>
      <c r="JWS1" s="3481"/>
      <c r="JWT1" s="3481"/>
      <c r="JWU1" s="3481"/>
      <c r="JWV1" s="3481"/>
      <c r="JWW1" s="3481"/>
      <c r="JWX1" s="3481"/>
      <c r="JWY1" s="3481"/>
      <c r="JWZ1" s="3481"/>
      <c r="JXA1" s="3481"/>
      <c r="JXB1" s="3481"/>
      <c r="JXC1" s="3481"/>
      <c r="JXD1" s="3481"/>
      <c r="JXE1" s="3481"/>
      <c r="JXF1" s="3481"/>
      <c r="JXG1" s="3481"/>
      <c r="JXH1" s="3481"/>
      <c r="JXI1" s="3481"/>
      <c r="JXJ1" s="3481"/>
      <c r="JXK1" s="3481"/>
      <c r="JXL1" s="3481"/>
      <c r="JXM1" s="3481"/>
      <c r="JXN1" s="3481"/>
      <c r="JXO1" s="3481"/>
      <c r="JXP1" s="3481"/>
      <c r="JXQ1" s="3481"/>
      <c r="JXR1" s="3481"/>
      <c r="JXS1" s="3481"/>
      <c r="JXT1" s="3481"/>
      <c r="JXU1" s="3481"/>
      <c r="JXV1" s="3481"/>
      <c r="JXW1" s="3481"/>
      <c r="JXX1" s="3481"/>
      <c r="JXY1" s="3481"/>
      <c r="JXZ1" s="3481"/>
      <c r="JYA1" s="3481"/>
      <c r="JYB1" s="3481"/>
      <c r="JYC1" s="3481"/>
      <c r="JYD1" s="3481"/>
      <c r="JYE1" s="3481"/>
      <c r="JYF1" s="3481"/>
      <c r="JYG1" s="3481"/>
      <c r="JYH1" s="3481"/>
      <c r="JYI1" s="3481"/>
      <c r="JYJ1" s="3481"/>
      <c r="JYK1" s="3481"/>
      <c r="JYL1" s="3481"/>
      <c r="JYM1" s="3481"/>
      <c r="JYN1" s="3481"/>
      <c r="JYO1" s="3481"/>
      <c r="JYP1" s="3481"/>
      <c r="JYQ1" s="3481"/>
      <c r="JYR1" s="3481"/>
      <c r="JYS1" s="3481"/>
      <c r="JYT1" s="3481"/>
      <c r="JYU1" s="3481"/>
      <c r="JYV1" s="3481"/>
      <c r="JYW1" s="3481"/>
      <c r="JYX1" s="3481"/>
      <c r="JYY1" s="3481"/>
      <c r="JYZ1" s="3481"/>
      <c r="JZA1" s="3481"/>
      <c r="JZB1" s="3481"/>
      <c r="JZC1" s="3481"/>
      <c r="JZD1" s="3481"/>
      <c r="JZE1" s="3481"/>
      <c r="JZF1" s="3481"/>
      <c r="JZG1" s="3481"/>
      <c r="JZH1" s="3481"/>
      <c r="JZI1" s="3481"/>
      <c r="JZJ1" s="3481"/>
      <c r="JZK1" s="3481"/>
      <c r="JZL1" s="3481"/>
      <c r="JZM1" s="3481"/>
      <c r="JZN1" s="3481"/>
      <c r="JZO1" s="3481"/>
      <c r="JZP1" s="3481"/>
      <c r="JZQ1" s="3481"/>
      <c r="JZR1" s="3481"/>
      <c r="JZS1" s="3481"/>
      <c r="JZT1" s="3481"/>
      <c r="JZU1" s="3481"/>
      <c r="JZV1" s="3481"/>
      <c r="JZW1" s="3481"/>
      <c r="JZX1" s="3481"/>
      <c r="JZY1" s="3481"/>
      <c r="JZZ1" s="3481"/>
      <c r="KAA1" s="3481"/>
      <c r="KAB1" s="3481"/>
      <c r="KAC1" s="3481"/>
      <c r="KAD1" s="3481"/>
      <c r="KAE1" s="3481"/>
      <c r="KAF1" s="3481"/>
      <c r="KAG1" s="3481"/>
      <c r="KAH1" s="3481"/>
      <c r="KAI1" s="3481"/>
      <c r="KAJ1" s="3481"/>
      <c r="KAK1" s="3481"/>
      <c r="KAL1" s="3481"/>
      <c r="KAM1" s="3481"/>
      <c r="KAN1" s="3481"/>
      <c r="KAO1" s="3481"/>
      <c r="KAP1" s="3481"/>
      <c r="KAQ1" s="3481"/>
      <c r="KAR1" s="3481"/>
      <c r="KAS1" s="3481"/>
      <c r="KAT1" s="3481"/>
      <c r="KAU1" s="3481"/>
      <c r="KAV1" s="3481"/>
      <c r="KAW1" s="3481"/>
      <c r="KAX1" s="3481"/>
      <c r="KAY1" s="3481"/>
      <c r="KAZ1" s="3481"/>
      <c r="KBA1" s="3481"/>
      <c r="KBB1" s="3481"/>
      <c r="KBC1" s="3481"/>
      <c r="KBD1" s="3481"/>
      <c r="KBE1" s="3481"/>
      <c r="KBF1" s="3481"/>
      <c r="KBG1" s="3481"/>
      <c r="KBH1" s="3481"/>
      <c r="KBI1" s="3481"/>
      <c r="KBJ1" s="3481"/>
      <c r="KBK1" s="3481"/>
      <c r="KBL1" s="3481"/>
      <c r="KBM1" s="3481"/>
      <c r="KBN1" s="3481"/>
      <c r="KBO1" s="3481"/>
      <c r="KBP1" s="3481"/>
      <c r="KBQ1" s="3481"/>
      <c r="KBR1" s="3481"/>
      <c r="KBS1" s="3481"/>
      <c r="KBT1" s="3481"/>
      <c r="KBU1" s="3481"/>
      <c r="KBV1" s="3481"/>
      <c r="KBW1" s="3481"/>
      <c r="KBX1" s="3481"/>
      <c r="KBY1" s="3481"/>
      <c r="KBZ1" s="3481"/>
      <c r="KCA1" s="3481"/>
      <c r="KCB1" s="3481"/>
      <c r="KCC1" s="3481"/>
      <c r="KCD1" s="3481"/>
      <c r="KCE1" s="3481"/>
      <c r="KCF1" s="3481"/>
      <c r="KCG1" s="3481"/>
      <c r="KCH1" s="3481"/>
      <c r="KCI1" s="3481"/>
      <c r="KCJ1" s="3481"/>
      <c r="KCK1" s="3481"/>
      <c r="KCL1" s="3481"/>
      <c r="KCM1" s="3481"/>
      <c r="KCN1" s="3481"/>
      <c r="KCO1" s="3481"/>
      <c r="KCP1" s="3481"/>
      <c r="KCQ1" s="3481"/>
      <c r="KCR1" s="3481"/>
      <c r="KCS1" s="3481"/>
      <c r="KCT1" s="3481"/>
      <c r="KCU1" s="3481"/>
      <c r="KCV1" s="3481"/>
      <c r="KCW1" s="3481"/>
      <c r="KCX1" s="3481"/>
      <c r="KCY1" s="3481"/>
      <c r="KCZ1" s="3481"/>
      <c r="KDA1" s="3481"/>
      <c r="KDB1" s="3481"/>
      <c r="KDC1" s="3481"/>
      <c r="KDD1" s="3481"/>
      <c r="KDE1" s="3481"/>
      <c r="KDF1" s="3481"/>
      <c r="KDG1" s="3481"/>
      <c r="KDH1" s="3481"/>
      <c r="KDI1" s="3481"/>
      <c r="KDJ1" s="3481"/>
      <c r="KDK1" s="3481"/>
      <c r="KDL1" s="3481"/>
      <c r="KDM1" s="3481"/>
      <c r="KDN1" s="3481"/>
      <c r="KDO1" s="3481"/>
      <c r="KDP1" s="3481"/>
      <c r="KDQ1" s="3481"/>
      <c r="KDR1" s="3481"/>
      <c r="KDS1" s="3481"/>
      <c r="KDT1" s="3481"/>
      <c r="KDU1" s="3481"/>
      <c r="KDV1" s="3481"/>
      <c r="KDW1" s="3481"/>
      <c r="KDX1" s="3481"/>
      <c r="KDY1" s="3481"/>
      <c r="KDZ1" s="3481"/>
      <c r="KEA1" s="3481"/>
      <c r="KEB1" s="3481"/>
      <c r="KEC1" s="3481"/>
      <c r="KED1" s="3481"/>
      <c r="KEE1" s="3481"/>
      <c r="KEF1" s="3481"/>
      <c r="KEG1" s="3481"/>
      <c r="KEH1" s="3481"/>
      <c r="KEI1" s="3481"/>
      <c r="KEJ1" s="3481"/>
      <c r="KEK1" s="3481"/>
      <c r="KEL1" s="3481"/>
      <c r="KEM1" s="3481"/>
      <c r="KEN1" s="3481"/>
      <c r="KEO1" s="3481"/>
      <c r="KEP1" s="3481"/>
      <c r="KEQ1" s="3481"/>
      <c r="KER1" s="3481"/>
      <c r="KES1" s="3481"/>
      <c r="KET1" s="3481"/>
      <c r="KEU1" s="3481"/>
      <c r="KEV1" s="3481"/>
      <c r="KEW1" s="3481"/>
      <c r="KEX1" s="3481"/>
      <c r="KEY1" s="3481"/>
      <c r="KEZ1" s="3481"/>
      <c r="KFA1" s="3481"/>
      <c r="KFB1" s="3481"/>
      <c r="KFC1" s="3481"/>
      <c r="KFD1" s="3481"/>
      <c r="KFE1" s="3481"/>
      <c r="KFF1" s="3481"/>
      <c r="KFG1" s="3481"/>
      <c r="KFH1" s="3481"/>
      <c r="KFI1" s="3481"/>
      <c r="KFJ1" s="3481"/>
      <c r="KFK1" s="3481"/>
      <c r="KFL1" s="3481"/>
      <c r="KFM1" s="3481"/>
      <c r="KFN1" s="3481"/>
      <c r="KFO1" s="3481"/>
      <c r="KFP1" s="3481"/>
      <c r="KFQ1" s="3481"/>
      <c r="KFR1" s="3481"/>
      <c r="KFS1" s="3481"/>
      <c r="KFT1" s="3481"/>
      <c r="KFU1" s="3481"/>
      <c r="KFV1" s="3481"/>
      <c r="KFW1" s="3481"/>
      <c r="KFX1" s="3481"/>
      <c r="KFY1" s="3481"/>
      <c r="KFZ1" s="3481"/>
      <c r="KGA1" s="3481"/>
      <c r="KGB1" s="3481"/>
      <c r="KGC1" s="3481"/>
      <c r="KGD1" s="3481"/>
      <c r="KGE1" s="3481"/>
      <c r="KGF1" s="3481"/>
      <c r="KGG1" s="3481"/>
      <c r="KGH1" s="3481"/>
      <c r="KGI1" s="3481"/>
      <c r="KGJ1" s="3481"/>
      <c r="KGK1" s="3481"/>
      <c r="KGL1" s="3481"/>
      <c r="KGM1" s="3481"/>
      <c r="KGN1" s="3481"/>
      <c r="KGO1" s="3481"/>
      <c r="KGP1" s="3481"/>
      <c r="KGQ1" s="3481"/>
      <c r="KGR1" s="3481"/>
      <c r="KGS1" s="3481"/>
      <c r="KGT1" s="3481"/>
      <c r="KGU1" s="3481"/>
      <c r="KGV1" s="3481"/>
      <c r="KGW1" s="3481"/>
      <c r="KGX1" s="3481"/>
      <c r="KGY1" s="3481"/>
      <c r="KGZ1" s="3481"/>
      <c r="KHA1" s="3481"/>
      <c r="KHB1" s="3481"/>
      <c r="KHC1" s="3481"/>
      <c r="KHD1" s="3481"/>
      <c r="KHE1" s="3481"/>
      <c r="KHF1" s="3481"/>
      <c r="KHG1" s="3481"/>
      <c r="KHH1" s="3481"/>
      <c r="KHI1" s="3481"/>
      <c r="KHJ1" s="3481"/>
      <c r="KHK1" s="3481"/>
      <c r="KHL1" s="3481"/>
      <c r="KHM1" s="3481"/>
      <c r="KHN1" s="3481"/>
      <c r="KHO1" s="3481"/>
      <c r="KHP1" s="3481"/>
      <c r="KHQ1" s="3481"/>
      <c r="KHR1" s="3481"/>
      <c r="KHS1" s="3481"/>
      <c r="KHT1" s="3481"/>
      <c r="KHU1" s="3481"/>
      <c r="KHV1" s="3481"/>
      <c r="KHW1" s="3481"/>
      <c r="KHX1" s="3481"/>
      <c r="KHY1" s="3481"/>
      <c r="KHZ1" s="3481"/>
      <c r="KIA1" s="3481"/>
      <c r="KIB1" s="3481"/>
      <c r="KIC1" s="3481"/>
      <c r="KID1" s="3481"/>
      <c r="KIE1" s="3481"/>
      <c r="KIF1" s="3481"/>
      <c r="KIG1" s="3481"/>
      <c r="KIH1" s="3481"/>
      <c r="KII1" s="3481"/>
      <c r="KIJ1" s="3481"/>
      <c r="KIK1" s="3481"/>
      <c r="KIL1" s="3481"/>
      <c r="KIM1" s="3481"/>
      <c r="KIN1" s="3481"/>
      <c r="KIO1" s="3481"/>
      <c r="KIP1" s="3481"/>
      <c r="KIQ1" s="3481"/>
      <c r="KIR1" s="3481"/>
      <c r="KIS1" s="3481"/>
      <c r="KIT1" s="3481"/>
      <c r="KIU1" s="3481"/>
      <c r="KIV1" s="3481"/>
      <c r="KIW1" s="3481"/>
      <c r="KIX1" s="3481"/>
      <c r="KIY1" s="3481"/>
      <c r="KIZ1" s="3481"/>
      <c r="KJA1" s="3481"/>
      <c r="KJB1" s="3481"/>
      <c r="KJC1" s="3481"/>
      <c r="KJD1" s="3481"/>
      <c r="KJE1" s="3481"/>
      <c r="KJF1" s="3481"/>
      <c r="KJG1" s="3481"/>
      <c r="KJH1" s="3481"/>
      <c r="KJI1" s="3481"/>
      <c r="KJJ1" s="3481"/>
      <c r="KJK1" s="3481"/>
      <c r="KJL1" s="3481"/>
      <c r="KJM1" s="3481"/>
      <c r="KJN1" s="3481"/>
      <c r="KJO1" s="3481"/>
      <c r="KJP1" s="3481"/>
      <c r="KJQ1" s="3481"/>
      <c r="KJR1" s="3481"/>
      <c r="KJS1" s="3481"/>
      <c r="KJT1" s="3481"/>
      <c r="KJU1" s="3481"/>
      <c r="KJV1" s="3481"/>
      <c r="KJW1" s="3481"/>
      <c r="KJX1" s="3481"/>
      <c r="KJY1" s="3481"/>
      <c r="KJZ1" s="3481"/>
      <c r="KKA1" s="3481"/>
      <c r="KKB1" s="3481"/>
      <c r="KKC1" s="3481"/>
      <c r="KKD1" s="3481"/>
      <c r="KKE1" s="3481"/>
      <c r="KKF1" s="3481"/>
      <c r="KKG1" s="3481"/>
      <c r="KKH1" s="3481"/>
      <c r="KKI1" s="3481"/>
      <c r="KKJ1" s="3481"/>
      <c r="KKK1" s="3481"/>
      <c r="KKL1" s="3481"/>
      <c r="KKM1" s="3481"/>
      <c r="KKN1" s="3481"/>
      <c r="KKO1" s="3481"/>
      <c r="KKP1" s="3481"/>
      <c r="KKQ1" s="3481"/>
      <c r="KKR1" s="3481"/>
      <c r="KKS1" s="3481"/>
      <c r="KKT1" s="3481"/>
      <c r="KKU1" s="3481"/>
      <c r="KKV1" s="3481"/>
      <c r="KKW1" s="3481"/>
      <c r="KKX1" s="3481"/>
      <c r="KKY1" s="3481"/>
      <c r="KKZ1" s="3481"/>
      <c r="KLA1" s="3481"/>
      <c r="KLB1" s="3481"/>
      <c r="KLC1" s="3481"/>
      <c r="KLD1" s="3481"/>
      <c r="KLE1" s="3481"/>
      <c r="KLF1" s="3481"/>
      <c r="KLG1" s="3481"/>
      <c r="KLH1" s="3481"/>
      <c r="KLI1" s="3481"/>
      <c r="KLJ1" s="3481"/>
      <c r="KLK1" s="3481"/>
      <c r="KLL1" s="3481"/>
      <c r="KLM1" s="3481"/>
      <c r="KLN1" s="3481"/>
      <c r="KLO1" s="3481"/>
      <c r="KLP1" s="3481"/>
      <c r="KLQ1" s="3481"/>
      <c r="KLR1" s="3481"/>
      <c r="KLS1" s="3481"/>
      <c r="KLT1" s="3481"/>
      <c r="KLU1" s="3481"/>
      <c r="KLV1" s="3481"/>
      <c r="KLW1" s="3481"/>
      <c r="KLX1" s="3481"/>
      <c r="KLY1" s="3481"/>
      <c r="KLZ1" s="3481"/>
      <c r="KMA1" s="3481"/>
      <c r="KMB1" s="3481"/>
      <c r="KMC1" s="3481"/>
      <c r="KMD1" s="3481"/>
      <c r="KME1" s="3481"/>
      <c r="KMF1" s="3481"/>
      <c r="KMG1" s="3481"/>
      <c r="KMH1" s="3481"/>
      <c r="KMI1" s="3481"/>
      <c r="KMJ1" s="3481"/>
      <c r="KMK1" s="3481"/>
      <c r="KML1" s="3481"/>
      <c r="KMM1" s="3481"/>
      <c r="KMN1" s="3481"/>
      <c r="KMO1" s="3481"/>
      <c r="KMP1" s="3481"/>
      <c r="KMQ1" s="3481"/>
      <c r="KMR1" s="3481"/>
      <c r="KMS1" s="3481"/>
      <c r="KMT1" s="3481"/>
      <c r="KMU1" s="3481"/>
      <c r="KMV1" s="3481"/>
      <c r="KMW1" s="3481"/>
      <c r="KMX1" s="3481"/>
      <c r="KMY1" s="3481"/>
      <c r="KMZ1" s="3481"/>
      <c r="KNA1" s="3481"/>
      <c r="KNB1" s="3481"/>
      <c r="KNC1" s="3481"/>
      <c r="KND1" s="3481"/>
      <c r="KNE1" s="3481"/>
      <c r="KNF1" s="3481"/>
      <c r="KNG1" s="3481"/>
      <c r="KNH1" s="3481"/>
      <c r="KNI1" s="3481"/>
      <c r="KNJ1" s="3481"/>
      <c r="KNK1" s="3481"/>
      <c r="KNL1" s="3481"/>
      <c r="KNM1" s="3481"/>
      <c r="KNN1" s="3481"/>
      <c r="KNO1" s="3481"/>
      <c r="KNP1" s="3481"/>
      <c r="KNQ1" s="3481"/>
      <c r="KNR1" s="3481"/>
      <c r="KNS1" s="3481"/>
      <c r="KNT1" s="3481"/>
      <c r="KNU1" s="3481"/>
      <c r="KNV1" s="3481"/>
      <c r="KNW1" s="3481"/>
      <c r="KNX1" s="3481"/>
      <c r="KNY1" s="3481"/>
      <c r="KNZ1" s="3481"/>
      <c r="KOA1" s="3481"/>
      <c r="KOB1" s="3481"/>
      <c r="KOC1" s="3481"/>
      <c r="KOD1" s="3481"/>
      <c r="KOE1" s="3481"/>
      <c r="KOF1" s="3481"/>
      <c r="KOG1" s="3481"/>
      <c r="KOH1" s="3481"/>
      <c r="KOI1" s="3481"/>
      <c r="KOJ1" s="3481"/>
      <c r="KOK1" s="3481"/>
      <c r="KOL1" s="3481"/>
      <c r="KOM1" s="3481"/>
      <c r="KON1" s="3481"/>
      <c r="KOO1" s="3481"/>
      <c r="KOP1" s="3481"/>
      <c r="KOQ1" s="3481"/>
      <c r="KOR1" s="3481"/>
      <c r="KOS1" s="3481"/>
      <c r="KOT1" s="3481"/>
      <c r="KOU1" s="3481"/>
      <c r="KOV1" s="3481"/>
      <c r="KOW1" s="3481"/>
      <c r="KOX1" s="3481"/>
      <c r="KOY1" s="3481"/>
      <c r="KOZ1" s="3481"/>
      <c r="KPA1" s="3481"/>
      <c r="KPB1" s="3481"/>
      <c r="KPC1" s="3481"/>
      <c r="KPD1" s="3481"/>
      <c r="KPE1" s="3481"/>
      <c r="KPF1" s="3481"/>
      <c r="KPG1" s="3481"/>
      <c r="KPH1" s="3481"/>
      <c r="KPI1" s="3481"/>
      <c r="KPJ1" s="3481"/>
      <c r="KPK1" s="3481"/>
      <c r="KPL1" s="3481"/>
      <c r="KPM1" s="3481"/>
      <c r="KPN1" s="3481"/>
      <c r="KPO1" s="3481"/>
      <c r="KPP1" s="3481"/>
      <c r="KPQ1" s="3481"/>
      <c r="KPR1" s="3481"/>
      <c r="KPS1" s="3481"/>
      <c r="KPT1" s="3481"/>
      <c r="KPU1" s="3481"/>
      <c r="KPV1" s="3481"/>
      <c r="KPW1" s="3481"/>
      <c r="KPX1" s="3481"/>
      <c r="KPY1" s="3481"/>
      <c r="KPZ1" s="3481"/>
      <c r="KQA1" s="3481"/>
      <c r="KQB1" s="3481"/>
      <c r="KQC1" s="3481"/>
      <c r="KQD1" s="3481"/>
      <c r="KQE1" s="3481"/>
      <c r="KQF1" s="3481"/>
      <c r="KQG1" s="3481"/>
      <c r="KQH1" s="3481"/>
      <c r="KQI1" s="3481"/>
      <c r="KQJ1" s="3481"/>
      <c r="KQK1" s="3481"/>
      <c r="KQL1" s="3481"/>
      <c r="KQM1" s="3481"/>
      <c r="KQN1" s="3481"/>
      <c r="KQO1" s="3481"/>
      <c r="KQP1" s="3481"/>
      <c r="KQQ1" s="3481"/>
      <c r="KQR1" s="3481"/>
      <c r="KQS1" s="3481"/>
      <c r="KQT1" s="3481"/>
      <c r="KQU1" s="3481"/>
      <c r="KQV1" s="3481"/>
      <c r="KQW1" s="3481"/>
      <c r="KQX1" s="3481"/>
      <c r="KQY1" s="3481"/>
      <c r="KQZ1" s="3481"/>
      <c r="KRA1" s="3481"/>
      <c r="KRB1" s="3481"/>
      <c r="KRC1" s="3481"/>
      <c r="KRD1" s="3481"/>
      <c r="KRE1" s="3481"/>
      <c r="KRF1" s="3481"/>
      <c r="KRG1" s="3481"/>
      <c r="KRH1" s="3481"/>
      <c r="KRI1" s="3481"/>
      <c r="KRJ1" s="3481"/>
      <c r="KRK1" s="3481"/>
      <c r="KRL1" s="3481"/>
      <c r="KRM1" s="3481"/>
      <c r="KRN1" s="3481"/>
      <c r="KRO1" s="3481"/>
      <c r="KRP1" s="3481"/>
      <c r="KRQ1" s="3481"/>
      <c r="KRR1" s="3481"/>
      <c r="KRS1" s="3481"/>
      <c r="KRT1" s="3481"/>
      <c r="KRU1" s="3481"/>
      <c r="KRV1" s="3481"/>
      <c r="KRW1" s="3481"/>
      <c r="KRX1" s="3481"/>
      <c r="KRY1" s="3481"/>
      <c r="KRZ1" s="3481"/>
      <c r="KSA1" s="3481"/>
      <c r="KSB1" s="3481"/>
      <c r="KSC1" s="3481"/>
      <c r="KSD1" s="3481"/>
      <c r="KSE1" s="3481"/>
      <c r="KSF1" s="3481"/>
      <c r="KSG1" s="3481"/>
      <c r="KSH1" s="3481"/>
      <c r="KSI1" s="3481"/>
      <c r="KSJ1" s="3481"/>
      <c r="KSK1" s="3481"/>
      <c r="KSL1" s="3481"/>
      <c r="KSM1" s="3481"/>
      <c r="KSN1" s="3481"/>
      <c r="KSO1" s="3481"/>
      <c r="KSP1" s="3481"/>
      <c r="KSQ1" s="3481"/>
      <c r="KSR1" s="3481"/>
      <c r="KSS1" s="3481"/>
      <c r="KST1" s="3481"/>
      <c r="KSU1" s="3481"/>
      <c r="KSV1" s="3481"/>
      <c r="KSW1" s="3481"/>
      <c r="KSX1" s="3481"/>
      <c r="KSY1" s="3481"/>
      <c r="KSZ1" s="3481"/>
      <c r="KTA1" s="3481"/>
      <c r="KTB1" s="3481"/>
      <c r="KTC1" s="3481"/>
      <c r="KTD1" s="3481"/>
      <c r="KTE1" s="3481"/>
      <c r="KTF1" s="3481"/>
      <c r="KTG1" s="3481"/>
      <c r="KTH1" s="3481"/>
      <c r="KTI1" s="3481"/>
      <c r="KTJ1" s="3481"/>
      <c r="KTK1" s="3481"/>
      <c r="KTL1" s="3481"/>
      <c r="KTM1" s="3481"/>
      <c r="KTN1" s="3481"/>
      <c r="KTO1" s="3481"/>
      <c r="KTP1" s="3481"/>
      <c r="KTQ1" s="3481"/>
      <c r="KTR1" s="3481"/>
      <c r="KTS1" s="3481"/>
      <c r="KTT1" s="3481"/>
      <c r="KTU1" s="3481"/>
      <c r="KTV1" s="3481"/>
      <c r="KTW1" s="3481"/>
      <c r="KTX1" s="3481"/>
      <c r="KTY1" s="3481"/>
      <c r="KTZ1" s="3481"/>
      <c r="KUA1" s="3481"/>
      <c r="KUB1" s="3481"/>
      <c r="KUC1" s="3481"/>
      <c r="KUD1" s="3481"/>
      <c r="KUE1" s="3481"/>
      <c r="KUF1" s="3481"/>
      <c r="KUG1" s="3481"/>
      <c r="KUH1" s="3481"/>
      <c r="KUI1" s="3481"/>
      <c r="KUJ1" s="3481"/>
      <c r="KUK1" s="3481"/>
      <c r="KUL1" s="3481"/>
      <c r="KUM1" s="3481"/>
      <c r="KUN1" s="3481"/>
      <c r="KUO1" s="3481"/>
      <c r="KUP1" s="3481"/>
      <c r="KUQ1" s="3481"/>
      <c r="KUR1" s="3481"/>
      <c r="KUS1" s="3481"/>
      <c r="KUT1" s="3481"/>
      <c r="KUU1" s="3481"/>
      <c r="KUV1" s="3481"/>
      <c r="KUW1" s="3481"/>
      <c r="KUX1" s="3481"/>
      <c r="KUY1" s="3481"/>
      <c r="KUZ1" s="3481"/>
      <c r="KVA1" s="3481"/>
      <c r="KVB1" s="3481"/>
      <c r="KVC1" s="3481"/>
      <c r="KVD1" s="3481"/>
      <c r="KVE1" s="3481"/>
      <c r="KVF1" s="3481"/>
      <c r="KVG1" s="3481"/>
      <c r="KVH1" s="3481"/>
      <c r="KVI1" s="3481"/>
      <c r="KVJ1" s="3481"/>
      <c r="KVK1" s="3481"/>
      <c r="KVL1" s="3481"/>
      <c r="KVM1" s="3481"/>
      <c r="KVN1" s="3481"/>
      <c r="KVO1" s="3481"/>
      <c r="KVP1" s="3481"/>
      <c r="KVQ1" s="3481"/>
      <c r="KVR1" s="3481"/>
      <c r="KVS1" s="3481"/>
      <c r="KVT1" s="3481"/>
      <c r="KVU1" s="3481"/>
      <c r="KVV1" s="3481"/>
      <c r="KVW1" s="3481"/>
      <c r="KVX1" s="3481"/>
      <c r="KVY1" s="3481"/>
      <c r="KVZ1" s="3481"/>
      <c r="KWA1" s="3481"/>
      <c r="KWB1" s="3481"/>
      <c r="KWC1" s="3481"/>
      <c r="KWD1" s="3481"/>
      <c r="KWE1" s="3481"/>
      <c r="KWF1" s="3481"/>
      <c r="KWG1" s="3481"/>
      <c r="KWH1" s="3481"/>
      <c r="KWI1" s="3481"/>
      <c r="KWJ1" s="3481"/>
      <c r="KWK1" s="3481"/>
      <c r="KWL1" s="3481"/>
      <c r="KWM1" s="3481"/>
      <c r="KWN1" s="3481"/>
      <c r="KWO1" s="3481"/>
      <c r="KWP1" s="3481"/>
      <c r="KWQ1" s="3481"/>
      <c r="KWR1" s="3481"/>
      <c r="KWS1" s="3481"/>
      <c r="KWT1" s="3481"/>
      <c r="KWU1" s="3481"/>
      <c r="KWV1" s="3481"/>
      <c r="KWW1" s="3481"/>
      <c r="KWX1" s="3481"/>
      <c r="KWY1" s="3481"/>
      <c r="KWZ1" s="3481"/>
      <c r="KXA1" s="3481"/>
      <c r="KXB1" s="3481"/>
      <c r="KXC1" s="3481"/>
      <c r="KXD1" s="3481"/>
      <c r="KXE1" s="3481"/>
      <c r="KXF1" s="3481"/>
      <c r="KXG1" s="3481"/>
      <c r="KXH1" s="3481"/>
      <c r="KXI1" s="3481"/>
      <c r="KXJ1" s="3481"/>
      <c r="KXK1" s="3481"/>
      <c r="KXL1" s="3481"/>
      <c r="KXM1" s="3481"/>
      <c r="KXN1" s="3481"/>
      <c r="KXO1" s="3481"/>
      <c r="KXP1" s="3481"/>
      <c r="KXQ1" s="3481"/>
      <c r="KXR1" s="3481"/>
      <c r="KXS1" s="3481"/>
      <c r="KXT1" s="3481"/>
      <c r="KXU1" s="3481"/>
      <c r="KXV1" s="3481"/>
      <c r="KXW1" s="3481"/>
      <c r="KXX1" s="3481"/>
      <c r="KXY1" s="3481"/>
      <c r="KXZ1" s="3481"/>
      <c r="KYA1" s="3481"/>
      <c r="KYB1" s="3481"/>
      <c r="KYC1" s="3481"/>
      <c r="KYD1" s="3481"/>
      <c r="KYE1" s="3481"/>
      <c r="KYF1" s="3481"/>
      <c r="KYG1" s="3481"/>
      <c r="KYH1" s="3481"/>
      <c r="KYI1" s="3481"/>
      <c r="KYJ1" s="3481"/>
      <c r="KYK1" s="3481"/>
      <c r="KYL1" s="3481"/>
      <c r="KYM1" s="3481"/>
      <c r="KYN1" s="3481"/>
      <c r="KYO1" s="3481"/>
      <c r="KYP1" s="3481"/>
      <c r="KYQ1" s="3481"/>
      <c r="KYR1" s="3481"/>
      <c r="KYS1" s="3481"/>
      <c r="KYT1" s="3481"/>
      <c r="KYU1" s="3481"/>
      <c r="KYV1" s="3481"/>
      <c r="KYW1" s="3481"/>
      <c r="KYX1" s="3481"/>
      <c r="KYY1" s="3481"/>
      <c r="KYZ1" s="3481"/>
      <c r="KZA1" s="3481"/>
      <c r="KZB1" s="3481"/>
      <c r="KZC1" s="3481"/>
      <c r="KZD1" s="3481"/>
      <c r="KZE1" s="3481"/>
      <c r="KZF1" s="3481"/>
      <c r="KZG1" s="3481"/>
      <c r="KZH1" s="3481"/>
      <c r="KZI1" s="3481"/>
      <c r="KZJ1" s="3481"/>
      <c r="KZK1" s="3481"/>
      <c r="KZL1" s="3481"/>
      <c r="KZM1" s="3481"/>
      <c r="KZN1" s="3481"/>
      <c r="KZO1" s="3481"/>
      <c r="KZP1" s="3481"/>
      <c r="KZQ1" s="3481"/>
      <c r="KZR1" s="3481"/>
      <c r="KZS1" s="3481"/>
      <c r="KZT1" s="3481"/>
      <c r="KZU1" s="3481"/>
      <c r="KZV1" s="3481"/>
      <c r="KZW1" s="3481"/>
      <c r="KZX1" s="3481"/>
      <c r="KZY1" s="3481"/>
      <c r="KZZ1" s="3481"/>
      <c r="LAA1" s="3481"/>
      <c r="LAB1" s="3481"/>
      <c r="LAC1" s="3481"/>
      <c r="LAD1" s="3481"/>
      <c r="LAE1" s="3481"/>
      <c r="LAF1" s="3481"/>
      <c r="LAG1" s="3481"/>
      <c r="LAH1" s="3481"/>
      <c r="LAI1" s="3481"/>
      <c r="LAJ1" s="3481"/>
      <c r="LAK1" s="3481"/>
      <c r="LAL1" s="3481"/>
      <c r="LAM1" s="3481"/>
      <c r="LAN1" s="3481"/>
      <c r="LAO1" s="3481"/>
      <c r="LAP1" s="3481"/>
      <c r="LAQ1" s="3481"/>
      <c r="LAR1" s="3481"/>
      <c r="LAS1" s="3481"/>
      <c r="LAT1" s="3481"/>
      <c r="LAU1" s="3481"/>
      <c r="LAV1" s="3481"/>
      <c r="LAW1" s="3481"/>
      <c r="LAX1" s="3481"/>
      <c r="LAY1" s="3481"/>
      <c r="LAZ1" s="3481"/>
      <c r="LBA1" s="3481"/>
      <c r="LBB1" s="3481"/>
      <c r="LBC1" s="3481"/>
      <c r="LBD1" s="3481"/>
      <c r="LBE1" s="3481"/>
      <c r="LBF1" s="3481"/>
      <c r="LBG1" s="3481"/>
      <c r="LBH1" s="3481"/>
      <c r="LBI1" s="3481"/>
      <c r="LBJ1" s="3481"/>
      <c r="LBK1" s="3481"/>
      <c r="LBL1" s="3481"/>
      <c r="LBM1" s="3481"/>
      <c r="LBN1" s="3481"/>
      <c r="LBO1" s="3481"/>
      <c r="LBP1" s="3481"/>
      <c r="LBQ1" s="3481"/>
      <c r="LBR1" s="3481"/>
      <c r="LBS1" s="3481"/>
      <c r="LBT1" s="3481"/>
      <c r="LBU1" s="3481"/>
      <c r="LBV1" s="3481"/>
      <c r="LBW1" s="3481"/>
      <c r="LBX1" s="3481"/>
      <c r="LBY1" s="3481"/>
      <c r="LBZ1" s="3481"/>
      <c r="LCA1" s="3481"/>
      <c r="LCB1" s="3481"/>
      <c r="LCC1" s="3481"/>
      <c r="LCD1" s="3481"/>
      <c r="LCE1" s="3481"/>
      <c r="LCF1" s="3481"/>
      <c r="LCG1" s="3481"/>
      <c r="LCH1" s="3481"/>
      <c r="LCI1" s="3481"/>
      <c r="LCJ1" s="3481"/>
      <c r="LCK1" s="3481"/>
      <c r="LCL1" s="3481"/>
      <c r="LCM1" s="3481"/>
      <c r="LCN1" s="3481"/>
      <c r="LCO1" s="3481"/>
      <c r="LCP1" s="3481"/>
      <c r="LCQ1" s="3481"/>
      <c r="LCR1" s="3481"/>
      <c r="LCS1" s="3481"/>
      <c r="LCT1" s="3481"/>
      <c r="LCU1" s="3481"/>
      <c r="LCV1" s="3481"/>
      <c r="LCW1" s="3481"/>
      <c r="LCX1" s="3481"/>
      <c r="LCY1" s="3481"/>
      <c r="LCZ1" s="3481"/>
      <c r="LDA1" s="3481"/>
      <c r="LDB1" s="3481"/>
      <c r="LDC1" s="3481"/>
      <c r="LDD1" s="3481"/>
      <c r="LDE1" s="3481"/>
      <c r="LDF1" s="3481"/>
      <c r="LDG1" s="3481"/>
      <c r="LDH1" s="3481"/>
      <c r="LDI1" s="3481"/>
      <c r="LDJ1" s="3481"/>
      <c r="LDK1" s="3481"/>
      <c r="LDL1" s="3481"/>
      <c r="LDM1" s="3481"/>
      <c r="LDN1" s="3481"/>
      <c r="LDO1" s="3481"/>
      <c r="LDP1" s="3481"/>
      <c r="LDQ1" s="3481"/>
      <c r="LDR1" s="3481"/>
      <c r="LDS1" s="3481"/>
      <c r="LDT1" s="3481"/>
      <c r="LDU1" s="3481"/>
      <c r="LDV1" s="3481"/>
      <c r="LDW1" s="3481"/>
      <c r="LDX1" s="3481"/>
      <c r="LDY1" s="3481"/>
      <c r="LDZ1" s="3481"/>
      <c r="LEA1" s="3481"/>
      <c r="LEB1" s="3481"/>
      <c r="LEC1" s="3481"/>
      <c r="LED1" s="3481"/>
      <c r="LEE1" s="3481"/>
      <c r="LEF1" s="3481"/>
      <c r="LEG1" s="3481"/>
      <c r="LEH1" s="3481"/>
      <c r="LEI1" s="3481"/>
      <c r="LEJ1" s="3481"/>
      <c r="LEK1" s="3481"/>
      <c r="LEL1" s="3481"/>
      <c r="LEM1" s="3481"/>
      <c r="LEN1" s="3481"/>
      <c r="LEO1" s="3481"/>
      <c r="LEP1" s="3481"/>
      <c r="LEQ1" s="3481"/>
      <c r="LER1" s="3481"/>
      <c r="LES1" s="3481"/>
      <c r="LET1" s="3481"/>
      <c r="LEU1" s="3481"/>
      <c r="LEV1" s="3481"/>
      <c r="LEW1" s="3481"/>
      <c r="LEX1" s="3481"/>
      <c r="LEY1" s="3481"/>
      <c r="LEZ1" s="3481"/>
      <c r="LFA1" s="3481"/>
      <c r="LFB1" s="3481"/>
      <c r="LFC1" s="3481"/>
      <c r="LFD1" s="3481"/>
      <c r="LFE1" s="3481"/>
      <c r="LFF1" s="3481"/>
      <c r="LFG1" s="3481"/>
      <c r="LFH1" s="3481"/>
      <c r="LFI1" s="3481"/>
      <c r="LFJ1" s="3481"/>
      <c r="LFK1" s="3481"/>
      <c r="LFL1" s="3481"/>
      <c r="LFM1" s="3481"/>
      <c r="LFN1" s="3481"/>
      <c r="LFO1" s="3481"/>
      <c r="LFP1" s="3481"/>
      <c r="LFQ1" s="3481"/>
      <c r="LFR1" s="3481"/>
      <c r="LFS1" s="3481"/>
      <c r="LFT1" s="3481"/>
      <c r="LFU1" s="3481"/>
      <c r="LFV1" s="3481"/>
      <c r="LFW1" s="3481"/>
      <c r="LFX1" s="3481"/>
      <c r="LFY1" s="3481"/>
      <c r="LFZ1" s="3481"/>
      <c r="LGA1" s="3481"/>
      <c r="LGB1" s="3481"/>
      <c r="LGC1" s="3481"/>
      <c r="LGD1" s="3481"/>
      <c r="LGE1" s="3481"/>
      <c r="LGF1" s="3481"/>
      <c r="LGG1" s="3481"/>
      <c r="LGH1" s="3481"/>
      <c r="LGI1" s="3481"/>
      <c r="LGJ1" s="3481"/>
      <c r="LGK1" s="3481"/>
      <c r="LGL1" s="3481"/>
      <c r="LGM1" s="3481"/>
      <c r="LGN1" s="3481"/>
      <c r="LGO1" s="3481"/>
      <c r="LGP1" s="3481"/>
      <c r="LGQ1" s="3481"/>
      <c r="LGR1" s="3481"/>
      <c r="LGS1" s="3481"/>
      <c r="LGT1" s="3481"/>
      <c r="LGU1" s="3481"/>
      <c r="LGV1" s="3481"/>
      <c r="LGW1" s="3481"/>
      <c r="LGX1" s="3481"/>
      <c r="LGY1" s="3481"/>
      <c r="LGZ1" s="3481"/>
      <c r="LHA1" s="3481"/>
      <c r="LHB1" s="3481"/>
      <c r="LHC1" s="3481"/>
      <c r="LHD1" s="3481"/>
      <c r="LHE1" s="3481"/>
      <c r="LHF1" s="3481"/>
      <c r="LHG1" s="3481"/>
      <c r="LHH1" s="3481"/>
      <c r="LHI1" s="3481"/>
      <c r="LHJ1" s="3481"/>
      <c r="LHK1" s="3481"/>
      <c r="LHL1" s="3481"/>
      <c r="LHM1" s="3481"/>
      <c r="LHN1" s="3481"/>
      <c r="LHO1" s="3481"/>
      <c r="LHP1" s="3481"/>
      <c r="LHQ1" s="3481"/>
      <c r="LHR1" s="3481"/>
      <c r="LHS1" s="3481"/>
      <c r="LHT1" s="3481"/>
      <c r="LHU1" s="3481"/>
      <c r="LHV1" s="3481"/>
      <c r="LHW1" s="3481"/>
      <c r="LHX1" s="3481"/>
      <c r="LHY1" s="3481"/>
      <c r="LHZ1" s="3481"/>
      <c r="LIA1" s="3481"/>
      <c r="LIB1" s="3481"/>
      <c r="LIC1" s="3481"/>
      <c r="LID1" s="3481"/>
      <c r="LIE1" s="3481"/>
      <c r="LIF1" s="3481"/>
      <c r="LIG1" s="3481"/>
      <c r="LIH1" s="3481"/>
      <c r="LII1" s="3481"/>
      <c r="LIJ1" s="3481"/>
      <c r="LIK1" s="3481"/>
      <c r="LIL1" s="3481"/>
      <c r="LIM1" s="3481"/>
      <c r="LIN1" s="3481"/>
      <c r="LIO1" s="3481"/>
      <c r="LIP1" s="3481"/>
      <c r="LIQ1" s="3481"/>
      <c r="LIR1" s="3481"/>
      <c r="LIS1" s="3481"/>
      <c r="LIT1" s="3481"/>
      <c r="LIU1" s="3481"/>
      <c r="LIV1" s="3481"/>
      <c r="LIW1" s="3481"/>
      <c r="LIX1" s="3481"/>
      <c r="LIY1" s="3481"/>
      <c r="LIZ1" s="3481"/>
      <c r="LJA1" s="3481"/>
      <c r="LJB1" s="3481"/>
      <c r="LJC1" s="3481"/>
      <c r="LJD1" s="3481"/>
      <c r="LJE1" s="3481"/>
      <c r="LJF1" s="3481"/>
      <c r="LJG1" s="3481"/>
      <c r="LJH1" s="3481"/>
      <c r="LJI1" s="3481"/>
      <c r="LJJ1" s="3481"/>
      <c r="LJK1" s="3481"/>
      <c r="LJL1" s="3481"/>
      <c r="LJM1" s="3481"/>
      <c r="LJN1" s="3481"/>
      <c r="LJO1" s="3481"/>
      <c r="LJP1" s="3481"/>
      <c r="LJQ1" s="3481"/>
      <c r="LJR1" s="3481"/>
      <c r="LJS1" s="3481"/>
      <c r="LJT1" s="3481"/>
      <c r="LJU1" s="3481"/>
      <c r="LJV1" s="3481"/>
      <c r="LJW1" s="3481"/>
      <c r="LJX1" s="3481"/>
      <c r="LJY1" s="3481"/>
      <c r="LJZ1" s="3481"/>
      <c r="LKA1" s="3481"/>
      <c r="LKB1" s="3481"/>
      <c r="LKC1" s="3481"/>
      <c r="LKD1" s="3481"/>
      <c r="LKE1" s="3481"/>
      <c r="LKF1" s="3481"/>
      <c r="LKG1" s="3481"/>
      <c r="LKH1" s="3481"/>
      <c r="LKI1" s="3481"/>
      <c r="LKJ1" s="3481"/>
      <c r="LKK1" s="3481"/>
      <c r="LKL1" s="3481"/>
      <c r="LKM1" s="3481"/>
      <c r="LKN1" s="3481"/>
      <c r="LKO1" s="3481"/>
      <c r="LKP1" s="3481"/>
      <c r="LKQ1" s="3481"/>
      <c r="LKR1" s="3481"/>
      <c r="LKS1" s="3481"/>
      <c r="LKT1" s="3481"/>
      <c r="LKU1" s="3481"/>
      <c r="LKV1" s="3481"/>
      <c r="LKW1" s="3481"/>
      <c r="LKX1" s="3481"/>
      <c r="LKY1" s="3481"/>
      <c r="LKZ1" s="3481"/>
      <c r="LLA1" s="3481"/>
      <c r="LLB1" s="3481"/>
      <c r="LLC1" s="3481"/>
      <c r="LLD1" s="3481"/>
      <c r="LLE1" s="3481"/>
      <c r="LLF1" s="3481"/>
      <c r="LLG1" s="3481"/>
      <c r="LLH1" s="3481"/>
      <c r="LLI1" s="3481"/>
      <c r="LLJ1" s="3481"/>
      <c r="LLK1" s="3481"/>
      <c r="LLL1" s="3481"/>
      <c r="LLM1" s="3481"/>
      <c r="LLN1" s="3481"/>
      <c r="LLO1" s="3481"/>
      <c r="LLP1" s="3481"/>
      <c r="LLQ1" s="3481"/>
      <c r="LLR1" s="3481"/>
      <c r="LLS1" s="3481"/>
      <c r="LLT1" s="3481"/>
      <c r="LLU1" s="3481"/>
      <c r="LLV1" s="3481"/>
      <c r="LLW1" s="3481"/>
      <c r="LLX1" s="3481"/>
      <c r="LLY1" s="3481"/>
      <c r="LLZ1" s="3481"/>
      <c r="LMA1" s="3481"/>
      <c r="LMB1" s="3481"/>
      <c r="LMC1" s="3481"/>
      <c r="LMD1" s="3481"/>
      <c r="LME1" s="3481"/>
      <c r="LMF1" s="3481"/>
      <c r="LMG1" s="3481"/>
      <c r="LMH1" s="3481"/>
      <c r="LMI1" s="3481"/>
      <c r="LMJ1" s="3481"/>
      <c r="LMK1" s="3481"/>
      <c r="LML1" s="3481"/>
      <c r="LMM1" s="3481"/>
      <c r="LMN1" s="3481"/>
      <c r="LMO1" s="3481"/>
      <c r="LMP1" s="3481"/>
      <c r="LMQ1" s="3481"/>
      <c r="LMR1" s="3481"/>
      <c r="LMS1" s="3481"/>
      <c r="LMT1" s="3481"/>
      <c r="LMU1" s="3481"/>
      <c r="LMV1" s="3481"/>
      <c r="LMW1" s="3481"/>
      <c r="LMX1" s="3481"/>
      <c r="LMY1" s="3481"/>
      <c r="LMZ1" s="3481"/>
      <c r="LNA1" s="3481"/>
      <c r="LNB1" s="3481"/>
      <c r="LNC1" s="3481"/>
      <c r="LND1" s="3481"/>
      <c r="LNE1" s="3481"/>
      <c r="LNF1" s="3481"/>
      <c r="LNG1" s="3481"/>
      <c r="LNH1" s="3481"/>
      <c r="LNI1" s="3481"/>
      <c r="LNJ1" s="3481"/>
      <c r="LNK1" s="3481"/>
      <c r="LNL1" s="3481"/>
      <c r="LNM1" s="3481"/>
      <c r="LNN1" s="3481"/>
      <c r="LNO1" s="3481"/>
      <c r="LNP1" s="3481"/>
      <c r="LNQ1" s="3481"/>
      <c r="LNR1" s="3481"/>
      <c r="LNS1" s="3481"/>
      <c r="LNT1" s="3481"/>
      <c r="LNU1" s="3481"/>
      <c r="LNV1" s="3481"/>
      <c r="LNW1" s="3481"/>
      <c r="LNX1" s="3481"/>
      <c r="LNY1" s="3481"/>
      <c r="LNZ1" s="3481"/>
      <c r="LOA1" s="3481"/>
      <c r="LOB1" s="3481"/>
      <c r="LOC1" s="3481"/>
      <c r="LOD1" s="3481"/>
      <c r="LOE1" s="3481"/>
      <c r="LOF1" s="3481"/>
      <c r="LOG1" s="3481"/>
      <c r="LOH1" s="3481"/>
      <c r="LOI1" s="3481"/>
      <c r="LOJ1" s="3481"/>
      <c r="LOK1" s="3481"/>
      <c r="LOL1" s="3481"/>
      <c r="LOM1" s="3481"/>
      <c r="LON1" s="3481"/>
      <c r="LOO1" s="3481"/>
      <c r="LOP1" s="3481"/>
      <c r="LOQ1" s="3481"/>
      <c r="LOR1" s="3481"/>
      <c r="LOS1" s="3481"/>
      <c r="LOT1" s="3481"/>
      <c r="LOU1" s="3481"/>
      <c r="LOV1" s="3481"/>
      <c r="LOW1" s="3481"/>
      <c r="LOX1" s="3481"/>
      <c r="LOY1" s="3481"/>
      <c r="LOZ1" s="3481"/>
      <c r="LPA1" s="3481"/>
      <c r="LPB1" s="3481"/>
      <c r="LPC1" s="3481"/>
      <c r="LPD1" s="3481"/>
      <c r="LPE1" s="3481"/>
      <c r="LPF1" s="3481"/>
      <c r="LPG1" s="3481"/>
      <c r="LPH1" s="3481"/>
      <c r="LPI1" s="3481"/>
      <c r="LPJ1" s="3481"/>
      <c r="LPK1" s="3481"/>
      <c r="LPL1" s="3481"/>
      <c r="LPM1" s="3481"/>
      <c r="LPN1" s="3481"/>
      <c r="LPO1" s="3481"/>
      <c r="LPP1" s="3481"/>
      <c r="LPQ1" s="3481"/>
      <c r="LPR1" s="3481"/>
      <c r="LPS1" s="3481"/>
      <c r="LPT1" s="3481"/>
      <c r="LPU1" s="3481"/>
      <c r="LPV1" s="3481"/>
      <c r="LPW1" s="3481"/>
      <c r="LPX1" s="3481"/>
      <c r="LPY1" s="3481"/>
      <c r="LPZ1" s="3481"/>
      <c r="LQA1" s="3481"/>
      <c r="LQB1" s="3481"/>
      <c r="LQC1" s="3481"/>
      <c r="LQD1" s="3481"/>
      <c r="LQE1" s="3481"/>
      <c r="LQF1" s="3481"/>
      <c r="LQG1" s="3481"/>
      <c r="LQH1" s="3481"/>
      <c r="LQI1" s="3481"/>
      <c r="LQJ1" s="3481"/>
      <c r="LQK1" s="3481"/>
      <c r="LQL1" s="3481"/>
      <c r="LQM1" s="3481"/>
      <c r="LQN1" s="3481"/>
      <c r="LQO1" s="3481"/>
      <c r="LQP1" s="3481"/>
      <c r="LQQ1" s="3481"/>
      <c r="LQR1" s="3481"/>
      <c r="LQS1" s="3481"/>
      <c r="LQT1" s="3481"/>
      <c r="LQU1" s="3481"/>
      <c r="LQV1" s="3481"/>
      <c r="LQW1" s="3481"/>
      <c r="LQX1" s="3481"/>
      <c r="LQY1" s="3481"/>
      <c r="LQZ1" s="3481"/>
      <c r="LRA1" s="3481"/>
      <c r="LRB1" s="3481"/>
      <c r="LRC1" s="3481"/>
      <c r="LRD1" s="3481"/>
      <c r="LRE1" s="3481"/>
      <c r="LRF1" s="3481"/>
      <c r="LRG1" s="3481"/>
      <c r="LRH1" s="3481"/>
      <c r="LRI1" s="3481"/>
      <c r="LRJ1" s="3481"/>
      <c r="LRK1" s="3481"/>
      <c r="LRL1" s="3481"/>
      <c r="LRM1" s="3481"/>
      <c r="LRN1" s="3481"/>
      <c r="LRO1" s="3481"/>
      <c r="LRP1" s="3481"/>
      <c r="LRQ1" s="3481"/>
      <c r="LRR1" s="3481"/>
      <c r="LRS1" s="3481"/>
      <c r="LRT1" s="3481"/>
      <c r="LRU1" s="3481"/>
      <c r="LRV1" s="3481"/>
      <c r="LRW1" s="3481"/>
      <c r="LRX1" s="3481"/>
      <c r="LRY1" s="3481"/>
      <c r="LRZ1" s="3481"/>
      <c r="LSA1" s="3481"/>
      <c r="LSB1" s="3481"/>
      <c r="LSC1" s="3481"/>
      <c r="LSD1" s="3481"/>
      <c r="LSE1" s="3481"/>
      <c r="LSF1" s="3481"/>
      <c r="LSG1" s="3481"/>
      <c r="LSH1" s="3481"/>
      <c r="LSI1" s="3481"/>
      <c r="LSJ1" s="3481"/>
      <c r="LSK1" s="3481"/>
      <c r="LSL1" s="3481"/>
      <c r="LSM1" s="3481"/>
      <c r="LSN1" s="3481"/>
      <c r="LSO1" s="3481"/>
      <c r="LSP1" s="3481"/>
      <c r="LSQ1" s="3481"/>
      <c r="LSR1" s="3481"/>
      <c r="LSS1" s="3481"/>
      <c r="LST1" s="3481"/>
      <c r="LSU1" s="3481"/>
      <c r="LSV1" s="3481"/>
      <c r="LSW1" s="3481"/>
      <c r="LSX1" s="3481"/>
      <c r="LSY1" s="3481"/>
      <c r="LSZ1" s="3481"/>
      <c r="LTA1" s="3481"/>
      <c r="LTB1" s="3481"/>
      <c r="LTC1" s="3481"/>
      <c r="LTD1" s="3481"/>
      <c r="LTE1" s="3481"/>
      <c r="LTF1" s="3481"/>
      <c r="LTG1" s="3481"/>
      <c r="LTH1" s="3481"/>
      <c r="LTI1" s="3481"/>
      <c r="LTJ1" s="3481"/>
      <c r="LTK1" s="3481"/>
      <c r="LTL1" s="3481"/>
      <c r="LTM1" s="3481"/>
      <c r="LTN1" s="3481"/>
      <c r="LTO1" s="3481"/>
      <c r="LTP1" s="3481"/>
      <c r="LTQ1" s="3481"/>
      <c r="LTR1" s="3481"/>
      <c r="LTS1" s="3481"/>
      <c r="LTT1" s="3481"/>
      <c r="LTU1" s="3481"/>
      <c r="LTV1" s="3481"/>
      <c r="LTW1" s="3481"/>
      <c r="LTX1" s="3481"/>
      <c r="LTY1" s="3481"/>
      <c r="LTZ1" s="3481"/>
      <c r="LUA1" s="3481"/>
      <c r="LUB1" s="3481"/>
      <c r="LUC1" s="3481"/>
      <c r="LUD1" s="3481"/>
      <c r="LUE1" s="3481"/>
      <c r="LUF1" s="3481"/>
      <c r="LUG1" s="3481"/>
      <c r="LUH1" s="3481"/>
      <c r="LUI1" s="3481"/>
      <c r="LUJ1" s="3481"/>
      <c r="LUK1" s="3481"/>
      <c r="LUL1" s="3481"/>
      <c r="LUM1" s="3481"/>
      <c r="LUN1" s="3481"/>
      <c r="LUO1" s="3481"/>
      <c r="LUP1" s="3481"/>
      <c r="LUQ1" s="3481"/>
      <c r="LUR1" s="3481"/>
      <c r="LUS1" s="3481"/>
      <c r="LUT1" s="3481"/>
      <c r="LUU1" s="3481"/>
      <c r="LUV1" s="3481"/>
      <c r="LUW1" s="3481"/>
      <c r="LUX1" s="3481"/>
      <c r="LUY1" s="3481"/>
      <c r="LUZ1" s="3481"/>
      <c r="LVA1" s="3481"/>
      <c r="LVB1" s="3481"/>
      <c r="LVC1" s="3481"/>
      <c r="LVD1" s="3481"/>
      <c r="LVE1" s="3481"/>
      <c r="LVF1" s="3481"/>
      <c r="LVG1" s="3481"/>
      <c r="LVH1" s="3481"/>
      <c r="LVI1" s="3481"/>
      <c r="LVJ1" s="3481"/>
      <c r="LVK1" s="3481"/>
      <c r="LVL1" s="3481"/>
      <c r="LVM1" s="3481"/>
      <c r="LVN1" s="3481"/>
      <c r="LVO1" s="3481"/>
      <c r="LVP1" s="3481"/>
      <c r="LVQ1" s="3481"/>
      <c r="LVR1" s="3481"/>
      <c r="LVS1" s="3481"/>
      <c r="LVT1" s="3481"/>
      <c r="LVU1" s="3481"/>
      <c r="LVV1" s="3481"/>
      <c r="LVW1" s="3481"/>
      <c r="LVX1" s="3481"/>
      <c r="LVY1" s="3481"/>
      <c r="LVZ1" s="3481"/>
      <c r="LWA1" s="3481"/>
      <c r="LWB1" s="3481"/>
      <c r="LWC1" s="3481"/>
      <c r="LWD1" s="3481"/>
      <c r="LWE1" s="3481"/>
      <c r="LWF1" s="3481"/>
      <c r="LWG1" s="3481"/>
      <c r="LWH1" s="3481"/>
      <c r="LWI1" s="3481"/>
      <c r="LWJ1" s="3481"/>
      <c r="LWK1" s="3481"/>
      <c r="LWL1" s="3481"/>
      <c r="LWM1" s="3481"/>
      <c r="LWN1" s="3481"/>
      <c r="LWO1" s="3481"/>
      <c r="LWP1" s="3481"/>
      <c r="LWQ1" s="3481"/>
      <c r="LWR1" s="3481"/>
      <c r="LWS1" s="3481"/>
      <c r="LWT1" s="3481"/>
      <c r="LWU1" s="3481"/>
      <c r="LWV1" s="3481"/>
      <c r="LWW1" s="3481"/>
      <c r="LWX1" s="3481"/>
      <c r="LWY1" s="3481"/>
      <c r="LWZ1" s="3481"/>
      <c r="LXA1" s="3481"/>
      <c r="LXB1" s="3481"/>
      <c r="LXC1" s="3481"/>
      <c r="LXD1" s="3481"/>
      <c r="LXE1" s="3481"/>
      <c r="LXF1" s="3481"/>
      <c r="LXG1" s="3481"/>
      <c r="LXH1" s="3481"/>
      <c r="LXI1" s="3481"/>
      <c r="LXJ1" s="3481"/>
      <c r="LXK1" s="3481"/>
      <c r="LXL1" s="3481"/>
      <c r="LXM1" s="3481"/>
      <c r="LXN1" s="3481"/>
      <c r="LXO1" s="3481"/>
      <c r="LXP1" s="3481"/>
      <c r="LXQ1" s="3481"/>
      <c r="LXR1" s="3481"/>
      <c r="LXS1" s="3481"/>
      <c r="LXT1" s="3481"/>
      <c r="LXU1" s="3481"/>
      <c r="LXV1" s="3481"/>
      <c r="LXW1" s="3481"/>
      <c r="LXX1" s="3481"/>
      <c r="LXY1" s="3481"/>
      <c r="LXZ1" s="3481"/>
      <c r="LYA1" s="3481"/>
      <c r="LYB1" s="3481"/>
      <c r="LYC1" s="3481"/>
      <c r="LYD1" s="3481"/>
      <c r="LYE1" s="3481"/>
      <c r="LYF1" s="3481"/>
      <c r="LYG1" s="3481"/>
      <c r="LYH1" s="3481"/>
      <c r="LYI1" s="3481"/>
      <c r="LYJ1" s="3481"/>
      <c r="LYK1" s="3481"/>
      <c r="LYL1" s="3481"/>
      <c r="LYM1" s="3481"/>
      <c r="LYN1" s="3481"/>
      <c r="LYO1" s="3481"/>
      <c r="LYP1" s="3481"/>
      <c r="LYQ1" s="3481"/>
      <c r="LYR1" s="3481"/>
      <c r="LYS1" s="3481"/>
      <c r="LYT1" s="3481"/>
      <c r="LYU1" s="3481"/>
      <c r="LYV1" s="3481"/>
      <c r="LYW1" s="3481"/>
      <c r="LYX1" s="3481"/>
      <c r="LYY1" s="3481"/>
      <c r="LYZ1" s="3481"/>
      <c r="LZA1" s="3481"/>
      <c r="LZB1" s="3481"/>
      <c r="LZC1" s="3481"/>
      <c r="LZD1" s="3481"/>
      <c r="LZE1" s="3481"/>
      <c r="LZF1" s="3481"/>
      <c r="LZG1" s="3481"/>
      <c r="LZH1" s="3481"/>
      <c r="LZI1" s="3481"/>
      <c r="LZJ1" s="3481"/>
      <c r="LZK1" s="3481"/>
      <c r="LZL1" s="3481"/>
      <c r="LZM1" s="3481"/>
      <c r="LZN1" s="3481"/>
      <c r="LZO1" s="3481"/>
      <c r="LZP1" s="3481"/>
      <c r="LZQ1" s="3481"/>
      <c r="LZR1" s="3481"/>
      <c r="LZS1" s="3481"/>
      <c r="LZT1" s="3481"/>
      <c r="LZU1" s="3481"/>
      <c r="LZV1" s="3481"/>
      <c r="LZW1" s="3481"/>
      <c r="LZX1" s="3481"/>
      <c r="LZY1" s="3481"/>
      <c r="LZZ1" s="3481"/>
      <c r="MAA1" s="3481"/>
      <c r="MAB1" s="3481"/>
      <c r="MAC1" s="3481"/>
      <c r="MAD1" s="3481"/>
      <c r="MAE1" s="3481"/>
      <c r="MAF1" s="3481"/>
      <c r="MAG1" s="3481"/>
      <c r="MAH1" s="3481"/>
      <c r="MAI1" s="3481"/>
      <c r="MAJ1" s="3481"/>
      <c r="MAK1" s="3481"/>
      <c r="MAL1" s="3481"/>
      <c r="MAM1" s="3481"/>
      <c r="MAN1" s="3481"/>
      <c r="MAO1" s="3481"/>
      <c r="MAP1" s="3481"/>
      <c r="MAQ1" s="3481"/>
      <c r="MAR1" s="3481"/>
      <c r="MAS1" s="3481"/>
      <c r="MAT1" s="3481"/>
      <c r="MAU1" s="3481"/>
      <c r="MAV1" s="3481"/>
      <c r="MAW1" s="3481"/>
      <c r="MAX1" s="3481"/>
      <c r="MAY1" s="3481"/>
      <c r="MAZ1" s="3481"/>
      <c r="MBA1" s="3481"/>
      <c r="MBB1" s="3481"/>
      <c r="MBC1" s="3481"/>
      <c r="MBD1" s="3481"/>
      <c r="MBE1" s="3481"/>
      <c r="MBF1" s="3481"/>
      <c r="MBG1" s="3481"/>
      <c r="MBH1" s="3481"/>
      <c r="MBI1" s="3481"/>
      <c r="MBJ1" s="3481"/>
      <c r="MBK1" s="3481"/>
      <c r="MBL1" s="3481"/>
      <c r="MBM1" s="3481"/>
      <c r="MBN1" s="3481"/>
      <c r="MBO1" s="3481"/>
      <c r="MBP1" s="3481"/>
      <c r="MBQ1" s="3481"/>
      <c r="MBR1" s="3481"/>
      <c r="MBS1" s="3481"/>
      <c r="MBT1" s="3481"/>
      <c r="MBU1" s="3481"/>
      <c r="MBV1" s="3481"/>
      <c r="MBW1" s="3481"/>
      <c r="MBX1" s="3481"/>
      <c r="MBY1" s="3481"/>
      <c r="MBZ1" s="3481"/>
      <c r="MCA1" s="3481"/>
      <c r="MCB1" s="3481"/>
      <c r="MCC1" s="3481"/>
      <c r="MCD1" s="3481"/>
      <c r="MCE1" s="3481"/>
      <c r="MCF1" s="3481"/>
      <c r="MCG1" s="3481"/>
      <c r="MCH1" s="3481"/>
      <c r="MCI1" s="3481"/>
      <c r="MCJ1" s="3481"/>
      <c r="MCK1" s="3481"/>
      <c r="MCL1" s="3481"/>
      <c r="MCM1" s="3481"/>
      <c r="MCN1" s="3481"/>
      <c r="MCO1" s="3481"/>
      <c r="MCP1" s="3481"/>
      <c r="MCQ1" s="3481"/>
      <c r="MCR1" s="3481"/>
      <c r="MCS1" s="3481"/>
      <c r="MCT1" s="3481"/>
      <c r="MCU1" s="3481"/>
      <c r="MCV1" s="3481"/>
      <c r="MCW1" s="3481"/>
      <c r="MCX1" s="3481"/>
      <c r="MCY1" s="3481"/>
      <c r="MCZ1" s="3481"/>
      <c r="MDA1" s="3481"/>
      <c r="MDB1" s="3481"/>
      <c r="MDC1" s="3481"/>
      <c r="MDD1" s="3481"/>
      <c r="MDE1" s="3481"/>
      <c r="MDF1" s="3481"/>
      <c r="MDG1" s="3481"/>
      <c r="MDH1" s="3481"/>
      <c r="MDI1" s="3481"/>
      <c r="MDJ1" s="3481"/>
      <c r="MDK1" s="3481"/>
      <c r="MDL1" s="3481"/>
      <c r="MDM1" s="3481"/>
      <c r="MDN1" s="3481"/>
      <c r="MDO1" s="3481"/>
      <c r="MDP1" s="3481"/>
      <c r="MDQ1" s="3481"/>
      <c r="MDR1" s="3481"/>
      <c r="MDS1" s="3481"/>
      <c r="MDT1" s="3481"/>
      <c r="MDU1" s="3481"/>
      <c r="MDV1" s="3481"/>
      <c r="MDW1" s="3481"/>
      <c r="MDX1" s="3481"/>
      <c r="MDY1" s="3481"/>
      <c r="MDZ1" s="3481"/>
      <c r="MEA1" s="3481"/>
      <c r="MEB1" s="3481"/>
      <c r="MEC1" s="3481"/>
      <c r="MED1" s="3481"/>
      <c r="MEE1" s="3481"/>
      <c r="MEF1" s="3481"/>
      <c r="MEG1" s="3481"/>
      <c r="MEH1" s="3481"/>
      <c r="MEI1" s="3481"/>
      <c r="MEJ1" s="3481"/>
      <c r="MEK1" s="3481"/>
      <c r="MEL1" s="3481"/>
      <c r="MEM1" s="3481"/>
      <c r="MEN1" s="3481"/>
      <c r="MEO1" s="3481"/>
      <c r="MEP1" s="3481"/>
      <c r="MEQ1" s="3481"/>
      <c r="MER1" s="3481"/>
      <c r="MES1" s="3481"/>
      <c r="MET1" s="3481"/>
      <c r="MEU1" s="3481"/>
      <c r="MEV1" s="3481"/>
      <c r="MEW1" s="3481"/>
      <c r="MEX1" s="3481"/>
      <c r="MEY1" s="3481"/>
      <c r="MEZ1" s="3481"/>
      <c r="MFA1" s="3481"/>
      <c r="MFB1" s="3481"/>
      <c r="MFC1" s="3481"/>
      <c r="MFD1" s="3481"/>
      <c r="MFE1" s="3481"/>
      <c r="MFF1" s="3481"/>
      <c r="MFG1" s="3481"/>
      <c r="MFH1" s="3481"/>
      <c r="MFI1" s="3481"/>
      <c r="MFJ1" s="3481"/>
      <c r="MFK1" s="3481"/>
      <c r="MFL1" s="3481"/>
      <c r="MFM1" s="3481"/>
      <c r="MFN1" s="3481"/>
      <c r="MFO1" s="3481"/>
      <c r="MFP1" s="3481"/>
      <c r="MFQ1" s="3481"/>
      <c r="MFR1" s="3481"/>
      <c r="MFS1" s="3481"/>
      <c r="MFT1" s="3481"/>
      <c r="MFU1" s="3481"/>
      <c r="MFV1" s="3481"/>
      <c r="MFW1" s="3481"/>
      <c r="MFX1" s="3481"/>
      <c r="MFY1" s="3481"/>
      <c r="MFZ1" s="3481"/>
      <c r="MGA1" s="3481"/>
      <c r="MGB1" s="3481"/>
      <c r="MGC1" s="3481"/>
      <c r="MGD1" s="3481"/>
      <c r="MGE1" s="3481"/>
      <c r="MGF1" s="3481"/>
      <c r="MGG1" s="3481"/>
      <c r="MGH1" s="3481"/>
      <c r="MGI1" s="3481"/>
      <c r="MGJ1" s="3481"/>
      <c r="MGK1" s="3481"/>
      <c r="MGL1" s="3481"/>
      <c r="MGM1" s="3481"/>
      <c r="MGN1" s="3481"/>
      <c r="MGO1" s="3481"/>
      <c r="MGP1" s="3481"/>
      <c r="MGQ1" s="3481"/>
      <c r="MGR1" s="3481"/>
      <c r="MGS1" s="3481"/>
      <c r="MGT1" s="3481"/>
      <c r="MGU1" s="3481"/>
      <c r="MGV1" s="3481"/>
      <c r="MGW1" s="3481"/>
      <c r="MGX1" s="3481"/>
      <c r="MGY1" s="3481"/>
      <c r="MGZ1" s="3481"/>
      <c r="MHA1" s="3481"/>
      <c r="MHB1" s="3481"/>
      <c r="MHC1" s="3481"/>
      <c r="MHD1" s="3481"/>
      <c r="MHE1" s="3481"/>
      <c r="MHF1" s="3481"/>
      <c r="MHG1" s="3481"/>
      <c r="MHH1" s="3481"/>
      <c r="MHI1" s="3481"/>
      <c r="MHJ1" s="3481"/>
      <c r="MHK1" s="3481"/>
      <c r="MHL1" s="3481"/>
      <c r="MHM1" s="3481"/>
      <c r="MHN1" s="3481"/>
      <c r="MHO1" s="3481"/>
      <c r="MHP1" s="3481"/>
      <c r="MHQ1" s="3481"/>
      <c r="MHR1" s="3481"/>
      <c r="MHS1" s="3481"/>
      <c r="MHT1" s="3481"/>
      <c r="MHU1" s="3481"/>
      <c r="MHV1" s="3481"/>
      <c r="MHW1" s="3481"/>
      <c r="MHX1" s="3481"/>
      <c r="MHY1" s="3481"/>
      <c r="MHZ1" s="3481"/>
      <c r="MIA1" s="3481"/>
      <c r="MIB1" s="3481"/>
      <c r="MIC1" s="3481"/>
      <c r="MID1" s="3481"/>
      <c r="MIE1" s="3481"/>
      <c r="MIF1" s="3481"/>
      <c r="MIG1" s="3481"/>
      <c r="MIH1" s="3481"/>
      <c r="MII1" s="3481"/>
      <c r="MIJ1" s="3481"/>
      <c r="MIK1" s="3481"/>
      <c r="MIL1" s="3481"/>
      <c r="MIM1" s="3481"/>
      <c r="MIN1" s="3481"/>
      <c r="MIO1" s="3481"/>
      <c r="MIP1" s="3481"/>
      <c r="MIQ1" s="3481"/>
      <c r="MIR1" s="3481"/>
      <c r="MIS1" s="3481"/>
      <c r="MIT1" s="3481"/>
      <c r="MIU1" s="3481"/>
      <c r="MIV1" s="3481"/>
      <c r="MIW1" s="3481"/>
      <c r="MIX1" s="3481"/>
      <c r="MIY1" s="3481"/>
      <c r="MIZ1" s="3481"/>
      <c r="MJA1" s="3481"/>
      <c r="MJB1" s="3481"/>
      <c r="MJC1" s="3481"/>
      <c r="MJD1" s="3481"/>
      <c r="MJE1" s="3481"/>
      <c r="MJF1" s="3481"/>
      <c r="MJG1" s="3481"/>
      <c r="MJH1" s="3481"/>
      <c r="MJI1" s="3481"/>
      <c r="MJJ1" s="3481"/>
      <c r="MJK1" s="3481"/>
      <c r="MJL1" s="3481"/>
      <c r="MJM1" s="3481"/>
      <c r="MJN1" s="3481"/>
      <c r="MJO1" s="3481"/>
      <c r="MJP1" s="3481"/>
      <c r="MJQ1" s="3481"/>
      <c r="MJR1" s="3481"/>
      <c r="MJS1" s="3481"/>
      <c r="MJT1" s="3481"/>
      <c r="MJU1" s="3481"/>
      <c r="MJV1" s="3481"/>
      <c r="MJW1" s="3481"/>
      <c r="MJX1" s="3481"/>
      <c r="MJY1" s="3481"/>
      <c r="MJZ1" s="3481"/>
      <c r="MKA1" s="3481"/>
      <c r="MKB1" s="3481"/>
      <c r="MKC1" s="3481"/>
      <c r="MKD1" s="3481"/>
      <c r="MKE1" s="3481"/>
      <c r="MKF1" s="3481"/>
      <c r="MKG1" s="3481"/>
      <c r="MKH1" s="3481"/>
      <c r="MKI1" s="3481"/>
      <c r="MKJ1" s="3481"/>
      <c r="MKK1" s="3481"/>
      <c r="MKL1" s="3481"/>
      <c r="MKM1" s="3481"/>
      <c r="MKN1" s="3481"/>
      <c r="MKO1" s="3481"/>
      <c r="MKP1" s="3481"/>
      <c r="MKQ1" s="3481"/>
      <c r="MKR1" s="3481"/>
      <c r="MKS1" s="3481"/>
      <c r="MKT1" s="3481"/>
      <c r="MKU1" s="3481"/>
      <c r="MKV1" s="3481"/>
      <c r="MKW1" s="3481"/>
      <c r="MKX1" s="3481"/>
      <c r="MKY1" s="3481"/>
      <c r="MKZ1" s="3481"/>
      <c r="MLA1" s="3481"/>
      <c r="MLB1" s="3481"/>
      <c r="MLC1" s="3481"/>
      <c r="MLD1" s="3481"/>
      <c r="MLE1" s="3481"/>
      <c r="MLF1" s="3481"/>
      <c r="MLG1" s="3481"/>
      <c r="MLH1" s="3481"/>
      <c r="MLI1" s="3481"/>
      <c r="MLJ1" s="3481"/>
      <c r="MLK1" s="3481"/>
      <c r="MLL1" s="3481"/>
      <c r="MLM1" s="3481"/>
      <c r="MLN1" s="3481"/>
      <c r="MLO1" s="3481"/>
      <c r="MLP1" s="3481"/>
      <c r="MLQ1" s="3481"/>
      <c r="MLR1" s="3481"/>
      <c r="MLS1" s="3481"/>
      <c r="MLT1" s="3481"/>
      <c r="MLU1" s="3481"/>
      <c r="MLV1" s="3481"/>
      <c r="MLW1" s="3481"/>
      <c r="MLX1" s="3481"/>
      <c r="MLY1" s="3481"/>
      <c r="MLZ1" s="3481"/>
      <c r="MMA1" s="3481"/>
      <c r="MMB1" s="3481"/>
      <c r="MMC1" s="3481"/>
      <c r="MMD1" s="3481"/>
      <c r="MME1" s="3481"/>
      <c r="MMF1" s="3481"/>
      <c r="MMG1" s="3481"/>
      <c r="MMH1" s="3481"/>
      <c r="MMI1" s="3481"/>
      <c r="MMJ1" s="3481"/>
      <c r="MMK1" s="3481"/>
      <c r="MML1" s="3481"/>
      <c r="MMM1" s="3481"/>
      <c r="MMN1" s="3481"/>
      <c r="MMO1" s="3481"/>
      <c r="MMP1" s="3481"/>
      <c r="MMQ1" s="3481"/>
      <c r="MMR1" s="3481"/>
      <c r="MMS1" s="3481"/>
      <c r="MMT1" s="3481"/>
      <c r="MMU1" s="3481"/>
      <c r="MMV1" s="3481"/>
      <c r="MMW1" s="3481"/>
      <c r="MMX1" s="3481"/>
      <c r="MMY1" s="3481"/>
      <c r="MMZ1" s="3481"/>
      <c r="MNA1" s="3481"/>
      <c r="MNB1" s="3481"/>
      <c r="MNC1" s="3481"/>
      <c r="MND1" s="3481"/>
      <c r="MNE1" s="3481"/>
      <c r="MNF1" s="3481"/>
      <c r="MNG1" s="3481"/>
      <c r="MNH1" s="3481"/>
      <c r="MNI1" s="3481"/>
      <c r="MNJ1" s="3481"/>
      <c r="MNK1" s="3481"/>
      <c r="MNL1" s="3481"/>
      <c r="MNM1" s="3481"/>
      <c r="MNN1" s="3481"/>
      <c r="MNO1" s="3481"/>
      <c r="MNP1" s="3481"/>
      <c r="MNQ1" s="3481"/>
      <c r="MNR1" s="3481"/>
      <c r="MNS1" s="3481"/>
      <c r="MNT1" s="3481"/>
      <c r="MNU1" s="3481"/>
      <c r="MNV1" s="3481"/>
      <c r="MNW1" s="3481"/>
      <c r="MNX1" s="3481"/>
      <c r="MNY1" s="3481"/>
      <c r="MNZ1" s="3481"/>
      <c r="MOA1" s="3481"/>
      <c r="MOB1" s="3481"/>
      <c r="MOC1" s="3481"/>
      <c r="MOD1" s="3481"/>
      <c r="MOE1" s="3481"/>
      <c r="MOF1" s="3481"/>
      <c r="MOG1" s="3481"/>
      <c r="MOH1" s="3481"/>
      <c r="MOI1" s="3481"/>
      <c r="MOJ1" s="3481"/>
      <c r="MOK1" s="3481"/>
      <c r="MOL1" s="3481"/>
      <c r="MOM1" s="3481"/>
      <c r="MON1" s="3481"/>
      <c r="MOO1" s="3481"/>
      <c r="MOP1" s="3481"/>
      <c r="MOQ1" s="3481"/>
      <c r="MOR1" s="3481"/>
      <c r="MOS1" s="3481"/>
      <c r="MOT1" s="3481"/>
      <c r="MOU1" s="3481"/>
      <c r="MOV1" s="3481"/>
      <c r="MOW1" s="3481"/>
      <c r="MOX1" s="3481"/>
      <c r="MOY1" s="3481"/>
      <c r="MOZ1" s="3481"/>
      <c r="MPA1" s="3481"/>
      <c r="MPB1" s="3481"/>
      <c r="MPC1" s="3481"/>
      <c r="MPD1" s="3481"/>
      <c r="MPE1" s="3481"/>
      <c r="MPF1" s="3481"/>
      <c r="MPG1" s="3481"/>
      <c r="MPH1" s="3481"/>
      <c r="MPI1" s="3481"/>
      <c r="MPJ1" s="3481"/>
      <c r="MPK1" s="3481"/>
      <c r="MPL1" s="3481"/>
      <c r="MPM1" s="3481"/>
      <c r="MPN1" s="3481"/>
      <c r="MPO1" s="3481"/>
      <c r="MPP1" s="3481"/>
      <c r="MPQ1" s="3481"/>
      <c r="MPR1" s="3481"/>
      <c r="MPS1" s="3481"/>
      <c r="MPT1" s="3481"/>
      <c r="MPU1" s="3481"/>
      <c r="MPV1" s="3481"/>
      <c r="MPW1" s="3481"/>
      <c r="MPX1" s="3481"/>
      <c r="MPY1" s="3481"/>
      <c r="MPZ1" s="3481"/>
      <c r="MQA1" s="3481"/>
      <c r="MQB1" s="3481"/>
      <c r="MQC1" s="3481"/>
      <c r="MQD1" s="3481"/>
      <c r="MQE1" s="3481"/>
      <c r="MQF1" s="3481"/>
      <c r="MQG1" s="3481"/>
      <c r="MQH1" s="3481"/>
      <c r="MQI1" s="3481"/>
      <c r="MQJ1" s="3481"/>
      <c r="MQK1" s="3481"/>
      <c r="MQL1" s="3481"/>
      <c r="MQM1" s="3481"/>
      <c r="MQN1" s="3481"/>
      <c r="MQO1" s="3481"/>
      <c r="MQP1" s="3481"/>
      <c r="MQQ1" s="3481"/>
      <c r="MQR1" s="3481"/>
      <c r="MQS1" s="3481"/>
      <c r="MQT1" s="3481"/>
      <c r="MQU1" s="3481"/>
      <c r="MQV1" s="3481"/>
      <c r="MQW1" s="3481"/>
      <c r="MQX1" s="3481"/>
      <c r="MQY1" s="3481"/>
      <c r="MQZ1" s="3481"/>
      <c r="MRA1" s="3481"/>
      <c r="MRB1" s="3481"/>
      <c r="MRC1" s="3481"/>
      <c r="MRD1" s="3481"/>
      <c r="MRE1" s="3481"/>
      <c r="MRF1" s="3481"/>
      <c r="MRG1" s="3481"/>
      <c r="MRH1" s="3481"/>
      <c r="MRI1" s="3481"/>
      <c r="MRJ1" s="3481"/>
      <c r="MRK1" s="3481"/>
      <c r="MRL1" s="3481"/>
      <c r="MRM1" s="3481"/>
      <c r="MRN1" s="3481"/>
      <c r="MRO1" s="3481"/>
      <c r="MRP1" s="3481"/>
      <c r="MRQ1" s="3481"/>
      <c r="MRR1" s="3481"/>
      <c r="MRS1" s="3481"/>
      <c r="MRT1" s="3481"/>
      <c r="MRU1" s="3481"/>
      <c r="MRV1" s="3481"/>
      <c r="MRW1" s="3481"/>
      <c r="MRX1" s="3481"/>
      <c r="MRY1" s="3481"/>
      <c r="MRZ1" s="3481"/>
      <c r="MSA1" s="3481"/>
      <c r="MSB1" s="3481"/>
      <c r="MSC1" s="3481"/>
      <c r="MSD1" s="3481"/>
      <c r="MSE1" s="3481"/>
      <c r="MSF1" s="3481"/>
      <c r="MSG1" s="3481"/>
      <c r="MSH1" s="3481"/>
      <c r="MSI1" s="3481"/>
      <c r="MSJ1" s="3481"/>
      <c r="MSK1" s="3481"/>
      <c r="MSL1" s="3481"/>
      <c r="MSM1" s="3481"/>
      <c r="MSN1" s="3481"/>
      <c r="MSO1" s="3481"/>
      <c r="MSP1" s="3481"/>
      <c r="MSQ1" s="3481"/>
      <c r="MSR1" s="3481"/>
      <c r="MSS1" s="3481"/>
      <c r="MST1" s="3481"/>
      <c r="MSU1" s="3481"/>
      <c r="MSV1" s="3481"/>
      <c r="MSW1" s="3481"/>
      <c r="MSX1" s="3481"/>
      <c r="MSY1" s="3481"/>
      <c r="MSZ1" s="3481"/>
      <c r="MTA1" s="3481"/>
      <c r="MTB1" s="3481"/>
      <c r="MTC1" s="3481"/>
      <c r="MTD1" s="3481"/>
      <c r="MTE1" s="3481"/>
      <c r="MTF1" s="3481"/>
      <c r="MTG1" s="3481"/>
      <c r="MTH1" s="3481"/>
      <c r="MTI1" s="3481"/>
      <c r="MTJ1" s="3481"/>
      <c r="MTK1" s="3481"/>
      <c r="MTL1" s="3481"/>
      <c r="MTM1" s="3481"/>
      <c r="MTN1" s="3481"/>
      <c r="MTO1" s="3481"/>
      <c r="MTP1" s="3481"/>
      <c r="MTQ1" s="3481"/>
      <c r="MTR1" s="3481"/>
      <c r="MTS1" s="3481"/>
      <c r="MTT1" s="3481"/>
      <c r="MTU1" s="3481"/>
      <c r="MTV1" s="3481"/>
      <c r="MTW1" s="3481"/>
      <c r="MTX1" s="3481"/>
      <c r="MTY1" s="3481"/>
      <c r="MTZ1" s="3481"/>
      <c r="MUA1" s="3481"/>
      <c r="MUB1" s="3481"/>
      <c r="MUC1" s="3481"/>
      <c r="MUD1" s="3481"/>
      <c r="MUE1" s="3481"/>
      <c r="MUF1" s="3481"/>
      <c r="MUG1" s="3481"/>
      <c r="MUH1" s="3481"/>
      <c r="MUI1" s="3481"/>
      <c r="MUJ1" s="3481"/>
      <c r="MUK1" s="3481"/>
      <c r="MUL1" s="3481"/>
      <c r="MUM1" s="3481"/>
      <c r="MUN1" s="3481"/>
      <c r="MUO1" s="3481"/>
      <c r="MUP1" s="3481"/>
      <c r="MUQ1" s="3481"/>
      <c r="MUR1" s="3481"/>
      <c r="MUS1" s="3481"/>
      <c r="MUT1" s="3481"/>
      <c r="MUU1" s="3481"/>
      <c r="MUV1" s="3481"/>
      <c r="MUW1" s="3481"/>
      <c r="MUX1" s="3481"/>
      <c r="MUY1" s="3481"/>
      <c r="MUZ1" s="3481"/>
      <c r="MVA1" s="3481"/>
      <c r="MVB1" s="3481"/>
      <c r="MVC1" s="3481"/>
      <c r="MVD1" s="3481"/>
      <c r="MVE1" s="3481"/>
      <c r="MVF1" s="3481"/>
      <c r="MVG1" s="3481"/>
      <c r="MVH1" s="3481"/>
      <c r="MVI1" s="3481"/>
      <c r="MVJ1" s="3481"/>
      <c r="MVK1" s="3481"/>
      <c r="MVL1" s="3481"/>
      <c r="MVM1" s="3481"/>
      <c r="MVN1" s="3481"/>
      <c r="MVO1" s="3481"/>
      <c r="MVP1" s="3481"/>
      <c r="MVQ1" s="3481"/>
      <c r="MVR1" s="3481"/>
      <c r="MVS1" s="3481"/>
      <c r="MVT1" s="3481"/>
      <c r="MVU1" s="3481"/>
      <c r="MVV1" s="3481"/>
      <c r="MVW1" s="3481"/>
      <c r="MVX1" s="3481"/>
      <c r="MVY1" s="3481"/>
      <c r="MVZ1" s="3481"/>
      <c r="MWA1" s="3481"/>
      <c r="MWB1" s="3481"/>
      <c r="MWC1" s="3481"/>
      <c r="MWD1" s="3481"/>
      <c r="MWE1" s="3481"/>
      <c r="MWF1" s="3481"/>
      <c r="MWG1" s="3481"/>
      <c r="MWH1" s="3481"/>
      <c r="MWI1" s="3481"/>
      <c r="MWJ1" s="3481"/>
      <c r="MWK1" s="3481"/>
      <c r="MWL1" s="3481"/>
      <c r="MWM1" s="3481"/>
      <c r="MWN1" s="3481"/>
      <c r="MWO1" s="3481"/>
      <c r="MWP1" s="3481"/>
      <c r="MWQ1" s="3481"/>
      <c r="MWR1" s="3481"/>
      <c r="MWS1" s="3481"/>
      <c r="MWT1" s="3481"/>
      <c r="MWU1" s="3481"/>
      <c r="MWV1" s="3481"/>
      <c r="MWW1" s="3481"/>
      <c r="MWX1" s="3481"/>
      <c r="MWY1" s="3481"/>
      <c r="MWZ1" s="3481"/>
      <c r="MXA1" s="3481"/>
      <c r="MXB1" s="3481"/>
      <c r="MXC1" s="3481"/>
      <c r="MXD1" s="3481"/>
      <c r="MXE1" s="3481"/>
      <c r="MXF1" s="3481"/>
      <c r="MXG1" s="3481"/>
      <c r="MXH1" s="3481"/>
      <c r="MXI1" s="3481"/>
      <c r="MXJ1" s="3481"/>
      <c r="MXK1" s="3481"/>
      <c r="MXL1" s="3481"/>
      <c r="MXM1" s="3481"/>
      <c r="MXN1" s="3481"/>
      <c r="MXO1" s="3481"/>
      <c r="MXP1" s="3481"/>
      <c r="MXQ1" s="3481"/>
      <c r="MXR1" s="3481"/>
      <c r="MXS1" s="3481"/>
      <c r="MXT1" s="3481"/>
      <c r="MXU1" s="3481"/>
      <c r="MXV1" s="3481"/>
      <c r="MXW1" s="3481"/>
      <c r="MXX1" s="3481"/>
      <c r="MXY1" s="3481"/>
      <c r="MXZ1" s="3481"/>
      <c r="MYA1" s="3481"/>
      <c r="MYB1" s="3481"/>
      <c r="MYC1" s="3481"/>
      <c r="MYD1" s="3481"/>
      <c r="MYE1" s="3481"/>
      <c r="MYF1" s="3481"/>
      <c r="MYG1" s="3481"/>
      <c r="MYH1" s="3481"/>
      <c r="MYI1" s="3481"/>
      <c r="MYJ1" s="3481"/>
      <c r="MYK1" s="3481"/>
      <c r="MYL1" s="3481"/>
      <c r="MYM1" s="3481"/>
      <c r="MYN1" s="3481"/>
      <c r="MYO1" s="3481"/>
      <c r="MYP1" s="3481"/>
      <c r="MYQ1" s="3481"/>
      <c r="MYR1" s="3481"/>
      <c r="MYS1" s="3481"/>
      <c r="MYT1" s="3481"/>
      <c r="MYU1" s="3481"/>
      <c r="MYV1" s="3481"/>
      <c r="MYW1" s="3481"/>
      <c r="MYX1" s="3481"/>
      <c r="MYY1" s="3481"/>
      <c r="MYZ1" s="3481"/>
      <c r="MZA1" s="3481"/>
      <c r="MZB1" s="3481"/>
      <c r="MZC1" s="3481"/>
      <c r="MZD1" s="3481"/>
      <c r="MZE1" s="3481"/>
      <c r="MZF1" s="3481"/>
      <c r="MZG1" s="3481"/>
      <c r="MZH1" s="3481"/>
      <c r="MZI1" s="3481"/>
      <c r="MZJ1" s="3481"/>
      <c r="MZK1" s="3481"/>
      <c r="MZL1" s="3481"/>
      <c r="MZM1" s="3481"/>
      <c r="MZN1" s="3481"/>
      <c r="MZO1" s="3481"/>
      <c r="MZP1" s="3481"/>
      <c r="MZQ1" s="3481"/>
      <c r="MZR1" s="3481"/>
      <c r="MZS1" s="3481"/>
      <c r="MZT1" s="3481"/>
      <c r="MZU1" s="3481"/>
      <c r="MZV1" s="3481"/>
      <c r="MZW1" s="3481"/>
      <c r="MZX1" s="3481"/>
      <c r="MZY1" s="3481"/>
      <c r="MZZ1" s="3481"/>
      <c r="NAA1" s="3481"/>
      <c r="NAB1" s="3481"/>
      <c r="NAC1" s="3481"/>
      <c r="NAD1" s="3481"/>
      <c r="NAE1" s="3481"/>
      <c r="NAF1" s="3481"/>
      <c r="NAG1" s="3481"/>
      <c r="NAH1" s="3481"/>
      <c r="NAI1" s="3481"/>
      <c r="NAJ1" s="3481"/>
      <c r="NAK1" s="3481"/>
      <c r="NAL1" s="3481"/>
      <c r="NAM1" s="3481"/>
      <c r="NAN1" s="3481"/>
      <c r="NAO1" s="3481"/>
      <c r="NAP1" s="3481"/>
      <c r="NAQ1" s="3481"/>
      <c r="NAR1" s="3481"/>
      <c r="NAS1" s="3481"/>
      <c r="NAT1" s="3481"/>
      <c r="NAU1" s="3481"/>
      <c r="NAV1" s="3481"/>
      <c r="NAW1" s="3481"/>
      <c r="NAX1" s="3481"/>
      <c r="NAY1" s="3481"/>
      <c r="NAZ1" s="3481"/>
      <c r="NBA1" s="3481"/>
      <c r="NBB1" s="3481"/>
      <c r="NBC1" s="3481"/>
      <c r="NBD1" s="3481"/>
      <c r="NBE1" s="3481"/>
      <c r="NBF1" s="3481"/>
      <c r="NBG1" s="3481"/>
      <c r="NBH1" s="3481"/>
      <c r="NBI1" s="3481"/>
      <c r="NBJ1" s="3481"/>
      <c r="NBK1" s="3481"/>
      <c r="NBL1" s="3481"/>
      <c r="NBM1" s="3481"/>
      <c r="NBN1" s="3481"/>
      <c r="NBO1" s="3481"/>
      <c r="NBP1" s="3481"/>
      <c r="NBQ1" s="3481"/>
      <c r="NBR1" s="3481"/>
      <c r="NBS1" s="3481"/>
      <c r="NBT1" s="3481"/>
      <c r="NBU1" s="3481"/>
      <c r="NBV1" s="3481"/>
      <c r="NBW1" s="3481"/>
      <c r="NBX1" s="3481"/>
      <c r="NBY1" s="3481"/>
      <c r="NBZ1" s="3481"/>
      <c r="NCA1" s="3481"/>
      <c r="NCB1" s="3481"/>
      <c r="NCC1" s="3481"/>
      <c r="NCD1" s="3481"/>
      <c r="NCE1" s="3481"/>
      <c r="NCF1" s="3481"/>
      <c r="NCG1" s="3481"/>
      <c r="NCH1" s="3481"/>
      <c r="NCI1" s="3481"/>
      <c r="NCJ1" s="3481"/>
      <c r="NCK1" s="3481"/>
      <c r="NCL1" s="3481"/>
      <c r="NCM1" s="3481"/>
      <c r="NCN1" s="3481"/>
      <c r="NCO1" s="3481"/>
      <c r="NCP1" s="3481"/>
      <c r="NCQ1" s="3481"/>
      <c r="NCR1" s="3481"/>
      <c r="NCS1" s="3481"/>
      <c r="NCT1" s="3481"/>
      <c r="NCU1" s="3481"/>
      <c r="NCV1" s="3481"/>
      <c r="NCW1" s="3481"/>
      <c r="NCX1" s="3481"/>
      <c r="NCY1" s="3481"/>
      <c r="NCZ1" s="3481"/>
      <c r="NDA1" s="3481"/>
      <c r="NDB1" s="3481"/>
      <c r="NDC1" s="3481"/>
      <c r="NDD1" s="3481"/>
      <c r="NDE1" s="3481"/>
      <c r="NDF1" s="3481"/>
      <c r="NDG1" s="3481"/>
      <c r="NDH1" s="3481"/>
      <c r="NDI1" s="3481"/>
      <c r="NDJ1" s="3481"/>
      <c r="NDK1" s="3481"/>
      <c r="NDL1" s="3481"/>
      <c r="NDM1" s="3481"/>
      <c r="NDN1" s="3481"/>
      <c r="NDO1" s="3481"/>
      <c r="NDP1" s="3481"/>
      <c r="NDQ1" s="3481"/>
      <c r="NDR1" s="3481"/>
      <c r="NDS1" s="3481"/>
      <c r="NDT1" s="3481"/>
      <c r="NDU1" s="3481"/>
      <c r="NDV1" s="3481"/>
      <c r="NDW1" s="3481"/>
      <c r="NDX1" s="3481"/>
      <c r="NDY1" s="3481"/>
      <c r="NDZ1" s="3481"/>
      <c r="NEA1" s="3481"/>
      <c r="NEB1" s="3481"/>
      <c r="NEC1" s="3481"/>
      <c r="NED1" s="3481"/>
      <c r="NEE1" s="3481"/>
      <c r="NEF1" s="3481"/>
      <c r="NEG1" s="3481"/>
      <c r="NEH1" s="3481"/>
      <c r="NEI1" s="3481"/>
      <c r="NEJ1" s="3481"/>
      <c r="NEK1" s="3481"/>
      <c r="NEL1" s="3481"/>
      <c r="NEM1" s="3481"/>
      <c r="NEN1" s="3481"/>
      <c r="NEO1" s="3481"/>
      <c r="NEP1" s="3481"/>
      <c r="NEQ1" s="3481"/>
      <c r="NER1" s="3481"/>
      <c r="NES1" s="3481"/>
      <c r="NET1" s="3481"/>
      <c r="NEU1" s="3481"/>
      <c r="NEV1" s="3481"/>
      <c r="NEW1" s="3481"/>
      <c r="NEX1" s="3481"/>
      <c r="NEY1" s="3481"/>
      <c r="NEZ1" s="3481"/>
      <c r="NFA1" s="3481"/>
      <c r="NFB1" s="3481"/>
      <c r="NFC1" s="3481"/>
      <c r="NFD1" s="3481"/>
      <c r="NFE1" s="3481"/>
      <c r="NFF1" s="3481"/>
      <c r="NFG1" s="3481"/>
      <c r="NFH1" s="3481"/>
      <c r="NFI1" s="3481"/>
      <c r="NFJ1" s="3481"/>
      <c r="NFK1" s="3481"/>
      <c r="NFL1" s="3481"/>
      <c r="NFM1" s="3481"/>
      <c r="NFN1" s="3481"/>
      <c r="NFO1" s="3481"/>
      <c r="NFP1" s="3481"/>
      <c r="NFQ1" s="3481"/>
      <c r="NFR1" s="3481"/>
      <c r="NFS1" s="3481"/>
      <c r="NFT1" s="3481"/>
      <c r="NFU1" s="3481"/>
      <c r="NFV1" s="3481"/>
      <c r="NFW1" s="3481"/>
      <c r="NFX1" s="3481"/>
      <c r="NFY1" s="3481"/>
      <c r="NFZ1" s="3481"/>
      <c r="NGA1" s="3481"/>
      <c r="NGB1" s="3481"/>
      <c r="NGC1" s="3481"/>
      <c r="NGD1" s="3481"/>
      <c r="NGE1" s="3481"/>
      <c r="NGF1" s="3481"/>
      <c r="NGG1" s="3481"/>
      <c r="NGH1" s="3481"/>
      <c r="NGI1" s="3481"/>
      <c r="NGJ1" s="3481"/>
      <c r="NGK1" s="3481"/>
      <c r="NGL1" s="3481"/>
      <c r="NGM1" s="3481"/>
      <c r="NGN1" s="3481"/>
      <c r="NGO1" s="3481"/>
      <c r="NGP1" s="3481"/>
      <c r="NGQ1" s="3481"/>
      <c r="NGR1" s="3481"/>
      <c r="NGS1" s="3481"/>
      <c r="NGT1" s="3481"/>
      <c r="NGU1" s="3481"/>
      <c r="NGV1" s="3481"/>
      <c r="NGW1" s="3481"/>
      <c r="NGX1" s="3481"/>
      <c r="NGY1" s="3481"/>
      <c r="NGZ1" s="3481"/>
      <c r="NHA1" s="3481"/>
      <c r="NHB1" s="3481"/>
      <c r="NHC1" s="3481"/>
      <c r="NHD1" s="3481"/>
      <c r="NHE1" s="3481"/>
      <c r="NHF1" s="3481"/>
      <c r="NHG1" s="3481"/>
      <c r="NHH1" s="3481"/>
      <c r="NHI1" s="3481"/>
      <c r="NHJ1" s="3481"/>
      <c r="NHK1" s="3481"/>
      <c r="NHL1" s="3481"/>
      <c r="NHM1" s="3481"/>
      <c r="NHN1" s="3481"/>
      <c r="NHO1" s="3481"/>
      <c r="NHP1" s="3481"/>
      <c r="NHQ1" s="3481"/>
      <c r="NHR1" s="3481"/>
      <c r="NHS1" s="3481"/>
      <c r="NHT1" s="3481"/>
      <c r="NHU1" s="3481"/>
      <c r="NHV1" s="3481"/>
      <c r="NHW1" s="3481"/>
      <c r="NHX1" s="3481"/>
      <c r="NHY1" s="3481"/>
      <c r="NHZ1" s="3481"/>
      <c r="NIA1" s="3481"/>
      <c r="NIB1" s="3481"/>
      <c r="NIC1" s="3481"/>
      <c r="NID1" s="3481"/>
      <c r="NIE1" s="3481"/>
      <c r="NIF1" s="3481"/>
      <c r="NIG1" s="3481"/>
      <c r="NIH1" s="3481"/>
      <c r="NII1" s="3481"/>
      <c r="NIJ1" s="3481"/>
      <c r="NIK1" s="3481"/>
      <c r="NIL1" s="3481"/>
      <c r="NIM1" s="3481"/>
      <c r="NIN1" s="3481"/>
      <c r="NIO1" s="3481"/>
      <c r="NIP1" s="3481"/>
      <c r="NIQ1" s="3481"/>
      <c r="NIR1" s="3481"/>
      <c r="NIS1" s="3481"/>
      <c r="NIT1" s="3481"/>
      <c r="NIU1" s="3481"/>
      <c r="NIV1" s="3481"/>
      <c r="NIW1" s="3481"/>
      <c r="NIX1" s="3481"/>
      <c r="NIY1" s="3481"/>
      <c r="NIZ1" s="3481"/>
      <c r="NJA1" s="3481"/>
      <c r="NJB1" s="3481"/>
      <c r="NJC1" s="3481"/>
      <c r="NJD1" s="3481"/>
      <c r="NJE1" s="3481"/>
      <c r="NJF1" s="3481"/>
      <c r="NJG1" s="3481"/>
      <c r="NJH1" s="3481"/>
      <c r="NJI1" s="3481"/>
      <c r="NJJ1" s="3481"/>
      <c r="NJK1" s="3481"/>
      <c r="NJL1" s="3481"/>
      <c r="NJM1" s="3481"/>
      <c r="NJN1" s="3481"/>
      <c r="NJO1" s="3481"/>
      <c r="NJP1" s="3481"/>
      <c r="NJQ1" s="3481"/>
      <c r="NJR1" s="3481"/>
      <c r="NJS1" s="3481"/>
      <c r="NJT1" s="3481"/>
      <c r="NJU1" s="3481"/>
      <c r="NJV1" s="3481"/>
      <c r="NJW1" s="3481"/>
      <c r="NJX1" s="3481"/>
      <c r="NJY1" s="3481"/>
      <c r="NJZ1" s="3481"/>
      <c r="NKA1" s="3481"/>
      <c r="NKB1" s="3481"/>
      <c r="NKC1" s="3481"/>
      <c r="NKD1" s="3481"/>
      <c r="NKE1" s="3481"/>
      <c r="NKF1" s="3481"/>
      <c r="NKG1" s="3481"/>
      <c r="NKH1" s="3481"/>
      <c r="NKI1" s="3481"/>
      <c r="NKJ1" s="3481"/>
      <c r="NKK1" s="3481"/>
      <c r="NKL1" s="3481"/>
      <c r="NKM1" s="3481"/>
      <c r="NKN1" s="3481"/>
      <c r="NKO1" s="3481"/>
      <c r="NKP1" s="3481"/>
      <c r="NKQ1" s="3481"/>
      <c r="NKR1" s="3481"/>
      <c r="NKS1" s="3481"/>
      <c r="NKT1" s="3481"/>
      <c r="NKU1" s="3481"/>
      <c r="NKV1" s="3481"/>
      <c r="NKW1" s="3481"/>
      <c r="NKX1" s="3481"/>
      <c r="NKY1" s="3481"/>
      <c r="NKZ1" s="3481"/>
      <c r="NLA1" s="3481"/>
      <c r="NLB1" s="3481"/>
      <c r="NLC1" s="3481"/>
      <c r="NLD1" s="3481"/>
      <c r="NLE1" s="3481"/>
      <c r="NLF1" s="3481"/>
      <c r="NLG1" s="3481"/>
      <c r="NLH1" s="3481"/>
      <c r="NLI1" s="3481"/>
      <c r="NLJ1" s="3481"/>
      <c r="NLK1" s="3481"/>
      <c r="NLL1" s="3481"/>
      <c r="NLM1" s="3481"/>
      <c r="NLN1" s="3481"/>
      <c r="NLO1" s="3481"/>
      <c r="NLP1" s="3481"/>
      <c r="NLQ1" s="3481"/>
      <c r="NLR1" s="3481"/>
      <c r="NLS1" s="3481"/>
      <c r="NLT1" s="3481"/>
      <c r="NLU1" s="3481"/>
      <c r="NLV1" s="3481"/>
      <c r="NLW1" s="3481"/>
      <c r="NLX1" s="3481"/>
      <c r="NLY1" s="3481"/>
      <c r="NLZ1" s="3481"/>
      <c r="NMA1" s="3481"/>
      <c r="NMB1" s="3481"/>
      <c r="NMC1" s="3481"/>
      <c r="NMD1" s="3481"/>
      <c r="NME1" s="3481"/>
      <c r="NMF1" s="3481"/>
      <c r="NMG1" s="3481"/>
      <c r="NMH1" s="3481"/>
      <c r="NMI1" s="3481"/>
      <c r="NMJ1" s="3481"/>
      <c r="NMK1" s="3481"/>
      <c r="NML1" s="3481"/>
      <c r="NMM1" s="3481"/>
      <c r="NMN1" s="3481"/>
      <c r="NMO1" s="3481"/>
      <c r="NMP1" s="3481"/>
      <c r="NMQ1" s="3481"/>
      <c r="NMR1" s="3481"/>
      <c r="NMS1" s="3481"/>
      <c r="NMT1" s="3481"/>
      <c r="NMU1" s="3481"/>
      <c r="NMV1" s="3481"/>
      <c r="NMW1" s="3481"/>
      <c r="NMX1" s="3481"/>
      <c r="NMY1" s="3481"/>
      <c r="NMZ1" s="3481"/>
      <c r="NNA1" s="3481"/>
      <c r="NNB1" s="3481"/>
      <c r="NNC1" s="3481"/>
      <c r="NND1" s="3481"/>
      <c r="NNE1" s="3481"/>
      <c r="NNF1" s="3481"/>
      <c r="NNG1" s="3481"/>
      <c r="NNH1" s="3481"/>
      <c r="NNI1" s="3481"/>
      <c r="NNJ1" s="3481"/>
      <c r="NNK1" s="3481"/>
      <c r="NNL1" s="3481"/>
      <c r="NNM1" s="3481"/>
      <c r="NNN1" s="3481"/>
      <c r="NNO1" s="3481"/>
      <c r="NNP1" s="3481"/>
      <c r="NNQ1" s="3481"/>
      <c r="NNR1" s="3481"/>
      <c r="NNS1" s="3481"/>
      <c r="NNT1" s="3481"/>
      <c r="NNU1" s="3481"/>
      <c r="NNV1" s="3481"/>
      <c r="NNW1" s="3481"/>
      <c r="NNX1" s="3481"/>
      <c r="NNY1" s="3481"/>
      <c r="NNZ1" s="3481"/>
      <c r="NOA1" s="3481"/>
      <c r="NOB1" s="3481"/>
      <c r="NOC1" s="3481"/>
      <c r="NOD1" s="3481"/>
      <c r="NOE1" s="3481"/>
      <c r="NOF1" s="3481"/>
      <c r="NOG1" s="3481"/>
      <c r="NOH1" s="3481"/>
      <c r="NOI1" s="3481"/>
      <c r="NOJ1" s="3481"/>
      <c r="NOK1" s="3481"/>
      <c r="NOL1" s="3481"/>
      <c r="NOM1" s="3481"/>
      <c r="NON1" s="3481"/>
      <c r="NOO1" s="3481"/>
      <c r="NOP1" s="3481"/>
      <c r="NOQ1" s="3481"/>
      <c r="NOR1" s="3481"/>
      <c r="NOS1" s="3481"/>
      <c r="NOT1" s="3481"/>
      <c r="NOU1" s="3481"/>
      <c r="NOV1" s="3481"/>
      <c r="NOW1" s="3481"/>
      <c r="NOX1" s="3481"/>
      <c r="NOY1" s="3481"/>
      <c r="NOZ1" s="3481"/>
      <c r="NPA1" s="3481"/>
      <c r="NPB1" s="3481"/>
      <c r="NPC1" s="3481"/>
      <c r="NPD1" s="3481"/>
      <c r="NPE1" s="3481"/>
      <c r="NPF1" s="3481"/>
      <c r="NPG1" s="3481"/>
      <c r="NPH1" s="3481"/>
      <c r="NPI1" s="3481"/>
      <c r="NPJ1" s="3481"/>
      <c r="NPK1" s="3481"/>
      <c r="NPL1" s="3481"/>
      <c r="NPM1" s="3481"/>
      <c r="NPN1" s="3481"/>
      <c r="NPO1" s="3481"/>
      <c r="NPP1" s="3481"/>
      <c r="NPQ1" s="3481"/>
      <c r="NPR1" s="3481"/>
      <c r="NPS1" s="3481"/>
      <c r="NPT1" s="3481"/>
      <c r="NPU1" s="3481"/>
      <c r="NPV1" s="3481"/>
      <c r="NPW1" s="3481"/>
      <c r="NPX1" s="3481"/>
      <c r="NPY1" s="3481"/>
      <c r="NPZ1" s="3481"/>
      <c r="NQA1" s="3481"/>
      <c r="NQB1" s="3481"/>
      <c r="NQC1" s="3481"/>
      <c r="NQD1" s="3481"/>
      <c r="NQE1" s="3481"/>
      <c r="NQF1" s="3481"/>
      <c r="NQG1" s="3481"/>
      <c r="NQH1" s="3481"/>
      <c r="NQI1" s="3481"/>
      <c r="NQJ1" s="3481"/>
      <c r="NQK1" s="3481"/>
      <c r="NQL1" s="3481"/>
      <c r="NQM1" s="3481"/>
      <c r="NQN1" s="3481"/>
      <c r="NQO1" s="3481"/>
      <c r="NQP1" s="3481"/>
      <c r="NQQ1" s="3481"/>
      <c r="NQR1" s="3481"/>
      <c r="NQS1" s="3481"/>
      <c r="NQT1" s="3481"/>
      <c r="NQU1" s="3481"/>
      <c r="NQV1" s="3481"/>
      <c r="NQW1" s="3481"/>
      <c r="NQX1" s="3481"/>
      <c r="NQY1" s="3481"/>
      <c r="NQZ1" s="3481"/>
      <c r="NRA1" s="3481"/>
      <c r="NRB1" s="3481"/>
      <c r="NRC1" s="3481"/>
      <c r="NRD1" s="3481"/>
      <c r="NRE1" s="3481"/>
      <c r="NRF1" s="3481"/>
      <c r="NRG1" s="3481"/>
      <c r="NRH1" s="3481"/>
      <c r="NRI1" s="3481"/>
      <c r="NRJ1" s="3481"/>
      <c r="NRK1" s="3481"/>
      <c r="NRL1" s="3481"/>
      <c r="NRM1" s="3481"/>
      <c r="NRN1" s="3481"/>
      <c r="NRO1" s="3481"/>
      <c r="NRP1" s="3481"/>
      <c r="NRQ1" s="3481"/>
      <c r="NRR1" s="3481"/>
      <c r="NRS1" s="3481"/>
      <c r="NRT1" s="3481"/>
      <c r="NRU1" s="3481"/>
      <c r="NRV1" s="3481"/>
      <c r="NRW1" s="3481"/>
      <c r="NRX1" s="3481"/>
      <c r="NRY1" s="3481"/>
      <c r="NRZ1" s="3481"/>
      <c r="NSA1" s="3481"/>
      <c r="NSB1" s="3481"/>
      <c r="NSC1" s="3481"/>
      <c r="NSD1" s="3481"/>
      <c r="NSE1" s="3481"/>
      <c r="NSF1" s="3481"/>
      <c r="NSG1" s="3481"/>
      <c r="NSH1" s="3481"/>
      <c r="NSI1" s="3481"/>
      <c r="NSJ1" s="3481"/>
      <c r="NSK1" s="3481"/>
      <c r="NSL1" s="3481"/>
      <c r="NSM1" s="3481"/>
      <c r="NSN1" s="3481"/>
      <c r="NSO1" s="3481"/>
      <c r="NSP1" s="3481"/>
      <c r="NSQ1" s="3481"/>
      <c r="NSR1" s="3481"/>
      <c r="NSS1" s="3481"/>
      <c r="NST1" s="3481"/>
      <c r="NSU1" s="3481"/>
      <c r="NSV1" s="3481"/>
      <c r="NSW1" s="3481"/>
      <c r="NSX1" s="3481"/>
      <c r="NSY1" s="3481"/>
      <c r="NSZ1" s="3481"/>
      <c r="NTA1" s="3481"/>
      <c r="NTB1" s="3481"/>
      <c r="NTC1" s="3481"/>
      <c r="NTD1" s="3481"/>
      <c r="NTE1" s="3481"/>
      <c r="NTF1" s="3481"/>
      <c r="NTG1" s="3481"/>
      <c r="NTH1" s="3481"/>
      <c r="NTI1" s="3481"/>
      <c r="NTJ1" s="3481"/>
      <c r="NTK1" s="3481"/>
      <c r="NTL1" s="3481"/>
      <c r="NTM1" s="3481"/>
      <c r="NTN1" s="3481"/>
      <c r="NTO1" s="3481"/>
      <c r="NTP1" s="3481"/>
      <c r="NTQ1" s="3481"/>
      <c r="NTR1" s="3481"/>
      <c r="NTS1" s="3481"/>
      <c r="NTT1" s="3481"/>
      <c r="NTU1" s="3481"/>
      <c r="NTV1" s="3481"/>
      <c r="NTW1" s="3481"/>
      <c r="NTX1" s="3481"/>
      <c r="NTY1" s="3481"/>
      <c r="NTZ1" s="3481"/>
      <c r="NUA1" s="3481"/>
      <c r="NUB1" s="3481"/>
      <c r="NUC1" s="3481"/>
      <c r="NUD1" s="3481"/>
      <c r="NUE1" s="3481"/>
      <c r="NUF1" s="3481"/>
      <c r="NUG1" s="3481"/>
      <c r="NUH1" s="3481"/>
      <c r="NUI1" s="3481"/>
      <c r="NUJ1" s="3481"/>
      <c r="NUK1" s="3481"/>
      <c r="NUL1" s="3481"/>
      <c r="NUM1" s="3481"/>
      <c r="NUN1" s="3481"/>
      <c r="NUO1" s="3481"/>
      <c r="NUP1" s="3481"/>
      <c r="NUQ1" s="3481"/>
      <c r="NUR1" s="3481"/>
      <c r="NUS1" s="3481"/>
      <c r="NUT1" s="3481"/>
      <c r="NUU1" s="3481"/>
      <c r="NUV1" s="3481"/>
      <c r="NUW1" s="3481"/>
      <c r="NUX1" s="3481"/>
      <c r="NUY1" s="3481"/>
      <c r="NUZ1" s="3481"/>
      <c r="NVA1" s="3481"/>
      <c r="NVB1" s="3481"/>
      <c r="NVC1" s="3481"/>
      <c r="NVD1" s="3481"/>
      <c r="NVE1" s="3481"/>
      <c r="NVF1" s="3481"/>
      <c r="NVG1" s="3481"/>
      <c r="NVH1" s="3481"/>
      <c r="NVI1" s="3481"/>
      <c r="NVJ1" s="3481"/>
      <c r="NVK1" s="3481"/>
      <c r="NVL1" s="3481"/>
      <c r="NVM1" s="3481"/>
      <c r="NVN1" s="3481"/>
      <c r="NVO1" s="3481"/>
      <c r="NVP1" s="3481"/>
      <c r="NVQ1" s="3481"/>
      <c r="NVR1" s="3481"/>
      <c r="NVS1" s="3481"/>
      <c r="NVT1" s="3481"/>
      <c r="NVU1" s="3481"/>
      <c r="NVV1" s="3481"/>
      <c r="NVW1" s="3481"/>
      <c r="NVX1" s="3481"/>
      <c r="NVY1" s="3481"/>
      <c r="NVZ1" s="3481"/>
      <c r="NWA1" s="3481"/>
      <c r="NWB1" s="3481"/>
      <c r="NWC1" s="3481"/>
      <c r="NWD1" s="3481"/>
      <c r="NWE1" s="3481"/>
      <c r="NWF1" s="3481"/>
      <c r="NWG1" s="3481"/>
      <c r="NWH1" s="3481"/>
      <c r="NWI1" s="3481"/>
      <c r="NWJ1" s="3481"/>
      <c r="NWK1" s="3481"/>
      <c r="NWL1" s="3481"/>
      <c r="NWM1" s="3481"/>
      <c r="NWN1" s="3481"/>
      <c r="NWO1" s="3481"/>
      <c r="NWP1" s="3481"/>
      <c r="NWQ1" s="3481"/>
      <c r="NWR1" s="3481"/>
      <c r="NWS1" s="3481"/>
      <c r="NWT1" s="3481"/>
      <c r="NWU1" s="3481"/>
      <c r="NWV1" s="3481"/>
      <c r="NWW1" s="3481"/>
      <c r="NWX1" s="3481"/>
      <c r="NWY1" s="3481"/>
      <c r="NWZ1" s="3481"/>
      <c r="NXA1" s="3481"/>
      <c r="NXB1" s="3481"/>
      <c r="NXC1" s="3481"/>
      <c r="NXD1" s="3481"/>
      <c r="NXE1" s="3481"/>
      <c r="NXF1" s="3481"/>
      <c r="NXG1" s="3481"/>
      <c r="NXH1" s="3481"/>
      <c r="NXI1" s="3481"/>
      <c r="NXJ1" s="3481"/>
      <c r="NXK1" s="3481"/>
      <c r="NXL1" s="3481"/>
      <c r="NXM1" s="3481"/>
      <c r="NXN1" s="3481"/>
      <c r="NXO1" s="3481"/>
      <c r="NXP1" s="3481"/>
      <c r="NXQ1" s="3481"/>
      <c r="NXR1" s="3481"/>
      <c r="NXS1" s="3481"/>
      <c r="NXT1" s="3481"/>
      <c r="NXU1" s="3481"/>
      <c r="NXV1" s="3481"/>
      <c r="NXW1" s="3481"/>
      <c r="NXX1" s="3481"/>
      <c r="NXY1" s="3481"/>
      <c r="NXZ1" s="3481"/>
      <c r="NYA1" s="3481"/>
      <c r="NYB1" s="3481"/>
      <c r="NYC1" s="3481"/>
      <c r="NYD1" s="3481"/>
      <c r="NYE1" s="3481"/>
      <c r="NYF1" s="3481"/>
      <c r="NYG1" s="3481"/>
      <c r="NYH1" s="3481"/>
      <c r="NYI1" s="3481"/>
      <c r="NYJ1" s="3481"/>
      <c r="NYK1" s="3481"/>
      <c r="NYL1" s="3481"/>
      <c r="NYM1" s="3481"/>
      <c r="NYN1" s="3481"/>
      <c r="NYO1" s="3481"/>
      <c r="NYP1" s="3481"/>
      <c r="NYQ1" s="3481"/>
      <c r="NYR1" s="3481"/>
      <c r="NYS1" s="3481"/>
      <c r="NYT1" s="3481"/>
      <c r="NYU1" s="3481"/>
      <c r="NYV1" s="3481"/>
      <c r="NYW1" s="3481"/>
      <c r="NYX1" s="3481"/>
      <c r="NYY1" s="3481"/>
      <c r="NYZ1" s="3481"/>
      <c r="NZA1" s="3481"/>
      <c r="NZB1" s="3481"/>
      <c r="NZC1" s="3481"/>
      <c r="NZD1" s="3481"/>
      <c r="NZE1" s="3481"/>
      <c r="NZF1" s="3481"/>
      <c r="NZG1" s="3481"/>
      <c r="NZH1" s="3481"/>
      <c r="NZI1" s="3481"/>
      <c r="NZJ1" s="3481"/>
      <c r="NZK1" s="3481"/>
      <c r="NZL1" s="3481"/>
      <c r="NZM1" s="3481"/>
      <c r="NZN1" s="3481"/>
      <c r="NZO1" s="3481"/>
      <c r="NZP1" s="3481"/>
      <c r="NZQ1" s="3481"/>
      <c r="NZR1" s="3481"/>
      <c r="NZS1" s="3481"/>
      <c r="NZT1" s="3481"/>
      <c r="NZU1" s="3481"/>
      <c r="NZV1" s="3481"/>
      <c r="NZW1" s="3481"/>
      <c r="NZX1" s="3481"/>
      <c r="NZY1" s="3481"/>
      <c r="NZZ1" s="3481"/>
      <c r="OAA1" s="3481"/>
      <c r="OAB1" s="3481"/>
      <c r="OAC1" s="3481"/>
      <c r="OAD1" s="3481"/>
      <c r="OAE1" s="3481"/>
      <c r="OAF1" s="3481"/>
      <c r="OAG1" s="3481"/>
      <c r="OAH1" s="3481"/>
      <c r="OAI1" s="3481"/>
      <c r="OAJ1" s="3481"/>
      <c r="OAK1" s="3481"/>
      <c r="OAL1" s="3481"/>
      <c r="OAM1" s="3481"/>
      <c r="OAN1" s="3481"/>
      <c r="OAO1" s="3481"/>
      <c r="OAP1" s="3481"/>
      <c r="OAQ1" s="3481"/>
      <c r="OAR1" s="3481"/>
      <c r="OAS1" s="3481"/>
      <c r="OAT1" s="3481"/>
      <c r="OAU1" s="3481"/>
      <c r="OAV1" s="3481"/>
      <c r="OAW1" s="3481"/>
      <c r="OAX1" s="3481"/>
      <c r="OAY1" s="3481"/>
      <c r="OAZ1" s="3481"/>
      <c r="OBA1" s="3481"/>
      <c r="OBB1" s="3481"/>
      <c r="OBC1" s="3481"/>
      <c r="OBD1" s="3481"/>
      <c r="OBE1" s="3481"/>
      <c r="OBF1" s="3481"/>
      <c r="OBG1" s="3481"/>
      <c r="OBH1" s="3481"/>
      <c r="OBI1" s="3481"/>
      <c r="OBJ1" s="3481"/>
      <c r="OBK1" s="3481"/>
      <c r="OBL1" s="3481"/>
      <c r="OBM1" s="3481"/>
      <c r="OBN1" s="3481"/>
      <c r="OBO1" s="3481"/>
      <c r="OBP1" s="3481"/>
      <c r="OBQ1" s="3481"/>
      <c r="OBR1" s="3481"/>
      <c r="OBS1" s="3481"/>
      <c r="OBT1" s="3481"/>
      <c r="OBU1" s="3481"/>
      <c r="OBV1" s="3481"/>
      <c r="OBW1" s="3481"/>
      <c r="OBX1" s="3481"/>
      <c r="OBY1" s="3481"/>
      <c r="OBZ1" s="3481"/>
      <c r="OCA1" s="3481"/>
      <c r="OCB1" s="3481"/>
      <c r="OCC1" s="3481"/>
      <c r="OCD1" s="3481"/>
      <c r="OCE1" s="3481"/>
      <c r="OCF1" s="3481"/>
      <c r="OCG1" s="3481"/>
      <c r="OCH1" s="3481"/>
      <c r="OCI1" s="3481"/>
      <c r="OCJ1" s="3481"/>
      <c r="OCK1" s="3481"/>
      <c r="OCL1" s="3481"/>
      <c r="OCM1" s="3481"/>
      <c r="OCN1" s="3481"/>
      <c r="OCO1" s="3481"/>
      <c r="OCP1" s="3481"/>
      <c r="OCQ1" s="3481"/>
      <c r="OCR1" s="3481"/>
      <c r="OCS1" s="3481"/>
      <c r="OCT1" s="3481"/>
      <c r="OCU1" s="3481"/>
      <c r="OCV1" s="3481"/>
      <c r="OCW1" s="3481"/>
      <c r="OCX1" s="3481"/>
      <c r="OCY1" s="3481"/>
      <c r="OCZ1" s="3481"/>
      <c r="ODA1" s="3481"/>
      <c r="ODB1" s="3481"/>
      <c r="ODC1" s="3481"/>
      <c r="ODD1" s="3481"/>
      <c r="ODE1" s="3481"/>
      <c r="ODF1" s="3481"/>
      <c r="ODG1" s="3481"/>
      <c r="ODH1" s="3481"/>
      <c r="ODI1" s="3481"/>
      <c r="ODJ1" s="3481"/>
      <c r="ODK1" s="3481"/>
      <c r="ODL1" s="3481"/>
      <c r="ODM1" s="3481"/>
      <c r="ODN1" s="3481"/>
      <c r="ODO1" s="3481"/>
      <c r="ODP1" s="3481"/>
      <c r="ODQ1" s="3481"/>
      <c r="ODR1" s="3481"/>
      <c r="ODS1" s="3481"/>
      <c r="ODT1" s="3481"/>
      <c r="ODU1" s="3481"/>
      <c r="ODV1" s="3481"/>
      <c r="ODW1" s="3481"/>
      <c r="ODX1" s="3481"/>
      <c r="ODY1" s="3481"/>
      <c r="ODZ1" s="3481"/>
      <c r="OEA1" s="3481"/>
      <c r="OEB1" s="3481"/>
      <c r="OEC1" s="3481"/>
      <c r="OED1" s="3481"/>
      <c r="OEE1" s="3481"/>
      <c r="OEF1" s="3481"/>
      <c r="OEG1" s="3481"/>
      <c r="OEH1" s="3481"/>
      <c r="OEI1" s="3481"/>
      <c r="OEJ1" s="3481"/>
      <c r="OEK1" s="3481"/>
      <c r="OEL1" s="3481"/>
      <c r="OEM1" s="3481"/>
      <c r="OEN1" s="3481"/>
      <c r="OEO1" s="3481"/>
      <c r="OEP1" s="3481"/>
      <c r="OEQ1" s="3481"/>
      <c r="OER1" s="3481"/>
      <c r="OES1" s="3481"/>
      <c r="OET1" s="3481"/>
      <c r="OEU1" s="3481"/>
      <c r="OEV1" s="3481"/>
      <c r="OEW1" s="3481"/>
      <c r="OEX1" s="3481"/>
      <c r="OEY1" s="3481"/>
      <c r="OEZ1" s="3481"/>
      <c r="OFA1" s="3481"/>
      <c r="OFB1" s="3481"/>
      <c r="OFC1" s="3481"/>
      <c r="OFD1" s="3481"/>
      <c r="OFE1" s="3481"/>
      <c r="OFF1" s="3481"/>
      <c r="OFG1" s="3481"/>
      <c r="OFH1" s="3481"/>
      <c r="OFI1" s="3481"/>
      <c r="OFJ1" s="3481"/>
      <c r="OFK1" s="3481"/>
      <c r="OFL1" s="3481"/>
      <c r="OFM1" s="3481"/>
      <c r="OFN1" s="3481"/>
      <c r="OFO1" s="3481"/>
      <c r="OFP1" s="3481"/>
      <c r="OFQ1" s="3481"/>
      <c r="OFR1" s="3481"/>
      <c r="OFS1" s="3481"/>
      <c r="OFT1" s="3481"/>
      <c r="OFU1" s="3481"/>
      <c r="OFV1" s="3481"/>
      <c r="OFW1" s="3481"/>
      <c r="OFX1" s="3481"/>
      <c r="OFY1" s="3481"/>
      <c r="OFZ1" s="3481"/>
      <c r="OGA1" s="3481"/>
      <c r="OGB1" s="3481"/>
      <c r="OGC1" s="3481"/>
      <c r="OGD1" s="3481"/>
      <c r="OGE1" s="3481"/>
      <c r="OGF1" s="3481"/>
      <c r="OGG1" s="3481"/>
      <c r="OGH1" s="3481"/>
      <c r="OGI1" s="3481"/>
      <c r="OGJ1" s="3481"/>
      <c r="OGK1" s="3481"/>
      <c r="OGL1" s="3481"/>
      <c r="OGM1" s="3481"/>
      <c r="OGN1" s="3481"/>
      <c r="OGO1" s="3481"/>
      <c r="OGP1" s="3481"/>
      <c r="OGQ1" s="3481"/>
      <c r="OGR1" s="3481"/>
      <c r="OGS1" s="3481"/>
      <c r="OGT1" s="3481"/>
      <c r="OGU1" s="3481"/>
      <c r="OGV1" s="3481"/>
      <c r="OGW1" s="3481"/>
      <c r="OGX1" s="3481"/>
      <c r="OGY1" s="3481"/>
      <c r="OGZ1" s="3481"/>
      <c r="OHA1" s="3481"/>
      <c r="OHB1" s="3481"/>
      <c r="OHC1" s="3481"/>
      <c r="OHD1" s="3481"/>
      <c r="OHE1" s="3481"/>
      <c r="OHF1" s="3481"/>
      <c r="OHG1" s="3481"/>
      <c r="OHH1" s="3481"/>
      <c r="OHI1" s="3481"/>
      <c r="OHJ1" s="3481"/>
      <c r="OHK1" s="3481"/>
      <c r="OHL1" s="3481"/>
      <c r="OHM1" s="3481"/>
      <c r="OHN1" s="3481"/>
      <c r="OHO1" s="3481"/>
      <c r="OHP1" s="3481"/>
      <c r="OHQ1" s="3481"/>
      <c r="OHR1" s="3481"/>
      <c r="OHS1" s="3481"/>
      <c r="OHT1" s="3481"/>
      <c r="OHU1" s="3481"/>
      <c r="OHV1" s="3481"/>
      <c r="OHW1" s="3481"/>
      <c r="OHX1" s="3481"/>
      <c r="OHY1" s="3481"/>
      <c r="OHZ1" s="3481"/>
      <c r="OIA1" s="3481"/>
      <c r="OIB1" s="3481"/>
      <c r="OIC1" s="3481"/>
      <c r="OID1" s="3481"/>
      <c r="OIE1" s="3481"/>
      <c r="OIF1" s="3481"/>
      <c r="OIG1" s="3481"/>
      <c r="OIH1" s="3481"/>
      <c r="OII1" s="3481"/>
      <c r="OIJ1" s="3481"/>
      <c r="OIK1" s="3481"/>
      <c r="OIL1" s="3481"/>
      <c r="OIM1" s="3481"/>
      <c r="OIN1" s="3481"/>
      <c r="OIO1" s="3481"/>
      <c r="OIP1" s="3481"/>
      <c r="OIQ1" s="3481"/>
      <c r="OIR1" s="3481"/>
      <c r="OIS1" s="3481"/>
      <c r="OIT1" s="3481"/>
      <c r="OIU1" s="3481"/>
      <c r="OIV1" s="3481"/>
      <c r="OIW1" s="3481"/>
      <c r="OIX1" s="3481"/>
      <c r="OIY1" s="3481"/>
      <c r="OIZ1" s="3481"/>
      <c r="OJA1" s="3481"/>
      <c r="OJB1" s="3481"/>
      <c r="OJC1" s="3481"/>
      <c r="OJD1" s="3481"/>
      <c r="OJE1" s="3481"/>
      <c r="OJF1" s="3481"/>
      <c r="OJG1" s="3481"/>
      <c r="OJH1" s="3481"/>
      <c r="OJI1" s="3481"/>
      <c r="OJJ1" s="3481"/>
      <c r="OJK1" s="3481"/>
      <c r="OJL1" s="3481"/>
      <c r="OJM1" s="3481"/>
      <c r="OJN1" s="3481"/>
      <c r="OJO1" s="3481"/>
      <c r="OJP1" s="3481"/>
      <c r="OJQ1" s="3481"/>
      <c r="OJR1" s="3481"/>
      <c r="OJS1" s="3481"/>
      <c r="OJT1" s="3481"/>
      <c r="OJU1" s="3481"/>
      <c r="OJV1" s="3481"/>
      <c r="OJW1" s="3481"/>
      <c r="OJX1" s="3481"/>
      <c r="OJY1" s="3481"/>
      <c r="OJZ1" s="3481"/>
      <c r="OKA1" s="3481"/>
      <c r="OKB1" s="3481"/>
      <c r="OKC1" s="3481"/>
      <c r="OKD1" s="3481"/>
      <c r="OKE1" s="3481"/>
      <c r="OKF1" s="3481"/>
      <c r="OKG1" s="3481"/>
      <c r="OKH1" s="3481"/>
      <c r="OKI1" s="3481"/>
      <c r="OKJ1" s="3481"/>
      <c r="OKK1" s="3481"/>
      <c r="OKL1" s="3481"/>
      <c r="OKM1" s="3481"/>
      <c r="OKN1" s="3481"/>
      <c r="OKO1" s="3481"/>
      <c r="OKP1" s="3481"/>
      <c r="OKQ1" s="3481"/>
      <c r="OKR1" s="3481"/>
      <c r="OKS1" s="3481"/>
      <c r="OKT1" s="3481"/>
      <c r="OKU1" s="3481"/>
      <c r="OKV1" s="3481"/>
      <c r="OKW1" s="3481"/>
      <c r="OKX1" s="3481"/>
      <c r="OKY1" s="3481"/>
      <c r="OKZ1" s="3481"/>
      <c r="OLA1" s="3481"/>
      <c r="OLB1" s="3481"/>
      <c r="OLC1" s="3481"/>
      <c r="OLD1" s="3481"/>
      <c r="OLE1" s="3481"/>
      <c r="OLF1" s="3481"/>
      <c r="OLG1" s="3481"/>
      <c r="OLH1" s="3481"/>
      <c r="OLI1" s="3481"/>
      <c r="OLJ1" s="3481"/>
      <c r="OLK1" s="3481"/>
      <c r="OLL1" s="3481"/>
      <c r="OLM1" s="3481"/>
      <c r="OLN1" s="3481"/>
      <c r="OLO1" s="3481"/>
      <c r="OLP1" s="3481"/>
      <c r="OLQ1" s="3481"/>
      <c r="OLR1" s="3481"/>
      <c r="OLS1" s="3481"/>
      <c r="OLT1" s="3481"/>
      <c r="OLU1" s="3481"/>
      <c r="OLV1" s="3481"/>
      <c r="OLW1" s="3481"/>
      <c r="OLX1" s="3481"/>
      <c r="OLY1" s="3481"/>
      <c r="OLZ1" s="3481"/>
      <c r="OMA1" s="3481"/>
      <c r="OMB1" s="3481"/>
      <c r="OMC1" s="3481"/>
      <c r="OMD1" s="3481"/>
      <c r="OME1" s="3481"/>
      <c r="OMF1" s="3481"/>
      <c r="OMG1" s="3481"/>
      <c r="OMH1" s="3481"/>
      <c r="OMI1" s="3481"/>
      <c r="OMJ1" s="3481"/>
      <c r="OMK1" s="3481"/>
      <c r="OML1" s="3481"/>
      <c r="OMM1" s="3481"/>
      <c r="OMN1" s="3481"/>
      <c r="OMO1" s="3481"/>
      <c r="OMP1" s="3481"/>
      <c r="OMQ1" s="3481"/>
      <c r="OMR1" s="3481"/>
      <c r="OMS1" s="3481"/>
      <c r="OMT1" s="3481"/>
      <c r="OMU1" s="3481"/>
      <c r="OMV1" s="3481"/>
      <c r="OMW1" s="3481"/>
      <c r="OMX1" s="3481"/>
      <c r="OMY1" s="3481"/>
      <c r="OMZ1" s="3481"/>
      <c r="ONA1" s="3481"/>
      <c r="ONB1" s="3481"/>
      <c r="ONC1" s="3481"/>
      <c r="OND1" s="3481"/>
      <c r="ONE1" s="3481"/>
      <c r="ONF1" s="3481"/>
      <c r="ONG1" s="3481"/>
      <c r="ONH1" s="3481"/>
      <c r="ONI1" s="3481"/>
      <c r="ONJ1" s="3481"/>
      <c r="ONK1" s="3481"/>
      <c r="ONL1" s="3481"/>
      <c r="ONM1" s="3481"/>
      <c r="ONN1" s="3481"/>
      <c r="ONO1" s="3481"/>
      <c r="ONP1" s="3481"/>
      <c r="ONQ1" s="3481"/>
      <c r="ONR1" s="3481"/>
      <c r="ONS1" s="3481"/>
      <c r="ONT1" s="3481"/>
      <c r="ONU1" s="3481"/>
      <c r="ONV1" s="3481"/>
      <c r="ONW1" s="3481"/>
      <c r="ONX1" s="3481"/>
      <c r="ONY1" s="3481"/>
      <c r="ONZ1" s="3481"/>
      <c r="OOA1" s="3481"/>
      <c r="OOB1" s="3481"/>
      <c r="OOC1" s="3481"/>
      <c r="OOD1" s="3481"/>
      <c r="OOE1" s="3481"/>
      <c r="OOF1" s="3481"/>
      <c r="OOG1" s="3481"/>
      <c r="OOH1" s="3481"/>
      <c r="OOI1" s="3481"/>
      <c r="OOJ1" s="3481"/>
      <c r="OOK1" s="3481"/>
      <c r="OOL1" s="3481"/>
      <c r="OOM1" s="3481"/>
      <c r="OON1" s="3481"/>
      <c r="OOO1" s="3481"/>
      <c r="OOP1" s="3481"/>
      <c r="OOQ1" s="3481"/>
      <c r="OOR1" s="3481"/>
      <c r="OOS1" s="3481"/>
      <c r="OOT1" s="3481"/>
      <c r="OOU1" s="3481"/>
      <c r="OOV1" s="3481"/>
      <c r="OOW1" s="3481"/>
      <c r="OOX1" s="3481"/>
      <c r="OOY1" s="3481"/>
      <c r="OOZ1" s="3481"/>
      <c r="OPA1" s="3481"/>
      <c r="OPB1" s="3481"/>
      <c r="OPC1" s="3481"/>
      <c r="OPD1" s="3481"/>
      <c r="OPE1" s="3481"/>
      <c r="OPF1" s="3481"/>
      <c r="OPG1" s="3481"/>
      <c r="OPH1" s="3481"/>
      <c r="OPI1" s="3481"/>
      <c r="OPJ1" s="3481"/>
      <c r="OPK1" s="3481"/>
      <c r="OPL1" s="3481"/>
      <c r="OPM1" s="3481"/>
      <c r="OPN1" s="3481"/>
      <c r="OPO1" s="3481"/>
      <c r="OPP1" s="3481"/>
      <c r="OPQ1" s="3481"/>
      <c r="OPR1" s="3481"/>
      <c r="OPS1" s="3481"/>
      <c r="OPT1" s="3481"/>
      <c r="OPU1" s="3481"/>
      <c r="OPV1" s="3481"/>
      <c r="OPW1" s="3481"/>
      <c r="OPX1" s="3481"/>
      <c r="OPY1" s="3481"/>
      <c r="OPZ1" s="3481"/>
      <c r="OQA1" s="3481"/>
      <c r="OQB1" s="3481"/>
      <c r="OQC1" s="3481"/>
      <c r="OQD1" s="3481"/>
      <c r="OQE1" s="3481"/>
      <c r="OQF1" s="3481"/>
      <c r="OQG1" s="3481"/>
      <c r="OQH1" s="3481"/>
      <c r="OQI1" s="3481"/>
      <c r="OQJ1" s="3481"/>
      <c r="OQK1" s="3481"/>
      <c r="OQL1" s="3481"/>
      <c r="OQM1" s="3481"/>
      <c r="OQN1" s="3481"/>
      <c r="OQO1" s="3481"/>
      <c r="OQP1" s="3481"/>
      <c r="OQQ1" s="3481"/>
      <c r="OQR1" s="3481"/>
      <c r="OQS1" s="3481"/>
      <c r="OQT1" s="3481"/>
      <c r="OQU1" s="3481"/>
      <c r="OQV1" s="3481"/>
      <c r="OQW1" s="3481"/>
      <c r="OQX1" s="3481"/>
      <c r="OQY1" s="3481"/>
      <c r="OQZ1" s="3481"/>
      <c r="ORA1" s="3481"/>
      <c r="ORB1" s="3481"/>
      <c r="ORC1" s="3481"/>
      <c r="ORD1" s="3481"/>
      <c r="ORE1" s="3481"/>
      <c r="ORF1" s="3481"/>
      <c r="ORG1" s="3481"/>
      <c r="ORH1" s="3481"/>
      <c r="ORI1" s="3481"/>
      <c r="ORJ1" s="3481"/>
      <c r="ORK1" s="3481"/>
      <c r="ORL1" s="3481"/>
      <c r="ORM1" s="3481"/>
      <c r="ORN1" s="3481"/>
      <c r="ORO1" s="3481"/>
      <c r="ORP1" s="3481"/>
      <c r="ORQ1" s="3481"/>
      <c r="ORR1" s="3481"/>
      <c r="ORS1" s="3481"/>
      <c r="ORT1" s="3481"/>
      <c r="ORU1" s="3481"/>
      <c r="ORV1" s="3481"/>
      <c r="ORW1" s="3481"/>
      <c r="ORX1" s="3481"/>
      <c r="ORY1" s="3481"/>
      <c r="ORZ1" s="3481"/>
      <c r="OSA1" s="3481"/>
      <c r="OSB1" s="3481"/>
      <c r="OSC1" s="3481"/>
      <c r="OSD1" s="3481"/>
      <c r="OSE1" s="3481"/>
      <c r="OSF1" s="3481"/>
      <c r="OSG1" s="3481"/>
      <c r="OSH1" s="3481"/>
      <c r="OSI1" s="3481"/>
      <c r="OSJ1" s="3481"/>
      <c r="OSK1" s="3481"/>
      <c r="OSL1" s="3481"/>
      <c r="OSM1" s="3481"/>
      <c r="OSN1" s="3481"/>
      <c r="OSO1" s="3481"/>
      <c r="OSP1" s="3481"/>
      <c r="OSQ1" s="3481"/>
      <c r="OSR1" s="3481"/>
      <c r="OSS1" s="3481"/>
      <c r="OST1" s="3481"/>
      <c r="OSU1" s="3481"/>
      <c r="OSV1" s="3481"/>
      <c r="OSW1" s="3481"/>
      <c r="OSX1" s="3481"/>
      <c r="OSY1" s="3481"/>
      <c r="OSZ1" s="3481"/>
      <c r="OTA1" s="3481"/>
      <c r="OTB1" s="3481"/>
      <c r="OTC1" s="3481"/>
      <c r="OTD1" s="3481"/>
      <c r="OTE1" s="3481"/>
      <c r="OTF1" s="3481"/>
      <c r="OTG1" s="3481"/>
      <c r="OTH1" s="3481"/>
      <c r="OTI1" s="3481"/>
      <c r="OTJ1" s="3481"/>
      <c r="OTK1" s="3481"/>
      <c r="OTL1" s="3481"/>
      <c r="OTM1" s="3481"/>
      <c r="OTN1" s="3481"/>
      <c r="OTO1" s="3481"/>
      <c r="OTP1" s="3481"/>
      <c r="OTQ1" s="3481"/>
      <c r="OTR1" s="3481"/>
      <c r="OTS1" s="3481"/>
      <c r="OTT1" s="3481"/>
      <c r="OTU1" s="3481"/>
      <c r="OTV1" s="3481"/>
      <c r="OTW1" s="3481"/>
      <c r="OTX1" s="3481"/>
      <c r="OTY1" s="3481"/>
      <c r="OTZ1" s="3481"/>
      <c r="OUA1" s="3481"/>
      <c r="OUB1" s="3481"/>
      <c r="OUC1" s="3481"/>
      <c r="OUD1" s="3481"/>
      <c r="OUE1" s="3481"/>
      <c r="OUF1" s="3481"/>
      <c r="OUG1" s="3481"/>
      <c r="OUH1" s="3481"/>
      <c r="OUI1" s="3481"/>
      <c r="OUJ1" s="3481"/>
      <c r="OUK1" s="3481"/>
      <c r="OUL1" s="3481"/>
      <c r="OUM1" s="3481"/>
      <c r="OUN1" s="3481"/>
      <c r="OUO1" s="3481"/>
      <c r="OUP1" s="3481"/>
      <c r="OUQ1" s="3481"/>
      <c r="OUR1" s="3481"/>
      <c r="OUS1" s="3481"/>
      <c r="OUT1" s="3481"/>
      <c r="OUU1" s="3481"/>
      <c r="OUV1" s="3481"/>
      <c r="OUW1" s="3481"/>
      <c r="OUX1" s="3481"/>
      <c r="OUY1" s="3481"/>
      <c r="OUZ1" s="3481"/>
      <c r="OVA1" s="3481"/>
      <c r="OVB1" s="3481"/>
      <c r="OVC1" s="3481"/>
      <c r="OVD1" s="3481"/>
      <c r="OVE1" s="3481"/>
      <c r="OVF1" s="3481"/>
      <c r="OVG1" s="3481"/>
      <c r="OVH1" s="3481"/>
      <c r="OVI1" s="3481"/>
      <c r="OVJ1" s="3481"/>
      <c r="OVK1" s="3481"/>
      <c r="OVL1" s="3481"/>
      <c r="OVM1" s="3481"/>
      <c r="OVN1" s="3481"/>
      <c r="OVO1" s="3481"/>
      <c r="OVP1" s="3481"/>
      <c r="OVQ1" s="3481"/>
      <c r="OVR1" s="3481"/>
      <c r="OVS1" s="3481"/>
      <c r="OVT1" s="3481"/>
      <c r="OVU1" s="3481"/>
      <c r="OVV1" s="3481"/>
      <c r="OVW1" s="3481"/>
      <c r="OVX1" s="3481"/>
      <c r="OVY1" s="3481"/>
      <c r="OVZ1" s="3481"/>
      <c r="OWA1" s="3481"/>
      <c r="OWB1" s="3481"/>
      <c r="OWC1" s="3481"/>
      <c r="OWD1" s="3481"/>
      <c r="OWE1" s="3481"/>
      <c r="OWF1" s="3481"/>
      <c r="OWG1" s="3481"/>
      <c r="OWH1" s="3481"/>
      <c r="OWI1" s="3481"/>
      <c r="OWJ1" s="3481"/>
      <c r="OWK1" s="3481"/>
      <c r="OWL1" s="3481"/>
      <c r="OWM1" s="3481"/>
      <c r="OWN1" s="3481"/>
      <c r="OWO1" s="3481"/>
      <c r="OWP1" s="3481"/>
      <c r="OWQ1" s="3481"/>
      <c r="OWR1" s="3481"/>
      <c r="OWS1" s="3481"/>
      <c r="OWT1" s="3481"/>
      <c r="OWU1" s="3481"/>
      <c r="OWV1" s="3481"/>
      <c r="OWW1" s="3481"/>
      <c r="OWX1" s="3481"/>
      <c r="OWY1" s="3481"/>
      <c r="OWZ1" s="3481"/>
      <c r="OXA1" s="3481"/>
      <c r="OXB1" s="3481"/>
      <c r="OXC1" s="3481"/>
      <c r="OXD1" s="3481"/>
      <c r="OXE1" s="3481"/>
      <c r="OXF1" s="3481"/>
      <c r="OXG1" s="3481"/>
      <c r="OXH1" s="3481"/>
      <c r="OXI1" s="3481"/>
      <c r="OXJ1" s="3481"/>
      <c r="OXK1" s="3481"/>
      <c r="OXL1" s="3481"/>
      <c r="OXM1" s="3481"/>
      <c r="OXN1" s="3481"/>
      <c r="OXO1" s="3481"/>
      <c r="OXP1" s="3481"/>
      <c r="OXQ1" s="3481"/>
      <c r="OXR1" s="3481"/>
      <c r="OXS1" s="3481"/>
      <c r="OXT1" s="3481"/>
      <c r="OXU1" s="3481"/>
      <c r="OXV1" s="3481"/>
      <c r="OXW1" s="3481"/>
      <c r="OXX1" s="3481"/>
      <c r="OXY1" s="3481"/>
      <c r="OXZ1" s="3481"/>
      <c r="OYA1" s="3481"/>
      <c r="OYB1" s="3481"/>
      <c r="OYC1" s="3481"/>
      <c r="OYD1" s="3481"/>
      <c r="OYE1" s="3481"/>
      <c r="OYF1" s="3481"/>
      <c r="OYG1" s="3481"/>
      <c r="OYH1" s="3481"/>
      <c r="OYI1" s="3481"/>
      <c r="OYJ1" s="3481"/>
      <c r="OYK1" s="3481"/>
      <c r="OYL1" s="3481"/>
      <c r="OYM1" s="3481"/>
      <c r="OYN1" s="3481"/>
      <c r="OYO1" s="3481"/>
      <c r="OYP1" s="3481"/>
      <c r="OYQ1" s="3481"/>
      <c r="OYR1" s="3481"/>
      <c r="OYS1" s="3481"/>
      <c r="OYT1" s="3481"/>
      <c r="OYU1" s="3481"/>
      <c r="OYV1" s="3481"/>
      <c r="OYW1" s="3481"/>
      <c r="OYX1" s="3481"/>
      <c r="OYY1" s="3481"/>
      <c r="OYZ1" s="3481"/>
      <c r="OZA1" s="3481"/>
      <c r="OZB1" s="3481"/>
      <c r="OZC1" s="3481"/>
      <c r="OZD1" s="3481"/>
      <c r="OZE1" s="3481"/>
      <c r="OZF1" s="3481"/>
      <c r="OZG1" s="3481"/>
      <c r="OZH1" s="3481"/>
      <c r="OZI1" s="3481"/>
      <c r="OZJ1" s="3481"/>
      <c r="OZK1" s="3481"/>
      <c r="OZL1" s="3481"/>
      <c r="OZM1" s="3481"/>
      <c r="OZN1" s="3481"/>
      <c r="OZO1" s="3481"/>
      <c r="OZP1" s="3481"/>
      <c r="OZQ1" s="3481"/>
      <c r="OZR1" s="3481"/>
      <c r="OZS1" s="3481"/>
      <c r="OZT1" s="3481"/>
      <c r="OZU1" s="3481"/>
      <c r="OZV1" s="3481"/>
      <c r="OZW1" s="3481"/>
      <c r="OZX1" s="3481"/>
      <c r="OZY1" s="3481"/>
      <c r="OZZ1" s="3481"/>
      <c r="PAA1" s="3481"/>
      <c r="PAB1" s="3481"/>
      <c r="PAC1" s="3481"/>
      <c r="PAD1" s="3481"/>
      <c r="PAE1" s="3481"/>
      <c r="PAF1" s="3481"/>
      <c r="PAG1" s="3481"/>
      <c r="PAH1" s="3481"/>
      <c r="PAI1" s="3481"/>
      <c r="PAJ1" s="3481"/>
      <c r="PAK1" s="3481"/>
      <c r="PAL1" s="3481"/>
      <c r="PAM1" s="3481"/>
      <c r="PAN1" s="3481"/>
      <c r="PAO1" s="3481"/>
      <c r="PAP1" s="3481"/>
      <c r="PAQ1" s="3481"/>
      <c r="PAR1" s="3481"/>
      <c r="PAS1" s="3481"/>
      <c r="PAT1" s="3481"/>
      <c r="PAU1" s="3481"/>
      <c r="PAV1" s="3481"/>
      <c r="PAW1" s="3481"/>
      <c r="PAX1" s="3481"/>
      <c r="PAY1" s="3481"/>
      <c r="PAZ1" s="3481"/>
      <c r="PBA1" s="3481"/>
      <c r="PBB1" s="3481"/>
      <c r="PBC1" s="3481"/>
      <c r="PBD1" s="3481"/>
      <c r="PBE1" s="3481"/>
      <c r="PBF1" s="3481"/>
      <c r="PBG1" s="3481"/>
      <c r="PBH1" s="3481"/>
      <c r="PBI1" s="3481"/>
      <c r="PBJ1" s="3481"/>
      <c r="PBK1" s="3481"/>
      <c r="PBL1" s="3481"/>
      <c r="PBM1" s="3481"/>
      <c r="PBN1" s="3481"/>
      <c r="PBO1" s="3481"/>
      <c r="PBP1" s="3481"/>
      <c r="PBQ1" s="3481"/>
      <c r="PBR1" s="3481"/>
      <c r="PBS1" s="3481"/>
      <c r="PBT1" s="3481"/>
      <c r="PBU1" s="3481"/>
      <c r="PBV1" s="3481"/>
      <c r="PBW1" s="3481"/>
      <c r="PBX1" s="3481"/>
      <c r="PBY1" s="3481"/>
      <c r="PBZ1" s="3481"/>
      <c r="PCA1" s="3481"/>
      <c r="PCB1" s="3481"/>
      <c r="PCC1" s="3481"/>
      <c r="PCD1" s="3481"/>
      <c r="PCE1" s="3481"/>
      <c r="PCF1" s="3481"/>
      <c r="PCG1" s="3481"/>
      <c r="PCH1" s="3481"/>
      <c r="PCI1" s="3481"/>
      <c r="PCJ1" s="3481"/>
      <c r="PCK1" s="3481"/>
      <c r="PCL1" s="3481"/>
      <c r="PCM1" s="3481"/>
      <c r="PCN1" s="3481"/>
      <c r="PCO1" s="3481"/>
      <c r="PCP1" s="3481"/>
      <c r="PCQ1" s="3481"/>
      <c r="PCR1" s="3481"/>
      <c r="PCS1" s="3481"/>
      <c r="PCT1" s="3481"/>
      <c r="PCU1" s="3481"/>
      <c r="PCV1" s="3481"/>
      <c r="PCW1" s="3481"/>
      <c r="PCX1" s="3481"/>
      <c r="PCY1" s="3481"/>
      <c r="PCZ1" s="3481"/>
      <c r="PDA1" s="3481"/>
      <c r="PDB1" s="3481"/>
      <c r="PDC1" s="3481"/>
      <c r="PDD1" s="3481"/>
      <c r="PDE1" s="3481"/>
      <c r="PDF1" s="3481"/>
      <c r="PDG1" s="3481"/>
      <c r="PDH1" s="3481"/>
      <c r="PDI1" s="3481"/>
      <c r="PDJ1" s="3481"/>
      <c r="PDK1" s="3481"/>
      <c r="PDL1" s="3481"/>
      <c r="PDM1" s="3481"/>
      <c r="PDN1" s="3481"/>
      <c r="PDO1" s="3481"/>
      <c r="PDP1" s="3481"/>
      <c r="PDQ1" s="3481"/>
      <c r="PDR1" s="3481"/>
      <c r="PDS1" s="3481"/>
      <c r="PDT1" s="3481"/>
      <c r="PDU1" s="3481"/>
      <c r="PDV1" s="3481"/>
      <c r="PDW1" s="3481"/>
      <c r="PDX1" s="3481"/>
      <c r="PDY1" s="3481"/>
      <c r="PDZ1" s="3481"/>
      <c r="PEA1" s="3481"/>
      <c r="PEB1" s="3481"/>
      <c r="PEC1" s="3481"/>
      <c r="PED1" s="3481"/>
      <c r="PEE1" s="3481"/>
      <c r="PEF1" s="3481"/>
      <c r="PEG1" s="3481"/>
      <c r="PEH1" s="3481"/>
      <c r="PEI1" s="3481"/>
      <c r="PEJ1" s="3481"/>
      <c r="PEK1" s="3481"/>
      <c r="PEL1" s="3481"/>
      <c r="PEM1" s="3481"/>
      <c r="PEN1" s="3481"/>
      <c r="PEO1" s="3481"/>
      <c r="PEP1" s="3481"/>
      <c r="PEQ1" s="3481"/>
      <c r="PER1" s="3481"/>
      <c r="PES1" s="3481"/>
      <c r="PET1" s="3481"/>
      <c r="PEU1" s="3481"/>
      <c r="PEV1" s="3481"/>
      <c r="PEW1" s="3481"/>
      <c r="PEX1" s="3481"/>
      <c r="PEY1" s="3481"/>
      <c r="PEZ1" s="3481"/>
      <c r="PFA1" s="3481"/>
      <c r="PFB1" s="3481"/>
      <c r="PFC1" s="3481"/>
      <c r="PFD1" s="3481"/>
      <c r="PFE1" s="3481"/>
      <c r="PFF1" s="3481"/>
      <c r="PFG1" s="3481"/>
      <c r="PFH1" s="3481"/>
      <c r="PFI1" s="3481"/>
      <c r="PFJ1" s="3481"/>
      <c r="PFK1" s="3481"/>
      <c r="PFL1" s="3481"/>
      <c r="PFM1" s="3481"/>
      <c r="PFN1" s="3481"/>
      <c r="PFO1" s="3481"/>
      <c r="PFP1" s="3481"/>
      <c r="PFQ1" s="3481"/>
      <c r="PFR1" s="3481"/>
      <c r="PFS1" s="3481"/>
      <c r="PFT1" s="3481"/>
      <c r="PFU1" s="3481"/>
      <c r="PFV1" s="3481"/>
      <c r="PFW1" s="3481"/>
      <c r="PFX1" s="3481"/>
      <c r="PFY1" s="3481"/>
      <c r="PFZ1" s="3481"/>
      <c r="PGA1" s="3481"/>
      <c r="PGB1" s="3481"/>
      <c r="PGC1" s="3481"/>
      <c r="PGD1" s="3481"/>
      <c r="PGE1" s="3481"/>
      <c r="PGF1" s="3481"/>
      <c r="PGG1" s="3481"/>
      <c r="PGH1" s="3481"/>
      <c r="PGI1" s="3481"/>
      <c r="PGJ1" s="3481"/>
      <c r="PGK1" s="3481"/>
      <c r="PGL1" s="3481"/>
      <c r="PGM1" s="3481"/>
      <c r="PGN1" s="3481"/>
      <c r="PGO1" s="3481"/>
      <c r="PGP1" s="3481"/>
      <c r="PGQ1" s="3481"/>
      <c r="PGR1" s="3481"/>
      <c r="PGS1" s="3481"/>
      <c r="PGT1" s="3481"/>
      <c r="PGU1" s="3481"/>
      <c r="PGV1" s="3481"/>
      <c r="PGW1" s="3481"/>
      <c r="PGX1" s="3481"/>
      <c r="PGY1" s="3481"/>
      <c r="PGZ1" s="3481"/>
      <c r="PHA1" s="3481"/>
      <c r="PHB1" s="3481"/>
      <c r="PHC1" s="3481"/>
      <c r="PHD1" s="3481"/>
      <c r="PHE1" s="3481"/>
      <c r="PHF1" s="3481"/>
      <c r="PHG1" s="3481"/>
      <c r="PHH1" s="3481"/>
      <c r="PHI1" s="3481"/>
      <c r="PHJ1" s="3481"/>
      <c r="PHK1" s="3481"/>
      <c r="PHL1" s="3481"/>
      <c r="PHM1" s="3481"/>
      <c r="PHN1" s="3481"/>
      <c r="PHO1" s="3481"/>
      <c r="PHP1" s="3481"/>
      <c r="PHQ1" s="3481"/>
      <c r="PHR1" s="3481"/>
      <c r="PHS1" s="3481"/>
      <c r="PHT1" s="3481"/>
      <c r="PHU1" s="3481"/>
      <c r="PHV1" s="3481"/>
      <c r="PHW1" s="3481"/>
      <c r="PHX1" s="3481"/>
      <c r="PHY1" s="3481"/>
      <c r="PHZ1" s="3481"/>
      <c r="PIA1" s="3481"/>
      <c r="PIB1" s="3481"/>
      <c r="PIC1" s="3481"/>
      <c r="PID1" s="3481"/>
      <c r="PIE1" s="3481"/>
      <c r="PIF1" s="3481"/>
      <c r="PIG1" s="3481"/>
      <c r="PIH1" s="3481"/>
      <c r="PII1" s="3481"/>
      <c r="PIJ1" s="3481"/>
      <c r="PIK1" s="3481"/>
      <c r="PIL1" s="3481"/>
      <c r="PIM1" s="3481"/>
      <c r="PIN1" s="3481"/>
      <c r="PIO1" s="3481"/>
      <c r="PIP1" s="3481"/>
      <c r="PIQ1" s="3481"/>
      <c r="PIR1" s="3481"/>
      <c r="PIS1" s="3481"/>
      <c r="PIT1" s="3481"/>
      <c r="PIU1" s="3481"/>
      <c r="PIV1" s="3481"/>
      <c r="PIW1" s="3481"/>
      <c r="PIX1" s="3481"/>
      <c r="PIY1" s="3481"/>
      <c r="PIZ1" s="3481"/>
      <c r="PJA1" s="3481"/>
      <c r="PJB1" s="3481"/>
      <c r="PJC1" s="3481"/>
      <c r="PJD1" s="3481"/>
      <c r="PJE1" s="3481"/>
      <c r="PJF1" s="3481"/>
      <c r="PJG1" s="3481"/>
      <c r="PJH1" s="3481"/>
      <c r="PJI1" s="3481"/>
      <c r="PJJ1" s="3481"/>
      <c r="PJK1" s="3481"/>
      <c r="PJL1" s="3481"/>
      <c r="PJM1" s="3481"/>
      <c r="PJN1" s="3481"/>
      <c r="PJO1" s="3481"/>
      <c r="PJP1" s="3481"/>
      <c r="PJQ1" s="3481"/>
      <c r="PJR1" s="3481"/>
      <c r="PJS1" s="3481"/>
      <c r="PJT1" s="3481"/>
      <c r="PJU1" s="3481"/>
      <c r="PJV1" s="3481"/>
      <c r="PJW1" s="3481"/>
      <c r="PJX1" s="3481"/>
      <c r="PJY1" s="3481"/>
      <c r="PJZ1" s="3481"/>
      <c r="PKA1" s="3481"/>
      <c r="PKB1" s="3481"/>
      <c r="PKC1" s="3481"/>
      <c r="PKD1" s="3481"/>
      <c r="PKE1" s="3481"/>
      <c r="PKF1" s="3481"/>
      <c r="PKG1" s="3481"/>
      <c r="PKH1" s="3481"/>
      <c r="PKI1" s="3481"/>
      <c r="PKJ1" s="3481"/>
      <c r="PKK1" s="3481"/>
      <c r="PKL1" s="3481"/>
      <c r="PKM1" s="3481"/>
      <c r="PKN1" s="3481"/>
      <c r="PKO1" s="3481"/>
      <c r="PKP1" s="3481"/>
      <c r="PKQ1" s="3481"/>
      <c r="PKR1" s="3481"/>
      <c r="PKS1" s="3481"/>
      <c r="PKT1" s="3481"/>
      <c r="PKU1" s="3481"/>
      <c r="PKV1" s="3481"/>
      <c r="PKW1" s="3481"/>
      <c r="PKX1" s="3481"/>
      <c r="PKY1" s="3481"/>
      <c r="PKZ1" s="3481"/>
      <c r="PLA1" s="3481"/>
      <c r="PLB1" s="3481"/>
      <c r="PLC1" s="3481"/>
      <c r="PLD1" s="3481"/>
      <c r="PLE1" s="3481"/>
      <c r="PLF1" s="3481"/>
      <c r="PLG1" s="3481"/>
      <c r="PLH1" s="3481"/>
      <c r="PLI1" s="3481"/>
      <c r="PLJ1" s="3481"/>
      <c r="PLK1" s="3481"/>
      <c r="PLL1" s="3481"/>
      <c r="PLM1" s="3481"/>
      <c r="PLN1" s="3481"/>
      <c r="PLO1" s="3481"/>
      <c r="PLP1" s="3481"/>
      <c r="PLQ1" s="3481"/>
      <c r="PLR1" s="3481"/>
      <c r="PLS1" s="3481"/>
      <c r="PLT1" s="3481"/>
      <c r="PLU1" s="3481"/>
      <c r="PLV1" s="3481"/>
      <c r="PLW1" s="3481"/>
      <c r="PLX1" s="3481"/>
      <c r="PLY1" s="3481"/>
      <c r="PLZ1" s="3481"/>
      <c r="PMA1" s="3481"/>
      <c r="PMB1" s="3481"/>
      <c r="PMC1" s="3481"/>
      <c r="PMD1" s="3481"/>
      <c r="PME1" s="3481"/>
      <c r="PMF1" s="3481"/>
      <c r="PMG1" s="3481"/>
      <c r="PMH1" s="3481"/>
      <c r="PMI1" s="3481"/>
      <c r="PMJ1" s="3481"/>
      <c r="PMK1" s="3481"/>
      <c r="PML1" s="3481"/>
      <c r="PMM1" s="3481"/>
      <c r="PMN1" s="3481"/>
      <c r="PMO1" s="3481"/>
      <c r="PMP1" s="3481"/>
      <c r="PMQ1" s="3481"/>
      <c r="PMR1" s="3481"/>
      <c r="PMS1" s="3481"/>
      <c r="PMT1" s="3481"/>
      <c r="PMU1" s="3481"/>
      <c r="PMV1" s="3481"/>
      <c r="PMW1" s="3481"/>
      <c r="PMX1" s="3481"/>
      <c r="PMY1" s="3481"/>
      <c r="PMZ1" s="3481"/>
      <c r="PNA1" s="3481"/>
      <c r="PNB1" s="3481"/>
      <c r="PNC1" s="3481"/>
      <c r="PND1" s="3481"/>
      <c r="PNE1" s="3481"/>
      <c r="PNF1" s="3481"/>
      <c r="PNG1" s="3481"/>
      <c r="PNH1" s="3481"/>
      <c r="PNI1" s="3481"/>
      <c r="PNJ1" s="3481"/>
      <c r="PNK1" s="3481"/>
      <c r="PNL1" s="3481"/>
      <c r="PNM1" s="3481"/>
      <c r="PNN1" s="3481"/>
      <c r="PNO1" s="3481"/>
      <c r="PNP1" s="3481"/>
      <c r="PNQ1" s="3481"/>
      <c r="PNR1" s="3481"/>
      <c r="PNS1" s="3481"/>
      <c r="PNT1" s="3481"/>
      <c r="PNU1" s="3481"/>
      <c r="PNV1" s="3481"/>
      <c r="PNW1" s="3481"/>
      <c r="PNX1" s="3481"/>
      <c r="PNY1" s="3481"/>
      <c r="PNZ1" s="3481"/>
      <c r="POA1" s="3481"/>
      <c r="POB1" s="3481"/>
      <c r="POC1" s="3481"/>
      <c r="POD1" s="3481"/>
      <c r="POE1" s="3481"/>
      <c r="POF1" s="3481"/>
      <c r="POG1" s="3481"/>
      <c r="POH1" s="3481"/>
      <c r="POI1" s="3481"/>
      <c r="POJ1" s="3481"/>
      <c r="POK1" s="3481"/>
      <c r="POL1" s="3481"/>
      <c r="POM1" s="3481"/>
      <c r="PON1" s="3481"/>
      <c r="POO1" s="3481"/>
      <c r="POP1" s="3481"/>
      <c r="POQ1" s="3481"/>
      <c r="POR1" s="3481"/>
      <c r="POS1" s="3481"/>
      <c r="POT1" s="3481"/>
      <c r="POU1" s="3481"/>
      <c r="POV1" s="3481"/>
      <c r="POW1" s="3481"/>
      <c r="POX1" s="3481"/>
      <c r="POY1" s="3481"/>
      <c r="POZ1" s="3481"/>
      <c r="PPA1" s="3481"/>
      <c r="PPB1" s="3481"/>
      <c r="PPC1" s="3481"/>
      <c r="PPD1" s="3481"/>
      <c r="PPE1" s="3481"/>
      <c r="PPF1" s="3481"/>
      <c r="PPG1" s="3481"/>
      <c r="PPH1" s="3481"/>
      <c r="PPI1" s="3481"/>
      <c r="PPJ1" s="3481"/>
      <c r="PPK1" s="3481"/>
      <c r="PPL1" s="3481"/>
      <c r="PPM1" s="3481"/>
      <c r="PPN1" s="3481"/>
      <c r="PPO1" s="3481"/>
      <c r="PPP1" s="3481"/>
      <c r="PPQ1" s="3481"/>
      <c r="PPR1" s="3481"/>
      <c r="PPS1" s="3481"/>
      <c r="PPT1" s="3481"/>
      <c r="PPU1" s="3481"/>
      <c r="PPV1" s="3481"/>
      <c r="PPW1" s="3481"/>
      <c r="PPX1" s="3481"/>
      <c r="PPY1" s="3481"/>
      <c r="PPZ1" s="3481"/>
      <c r="PQA1" s="3481"/>
      <c r="PQB1" s="3481"/>
      <c r="PQC1" s="3481"/>
      <c r="PQD1" s="3481"/>
      <c r="PQE1" s="3481"/>
      <c r="PQF1" s="3481"/>
      <c r="PQG1" s="3481"/>
      <c r="PQH1" s="3481"/>
      <c r="PQI1" s="3481"/>
      <c r="PQJ1" s="3481"/>
      <c r="PQK1" s="3481"/>
      <c r="PQL1" s="3481"/>
      <c r="PQM1" s="3481"/>
      <c r="PQN1" s="3481"/>
      <c r="PQO1" s="3481"/>
      <c r="PQP1" s="3481"/>
      <c r="PQQ1" s="3481"/>
      <c r="PQR1" s="3481"/>
      <c r="PQS1" s="3481"/>
      <c r="PQT1" s="3481"/>
      <c r="PQU1" s="3481"/>
      <c r="PQV1" s="3481"/>
      <c r="PQW1" s="3481"/>
      <c r="PQX1" s="3481"/>
      <c r="PQY1" s="3481"/>
      <c r="PQZ1" s="3481"/>
      <c r="PRA1" s="3481"/>
      <c r="PRB1" s="3481"/>
      <c r="PRC1" s="3481"/>
      <c r="PRD1" s="3481"/>
      <c r="PRE1" s="3481"/>
      <c r="PRF1" s="3481"/>
      <c r="PRG1" s="3481"/>
      <c r="PRH1" s="3481"/>
      <c r="PRI1" s="3481"/>
      <c r="PRJ1" s="3481"/>
      <c r="PRK1" s="3481"/>
      <c r="PRL1" s="3481"/>
      <c r="PRM1" s="3481"/>
      <c r="PRN1" s="3481"/>
      <c r="PRO1" s="3481"/>
      <c r="PRP1" s="3481"/>
      <c r="PRQ1" s="3481"/>
      <c r="PRR1" s="3481"/>
      <c r="PRS1" s="3481"/>
      <c r="PRT1" s="3481"/>
      <c r="PRU1" s="3481"/>
      <c r="PRV1" s="3481"/>
      <c r="PRW1" s="3481"/>
      <c r="PRX1" s="3481"/>
      <c r="PRY1" s="3481"/>
      <c r="PRZ1" s="3481"/>
      <c r="PSA1" s="3481"/>
      <c r="PSB1" s="3481"/>
      <c r="PSC1" s="3481"/>
      <c r="PSD1" s="3481"/>
      <c r="PSE1" s="3481"/>
      <c r="PSF1" s="3481"/>
      <c r="PSG1" s="3481"/>
      <c r="PSH1" s="3481"/>
      <c r="PSI1" s="3481"/>
      <c r="PSJ1" s="3481"/>
      <c r="PSK1" s="3481"/>
      <c r="PSL1" s="3481"/>
      <c r="PSM1" s="3481"/>
      <c r="PSN1" s="3481"/>
      <c r="PSO1" s="3481"/>
      <c r="PSP1" s="3481"/>
      <c r="PSQ1" s="3481"/>
      <c r="PSR1" s="3481"/>
      <c r="PSS1" s="3481"/>
      <c r="PST1" s="3481"/>
      <c r="PSU1" s="3481"/>
      <c r="PSV1" s="3481"/>
      <c r="PSW1" s="3481"/>
      <c r="PSX1" s="3481"/>
      <c r="PSY1" s="3481"/>
      <c r="PSZ1" s="3481"/>
      <c r="PTA1" s="3481"/>
      <c r="PTB1" s="3481"/>
      <c r="PTC1" s="3481"/>
      <c r="PTD1" s="3481"/>
      <c r="PTE1" s="3481"/>
      <c r="PTF1" s="3481"/>
      <c r="PTG1" s="3481"/>
      <c r="PTH1" s="3481"/>
      <c r="PTI1" s="3481"/>
      <c r="PTJ1" s="3481"/>
      <c r="PTK1" s="3481"/>
      <c r="PTL1" s="3481"/>
      <c r="PTM1" s="3481"/>
      <c r="PTN1" s="3481"/>
      <c r="PTO1" s="3481"/>
      <c r="PTP1" s="3481"/>
      <c r="PTQ1" s="3481"/>
      <c r="PTR1" s="3481"/>
      <c r="PTS1" s="3481"/>
      <c r="PTT1" s="3481"/>
      <c r="PTU1" s="3481"/>
      <c r="PTV1" s="3481"/>
      <c r="PTW1" s="3481"/>
      <c r="PTX1" s="3481"/>
      <c r="PTY1" s="3481"/>
      <c r="PTZ1" s="3481"/>
      <c r="PUA1" s="3481"/>
      <c r="PUB1" s="3481"/>
      <c r="PUC1" s="3481"/>
      <c r="PUD1" s="3481"/>
      <c r="PUE1" s="3481"/>
      <c r="PUF1" s="3481"/>
      <c r="PUG1" s="3481"/>
      <c r="PUH1" s="3481"/>
      <c r="PUI1" s="3481"/>
      <c r="PUJ1" s="3481"/>
      <c r="PUK1" s="3481"/>
      <c r="PUL1" s="3481"/>
      <c r="PUM1" s="3481"/>
      <c r="PUN1" s="3481"/>
      <c r="PUO1" s="3481"/>
      <c r="PUP1" s="3481"/>
      <c r="PUQ1" s="3481"/>
      <c r="PUR1" s="3481"/>
      <c r="PUS1" s="3481"/>
      <c r="PUT1" s="3481"/>
      <c r="PUU1" s="3481"/>
      <c r="PUV1" s="3481"/>
      <c r="PUW1" s="3481"/>
      <c r="PUX1" s="3481"/>
      <c r="PUY1" s="3481"/>
      <c r="PUZ1" s="3481"/>
      <c r="PVA1" s="3481"/>
      <c r="PVB1" s="3481"/>
      <c r="PVC1" s="3481"/>
      <c r="PVD1" s="3481"/>
      <c r="PVE1" s="3481"/>
      <c r="PVF1" s="3481"/>
      <c r="PVG1" s="3481"/>
      <c r="PVH1" s="3481"/>
      <c r="PVI1" s="3481"/>
      <c r="PVJ1" s="3481"/>
      <c r="PVK1" s="3481"/>
      <c r="PVL1" s="3481"/>
      <c r="PVM1" s="3481"/>
      <c r="PVN1" s="3481"/>
      <c r="PVO1" s="3481"/>
      <c r="PVP1" s="3481"/>
      <c r="PVQ1" s="3481"/>
      <c r="PVR1" s="3481"/>
      <c r="PVS1" s="3481"/>
      <c r="PVT1" s="3481"/>
      <c r="PVU1" s="3481"/>
      <c r="PVV1" s="3481"/>
      <c r="PVW1" s="3481"/>
      <c r="PVX1" s="3481"/>
      <c r="PVY1" s="3481"/>
      <c r="PVZ1" s="3481"/>
      <c r="PWA1" s="3481"/>
      <c r="PWB1" s="3481"/>
      <c r="PWC1" s="3481"/>
      <c r="PWD1" s="3481"/>
      <c r="PWE1" s="3481"/>
      <c r="PWF1" s="3481"/>
      <c r="PWG1" s="3481"/>
      <c r="PWH1" s="3481"/>
      <c r="PWI1" s="3481"/>
      <c r="PWJ1" s="3481"/>
      <c r="PWK1" s="3481"/>
      <c r="PWL1" s="3481"/>
      <c r="PWM1" s="3481"/>
      <c r="PWN1" s="3481"/>
      <c r="PWO1" s="3481"/>
      <c r="PWP1" s="3481"/>
      <c r="PWQ1" s="3481"/>
      <c r="PWR1" s="3481"/>
      <c r="PWS1" s="3481"/>
      <c r="PWT1" s="3481"/>
      <c r="PWU1" s="3481"/>
      <c r="PWV1" s="3481"/>
      <c r="PWW1" s="3481"/>
      <c r="PWX1" s="3481"/>
      <c r="PWY1" s="3481"/>
      <c r="PWZ1" s="3481"/>
      <c r="PXA1" s="3481"/>
      <c r="PXB1" s="3481"/>
      <c r="PXC1" s="3481"/>
      <c r="PXD1" s="3481"/>
      <c r="PXE1" s="3481"/>
      <c r="PXF1" s="3481"/>
      <c r="PXG1" s="3481"/>
      <c r="PXH1" s="3481"/>
      <c r="PXI1" s="3481"/>
      <c r="PXJ1" s="3481"/>
      <c r="PXK1" s="3481"/>
      <c r="PXL1" s="3481"/>
      <c r="PXM1" s="3481"/>
      <c r="PXN1" s="3481"/>
      <c r="PXO1" s="3481"/>
      <c r="PXP1" s="3481"/>
      <c r="PXQ1" s="3481"/>
      <c r="PXR1" s="3481"/>
      <c r="PXS1" s="3481"/>
      <c r="PXT1" s="3481"/>
      <c r="PXU1" s="3481"/>
      <c r="PXV1" s="3481"/>
      <c r="PXW1" s="3481"/>
      <c r="PXX1" s="3481"/>
      <c r="PXY1" s="3481"/>
      <c r="PXZ1" s="3481"/>
      <c r="PYA1" s="3481"/>
      <c r="PYB1" s="3481"/>
      <c r="PYC1" s="3481"/>
      <c r="PYD1" s="3481"/>
      <c r="PYE1" s="3481"/>
      <c r="PYF1" s="3481"/>
      <c r="PYG1" s="3481"/>
      <c r="PYH1" s="3481"/>
      <c r="PYI1" s="3481"/>
      <c r="PYJ1" s="3481"/>
      <c r="PYK1" s="3481"/>
      <c r="PYL1" s="3481"/>
      <c r="PYM1" s="3481"/>
      <c r="PYN1" s="3481"/>
      <c r="PYO1" s="3481"/>
      <c r="PYP1" s="3481"/>
      <c r="PYQ1" s="3481"/>
      <c r="PYR1" s="3481"/>
      <c r="PYS1" s="3481"/>
      <c r="PYT1" s="3481"/>
      <c r="PYU1" s="3481"/>
      <c r="PYV1" s="3481"/>
      <c r="PYW1" s="3481"/>
      <c r="PYX1" s="3481"/>
      <c r="PYY1" s="3481"/>
      <c r="PYZ1" s="3481"/>
      <c r="PZA1" s="3481"/>
      <c r="PZB1" s="3481"/>
      <c r="PZC1" s="3481"/>
      <c r="PZD1" s="3481"/>
      <c r="PZE1" s="3481"/>
      <c r="PZF1" s="3481"/>
      <c r="PZG1" s="3481"/>
      <c r="PZH1" s="3481"/>
      <c r="PZI1" s="3481"/>
      <c r="PZJ1" s="3481"/>
      <c r="PZK1" s="3481"/>
      <c r="PZL1" s="3481"/>
      <c r="PZM1" s="3481"/>
      <c r="PZN1" s="3481"/>
      <c r="PZO1" s="3481"/>
      <c r="PZP1" s="3481"/>
      <c r="PZQ1" s="3481"/>
      <c r="PZR1" s="3481"/>
      <c r="PZS1" s="3481"/>
      <c r="PZT1" s="3481"/>
      <c r="PZU1" s="3481"/>
      <c r="PZV1" s="3481"/>
      <c r="PZW1" s="3481"/>
      <c r="PZX1" s="3481"/>
      <c r="PZY1" s="3481"/>
      <c r="PZZ1" s="3481"/>
      <c r="QAA1" s="3481"/>
      <c r="QAB1" s="3481"/>
      <c r="QAC1" s="3481"/>
      <c r="QAD1" s="3481"/>
      <c r="QAE1" s="3481"/>
      <c r="QAF1" s="3481"/>
      <c r="QAG1" s="3481"/>
      <c r="QAH1" s="3481"/>
      <c r="QAI1" s="3481"/>
      <c r="QAJ1" s="3481"/>
      <c r="QAK1" s="3481"/>
      <c r="QAL1" s="3481"/>
      <c r="QAM1" s="3481"/>
      <c r="QAN1" s="3481"/>
      <c r="QAO1" s="3481"/>
      <c r="QAP1" s="3481"/>
      <c r="QAQ1" s="3481"/>
      <c r="QAR1" s="3481"/>
      <c r="QAS1" s="3481"/>
      <c r="QAT1" s="3481"/>
      <c r="QAU1" s="3481"/>
      <c r="QAV1" s="3481"/>
      <c r="QAW1" s="3481"/>
      <c r="QAX1" s="3481"/>
      <c r="QAY1" s="3481"/>
      <c r="QAZ1" s="3481"/>
      <c r="QBA1" s="3481"/>
      <c r="QBB1" s="3481"/>
      <c r="QBC1" s="3481"/>
      <c r="QBD1" s="3481"/>
      <c r="QBE1" s="3481"/>
      <c r="QBF1" s="3481"/>
      <c r="QBG1" s="3481"/>
      <c r="QBH1" s="3481"/>
      <c r="QBI1" s="3481"/>
      <c r="QBJ1" s="3481"/>
      <c r="QBK1" s="3481"/>
      <c r="QBL1" s="3481"/>
      <c r="QBM1" s="3481"/>
      <c r="QBN1" s="3481"/>
      <c r="QBO1" s="3481"/>
      <c r="QBP1" s="3481"/>
      <c r="QBQ1" s="3481"/>
      <c r="QBR1" s="3481"/>
      <c r="QBS1" s="3481"/>
      <c r="QBT1" s="3481"/>
      <c r="QBU1" s="3481"/>
      <c r="QBV1" s="3481"/>
      <c r="QBW1" s="3481"/>
      <c r="QBX1" s="3481"/>
      <c r="QBY1" s="3481"/>
      <c r="QBZ1" s="3481"/>
      <c r="QCA1" s="3481"/>
      <c r="QCB1" s="3481"/>
      <c r="QCC1" s="3481"/>
      <c r="QCD1" s="3481"/>
      <c r="QCE1" s="3481"/>
      <c r="QCF1" s="3481"/>
      <c r="QCG1" s="3481"/>
      <c r="QCH1" s="3481"/>
      <c r="QCI1" s="3481"/>
      <c r="QCJ1" s="3481"/>
      <c r="QCK1" s="3481"/>
      <c r="QCL1" s="3481"/>
      <c r="QCM1" s="3481"/>
      <c r="QCN1" s="3481"/>
      <c r="QCO1" s="3481"/>
      <c r="QCP1" s="3481"/>
      <c r="QCQ1" s="3481"/>
      <c r="QCR1" s="3481"/>
      <c r="QCS1" s="3481"/>
      <c r="QCT1" s="3481"/>
      <c r="QCU1" s="3481"/>
      <c r="QCV1" s="3481"/>
      <c r="QCW1" s="3481"/>
      <c r="QCX1" s="3481"/>
      <c r="QCY1" s="3481"/>
      <c r="QCZ1" s="3481"/>
      <c r="QDA1" s="3481"/>
      <c r="QDB1" s="3481"/>
      <c r="QDC1" s="3481"/>
      <c r="QDD1" s="3481"/>
      <c r="QDE1" s="3481"/>
      <c r="QDF1" s="3481"/>
      <c r="QDG1" s="3481"/>
      <c r="QDH1" s="3481"/>
      <c r="QDI1" s="3481"/>
      <c r="QDJ1" s="3481"/>
      <c r="QDK1" s="3481"/>
      <c r="QDL1" s="3481"/>
      <c r="QDM1" s="3481"/>
      <c r="QDN1" s="3481"/>
      <c r="QDO1" s="3481"/>
      <c r="QDP1" s="3481"/>
      <c r="QDQ1" s="3481"/>
      <c r="QDR1" s="3481"/>
      <c r="QDS1" s="3481"/>
      <c r="QDT1" s="3481"/>
      <c r="QDU1" s="3481"/>
      <c r="QDV1" s="3481"/>
      <c r="QDW1" s="3481"/>
      <c r="QDX1" s="3481"/>
      <c r="QDY1" s="3481"/>
      <c r="QDZ1" s="3481"/>
      <c r="QEA1" s="3481"/>
      <c r="QEB1" s="3481"/>
      <c r="QEC1" s="3481"/>
      <c r="QED1" s="3481"/>
      <c r="QEE1" s="3481"/>
      <c r="QEF1" s="3481"/>
      <c r="QEG1" s="3481"/>
      <c r="QEH1" s="3481"/>
      <c r="QEI1" s="3481"/>
      <c r="QEJ1" s="3481"/>
      <c r="QEK1" s="3481"/>
      <c r="QEL1" s="3481"/>
      <c r="QEM1" s="3481"/>
      <c r="QEN1" s="3481"/>
      <c r="QEO1" s="3481"/>
      <c r="QEP1" s="3481"/>
      <c r="QEQ1" s="3481"/>
      <c r="QER1" s="3481"/>
      <c r="QES1" s="3481"/>
      <c r="QET1" s="3481"/>
      <c r="QEU1" s="3481"/>
      <c r="QEV1" s="3481"/>
      <c r="QEW1" s="3481"/>
      <c r="QEX1" s="3481"/>
      <c r="QEY1" s="3481"/>
      <c r="QEZ1" s="3481"/>
      <c r="QFA1" s="3481"/>
      <c r="QFB1" s="3481"/>
      <c r="QFC1" s="3481"/>
      <c r="QFD1" s="3481"/>
      <c r="QFE1" s="3481"/>
      <c r="QFF1" s="3481"/>
      <c r="QFG1" s="3481"/>
      <c r="QFH1" s="3481"/>
      <c r="QFI1" s="3481"/>
      <c r="QFJ1" s="3481"/>
      <c r="QFK1" s="3481"/>
      <c r="QFL1" s="3481"/>
      <c r="QFM1" s="3481"/>
      <c r="QFN1" s="3481"/>
      <c r="QFO1" s="3481"/>
      <c r="QFP1" s="3481"/>
      <c r="QFQ1" s="3481"/>
      <c r="QFR1" s="3481"/>
      <c r="QFS1" s="3481"/>
      <c r="QFT1" s="3481"/>
      <c r="QFU1" s="3481"/>
      <c r="QFV1" s="3481"/>
      <c r="QFW1" s="3481"/>
      <c r="QFX1" s="3481"/>
      <c r="QFY1" s="3481"/>
      <c r="QFZ1" s="3481"/>
      <c r="QGA1" s="3481"/>
      <c r="QGB1" s="3481"/>
      <c r="QGC1" s="3481"/>
      <c r="QGD1" s="3481"/>
      <c r="QGE1" s="3481"/>
      <c r="QGF1" s="3481"/>
      <c r="QGG1" s="3481"/>
      <c r="QGH1" s="3481"/>
      <c r="QGI1" s="3481"/>
      <c r="QGJ1" s="3481"/>
      <c r="QGK1" s="3481"/>
      <c r="QGL1" s="3481"/>
      <c r="QGM1" s="3481"/>
      <c r="QGN1" s="3481"/>
      <c r="QGO1" s="3481"/>
      <c r="QGP1" s="3481"/>
      <c r="QGQ1" s="3481"/>
      <c r="QGR1" s="3481"/>
      <c r="QGS1" s="3481"/>
      <c r="QGT1" s="3481"/>
      <c r="QGU1" s="3481"/>
      <c r="QGV1" s="3481"/>
      <c r="QGW1" s="3481"/>
      <c r="QGX1" s="3481"/>
      <c r="QGY1" s="3481"/>
      <c r="QGZ1" s="3481"/>
      <c r="QHA1" s="3481"/>
      <c r="QHB1" s="3481"/>
      <c r="QHC1" s="3481"/>
      <c r="QHD1" s="3481"/>
      <c r="QHE1" s="3481"/>
      <c r="QHF1" s="3481"/>
      <c r="QHG1" s="3481"/>
      <c r="QHH1" s="3481"/>
      <c r="QHI1" s="3481"/>
      <c r="QHJ1" s="3481"/>
      <c r="QHK1" s="3481"/>
      <c r="QHL1" s="3481"/>
      <c r="QHM1" s="3481"/>
      <c r="QHN1" s="3481"/>
      <c r="QHO1" s="3481"/>
      <c r="QHP1" s="3481"/>
      <c r="QHQ1" s="3481"/>
      <c r="QHR1" s="3481"/>
      <c r="QHS1" s="3481"/>
      <c r="QHT1" s="3481"/>
      <c r="QHU1" s="3481"/>
      <c r="QHV1" s="3481"/>
      <c r="QHW1" s="3481"/>
      <c r="QHX1" s="3481"/>
      <c r="QHY1" s="3481"/>
      <c r="QHZ1" s="3481"/>
      <c r="QIA1" s="3481"/>
      <c r="QIB1" s="3481"/>
      <c r="QIC1" s="3481"/>
      <c r="QID1" s="3481"/>
      <c r="QIE1" s="3481"/>
      <c r="QIF1" s="3481"/>
      <c r="QIG1" s="3481"/>
      <c r="QIH1" s="3481"/>
      <c r="QII1" s="3481"/>
      <c r="QIJ1" s="3481"/>
      <c r="QIK1" s="3481"/>
      <c r="QIL1" s="3481"/>
      <c r="QIM1" s="3481"/>
      <c r="QIN1" s="3481"/>
      <c r="QIO1" s="3481"/>
      <c r="QIP1" s="3481"/>
      <c r="QIQ1" s="3481"/>
      <c r="QIR1" s="3481"/>
      <c r="QIS1" s="3481"/>
      <c r="QIT1" s="3481"/>
      <c r="QIU1" s="3481"/>
      <c r="QIV1" s="3481"/>
      <c r="QIW1" s="3481"/>
      <c r="QIX1" s="3481"/>
      <c r="QIY1" s="3481"/>
      <c r="QIZ1" s="3481"/>
      <c r="QJA1" s="3481"/>
      <c r="QJB1" s="3481"/>
      <c r="QJC1" s="3481"/>
      <c r="QJD1" s="3481"/>
      <c r="QJE1" s="3481"/>
      <c r="QJF1" s="3481"/>
      <c r="QJG1" s="3481"/>
      <c r="QJH1" s="3481"/>
      <c r="QJI1" s="3481"/>
      <c r="QJJ1" s="3481"/>
      <c r="QJK1" s="3481"/>
      <c r="QJL1" s="3481"/>
      <c r="QJM1" s="3481"/>
      <c r="QJN1" s="3481"/>
      <c r="QJO1" s="3481"/>
      <c r="QJP1" s="3481"/>
      <c r="QJQ1" s="3481"/>
      <c r="QJR1" s="3481"/>
      <c r="QJS1" s="3481"/>
      <c r="QJT1" s="3481"/>
      <c r="QJU1" s="3481"/>
      <c r="QJV1" s="3481"/>
      <c r="QJW1" s="3481"/>
      <c r="QJX1" s="3481"/>
      <c r="QJY1" s="3481"/>
      <c r="QJZ1" s="3481"/>
      <c r="QKA1" s="3481"/>
      <c r="QKB1" s="3481"/>
      <c r="QKC1" s="3481"/>
      <c r="QKD1" s="3481"/>
      <c r="QKE1" s="3481"/>
      <c r="QKF1" s="3481"/>
      <c r="QKG1" s="3481"/>
      <c r="QKH1" s="3481"/>
      <c r="QKI1" s="3481"/>
      <c r="QKJ1" s="3481"/>
      <c r="QKK1" s="3481"/>
      <c r="QKL1" s="3481"/>
      <c r="QKM1" s="3481"/>
      <c r="QKN1" s="3481"/>
      <c r="QKO1" s="3481"/>
      <c r="QKP1" s="3481"/>
      <c r="QKQ1" s="3481"/>
      <c r="QKR1" s="3481"/>
      <c r="QKS1" s="3481"/>
      <c r="QKT1" s="3481"/>
      <c r="QKU1" s="3481"/>
      <c r="QKV1" s="3481"/>
      <c r="QKW1" s="3481"/>
      <c r="QKX1" s="3481"/>
      <c r="QKY1" s="3481"/>
      <c r="QKZ1" s="3481"/>
      <c r="QLA1" s="3481"/>
      <c r="QLB1" s="3481"/>
      <c r="QLC1" s="3481"/>
      <c r="QLD1" s="3481"/>
      <c r="QLE1" s="3481"/>
      <c r="QLF1" s="3481"/>
      <c r="QLG1" s="3481"/>
      <c r="QLH1" s="3481"/>
      <c r="QLI1" s="3481"/>
      <c r="QLJ1" s="3481"/>
      <c r="QLK1" s="3481"/>
      <c r="QLL1" s="3481"/>
      <c r="QLM1" s="3481"/>
      <c r="QLN1" s="3481"/>
      <c r="QLO1" s="3481"/>
      <c r="QLP1" s="3481"/>
      <c r="QLQ1" s="3481"/>
      <c r="QLR1" s="3481"/>
      <c r="QLS1" s="3481"/>
      <c r="QLT1" s="3481"/>
      <c r="QLU1" s="3481"/>
      <c r="QLV1" s="3481"/>
      <c r="QLW1" s="3481"/>
      <c r="QLX1" s="3481"/>
      <c r="QLY1" s="3481"/>
      <c r="QLZ1" s="3481"/>
      <c r="QMA1" s="3481"/>
      <c r="QMB1" s="3481"/>
      <c r="QMC1" s="3481"/>
      <c r="QMD1" s="3481"/>
      <c r="QME1" s="3481"/>
      <c r="QMF1" s="3481"/>
      <c r="QMG1" s="3481"/>
      <c r="QMH1" s="3481"/>
      <c r="QMI1" s="3481"/>
      <c r="QMJ1" s="3481"/>
      <c r="QMK1" s="3481"/>
      <c r="QML1" s="3481"/>
      <c r="QMM1" s="3481"/>
      <c r="QMN1" s="3481"/>
      <c r="QMO1" s="3481"/>
      <c r="QMP1" s="3481"/>
      <c r="QMQ1" s="3481"/>
      <c r="QMR1" s="3481"/>
      <c r="QMS1" s="3481"/>
      <c r="QMT1" s="3481"/>
      <c r="QMU1" s="3481"/>
      <c r="QMV1" s="3481"/>
      <c r="QMW1" s="3481"/>
      <c r="QMX1" s="3481"/>
      <c r="QMY1" s="3481"/>
      <c r="QMZ1" s="3481"/>
      <c r="QNA1" s="3481"/>
      <c r="QNB1" s="3481"/>
      <c r="QNC1" s="3481"/>
      <c r="QND1" s="3481"/>
      <c r="QNE1" s="3481"/>
      <c r="QNF1" s="3481"/>
      <c r="QNG1" s="3481"/>
      <c r="QNH1" s="3481"/>
      <c r="QNI1" s="3481"/>
      <c r="QNJ1" s="3481"/>
      <c r="QNK1" s="3481"/>
      <c r="QNL1" s="3481"/>
      <c r="QNM1" s="3481"/>
      <c r="QNN1" s="3481"/>
      <c r="QNO1" s="3481"/>
      <c r="QNP1" s="3481"/>
      <c r="QNQ1" s="3481"/>
      <c r="QNR1" s="3481"/>
      <c r="QNS1" s="3481"/>
      <c r="QNT1" s="3481"/>
      <c r="QNU1" s="3481"/>
      <c r="QNV1" s="3481"/>
      <c r="QNW1" s="3481"/>
      <c r="QNX1" s="3481"/>
      <c r="QNY1" s="3481"/>
      <c r="QNZ1" s="3481"/>
      <c r="QOA1" s="3481"/>
      <c r="QOB1" s="3481"/>
      <c r="QOC1" s="3481"/>
      <c r="QOD1" s="3481"/>
      <c r="QOE1" s="3481"/>
      <c r="QOF1" s="3481"/>
      <c r="QOG1" s="3481"/>
      <c r="QOH1" s="3481"/>
      <c r="QOI1" s="3481"/>
      <c r="QOJ1" s="3481"/>
      <c r="QOK1" s="3481"/>
      <c r="QOL1" s="3481"/>
      <c r="QOM1" s="3481"/>
      <c r="QON1" s="3481"/>
      <c r="QOO1" s="3481"/>
      <c r="QOP1" s="3481"/>
      <c r="QOQ1" s="3481"/>
      <c r="QOR1" s="3481"/>
      <c r="QOS1" s="3481"/>
      <c r="QOT1" s="3481"/>
      <c r="QOU1" s="3481"/>
      <c r="QOV1" s="3481"/>
      <c r="QOW1" s="3481"/>
      <c r="QOX1" s="3481"/>
      <c r="QOY1" s="3481"/>
      <c r="QOZ1" s="3481"/>
      <c r="QPA1" s="3481"/>
      <c r="QPB1" s="3481"/>
      <c r="QPC1" s="3481"/>
      <c r="QPD1" s="3481"/>
      <c r="QPE1" s="3481"/>
      <c r="QPF1" s="3481"/>
      <c r="QPG1" s="3481"/>
      <c r="QPH1" s="3481"/>
      <c r="QPI1" s="3481"/>
      <c r="QPJ1" s="3481"/>
      <c r="QPK1" s="3481"/>
      <c r="QPL1" s="3481"/>
      <c r="QPM1" s="3481"/>
      <c r="QPN1" s="3481"/>
      <c r="QPO1" s="3481"/>
      <c r="QPP1" s="3481"/>
      <c r="QPQ1" s="3481"/>
      <c r="QPR1" s="3481"/>
      <c r="QPS1" s="3481"/>
      <c r="QPT1" s="3481"/>
      <c r="QPU1" s="3481"/>
      <c r="QPV1" s="3481"/>
      <c r="QPW1" s="3481"/>
      <c r="QPX1" s="3481"/>
      <c r="QPY1" s="3481"/>
      <c r="QPZ1" s="3481"/>
      <c r="QQA1" s="3481"/>
      <c r="QQB1" s="3481"/>
      <c r="QQC1" s="3481"/>
      <c r="QQD1" s="3481"/>
      <c r="QQE1" s="3481"/>
      <c r="QQF1" s="3481"/>
      <c r="QQG1" s="3481"/>
      <c r="QQH1" s="3481"/>
      <c r="QQI1" s="3481"/>
      <c r="QQJ1" s="3481"/>
      <c r="QQK1" s="3481"/>
      <c r="QQL1" s="3481"/>
      <c r="QQM1" s="3481"/>
      <c r="QQN1" s="3481"/>
      <c r="QQO1" s="3481"/>
      <c r="QQP1" s="3481"/>
      <c r="QQQ1" s="3481"/>
      <c r="QQR1" s="3481"/>
      <c r="QQS1" s="3481"/>
      <c r="QQT1" s="3481"/>
      <c r="QQU1" s="3481"/>
      <c r="QQV1" s="3481"/>
      <c r="QQW1" s="3481"/>
      <c r="QQX1" s="3481"/>
      <c r="QQY1" s="3481"/>
      <c r="QQZ1" s="3481"/>
      <c r="QRA1" s="3481"/>
      <c r="QRB1" s="3481"/>
      <c r="QRC1" s="3481"/>
      <c r="QRD1" s="3481"/>
      <c r="QRE1" s="3481"/>
      <c r="QRF1" s="3481"/>
      <c r="QRG1" s="3481"/>
      <c r="QRH1" s="3481"/>
      <c r="QRI1" s="3481"/>
      <c r="QRJ1" s="3481"/>
      <c r="QRK1" s="3481"/>
      <c r="QRL1" s="3481"/>
      <c r="QRM1" s="3481"/>
      <c r="QRN1" s="3481"/>
      <c r="QRO1" s="3481"/>
      <c r="QRP1" s="3481"/>
      <c r="QRQ1" s="3481"/>
      <c r="QRR1" s="3481"/>
      <c r="QRS1" s="3481"/>
      <c r="QRT1" s="3481"/>
      <c r="QRU1" s="3481"/>
      <c r="QRV1" s="3481"/>
      <c r="QRW1" s="3481"/>
      <c r="QRX1" s="3481"/>
      <c r="QRY1" s="3481"/>
      <c r="QRZ1" s="3481"/>
      <c r="QSA1" s="3481"/>
      <c r="QSB1" s="3481"/>
      <c r="QSC1" s="3481"/>
      <c r="QSD1" s="3481"/>
      <c r="QSE1" s="3481"/>
      <c r="QSF1" s="3481"/>
      <c r="QSG1" s="3481"/>
      <c r="QSH1" s="3481"/>
      <c r="QSI1" s="3481"/>
      <c r="QSJ1" s="3481"/>
      <c r="QSK1" s="3481"/>
      <c r="QSL1" s="3481"/>
      <c r="QSM1" s="3481"/>
      <c r="QSN1" s="3481"/>
      <c r="QSO1" s="3481"/>
      <c r="QSP1" s="3481"/>
      <c r="QSQ1" s="3481"/>
      <c r="QSR1" s="3481"/>
      <c r="QSS1" s="3481"/>
      <c r="QST1" s="3481"/>
      <c r="QSU1" s="3481"/>
      <c r="QSV1" s="3481"/>
      <c r="QSW1" s="3481"/>
      <c r="QSX1" s="3481"/>
      <c r="QSY1" s="3481"/>
      <c r="QSZ1" s="3481"/>
      <c r="QTA1" s="3481"/>
      <c r="QTB1" s="3481"/>
      <c r="QTC1" s="3481"/>
      <c r="QTD1" s="3481"/>
      <c r="QTE1" s="3481"/>
      <c r="QTF1" s="3481"/>
      <c r="QTG1" s="3481"/>
      <c r="QTH1" s="3481"/>
      <c r="QTI1" s="3481"/>
      <c r="QTJ1" s="3481"/>
      <c r="QTK1" s="3481"/>
      <c r="QTL1" s="3481"/>
      <c r="QTM1" s="3481"/>
      <c r="QTN1" s="3481"/>
      <c r="QTO1" s="3481"/>
      <c r="QTP1" s="3481"/>
      <c r="QTQ1" s="3481"/>
      <c r="QTR1" s="3481"/>
      <c r="QTS1" s="3481"/>
      <c r="QTT1" s="3481"/>
      <c r="QTU1" s="3481"/>
      <c r="QTV1" s="3481"/>
      <c r="QTW1" s="3481"/>
      <c r="QTX1" s="3481"/>
      <c r="QTY1" s="3481"/>
      <c r="QTZ1" s="3481"/>
      <c r="QUA1" s="3481"/>
      <c r="QUB1" s="3481"/>
      <c r="QUC1" s="3481"/>
      <c r="QUD1" s="3481"/>
      <c r="QUE1" s="3481"/>
      <c r="QUF1" s="3481"/>
      <c r="QUG1" s="3481"/>
      <c r="QUH1" s="3481"/>
      <c r="QUI1" s="3481"/>
      <c r="QUJ1" s="3481"/>
      <c r="QUK1" s="3481"/>
      <c r="QUL1" s="3481"/>
      <c r="QUM1" s="3481"/>
      <c r="QUN1" s="3481"/>
      <c r="QUO1" s="3481"/>
      <c r="QUP1" s="3481"/>
      <c r="QUQ1" s="3481"/>
      <c r="QUR1" s="3481"/>
      <c r="QUS1" s="3481"/>
      <c r="QUT1" s="3481"/>
      <c r="QUU1" s="3481"/>
      <c r="QUV1" s="3481"/>
      <c r="QUW1" s="3481"/>
      <c r="QUX1" s="3481"/>
      <c r="QUY1" s="3481"/>
      <c r="QUZ1" s="3481"/>
      <c r="QVA1" s="3481"/>
      <c r="QVB1" s="3481"/>
      <c r="QVC1" s="3481"/>
      <c r="QVD1" s="3481"/>
      <c r="QVE1" s="3481"/>
      <c r="QVF1" s="3481"/>
      <c r="QVG1" s="3481"/>
      <c r="QVH1" s="3481"/>
      <c r="QVI1" s="3481"/>
      <c r="QVJ1" s="3481"/>
      <c r="QVK1" s="3481"/>
      <c r="QVL1" s="3481"/>
      <c r="QVM1" s="3481"/>
      <c r="QVN1" s="3481"/>
      <c r="QVO1" s="3481"/>
      <c r="QVP1" s="3481"/>
      <c r="QVQ1" s="3481"/>
      <c r="QVR1" s="3481"/>
      <c r="QVS1" s="3481"/>
      <c r="QVT1" s="3481"/>
      <c r="QVU1" s="3481"/>
      <c r="QVV1" s="3481"/>
      <c r="QVW1" s="3481"/>
      <c r="QVX1" s="3481"/>
      <c r="QVY1" s="3481"/>
      <c r="QVZ1" s="3481"/>
      <c r="QWA1" s="3481"/>
      <c r="QWB1" s="3481"/>
      <c r="QWC1" s="3481"/>
      <c r="QWD1" s="3481"/>
      <c r="QWE1" s="3481"/>
      <c r="QWF1" s="3481"/>
      <c r="QWG1" s="3481"/>
      <c r="QWH1" s="3481"/>
      <c r="QWI1" s="3481"/>
      <c r="QWJ1" s="3481"/>
      <c r="QWK1" s="3481"/>
      <c r="QWL1" s="3481"/>
      <c r="QWM1" s="3481"/>
      <c r="QWN1" s="3481"/>
      <c r="QWO1" s="3481"/>
      <c r="QWP1" s="3481"/>
      <c r="QWQ1" s="3481"/>
      <c r="QWR1" s="3481"/>
      <c r="QWS1" s="3481"/>
      <c r="QWT1" s="3481"/>
      <c r="QWU1" s="3481"/>
      <c r="QWV1" s="3481"/>
      <c r="QWW1" s="3481"/>
      <c r="QWX1" s="3481"/>
      <c r="QWY1" s="3481"/>
      <c r="QWZ1" s="3481"/>
      <c r="QXA1" s="3481"/>
      <c r="QXB1" s="3481"/>
      <c r="QXC1" s="3481"/>
      <c r="QXD1" s="3481"/>
      <c r="QXE1" s="3481"/>
      <c r="QXF1" s="3481"/>
      <c r="QXG1" s="3481"/>
      <c r="QXH1" s="3481"/>
      <c r="QXI1" s="3481"/>
      <c r="QXJ1" s="3481"/>
      <c r="QXK1" s="3481"/>
      <c r="QXL1" s="3481"/>
      <c r="QXM1" s="3481"/>
      <c r="QXN1" s="3481"/>
      <c r="QXO1" s="3481"/>
      <c r="QXP1" s="3481"/>
      <c r="QXQ1" s="3481"/>
      <c r="QXR1" s="3481"/>
      <c r="QXS1" s="3481"/>
      <c r="QXT1" s="3481"/>
      <c r="QXU1" s="3481"/>
      <c r="QXV1" s="3481"/>
      <c r="QXW1" s="3481"/>
      <c r="QXX1" s="3481"/>
      <c r="QXY1" s="3481"/>
      <c r="QXZ1" s="3481"/>
      <c r="QYA1" s="3481"/>
      <c r="QYB1" s="3481"/>
      <c r="QYC1" s="3481"/>
      <c r="QYD1" s="3481"/>
      <c r="QYE1" s="3481"/>
      <c r="QYF1" s="3481"/>
      <c r="QYG1" s="3481"/>
      <c r="QYH1" s="3481"/>
      <c r="QYI1" s="3481"/>
      <c r="QYJ1" s="3481"/>
      <c r="QYK1" s="3481"/>
      <c r="QYL1" s="3481"/>
      <c r="QYM1" s="3481"/>
      <c r="QYN1" s="3481"/>
      <c r="QYO1" s="3481"/>
      <c r="QYP1" s="3481"/>
      <c r="QYQ1" s="3481"/>
      <c r="QYR1" s="3481"/>
      <c r="QYS1" s="3481"/>
      <c r="QYT1" s="3481"/>
      <c r="QYU1" s="3481"/>
      <c r="QYV1" s="3481"/>
      <c r="QYW1" s="3481"/>
      <c r="QYX1" s="3481"/>
      <c r="QYY1" s="3481"/>
      <c r="QYZ1" s="3481"/>
      <c r="QZA1" s="3481"/>
      <c r="QZB1" s="3481"/>
      <c r="QZC1" s="3481"/>
      <c r="QZD1" s="3481"/>
      <c r="QZE1" s="3481"/>
      <c r="QZF1" s="3481"/>
      <c r="QZG1" s="3481"/>
      <c r="QZH1" s="3481"/>
      <c r="QZI1" s="3481"/>
      <c r="QZJ1" s="3481"/>
      <c r="QZK1" s="3481"/>
      <c r="QZL1" s="3481"/>
      <c r="QZM1" s="3481"/>
      <c r="QZN1" s="3481"/>
      <c r="QZO1" s="3481"/>
      <c r="QZP1" s="3481"/>
      <c r="QZQ1" s="3481"/>
      <c r="QZR1" s="3481"/>
      <c r="QZS1" s="3481"/>
      <c r="QZT1" s="3481"/>
      <c r="QZU1" s="3481"/>
      <c r="QZV1" s="3481"/>
      <c r="QZW1" s="3481"/>
      <c r="QZX1" s="3481"/>
      <c r="QZY1" s="3481"/>
      <c r="QZZ1" s="3481"/>
      <c r="RAA1" s="3481"/>
      <c r="RAB1" s="3481"/>
      <c r="RAC1" s="3481"/>
      <c r="RAD1" s="3481"/>
      <c r="RAE1" s="3481"/>
      <c r="RAF1" s="3481"/>
      <c r="RAG1" s="3481"/>
      <c r="RAH1" s="3481"/>
      <c r="RAI1" s="3481"/>
      <c r="RAJ1" s="3481"/>
      <c r="RAK1" s="3481"/>
      <c r="RAL1" s="3481"/>
      <c r="RAM1" s="3481"/>
      <c r="RAN1" s="3481"/>
      <c r="RAO1" s="3481"/>
      <c r="RAP1" s="3481"/>
      <c r="RAQ1" s="3481"/>
      <c r="RAR1" s="3481"/>
      <c r="RAS1" s="3481"/>
      <c r="RAT1" s="3481"/>
      <c r="RAU1" s="3481"/>
      <c r="RAV1" s="3481"/>
      <c r="RAW1" s="3481"/>
      <c r="RAX1" s="3481"/>
      <c r="RAY1" s="3481"/>
      <c r="RAZ1" s="3481"/>
      <c r="RBA1" s="3481"/>
      <c r="RBB1" s="3481"/>
      <c r="RBC1" s="3481"/>
      <c r="RBD1" s="3481"/>
      <c r="RBE1" s="3481"/>
      <c r="RBF1" s="3481"/>
      <c r="RBG1" s="3481"/>
      <c r="RBH1" s="3481"/>
      <c r="RBI1" s="3481"/>
      <c r="RBJ1" s="3481"/>
      <c r="RBK1" s="3481"/>
      <c r="RBL1" s="3481"/>
      <c r="RBM1" s="3481"/>
      <c r="RBN1" s="3481"/>
      <c r="RBO1" s="3481"/>
      <c r="RBP1" s="3481"/>
      <c r="RBQ1" s="3481"/>
      <c r="RBR1" s="3481"/>
      <c r="RBS1" s="3481"/>
      <c r="RBT1" s="3481"/>
      <c r="RBU1" s="3481"/>
      <c r="RBV1" s="3481"/>
      <c r="RBW1" s="3481"/>
      <c r="RBX1" s="3481"/>
      <c r="RBY1" s="3481"/>
      <c r="RBZ1" s="3481"/>
      <c r="RCA1" s="3481"/>
      <c r="RCB1" s="3481"/>
      <c r="RCC1" s="3481"/>
      <c r="RCD1" s="3481"/>
      <c r="RCE1" s="3481"/>
      <c r="RCF1" s="3481"/>
      <c r="RCG1" s="3481"/>
      <c r="RCH1" s="3481"/>
      <c r="RCI1" s="3481"/>
      <c r="RCJ1" s="3481"/>
      <c r="RCK1" s="3481"/>
      <c r="RCL1" s="3481"/>
      <c r="RCM1" s="3481"/>
      <c r="RCN1" s="3481"/>
      <c r="RCO1" s="3481"/>
      <c r="RCP1" s="3481"/>
      <c r="RCQ1" s="3481"/>
      <c r="RCR1" s="3481"/>
      <c r="RCS1" s="3481"/>
      <c r="RCT1" s="3481"/>
      <c r="RCU1" s="3481"/>
      <c r="RCV1" s="3481"/>
      <c r="RCW1" s="3481"/>
      <c r="RCX1" s="3481"/>
      <c r="RCY1" s="3481"/>
      <c r="RCZ1" s="3481"/>
      <c r="RDA1" s="3481"/>
      <c r="RDB1" s="3481"/>
      <c r="RDC1" s="3481"/>
      <c r="RDD1" s="3481"/>
      <c r="RDE1" s="3481"/>
      <c r="RDF1" s="3481"/>
      <c r="RDG1" s="3481"/>
      <c r="RDH1" s="3481"/>
      <c r="RDI1" s="3481"/>
      <c r="RDJ1" s="3481"/>
      <c r="RDK1" s="3481"/>
      <c r="RDL1" s="3481"/>
      <c r="RDM1" s="3481"/>
      <c r="RDN1" s="3481"/>
      <c r="RDO1" s="3481"/>
      <c r="RDP1" s="3481"/>
      <c r="RDQ1" s="3481"/>
      <c r="RDR1" s="3481"/>
      <c r="RDS1" s="3481"/>
      <c r="RDT1" s="3481"/>
      <c r="RDU1" s="3481"/>
      <c r="RDV1" s="3481"/>
      <c r="RDW1" s="3481"/>
      <c r="RDX1" s="3481"/>
      <c r="RDY1" s="3481"/>
      <c r="RDZ1" s="3481"/>
      <c r="REA1" s="3481"/>
      <c r="REB1" s="3481"/>
      <c r="REC1" s="3481"/>
      <c r="RED1" s="3481"/>
      <c r="REE1" s="3481"/>
      <c r="REF1" s="3481"/>
      <c r="REG1" s="3481"/>
      <c r="REH1" s="3481"/>
      <c r="REI1" s="3481"/>
      <c r="REJ1" s="3481"/>
      <c r="REK1" s="3481"/>
      <c r="REL1" s="3481"/>
      <c r="REM1" s="3481"/>
      <c r="REN1" s="3481"/>
      <c r="REO1" s="3481"/>
      <c r="REP1" s="3481"/>
      <c r="REQ1" s="3481"/>
      <c r="RER1" s="3481"/>
      <c r="RES1" s="3481"/>
      <c r="RET1" s="3481"/>
      <c r="REU1" s="3481"/>
      <c r="REV1" s="3481"/>
      <c r="REW1" s="3481"/>
      <c r="REX1" s="3481"/>
      <c r="REY1" s="3481"/>
      <c r="REZ1" s="3481"/>
      <c r="RFA1" s="3481"/>
      <c r="RFB1" s="3481"/>
      <c r="RFC1" s="3481"/>
      <c r="RFD1" s="3481"/>
      <c r="RFE1" s="3481"/>
      <c r="RFF1" s="3481"/>
      <c r="RFG1" s="3481"/>
      <c r="RFH1" s="3481"/>
      <c r="RFI1" s="3481"/>
      <c r="RFJ1" s="3481"/>
      <c r="RFK1" s="3481"/>
      <c r="RFL1" s="3481"/>
      <c r="RFM1" s="3481"/>
      <c r="RFN1" s="3481"/>
      <c r="RFO1" s="3481"/>
      <c r="RFP1" s="3481"/>
      <c r="RFQ1" s="3481"/>
      <c r="RFR1" s="3481"/>
      <c r="RFS1" s="3481"/>
      <c r="RFT1" s="3481"/>
      <c r="RFU1" s="3481"/>
      <c r="RFV1" s="3481"/>
      <c r="RFW1" s="3481"/>
      <c r="RFX1" s="3481"/>
      <c r="RFY1" s="3481"/>
      <c r="RFZ1" s="3481"/>
      <c r="RGA1" s="3481"/>
      <c r="RGB1" s="3481"/>
      <c r="RGC1" s="3481"/>
      <c r="RGD1" s="3481"/>
      <c r="RGE1" s="3481"/>
      <c r="RGF1" s="3481"/>
      <c r="RGG1" s="3481"/>
      <c r="RGH1" s="3481"/>
      <c r="RGI1" s="3481"/>
      <c r="RGJ1" s="3481"/>
      <c r="RGK1" s="3481"/>
      <c r="RGL1" s="3481"/>
      <c r="RGM1" s="3481"/>
      <c r="RGN1" s="3481"/>
      <c r="RGO1" s="3481"/>
      <c r="RGP1" s="3481"/>
      <c r="RGQ1" s="3481"/>
      <c r="RGR1" s="3481"/>
      <c r="RGS1" s="3481"/>
      <c r="RGT1" s="3481"/>
      <c r="RGU1" s="3481"/>
      <c r="RGV1" s="3481"/>
      <c r="RGW1" s="3481"/>
      <c r="RGX1" s="3481"/>
      <c r="RGY1" s="3481"/>
      <c r="RGZ1" s="3481"/>
      <c r="RHA1" s="3481"/>
      <c r="RHB1" s="3481"/>
      <c r="RHC1" s="3481"/>
      <c r="RHD1" s="3481"/>
      <c r="RHE1" s="3481"/>
      <c r="RHF1" s="3481"/>
      <c r="RHG1" s="3481"/>
      <c r="RHH1" s="3481"/>
      <c r="RHI1" s="3481"/>
      <c r="RHJ1" s="3481"/>
      <c r="RHK1" s="3481"/>
      <c r="RHL1" s="3481"/>
      <c r="RHM1" s="3481"/>
      <c r="RHN1" s="3481"/>
      <c r="RHO1" s="3481"/>
      <c r="RHP1" s="3481"/>
      <c r="RHQ1" s="3481"/>
      <c r="RHR1" s="3481"/>
      <c r="RHS1" s="3481"/>
      <c r="RHT1" s="3481"/>
      <c r="RHU1" s="3481"/>
      <c r="RHV1" s="3481"/>
      <c r="RHW1" s="3481"/>
      <c r="RHX1" s="3481"/>
      <c r="RHY1" s="3481"/>
      <c r="RHZ1" s="3481"/>
      <c r="RIA1" s="3481"/>
      <c r="RIB1" s="3481"/>
      <c r="RIC1" s="3481"/>
      <c r="RID1" s="3481"/>
      <c r="RIE1" s="3481"/>
      <c r="RIF1" s="3481"/>
      <c r="RIG1" s="3481"/>
      <c r="RIH1" s="3481"/>
      <c r="RII1" s="3481"/>
      <c r="RIJ1" s="3481"/>
      <c r="RIK1" s="3481"/>
      <c r="RIL1" s="3481"/>
      <c r="RIM1" s="3481"/>
      <c r="RIN1" s="3481"/>
      <c r="RIO1" s="3481"/>
      <c r="RIP1" s="3481"/>
      <c r="RIQ1" s="3481"/>
      <c r="RIR1" s="3481"/>
      <c r="RIS1" s="3481"/>
      <c r="RIT1" s="3481"/>
      <c r="RIU1" s="3481"/>
      <c r="RIV1" s="3481"/>
      <c r="RIW1" s="3481"/>
      <c r="RIX1" s="3481"/>
      <c r="RIY1" s="3481"/>
      <c r="RIZ1" s="3481"/>
      <c r="RJA1" s="3481"/>
      <c r="RJB1" s="3481"/>
      <c r="RJC1" s="3481"/>
      <c r="RJD1" s="3481"/>
      <c r="RJE1" s="3481"/>
      <c r="RJF1" s="3481"/>
      <c r="RJG1" s="3481"/>
      <c r="RJH1" s="3481"/>
      <c r="RJI1" s="3481"/>
      <c r="RJJ1" s="3481"/>
      <c r="RJK1" s="3481"/>
      <c r="RJL1" s="3481"/>
      <c r="RJM1" s="3481"/>
      <c r="RJN1" s="3481"/>
      <c r="RJO1" s="3481"/>
      <c r="RJP1" s="3481"/>
      <c r="RJQ1" s="3481"/>
      <c r="RJR1" s="3481"/>
      <c r="RJS1" s="3481"/>
      <c r="RJT1" s="3481"/>
      <c r="RJU1" s="3481"/>
      <c r="RJV1" s="3481"/>
      <c r="RJW1" s="3481"/>
      <c r="RJX1" s="3481"/>
      <c r="RJY1" s="3481"/>
      <c r="RJZ1" s="3481"/>
      <c r="RKA1" s="3481"/>
      <c r="RKB1" s="3481"/>
      <c r="RKC1" s="3481"/>
      <c r="RKD1" s="3481"/>
      <c r="RKE1" s="3481"/>
      <c r="RKF1" s="3481"/>
      <c r="RKG1" s="3481"/>
      <c r="RKH1" s="3481"/>
      <c r="RKI1" s="3481"/>
      <c r="RKJ1" s="3481"/>
      <c r="RKK1" s="3481"/>
      <c r="RKL1" s="3481"/>
      <c r="RKM1" s="3481"/>
      <c r="RKN1" s="3481"/>
      <c r="RKO1" s="3481"/>
      <c r="RKP1" s="3481"/>
      <c r="RKQ1" s="3481"/>
      <c r="RKR1" s="3481"/>
      <c r="RKS1" s="3481"/>
      <c r="RKT1" s="3481"/>
      <c r="RKU1" s="3481"/>
      <c r="RKV1" s="3481"/>
      <c r="RKW1" s="3481"/>
      <c r="RKX1" s="3481"/>
      <c r="RKY1" s="3481"/>
      <c r="RKZ1" s="3481"/>
      <c r="RLA1" s="3481"/>
      <c r="RLB1" s="3481"/>
      <c r="RLC1" s="3481"/>
      <c r="RLD1" s="3481"/>
      <c r="RLE1" s="3481"/>
      <c r="RLF1" s="3481"/>
      <c r="RLG1" s="3481"/>
      <c r="RLH1" s="3481"/>
      <c r="RLI1" s="3481"/>
      <c r="RLJ1" s="3481"/>
      <c r="RLK1" s="3481"/>
      <c r="RLL1" s="3481"/>
      <c r="RLM1" s="3481"/>
      <c r="RLN1" s="3481"/>
      <c r="RLO1" s="3481"/>
      <c r="RLP1" s="3481"/>
      <c r="RLQ1" s="3481"/>
      <c r="RLR1" s="3481"/>
      <c r="RLS1" s="3481"/>
      <c r="RLT1" s="3481"/>
      <c r="RLU1" s="3481"/>
      <c r="RLV1" s="3481"/>
      <c r="RLW1" s="3481"/>
      <c r="RLX1" s="3481"/>
      <c r="RLY1" s="3481"/>
      <c r="RLZ1" s="3481"/>
      <c r="RMA1" s="3481"/>
      <c r="RMB1" s="3481"/>
      <c r="RMC1" s="3481"/>
      <c r="RMD1" s="3481"/>
      <c r="RME1" s="3481"/>
      <c r="RMF1" s="3481"/>
      <c r="RMG1" s="3481"/>
      <c r="RMH1" s="3481"/>
      <c r="RMI1" s="3481"/>
      <c r="RMJ1" s="3481"/>
      <c r="RMK1" s="3481"/>
      <c r="RML1" s="3481"/>
      <c r="RMM1" s="3481"/>
      <c r="RMN1" s="3481"/>
      <c r="RMO1" s="3481"/>
      <c r="RMP1" s="3481"/>
      <c r="RMQ1" s="3481"/>
      <c r="RMR1" s="3481"/>
      <c r="RMS1" s="3481"/>
      <c r="RMT1" s="3481"/>
      <c r="RMU1" s="3481"/>
      <c r="RMV1" s="3481"/>
      <c r="RMW1" s="3481"/>
      <c r="RMX1" s="3481"/>
      <c r="RMY1" s="3481"/>
      <c r="RMZ1" s="3481"/>
      <c r="RNA1" s="3481"/>
      <c r="RNB1" s="3481"/>
      <c r="RNC1" s="3481"/>
      <c r="RND1" s="3481"/>
      <c r="RNE1" s="3481"/>
      <c r="RNF1" s="3481"/>
      <c r="RNG1" s="3481"/>
      <c r="RNH1" s="3481"/>
      <c r="RNI1" s="3481"/>
      <c r="RNJ1" s="3481"/>
      <c r="RNK1" s="3481"/>
      <c r="RNL1" s="3481"/>
      <c r="RNM1" s="3481"/>
      <c r="RNN1" s="3481"/>
      <c r="RNO1" s="3481"/>
      <c r="RNP1" s="3481"/>
      <c r="RNQ1" s="3481"/>
      <c r="RNR1" s="3481"/>
      <c r="RNS1" s="3481"/>
      <c r="RNT1" s="3481"/>
      <c r="RNU1" s="3481"/>
      <c r="RNV1" s="3481"/>
      <c r="RNW1" s="3481"/>
      <c r="RNX1" s="3481"/>
      <c r="RNY1" s="3481"/>
      <c r="RNZ1" s="3481"/>
      <c r="ROA1" s="3481"/>
      <c r="ROB1" s="3481"/>
      <c r="ROC1" s="3481"/>
      <c r="ROD1" s="3481"/>
      <c r="ROE1" s="3481"/>
      <c r="ROF1" s="3481"/>
      <c r="ROG1" s="3481"/>
      <c r="ROH1" s="3481"/>
      <c r="ROI1" s="3481"/>
      <c r="ROJ1" s="3481"/>
      <c r="ROK1" s="3481"/>
      <c r="ROL1" s="3481"/>
      <c r="ROM1" s="3481"/>
      <c r="RON1" s="3481"/>
      <c r="ROO1" s="3481"/>
      <c r="ROP1" s="3481"/>
      <c r="ROQ1" s="3481"/>
      <c r="ROR1" s="3481"/>
      <c r="ROS1" s="3481"/>
      <c r="ROT1" s="3481"/>
      <c r="ROU1" s="3481"/>
      <c r="ROV1" s="3481"/>
      <c r="ROW1" s="3481"/>
      <c r="ROX1" s="3481"/>
      <c r="ROY1" s="3481"/>
      <c r="ROZ1" s="3481"/>
      <c r="RPA1" s="3481"/>
      <c r="RPB1" s="3481"/>
      <c r="RPC1" s="3481"/>
      <c r="RPD1" s="3481"/>
      <c r="RPE1" s="3481"/>
      <c r="RPF1" s="3481"/>
      <c r="RPG1" s="3481"/>
      <c r="RPH1" s="3481"/>
      <c r="RPI1" s="3481"/>
      <c r="RPJ1" s="3481"/>
      <c r="RPK1" s="3481"/>
      <c r="RPL1" s="3481"/>
      <c r="RPM1" s="3481"/>
      <c r="RPN1" s="3481"/>
      <c r="RPO1" s="3481"/>
      <c r="RPP1" s="3481"/>
      <c r="RPQ1" s="3481"/>
      <c r="RPR1" s="3481"/>
      <c r="RPS1" s="3481"/>
      <c r="RPT1" s="3481"/>
      <c r="RPU1" s="3481"/>
      <c r="RPV1" s="3481"/>
      <c r="RPW1" s="3481"/>
      <c r="RPX1" s="3481"/>
      <c r="RPY1" s="3481"/>
      <c r="RPZ1" s="3481"/>
      <c r="RQA1" s="3481"/>
      <c r="RQB1" s="3481"/>
      <c r="RQC1" s="3481"/>
      <c r="RQD1" s="3481"/>
      <c r="RQE1" s="3481"/>
      <c r="RQF1" s="3481"/>
      <c r="RQG1" s="3481"/>
      <c r="RQH1" s="3481"/>
      <c r="RQI1" s="3481"/>
      <c r="RQJ1" s="3481"/>
      <c r="RQK1" s="3481"/>
      <c r="RQL1" s="3481"/>
      <c r="RQM1" s="3481"/>
      <c r="RQN1" s="3481"/>
      <c r="RQO1" s="3481"/>
      <c r="RQP1" s="3481"/>
      <c r="RQQ1" s="3481"/>
      <c r="RQR1" s="3481"/>
      <c r="RQS1" s="3481"/>
      <c r="RQT1" s="3481"/>
      <c r="RQU1" s="3481"/>
      <c r="RQV1" s="3481"/>
      <c r="RQW1" s="3481"/>
      <c r="RQX1" s="3481"/>
      <c r="RQY1" s="3481"/>
      <c r="RQZ1" s="3481"/>
      <c r="RRA1" s="3481"/>
      <c r="RRB1" s="3481"/>
      <c r="RRC1" s="3481"/>
      <c r="RRD1" s="3481"/>
      <c r="RRE1" s="3481"/>
      <c r="RRF1" s="3481"/>
      <c r="RRG1" s="3481"/>
      <c r="RRH1" s="3481"/>
      <c r="RRI1" s="3481"/>
      <c r="RRJ1" s="3481"/>
      <c r="RRK1" s="3481"/>
      <c r="RRL1" s="3481"/>
      <c r="RRM1" s="3481"/>
      <c r="RRN1" s="3481"/>
      <c r="RRO1" s="3481"/>
      <c r="RRP1" s="3481"/>
      <c r="RRQ1" s="3481"/>
      <c r="RRR1" s="3481"/>
      <c r="RRS1" s="3481"/>
      <c r="RRT1" s="3481"/>
      <c r="RRU1" s="3481"/>
      <c r="RRV1" s="3481"/>
      <c r="RRW1" s="3481"/>
      <c r="RRX1" s="3481"/>
      <c r="RRY1" s="3481"/>
      <c r="RRZ1" s="3481"/>
      <c r="RSA1" s="3481"/>
      <c r="RSB1" s="3481"/>
      <c r="RSC1" s="3481"/>
      <c r="RSD1" s="3481"/>
      <c r="RSE1" s="3481"/>
      <c r="RSF1" s="3481"/>
      <c r="RSG1" s="3481"/>
      <c r="RSH1" s="3481"/>
      <c r="RSI1" s="3481"/>
      <c r="RSJ1" s="3481"/>
      <c r="RSK1" s="3481"/>
      <c r="RSL1" s="3481"/>
      <c r="RSM1" s="3481"/>
      <c r="RSN1" s="3481"/>
      <c r="RSO1" s="3481"/>
      <c r="RSP1" s="3481"/>
      <c r="RSQ1" s="3481"/>
      <c r="RSR1" s="3481"/>
      <c r="RSS1" s="3481"/>
      <c r="RST1" s="3481"/>
      <c r="RSU1" s="3481"/>
      <c r="RSV1" s="3481"/>
      <c r="RSW1" s="3481"/>
      <c r="RSX1" s="3481"/>
      <c r="RSY1" s="3481"/>
      <c r="RSZ1" s="3481"/>
      <c r="RTA1" s="3481"/>
      <c r="RTB1" s="3481"/>
      <c r="RTC1" s="3481"/>
      <c r="RTD1" s="3481"/>
      <c r="RTE1" s="3481"/>
      <c r="RTF1" s="3481"/>
      <c r="RTG1" s="3481"/>
      <c r="RTH1" s="3481"/>
      <c r="RTI1" s="3481"/>
      <c r="RTJ1" s="3481"/>
      <c r="RTK1" s="3481"/>
      <c r="RTL1" s="3481"/>
      <c r="RTM1" s="3481"/>
      <c r="RTN1" s="3481"/>
      <c r="RTO1" s="3481"/>
      <c r="RTP1" s="3481"/>
      <c r="RTQ1" s="3481"/>
      <c r="RTR1" s="3481"/>
      <c r="RTS1" s="3481"/>
      <c r="RTT1" s="3481"/>
      <c r="RTU1" s="3481"/>
      <c r="RTV1" s="3481"/>
      <c r="RTW1" s="3481"/>
      <c r="RTX1" s="3481"/>
      <c r="RTY1" s="3481"/>
      <c r="RTZ1" s="3481"/>
      <c r="RUA1" s="3481"/>
      <c r="RUB1" s="3481"/>
      <c r="RUC1" s="3481"/>
      <c r="RUD1" s="3481"/>
      <c r="RUE1" s="3481"/>
      <c r="RUF1" s="3481"/>
      <c r="RUG1" s="3481"/>
      <c r="RUH1" s="3481"/>
      <c r="RUI1" s="3481"/>
      <c r="RUJ1" s="3481"/>
      <c r="RUK1" s="3481"/>
      <c r="RUL1" s="3481"/>
      <c r="RUM1" s="3481"/>
      <c r="RUN1" s="3481"/>
      <c r="RUO1" s="3481"/>
      <c r="RUP1" s="3481"/>
      <c r="RUQ1" s="3481"/>
      <c r="RUR1" s="3481"/>
      <c r="RUS1" s="3481"/>
      <c r="RUT1" s="3481"/>
      <c r="RUU1" s="3481"/>
      <c r="RUV1" s="3481"/>
      <c r="RUW1" s="3481"/>
      <c r="RUX1" s="3481"/>
      <c r="RUY1" s="3481"/>
      <c r="RUZ1" s="3481"/>
      <c r="RVA1" s="3481"/>
      <c r="RVB1" s="3481"/>
      <c r="RVC1" s="3481"/>
      <c r="RVD1" s="3481"/>
      <c r="RVE1" s="3481"/>
      <c r="RVF1" s="3481"/>
      <c r="RVG1" s="3481"/>
      <c r="RVH1" s="3481"/>
      <c r="RVI1" s="3481"/>
      <c r="RVJ1" s="3481"/>
      <c r="RVK1" s="3481"/>
      <c r="RVL1" s="3481"/>
      <c r="RVM1" s="3481"/>
      <c r="RVN1" s="3481"/>
      <c r="RVO1" s="3481"/>
      <c r="RVP1" s="3481"/>
      <c r="RVQ1" s="3481"/>
      <c r="RVR1" s="3481"/>
      <c r="RVS1" s="3481"/>
      <c r="RVT1" s="3481"/>
      <c r="RVU1" s="3481"/>
      <c r="RVV1" s="3481"/>
      <c r="RVW1" s="3481"/>
      <c r="RVX1" s="3481"/>
      <c r="RVY1" s="3481"/>
      <c r="RVZ1" s="3481"/>
      <c r="RWA1" s="3481"/>
      <c r="RWB1" s="3481"/>
      <c r="RWC1" s="3481"/>
      <c r="RWD1" s="3481"/>
      <c r="RWE1" s="3481"/>
      <c r="RWF1" s="3481"/>
      <c r="RWG1" s="3481"/>
      <c r="RWH1" s="3481"/>
      <c r="RWI1" s="3481"/>
      <c r="RWJ1" s="3481"/>
      <c r="RWK1" s="3481"/>
      <c r="RWL1" s="3481"/>
      <c r="RWM1" s="3481"/>
      <c r="RWN1" s="3481"/>
      <c r="RWO1" s="3481"/>
      <c r="RWP1" s="3481"/>
      <c r="RWQ1" s="3481"/>
      <c r="RWR1" s="3481"/>
      <c r="RWS1" s="3481"/>
      <c r="RWT1" s="3481"/>
      <c r="RWU1" s="3481"/>
      <c r="RWV1" s="3481"/>
      <c r="RWW1" s="3481"/>
      <c r="RWX1" s="3481"/>
      <c r="RWY1" s="3481"/>
      <c r="RWZ1" s="3481"/>
      <c r="RXA1" s="3481"/>
      <c r="RXB1" s="3481"/>
      <c r="RXC1" s="3481"/>
      <c r="RXD1" s="3481"/>
      <c r="RXE1" s="3481"/>
      <c r="RXF1" s="3481"/>
      <c r="RXG1" s="3481"/>
      <c r="RXH1" s="3481"/>
      <c r="RXI1" s="3481"/>
      <c r="RXJ1" s="3481"/>
      <c r="RXK1" s="3481"/>
      <c r="RXL1" s="3481"/>
      <c r="RXM1" s="3481"/>
      <c r="RXN1" s="3481"/>
      <c r="RXO1" s="3481"/>
      <c r="RXP1" s="3481"/>
      <c r="RXQ1" s="3481"/>
      <c r="RXR1" s="3481"/>
      <c r="RXS1" s="3481"/>
      <c r="RXT1" s="3481"/>
      <c r="RXU1" s="3481"/>
      <c r="RXV1" s="3481"/>
      <c r="RXW1" s="3481"/>
      <c r="RXX1" s="3481"/>
      <c r="RXY1" s="3481"/>
      <c r="RXZ1" s="3481"/>
      <c r="RYA1" s="3481"/>
      <c r="RYB1" s="3481"/>
      <c r="RYC1" s="3481"/>
      <c r="RYD1" s="3481"/>
      <c r="RYE1" s="3481"/>
      <c r="RYF1" s="3481"/>
      <c r="RYG1" s="3481"/>
      <c r="RYH1" s="3481"/>
      <c r="RYI1" s="3481"/>
      <c r="RYJ1" s="3481"/>
      <c r="RYK1" s="3481"/>
      <c r="RYL1" s="3481"/>
      <c r="RYM1" s="3481"/>
      <c r="RYN1" s="3481"/>
      <c r="RYO1" s="3481"/>
      <c r="RYP1" s="3481"/>
      <c r="RYQ1" s="3481"/>
      <c r="RYR1" s="3481"/>
      <c r="RYS1" s="3481"/>
      <c r="RYT1" s="3481"/>
      <c r="RYU1" s="3481"/>
      <c r="RYV1" s="3481"/>
      <c r="RYW1" s="3481"/>
      <c r="RYX1" s="3481"/>
      <c r="RYY1" s="3481"/>
      <c r="RYZ1" s="3481"/>
      <c r="RZA1" s="3481"/>
      <c r="RZB1" s="3481"/>
      <c r="RZC1" s="3481"/>
      <c r="RZD1" s="3481"/>
      <c r="RZE1" s="3481"/>
      <c r="RZF1" s="3481"/>
      <c r="RZG1" s="3481"/>
      <c r="RZH1" s="3481"/>
      <c r="RZI1" s="3481"/>
      <c r="RZJ1" s="3481"/>
      <c r="RZK1" s="3481"/>
      <c r="RZL1" s="3481"/>
      <c r="RZM1" s="3481"/>
      <c r="RZN1" s="3481"/>
      <c r="RZO1" s="3481"/>
      <c r="RZP1" s="3481"/>
      <c r="RZQ1" s="3481"/>
      <c r="RZR1" s="3481"/>
      <c r="RZS1" s="3481"/>
      <c r="RZT1" s="3481"/>
      <c r="RZU1" s="3481"/>
      <c r="RZV1" s="3481"/>
      <c r="RZW1" s="3481"/>
      <c r="RZX1" s="3481"/>
      <c r="RZY1" s="3481"/>
      <c r="RZZ1" s="3481"/>
      <c r="SAA1" s="3481"/>
      <c r="SAB1" s="3481"/>
      <c r="SAC1" s="3481"/>
      <c r="SAD1" s="3481"/>
      <c r="SAE1" s="3481"/>
      <c r="SAF1" s="3481"/>
      <c r="SAG1" s="3481"/>
      <c r="SAH1" s="3481"/>
      <c r="SAI1" s="3481"/>
      <c r="SAJ1" s="3481"/>
      <c r="SAK1" s="3481"/>
      <c r="SAL1" s="3481"/>
      <c r="SAM1" s="3481"/>
      <c r="SAN1" s="3481"/>
      <c r="SAO1" s="3481"/>
      <c r="SAP1" s="3481"/>
      <c r="SAQ1" s="3481"/>
      <c r="SAR1" s="3481"/>
      <c r="SAS1" s="3481"/>
      <c r="SAT1" s="3481"/>
      <c r="SAU1" s="3481"/>
      <c r="SAV1" s="3481"/>
      <c r="SAW1" s="3481"/>
      <c r="SAX1" s="3481"/>
      <c r="SAY1" s="3481"/>
      <c r="SAZ1" s="3481"/>
      <c r="SBA1" s="3481"/>
      <c r="SBB1" s="3481"/>
      <c r="SBC1" s="3481"/>
      <c r="SBD1" s="3481"/>
      <c r="SBE1" s="3481"/>
      <c r="SBF1" s="3481"/>
      <c r="SBG1" s="3481"/>
      <c r="SBH1" s="3481"/>
      <c r="SBI1" s="3481"/>
      <c r="SBJ1" s="3481"/>
      <c r="SBK1" s="3481"/>
      <c r="SBL1" s="3481"/>
      <c r="SBM1" s="3481"/>
      <c r="SBN1" s="3481"/>
      <c r="SBO1" s="3481"/>
      <c r="SBP1" s="3481"/>
      <c r="SBQ1" s="3481"/>
      <c r="SBR1" s="3481"/>
      <c r="SBS1" s="3481"/>
      <c r="SBT1" s="3481"/>
      <c r="SBU1" s="3481"/>
      <c r="SBV1" s="3481"/>
      <c r="SBW1" s="3481"/>
      <c r="SBX1" s="3481"/>
      <c r="SBY1" s="3481"/>
      <c r="SBZ1" s="3481"/>
      <c r="SCA1" s="3481"/>
      <c r="SCB1" s="3481"/>
      <c r="SCC1" s="3481"/>
      <c r="SCD1" s="3481"/>
      <c r="SCE1" s="3481"/>
      <c r="SCF1" s="3481"/>
      <c r="SCG1" s="3481"/>
      <c r="SCH1" s="3481"/>
      <c r="SCI1" s="3481"/>
      <c r="SCJ1" s="3481"/>
      <c r="SCK1" s="3481"/>
      <c r="SCL1" s="3481"/>
      <c r="SCM1" s="3481"/>
      <c r="SCN1" s="3481"/>
      <c r="SCO1" s="3481"/>
      <c r="SCP1" s="3481"/>
      <c r="SCQ1" s="3481"/>
      <c r="SCR1" s="3481"/>
      <c r="SCS1" s="3481"/>
      <c r="SCT1" s="3481"/>
      <c r="SCU1" s="3481"/>
      <c r="SCV1" s="3481"/>
      <c r="SCW1" s="3481"/>
      <c r="SCX1" s="3481"/>
      <c r="SCY1" s="3481"/>
      <c r="SCZ1" s="3481"/>
      <c r="SDA1" s="3481"/>
      <c r="SDB1" s="3481"/>
      <c r="SDC1" s="3481"/>
      <c r="SDD1" s="3481"/>
      <c r="SDE1" s="3481"/>
      <c r="SDF1" s="3481"/>
      <c r="SDG1" s="3481"/>
      <c r="SDH1" s="3481"/>
      <c r="SDI1" s="3481"/>
      <c r="SDJ1" s="3481"/>
      <c r="SDK1" s="3481"/>
      <c r="SDL1" s="3481"/>
      <c r="SDM1" s="3481"/>
      <c r="SDN1" s="3481"/>
      <c r="SDO1" s="3481"/>
      <c r="SDP1" s="3481"/>
      <c r="SDQ1" s="3481"/>
      <c r="SDR1" s="3481"/>
      <c r="SDS1" s="3481"/>
      <c r="SDT1" s="3481"/>
      <c r="SDU1" s="3481"/>
      <c r="SDV1" s="3481"/>
      <c r="SDW1" s="3481"/>
      <c r="SDX1" s="3481"/>
      <c r="SDY1" s="3481"/>
      <c r="SDZ1" s="3481"/>
      <c r="SEA1" s="3481"/>
      <c r="SEB1" s="3481"/>
      <c r="SEC1" s="3481"/>
      <c r="SED1" s="3481"/>
      <c r="SEE1" s="3481"/>
      <c r="SEF1" s="3481"/>
      <c r="SEG1" s="3481"/>
      <c r="SEH1" s="3481"/>
      <c r="SEI1" s="3481"/>
      <c r="SEJ1" s="3481"/>
      <c r="SEK1" s="3481"/>
      <c r="SEL1" s="3481"/>
      <c r="SEM1" s="3481"/>
      <c r="SEN1" s="3481"/>
      <c r="SEO1" s="3481"/>
      <c r="SEP1" s="3481"/>
      <c r="SEQ1" s="3481"/>
      <c r="SER1" s="3481"/>
      <c r="SES1" s="3481"/>
      <c r="SET1" s="3481"/>
      <c r="SEU1" s="3481"/>
      <c r="SEV1" s="3481"/>
      <c r="SEW1" s="3481"/>
      <c r="SEX1" s="3481"/>
      <c r="SEY1" s="3481"/>
      <c r="SEZ1" s="3481"/>
      <c r="SFA1" s="3481"/>
      <c r="SFB1" s="3481"/>
      <c r="SFC1" s="3481"/>
      <c r="SFD1" s="3481"/>
      <c r="SFE1" s="3481"/>
      <c r="SFF1" s="3481"/>
      <c r="SFG1" s="3481"/>
      <c r="SFH1" s="3481"/>
      <c r="SFI1" s="3481"/>
      <c r="SFJ1" s="3481"/>
      <c r="SFK1" s="3481"/>
      <c r="SFL1" s="3481"/>
      <c r="SFM1" s="3481"/>
      <c r="SFN1" s="3481"/>
      <c r="SFO1" s="3481"/>
      <c r="SFP1" s="3481"/>
      <c r="SFQ1" s="3481"/>
      <c r="SFR1" s="3481"/>
      <c r="SFS1" s="3481"/>
      <c r="SFT1" s="3481"/>
      <c r="SFU1" s="3481"/>
      <c r="SFV1" s="3481"/>
      <c r="SFW1" s="3481"/>
      <c r="SFX1" s="3481"/>
      <c r="SFY1" s="3481"/>
      <c r="SFZ1" s="3481"/>
      <c r="SGA1" s="3481"/>
      <c r="SGB1" s="3481"/>
      <c r="SGC1" s="3481"/>
      <c r="SGD1" s="3481"/>
      <c r="SGE1" s="3481"/>
      <c r="SGF1" s="3481"/>
      <c r="SGG1" s="3481"/>
      <c r="SGH1" s="3481"/>
      <c r="SGI1" s="3481"/>
      <c r="SGJ1" s="3481"/>
      <c r="SGK1" s="3481"/>
      <c r="SGL1" s="3481"/>
      <c r="SGM1" s="3481"/>
      <c r="SGN1" s="3481"/>
      <c r="SGO1" s="3481"/>
      <c r="SGP1" s="3481"/>
      <c r="SGQ1" s="3481"/>
      <c r="SGR1" s="3481"/>
      <c r="SGS1" s="3481"/>
      <c r="SGT1" s="3481"/>
      <c r="SGU1" s="3481"/>
      <c r="SGV1" s="3481"/>
      <c r="SGW1" s="3481"/>
      <c r="SGX1" s="3481"/>
      <c r="SGY1" s="3481"/>
      <c r="SGZ1" s="3481"/>
      <c r="SHA1" s="3481"/>
      <c r="SHB1" s="3481"/>
      <c r="SHC1" s="3481"/>
      <c r="SHD1" s="3481"/>
      <c r="SHE1" s="3481"/>
      <c r="SHF1" s="3481"/>
      <c r="SHG1" s="3481"/>
      <c r="SHH1" s="3481"/>
      <c r="SHI1" s="3481"/>
      <c r="SHJ1" s="3481"/>
      <c r="SHK1" s="3481"/>
      <c r="SHL1" s="3481"/>
      <c r="SHM1" s="3481"/>
      <c r="SHN1" s="3481"/>
      <c r="SHO1" s="3481"/>
      <c r="SHP1" s="3481"/>
      <c r="SHQ1" s="3481"/>
      <c r="SHR1" s="3481"/>
      <c r="SHS1" s="3481"/>
      <c r="SHT1" s="3481"/>
      <c r="SHU1" s="3481"/>
      <c r="SHV1" s="3481"/>
      <c r="SHW1" s="3481"/>
      <c r="SHX1" s="3481"/>
      <c r="SHY1" s="3481"/>
      <c r="SHZ1" s="3481"/>
      <c r="SIA1" s="3481"/>
      <c r="SIB1" s="3481"/>
      <c r="SIC1" s="3481"/>
      <c r="SID1" s="3481"/>
      <c r="SIE1" s="3481"/>
      <c r="SIF1" s="3481"/>
      <c r="SIG1" s="3481"/>
      <c r="SIH1" s="3481"/>
      <c r="SII1" s="3481"/>
      <c r="SIJ1" s="3481"/>
      <c r="SIK1" s="3481"/>
      <c r="SIL1" s="3481"/>
      <c r="SIM1" s="3481"/>
      <c r="SIN1" s="3481"/>
      <c r="SIO1" s="3481"/>
      <c r="SIP1" s="3481"/>
      <c r="SIQ1" s="3481"/>
      <c r="SIR1" s="3481"/>
      <c r="SIS1" s="3481"/>
      <c r="SIT1" s="3481"/>
      <c r="SIU1" s="3481"/>
      <c r="SIV1" s="3481"/>
      <c r="SIW1" s="3481"/>
      <c r="SIX1" s="3481"/>
      <c r="SIY1" s="3481"/>
      <c r="SIZ1" s="3481"/>
      <c r="SJA1" s="3481"/>
      <c r="SJB1" s="3481"/>
      <c r="SJC1" s="3481"/>
      <c r="SJD1" s="3481"/>
      <c r="SJE1" s="3481"/>
      <c r="SJF1" s="3481"/>
      <c r="SJG1" s="3481"/>
      <c r="SJH1" s="3481"/>
      <c r="SJI1" s="3481"/>
      <c r="SJJ1" s="3481"/>
      <c r="SJK1" s="3481"/>
      <c r="SJL1" s="3481"/>
      <c r="SJM1" s="3481"/>
      <c r="SJN1" s="3481"/>
      <c r="SJO1" s="3481"/>
      <c r="SJP1" s="3481"/>
      <c r="SJQ1" s="3481"/>
      <c r="SJR1" s="3481"/>
      <c r="SJS1" s="3481"/>
      <c r="SJT1" s="3481"/>
      <c r="SJU1" s="3481"/>
      <c r="SJV1" s="3481"/>
      <c r="SJW1" s="3481"/>
      <c r="SJX1" s="3481"/>
      <c r="SJY1" s="3481"/>
      <c r="SJZ1" s="3481"/>
      <c r="SKA1" s="3481"/>
      <c r="SKB1" s="3481"/>
      <c r="SKC1" s="3481"/>
      <c r="SKD1" s="3481"/>
      <c r="SKE1" s="3481"/>
      <c r="SKF1" s="3481"/>
      <c r="SKG1" s="3481"/>
      <c r="SKH1" s="3481"/>
      <c r="SKI1" s="3481"/>
      <c r="SKJ1" s="3481"/>
      <c r="SKK1" s="3481"/>
      <c r="SKL1" s="3481"/>
      <c r="SKM1" s="3481"/>
      <c r="SKN1" s="3481"/>
      <c r="SKO1" s="3481"/>
      <c r="SKP1" s="3481"/>
      <c r="SKQ1" s="3481"/>
      <c r="SKR1" s="3481"/>
      <c r="SKS1" s="3481"/>
      <c r="SKT1" s="3481"/>
      <c r="SKU1" s="3481"/>
      <c r="SKV1" s="3481"/>
      <c r="SKW1" s="3481"/>
      <c r="SKX1" s="3481"/>
      <c r="SKY1" s="3481"/>
      <c r="SKZ1" s="3481"/>
      <c r="SLA1" s="3481"/>
      <c r="SLB1" s="3481"/>
      <c r="SLC1" s="3481"/>
      <c r="SLD1" s="3481"/>
      <c r="SLE1" s="3481"/>
      <c r="SLF1" s="3481"/>
      <c r="SLG1" s="3481"/>
      <c r="SLH1" s="3481"/>
      <c r="SLI1" s="3481"/>
      <c r="SLJ1" s="3481"/>
      <c r="SLK1" s="3481"/>
      <c r="SLL1" s="3481"/>
      <c r="SLM1" s="3481"/>
      <c r="SLN1" s="3481"/>
      <c r="SLO1" s="3481"/>
      <c r="SLP1" s="3481"/>
      <c r="SLQ1" s="3481"/>
      <c r="SLR1" s="3481"/>
      <c r="SLS1" s="3481"/>
      <c r="SLT1" s="3481"/>
      <c r="SLU1" s="3481"/>
      <c r="SLV1" s="3481"/>
      <c r="SLW1" s="3481"/>
      <c r="SLX1" s="3481"/>
      <c r="SLY1" s="3481"/>
      <c r="SLZ1" s="3481"/>
      <c r="SMA1" s="3481"/>
      <c r="SMB1" s="3481"/>
      <c r="SMC1" s="3481"/>
      <c r="SMD1" s="3481"/>
      <c r="SME1" s="3481"/>
      <c r="SMF1" s="3481"/>
      <c r="SMG1" s="3481"/>
      <c r="SMH1" s="3481"/>
      <c r="SMI1" s="3481"/>
      <c r="SMJ1" s="3481"/>
      <c r="SMK1" s="3481"/>
      <c r="SML1" s="3481"/>
      <c r="SMM1" s="3481"/>
      <c r="SMN1" s="3481"/>
      <c r="SMO1" s="3481"/>
      <c r="SMP1" s="3481"/>
      <c r="SMQ1" s="3481"/>
      <c r="SMR1" s="3481"/>
      <c r="SMS1" s="3481"/>
      <c r="SMT1" s="3481"/>
      <c r="SMU1" s="3481"/>
      <c r="SMV1" s="3481"/>
      <c r="SMW1" s="3481"/>
      <c r="SMX1" s="3481"/>
      <c r="SMY1" s="3481"/>
      <c r="SMZ1" s="3481"/>
      <c r="SNA1" s="3481"/>
      <c r="SNB1" s="3481"/>
      <c r="SNC1" s="3481"/>
      <c r="SND1" s="3481"/>
      <c r="SNE1" s="3481"/>
      <c r="SNF1" s="3481"/>
      <c r="SNG1" s="3481"/>
      <c r="SNH1" s="3481"/>
      <c r="SNI1" s="3481"/>
      <c r="SNJ1" s="3481"/>
      <c r="SNK1" s="3481"/>
      <c r="SNL1" s="3481"/>
      <c r="SNM1" s="3481"/>
      <c r="SNN1" s="3481"/>
      <c r="SNO1" s="3481"/>
      <c r="SNP1" s="3481"/>
      <c r="SNQ1" s="3481"/>
      <c r="SNR1" s="3481"/>
      <c r="SNS1" s="3481"/>
      <c r="SNT1" s="3481"/>
      <c r="SNU1" s="3481"/>
      <c r="SNV1" s="3481"/>
      <c r="SNW1" s="3481"/>
      <c r="SNX1" s="3481"/>
      <c r="SNY1" s="3481"/>
      <c r="SNZ1" s="3481"/>
      <c r="SOA1" s="3481"/>
      <c r="SOB1" s="3481"/>
      <c r="SOC1" s="3481"/>
      <c r="SOD1" s="3481"/>
      <c r="SOE1" s="3481"/>
      <c r="SOF1" s="3481"/>
      <c r="SOG1" s="3481"/>
      <c r="SOH1" s="3481"/>
      <c r="SOI1" s="3481"/>
      <c r="SOJ1" s="3481"/>
      <c r="SOK1" s="3481"/>
      <c r="SOL1" s="3481"/>
      <c r="SOM1" s="3481"/>
      <c r="SON1" s="3481"/>
      <c r="SOO1" s="3481"/>
      <c r="SOP1" s="3481"/>
      <c r="SOQ1" s="3481"/>
      <c r="SOR1" s="3481"/>
      <c r="SOS1" s="3481"/>
      <c r="SOT1" s="3481"/>
      <c r="SOU1" s="3481"/>
      <c r="SOV1" s="3481"/>
      <c r="SOW1" s="3481"/>
      <c r="SOX1" s="3481"/>
      <c r="SOY1" s="3481"/>
      <c r="SOZ1" s="3481"/>
      <c r="SPA1" s="3481"/>
      <c r="SPB1" s="3481"/>
      <c r="SPC1" s="3481"/>
      <c r="SPD1" s="3481"/>
      <c r="SPE1" s="3481"/>
      <c r="SPF1" s="3481"/>
      <c r="SPG1" s="3481"/>
      <c r="SPH1" s="3481"/>
      <c r="SPI1" s="3481"/>
      <c r="SPJ1" s="3481"/>
      <c r="SPK1" s="3481"/>
      <c r="SPL1" s="3481"/>
      <c r="SPM1" s="3481"/>
      <c r="SPN1" s="3481"/>
      <c r="SPO1" s="3481"/>
      <c r="SPP1" s="3481"/>
      <c r="SPQ1" s="3481"/>
      <c r="SPR1" s="3481"/>
      <c r="SPS1" s="3481"/>
      <c r="SPT1" s="3481"/>
      <c r="SPU1" s="3481"/>
      <c r="SPV1" s="3481"/>
      <c r="SPW1" s="3481"/>
      <c r="SPX1" s="3481"/>
      <c r="SPY1" s="3481"/>
      <c r="SPZ1" s="3481"/>
      <c r="SQA1" s="3481"/>
      <c r="SQB1" s="3481"/>
      <c r="SQC1" s="3481"/>
      <c r="SQD1" s="3481"/>
      <c r="SQE1" s="3481"/>
      <c r="SQF1" s="3481"/>
      <c r="SQG1" s="3481"/>
      <c r="SQH1" s="3481"/>
      <c r="SQI1" s="3481"/>
      <c r="SQJ1" s="3481"/>
      <c r="SQK1" s="3481"/>
      <c r="SQL1" s="3481"/>
      <c r="SQM1" s="3481"/>
      <c r="SQN1" s="3481"/>
      <c r="SQO1" s="3481"/>
      <c r="SQP1" s="3481"/>
      <c r="SQQ1" s="3481"/>
      <c r="SQR1" s="3481"/>
      <c r="SQS1" s="3481"/>
      <c r="SQT1" s="3481"/>
      <c r="SQU1" s="3481"/>
      <c r="SQV1" s="3481"/>
      <c r="SQW1" s="3481"/>
      <c r="SQX1" s="3481"/>
      <c r="SQY1" s="3481"/>
      <c r="SQZ1" s="3481"/>
      <c r="SRA1" s="3481"/>
      <c r="SRB1" s="3481"/>
      <c r="SRC1" s="3481"/>
      <c r="SRD1" s="3481"/>
      <c r="SRE1" s="3481"/>
      <c r="SRF1" s="3481"/>
      <c r="SRG1" s="3481"/>
      <c r="SRH1" s="3481"/>
      <c r="SRI1" s="3481"/>
      <c r="SRJ1" s="3481"/>
      <c r="SRK1" s="3481"/>
      <c r="SRL1" s="3481"/>
      <c r="SRM1" s="3481"/>
      <c r="SRN1" s="3481"/>
      <c r="SRO1" s="3481"/>
      <c r="SRP1" s="3481"/>
      <c r="SRQ1" s="3481"/>
      <c r="SRR1" s="3481"/>
      <c r="SRS1" s="3481"/>
      <c r="SRT1" s="3481"/>
      <c r="SRU1" s="3481"/>
      <c r="SRV1" s="3481"/>
      <c r="SRW1" s="3481"/>
      <c r="SRX1" s="3481"/>
      <c r="SRY1" s="3481"/>
      <c r="SRZ1" s="3481"/>
      <c r="SSA1" s="3481"/>
      <c r="SSB1" s="3481"/>
      <c r="SSC1" s="3481"/>
      <c r="SSD1" s="3481"/>
      <c r="SSE1" s="3481"/>
      <c r="SSF1" s="3481"/>
      <c r="SSG1" s="3481"/>
      <c r="SSH1" s="3481"/>
      <c r="SSI1" s="3481"/>
      <c r="SSJ1" s="3481"/>
      <c r="SSK1" s="3481"/>
      <c r="SSL1" s="3481"/>
      <c r="SSM1" s="3481"/>
      <c r="SSN1" s="3481"/>
      <c r="SSO1" s="3481"/>
      <c r="SSP1" s="3481"/>
      <c r="SSQ1" s="3481"/>
      <c r="SSR1" s="3481"/>
      <c r="SSS1" s="3481"/>
      <c r="SST1" s="3481"/>
      <c r="SSU1" s="3481"/>
      <c r="SSV1" s="3481"/>
      <c r="SSW1" s="3481"/>
      <c r="SSX1" s="3481"/>
      <c r="SSY1" s="3481"/>
      <c r="SSZ1" s="3481"/>
      <c r="STA1" s="3481"/>
      <c r="STB1" s="3481"/>
      <c r="STC1" s="3481"/>
      <c r="STD1" s="3481"/>
      <c r="STE1" s="3481"/>
      <c r="STF1" s="3481"/>
      <c r="STG1" s="3481"/>
      <c r="STH1" s="3481"/>
      <c r="STI1" s="3481"/>
      <c r="STJ1" s="3481"/>
      <c r="STK1" s="3481"/>
      <c r="STL1" s="3481"/>
      <c r="STM1" s="3481"/>
      <c r="STN1" s="3481"/>
      <c r="STO1" s="3481"/>
      <c r="STP1" s="3481"/>
      <c r="STQ1" s="3481"/>
      <c r="STR1" s="3481"/>
      <c r="STS1" s="3481"/>
      <c r="STT1" s="3481"/>
      <c r="STU1" s="3481"/>
      <c r="STV1" s="3481"/>
      <c r="STW1" s="3481"/>
      <c r="STX1" s="3481"/>
      <c r="STY1" s="3481"/>
      <c r="STZ1" s="3481"/>
      <c r="SUA1" s="3481"/>
      <c r="SUB1" s="3481"/>
      <c r="SUC1" s="3481"/>
      <c r="SUD1" s="3481"/>
      <c r="SUE1" s="3481"/>
      <c r="SUF1" s="3481"/>
      <c r="SUG1" s="3481"/>
      <c r="SUH1" s="3481"/>
      <c r="SUI1" s="3481"/>
      <c r="SUJ1" s="3481"/>
      <c r="SUK1" s="3481"/>
      <c r="SUL1" s="3481"/>
      <c r="SUM1" s="3481"/>
      <c r="SUN1" s="3481"/>
      <c r="SUO1" s="3481"/>
      <c r="SUP1" s="3481"/>
      <c r="SUQ1" s="3481"/>
      <c r="SUR1" s="3481"/>
      <c r="SUS1" s="3481"/>
      <c r="SUT1" s="3481"/>
      <c r="SUU1" s="3481"/>
      <c r="SUV1" s="3481"/>
      <c r="SUW1" s="3481"/>
      <c r="SUX1" s="3481"/>
      <c r="SUY1" s="3481"/>
      <c r="SUZ1" s="3481"/>
      <c r="SVA1" s="3481"/>
      <c r="SVB1" s="3481"/>
      <c r="SVC1" s="3481"/>
      <c r="SVD1" s="3481"/>
      <c r="SVE1" s="3481"/>
      <c r="SVF1" s="3481"/>
      <c r="SVG1" s="3481"/>
      <c r="SVH1" s="3481"/>
      <c r="SVI1" s="3481"/>
      <c r="SVJ1" s="3481"/>
      <c r="SVK1" s="3481"/>
      <c r="SVL1" s="3481"/>
      <c r="SVM1" s="3481"/>
      <c r="SVN1" s="3481"/>
      <c r="SVO1" s="3481"/>
      <c r="SVP1" s="3481"/>
      <c r="SVQ1" s="3481"/>
      <c r="SVR1" s="3481"/>
      <c r="SVS1" s="3481"/>
      <c r="SVT1" s="3481"/>
      <c r="SVU1" s="3481"/>
      <c r="SVV1" s="3481"/>
      <c r="SVW1" s="3481"/>
      <c r="SVX1" s="3481"/>
      <c r="SVY1" s="3481"/>
      <c r="SVZ1" s="3481"/>
      <c r="SWA1" s="3481"/>
      <c r="SWB1" s="3481"/>
      <c r="SWC1" s="3481"/>
      <c r="SWD1" s="3481"/>
      <c r="SWE1" s="3481"/>
      <c r="SWF1" s="3481"/>
      <c r="SWG1" s="3481"/>
      <c r="SWH1" s="3481"/>
      <c r="SWI1" s="3481"/>
      <c r="SWJ1" s="3481"/>
      <c r="SWK1" s="3481"/>
      <c r="SWL1" s="3481"/>
      <c r="SWM1" s="3481"/>
      <c r="SWN1" s="3481"/>
      <c r="SWO1" s="3481"/>
      <c r="SWP1" s="3481"/>
      <c r="SWQ1" s="3481"/>
      <c r="SWR1" s="3481"/>
      <c r="SWS1" s="3481"/>
      <c r="SWT1" s="3481"/>
      <c r="SWU1" s="3481"/>
      <c r="SWV1" s="3481"/>
      <c r="SWW1" s="3481"/>
      <c r="SWX1" s="3481"/>
      <c r="SWY1" s="3481"/>
      <c r="SWZ1" s="3481"/>
      <c r="SXA1" s="3481"/>
      <c r="SXB1" s="3481"/>
      <c r="SXC1" s="3481"/>
      <c r="SXD1" s="3481"/>
      <c r="SXE1" s="3481"/>
      <c r="SXF1" s="3481"/>
      <c r="SXG1" s="3481"/>
      <c r="SXH1" s="3481"/>
      <c r="SXI1" s="3481"/>
      <c r="SXJ1" s="3481"/>
      <c r="SXK1" s="3481"/>
      <c r="SXL1" s="3481"/>
      <c r="SXM1" s="3481"/>
      <c r="SXN1" s="3481"/>
      <c r="SXO1" s="3481"/>
      <c r="SXP1" s="3481"/>
      <c r="SXQ1" s="3481"/>
      <c r="SXR1" s="3481"/>
      <c r="SXS1" s="3481"/>
      <c r="SXT1" s="3481"/>
      <c r="SXU1" s="3481"/>
      <c r="SXV1" s="3481"/>
      <c r="SXW1" s="3481"/>
      <c r="SXX1" s="3481"/>
      <c r="SXY1" s="3481"/>
      <c r="SXZ1" s="3481"/>
      <c r="SYA1" s="3481"/>
      <c r="SYB1" s="3481"/>
      <c r="SYC1" s="3481"/>
      <c r="SYD1" s="3481"/>
      <c r="SYE1" s="3481"/>
      <c r="SYF1" s="3481"/>
      <c r="SYG1" s="3481"/>
      <c r="SYH1" s="3481"/>
      <c r="SYI1" s="3481"/>
      <c r="SYJ1" s="3481"/>
      <c r="SYK1" s="3481"/>
      <c r="SYL1" s="3481"/>
      <c r="SYM1" s="3481"/>
      <c r="SYN1" s="3481"/>
      <c r="SYO1" s="3481"/>
      <c r="SYP1" s="3481"/>
      <c r="SYQ1" s="3481"/>
      <c r="SYR1" s="3481"/>
      <c r="SYS1" s="3481"/>
      <c r="SYT1" s="3481"/>
      <c r="SYU1" s="3481"/>
      <c r="SYV1" s="3481"/>
      <c r="SYW1" s="3481"/>
      <c r="SYX1" s="3481"/>
      <c r="SYY1" s="3481"/>
      <c r="SYZ1" s="3481"/>
      <c r="SZA1" s="3481"/>
      <c r="SZB1" s="3481"/>
      <c r="SZC1" s="3481"/>
      <c r="SZD1" s="3481"/>
      <c r="SZE1" s="3481"/>
      <c r="SZF1" s="3481"/>
      <c r="SZG1" s="3481"/>
      <c r="SZH1" s="3481"/>
      <c r="SZI1" s="3481"/>
      <c r="SZJ1" s="3481"/>
      <c r="SZK1" s="3481"/>
      <c r="SZL1" s="3481"/>
      <c r="SZM1" s="3481"/>
      <c r="SZN1" s="3481"/>
      <c r="SZO1" s="3481"/>
      <c r="SZP1" s="3481"/>
      <c r="SZQ1" s="3481"/>
      <c r="SZR1" s="3481"/>
      <c r="SZS1" s="3481"/>
      <c r="SZT1" s="3481"/>
      <c r="SZU1" s="3481"/>
      <c r="SZV1" s="3481"/>
      <c r="SZW1" s="3481"/>
      <c r="SZX1" s="3481"/>
      <c r="SZY1" s="3481"/>
      <c r="SZZ1" s="3481"/>
      <c r="TAA1" s="3481"/>
      <c r="TAB1" s="3481"/>
      <c r="TAC1" s="3481"/>
      <c r="TAD1" s="3481"/>
      <c r="TAE1" s="3481"/>
      <c r="TAF1" s="3481"/>
      <c r="TAG1" s="3481"/>
      <c r="TAH1" s="3481"/>
      <c r="TAI1" s="3481"/>
      <c r="TAJ1" s="3481"/>
      <c r="TAK1" s="3481"/>
      <c r="TAL1" s="3481"/>
      <c r="TAM1" s="3481"/>
      <c r="TAN1" s="3481"/>
      <c r="TAO1" s="3481"/>
      <c r="TAP1" s="3481"/>
      <c r="TAQ1" s="3481"/>
      <c r="TAR1" s="3481"/>
      <c r="TAS1" s="3481"/>
      <c r="TAT1" s="3481"/>
      <c r="TAU1" s="3481"/>
      <c r="TAV1" s="3481"/>
      <c r="TAW1" s="3481"/>
      <c r="TAX1" s="3481"/>
      <c r="TAY1" s="3481"/>
      <c r="TAZ1" s="3481"/>
      <c r="TBA1" s="3481"/>
      <c r="TBB1" s="3481"/>
      <c r="TBC1" s="3481"/>
      <c r="TBD1" s="3481"/>
      <c r="TBE1" s="3481"/>
      <c r="TBF1" s="3481"/>
      <c r="TBG1" s="3481"/>
      <c r="TBH1" s="3481"/>
      <c r="TBI1" s="3481"/>
      <c r="TBJ1" s="3481"/>
      <c r="TBK1" s="3481"/>
      <c r="TBL1" s="3481"/>
      <c r="TBM1" s="3481"/>
      <c r="TBN1" s="3481"/>
      <c r="TBO1" s="3481"/>
      <c r="TBP1" s="3481"/>
      <c r="TBQ1" s="3481"/>
      <c r="TBR1" s="3481"/>
      <c r="TBS1" s="3481"/>
      <c r="TBT1" s="3481"/>
      <c r="TBU1" s="3481"/>
      <c r="TBV1" s="3481"/>
      <c r="TBW1" s="3481"/>
      <c r="TBX1" s="3481"/>
      <c r="TBY1" s="3481"/>
      <c r="TBZ1" s="3481"/>
      <c r="TCA1" s="3481"/>
      <c r="TCB1" s="3481"/>
      <c r="TCC1" s="3481"/>
      <c r="TCD1" s="3481"/>
      <c r="TCE1" s="3481"/>
      <c r="TCF1" s="3481"/>
      <c r="TCG1" s="3481"/>
      <c r="TCH1" s="3481"/>
      <c r="TCI1" s="3481"/>
      <c r="TCJ1" s="3481"/>
      <c r="TCK1" s="3481"/>
      <c r="TCL1" s="3481"/>
      <c r="TCM1" s="3481"/>
      <c r="TCN1" s="3481"/>
      <c r="TCO1" s="3481"/>
      <c r="TCP1" s="3481"/>
      <c r="TCQ1" s="3481"/>
      <c r="TCR1" s="3481"/>
      <c r="TCS1" s="3481"/>
      <c r="TCT1" s="3481"/>
      <c r="TCU1" s="3481"/>
      <c r="TCV1" s="3481"/>
      <c r="TCW1" s="3481"/>
      <c r="TCX1" s="3481"/>
      <c r="TCY1" s="3481"/>
      <c r="TCZ1" s="3481"/>
      <c r="TDA1" s="3481"/>
      <c r="TDB1" s="3481"/>
      <c r="TDC1" s="3481"/>
      <c r="TDD1" s="3481"/>
      <c r="TDE1" s="3481"/>
      <c r="TDF1" s="3481"/>
      <c r="TDG1" s="3481"/>
      <c r="TDH1" s="3481"/>
      <c r="TDI1" s="3481"/>
      <c r="TDJ1" s="3481"/>
      <c r="TDK1" s="3481"/>
      <c r="TDL1" s="3481"/>
      <c r="TDM1" s="3481"/>
      <c r="TDN1" s="3481"/>
      <c r="TDO1" s="3481"/>
      <c r="TDP1" s="3481"/>
      <c r="TDQ1" s="3481"/>
      <c r="TDR1" s="3481"/>
      <c r="TDS1" s="3481"/>
      <c r="TDT1" s="3481"/>
      <c r="TDU1" s="3481"/>
      <c r="TDV1" s="3481"/>
      <c r="TDW1" s="3481"/>
      <c r="TDX1" s="3481"/>
      <c r="TDY1" s="3481"/>
      <c r="TDZ1" s="3481"/>
      <c r="TEA1" s="3481"/>
      <c r="TEB1" s="3481"/>
      <c r="TEC1" s="3481"/>
      <c r="TED1" s="3481"/>
      <c r="TEE1" s="3481"/>
      <c r="TEF1" s="3481"/>
      <c r="TEG1" s="3481"/>
      <c r="TEH1" s="3481"/>
      <c r="TEI1" s="3481"/>
      <c r="TEJ1" s="3481"/>
      <c r="TEK1" s="3481"/>
      <c r="TEL1" s="3481"/>
      <c r="TEM1" s="3481"/>
      <c r="TEN1" s="3481"/>
      <c r="TEO1" s="3481"/>
      <c r="TEP1" s="3481"/>
      <c r="TEQ1" s="3481"/>
      <c r="TER1" s="3481"/>
      <c r="TES1" s="3481"/>
      <c r="TET1" s="3481"/>
      <c r="TEU1" s="3481"/>
      <c r="TEV1" s="3481"/>
      <c r="TEW1" s="3481"/>
      <c r="TEX1" s="3481"/>
      <c r="TEY1" s="3481"/>
      <c r="TEZ1" s="3481"/>
      <c r="TFA1" s="3481"/>
      <c r="TFB1" s="3481"/>
      <c r="TFC1" s="3481"/>
      <c r="TFD1" s="3481"/>
      <c r="TFE1" s="3481"/>
      <c r="TFF1" s="3481"/>
      <c r="TFG1" s="3481"/>
      <c r="TFH1" s="3481"/>
      <c r="TFI1" s="3481"/>
      <c r="TFJ1" s="3481"/>
      <c r="TFK1" s="3481"/>
      <c r="TFL1" s="3481"/>
      <c r="TFM1" s="3481"/>
      <c r="TFN1" s="3481"/>
      <c r="TFO1" s="3481"/>
      <c r="TFP1" s="3481"/>
      <c r="TFQ1" s="3481"/>
      <c r="TFR1" s="3481"/>
      <c r="TFS1" s="3481"/>
      <c r="TFT1" s="3481"/>
      <c r="TFU1" s="3481"/>
      <c r="TFV1" s="3481"/>
      <c r="TFW1" s="3481"/>
      <c r="TFX1" s="3481"/>
      <c r="TFY1" s="3481"/>
      <c r="TFZ1" s="3481"/>
      <c r="TGA1" s="3481"/>
      <c r="TGB1" s="3481"/>
      <c r="TGC1" s="3481"/>
      <c r="TGD1" s="3481"/>
      <c r="TGE1" s="3481"/>
      <c r="TGF1" s="3481"/>
      <c r="TGG1" s="3481"/>
      <c r="TGH1" s="3481"/>
      <c r="TGI1" s="3481"/>
      <c r="TGJ1" s="3481"/>
      <c r="TGK1" s="3481"/>
      <c r="TGL1" s="3481"/>
      <c r="TGM1" s="3481"/>
      <c r="TGN1" s="3481"/>
      <c r="TGO1" s="3481"/>
      <c r="TGP1" s="3481"/>
      <c r="TGQ1" s="3481"/>
      <c r="TGR1" s="3481"/>
      <c r="TGS1" s="3481"/>
      <c r="TGT1" s="3481"/>
      <c r="TGU1" s="3481"/>
      <c r="TGV1" s="3481"/>
      <c r="TGW1" s="3481"/>
      <c r="TGX1" s="3481"/>
      <c r="TGY1" s="3481"/>
      <c r="TGZ1" s="3481"/>
      <c r="THA1" s="3481"/>
      <c r="THB1" s="3481"/>
      <c r="THC1" s="3481"/>
      <c r="THD1" s="3481"/>
      <c r="THE1" s="3481"/>
      <c r="THF1" s="3481"/>
      <c r="THG1" s="3481"/>
      <c r="THH1" s="3481"/>
      <c r="THI1" s="3481"/>
      <c r="THJ1" s="3481"/>
      <c r="THK1" s="3481"/>
      <c r="THL1" s="3481"/>
      <c r="THM1" s="3481"/>
      <c r="THN1" s="3481"/>
      <c r="THO1" s="3481"/>
      <c r="THP1" s="3481"/>
      <c r="THQ1" s="3481"/>
      <c r="THR1" s="3481"/>
      <c r="THS1" s="3481"/>
      <c r="THT1" s="3481"/>
      <c r="THU1" s="3481"/>
      <c r="THV1" s="3481"/>
      <c r="THW1" s="3481"/>
      <c r="THX1" s="3481"/>
      <c r="THY1" s="3481"/>
      <c r="THZ1" s="3481"/>
      <c r="TIA1" s="3481"/>
      <c r="TIB1" s="3481"/>
      <c r="TIC1" s="3481"/>
      <c r="TID1" s="3481"/>
      <c r="TIE1" s="3481"/>
      <c r="TIF1" s="3481"/>
      <c r="TIG1" s="3481"/>
      <c r="TIH1" s="3481"/>
      <c r="TII1" s="3481"/>
      <c r="TIJ1" s="3481"/>
      <c r="TIK1" s="3481"/>
      <c r="TIL1" s="3481"/>
      <c r="TIM1" s="3481"/>
      <c r="TIN1" s="3481"/>
      <c r="TIO1" s="3481"/>
      <c r="TIP1" s="3481"/>
      <c r="TIQ1" s="3481"/>
      <c r="TIR1" s="3481"/>
      <c r="TIS1" s="3481"/>
      <c r="TIT1" s="3481"/>
      <c r="TIU1" s="3481"/>
      <c r="TIV1" s="3481"/>
      <c r="TIW1" s="3481"/>
      <c r="TIX1" s="3481"/>
      <c r="TIY1" s="3481"/>
      <c r="TIZ1" s="3481"/>
      <c r="TJA1" s="3481"/>
      <c r="TJB1" s="3481"/>
      <c r="TJC1" s="3481"/>
      <c r="TJD1" s="3481"/>
      <c r="TJE1" s="3481"/>
      <c r="TJF1" s="3481"/>
      <c r="TJG1" s="3481"/>
      <c r="TJH1" s="3481"/>
      <c r="TJI1" s="3481"/>
      <c r="TJJ1" s="3481"/>
      <c r="TJK1" s="3481"/>
      <c r="TJL1" s="3481"/>
      <c r="TJM1" s="3481"/>
      <c r="TJN1" s="3481"/>
      <c r="TJO1" s="3481"/>
      <c r="TJP1" s="3481"/>
      <c r="TJQ1" s="3481"/>
      <c r="TJR1" s="3481"/>
      <c r="TJS1" s="3481"/>
      <c r="TJT1" s="3481"/>
      <c r="TJU1" s="3481"/>
      <c r="TJV1" s="3481"/>
      <c r="TJW1" s="3481"/>
      <c r="TJX1" s="3481"/>
      <c r="TJY1" s="3481"/>
      <c r="TJZ1" s="3481"/>
      <c r="TKA1" s="3481"/>
      <c r="TKB1" s="3481"/>
      <c r="TKC1" s="3481"/>
      <c r="TKD1" s="3481"/>
      <c r="TKE1" s="3481"/>
      <c r="TKF1" s="3481"/>
      <c r="TKG1" s="3481"/>
      <c r="TKH1" s="3481"/>
      <c r="TKI1" s="3481"/>
      <c r="TKJ1" s="3481"/>
      <c r="TKK1" s="3481"/>
      <c r="TKL1" s="3481"/>
      <c r="TKM1" s="3481"/>
      <c r="TKN1" s="3481"/>
      <c r="TKO1" s="3481"/>
      <c r="TKP1" s="3481"/>
      <c r="TKQ1" s="3481"/>
      <c r="TKR1" s="3481"/>
      <c r="TKS1" s="3481"/>
      <c r="TKT1" s="3481"/>
      <c r="TKU1" s="3481"/>
      <c r="TKV1" s="3481"/>
      <c r="TKW1" s="3481"/>
      <c r="TKX1" s="3481"/>
      <c r="TKY1" s="3481"/>
      <c r="TKZ1" s="3481"/>
      <c r="TLA1" s="3481"/>
      <c r="TLB1" s="3481"/>
      <c r="TLC1" s="3481"/>
      <c r="TLD1" s="3481"/>
      <c r="TLE1" s="3481"/>
      <c r="TLF1" s="3481"/>
      <c r="TLG1" s="3481"/>
      <c r="TLH1" s="3481"/>
      <c r="TLI1" s="3481"/>
      <c r="TLJ1" s="3481"/>
      <c r="TLK1" s="3481"/>
      <c r="TLL1" s="3481"/>
      <c r="TLM1" s="3481"/>
      <c r="TLN1" s="3481"/>
      <c r="TLO1" s="3481"/>
      <c r="TLP1" s="3481"/>
      <c r="TLQ1" s="3481"/>
      <c r="TLR1" s="3481"/>
      <c r="TLS1" s="3481"/>
      <c r="TLT1" s="3481"/>
      <c r="TLU1" s="3481"/>
      <c r="TLV1" s="3481"/>
      <c r="TLW1" s="3481"/>
      <c r="TLX1" s="3481"/>
      <c r="TLY1" s="3481"/>
      <c r="TLZ1" s="3481"/>
      <c r="TMA1" s="3481"/>
      <c r="TMB1" s="3481"/>
      <c r="TMC1" s="3481"/>
      <c r="TMD1" s="3481"/>
      <c r="TME1" s="3481"/>
      <c r="TMF1" s="3481"/>
      <c r="TMG1" s="3481"/>
      <c r="TMH1" s="3481"/>
      <c r="TMI1" s="3481"/>
      <c r="TMJ1" s="3481"/>
      <c r="TMK1" s="3481"/>
      <c r="TML1" s="3481"/>
      <c r="TMM1" s="3481"/>
      <c r="TMN1" s="3481"/>
      <c r="TMO1" s="3481"/>
      <c r="TMP1" s="3481"/>
      <c r="TMQ1" s="3481"/>
      <c r="TMR1" s="3481"/>
      <c r="TMS1" s="3481"/>
      <c r="TMT1" s="3481"/>
      <c r="TMU1" s="3481"/>
      <c r="TMV1" s="3481"/>
      <c r="TMW1" s="3481"/>
      <c r="TMX1" s="3481"/>
      <c r="TMY1" s="3481"/>
      <c r="TMZ1" s="3481"/>
      <c r="TNA1" s="3481"/>
      <c r="TNB1" s="3481"/>
      <c r="TNC1" s="3481"/>
      <c r="TND1" s="3481"/>
      <c r="TNE1" s="3481"/>
      <c r="TNF1" s="3481"/>
      <c r="TNG1" s="3481"/>
      <c r="TNH1" s="3481"/>
      <c r="TNI1" s="3481"/>
      <c r="TNJ1" s="3481"/>
      <c r="TNK1" s="3481"/>
      <c r="TNL1" s="3481"/>
      <c r="TNM1" s="3481"/>
      <c r="TNN1" s="3481"/>
      <c r="TNO1" s="3481"/>
      <c r="TNP1" s="3481"/>
      <c r="TNQ1" s="3481"/>
      <c r="TNR1" s="3481"/>
      <c r="TNS1" s="3481"/>
      <c r="TNT1" s="3481"/>
      <c r="TNU1" s="3481"/>
      <c r="TNV1" s="3481"/>
      <c r="TNW1" s="3481"/>
      <c r="TNX1" s="3481"/>
      <c r="TNY1" s="3481"/>
      <c r="TNZ1" s="3481"/>
      <c r="TOA1" s="3481"/>
      <c r="TOB1" s="3481"/>
      <c r="TOC1" s="3481"/>
      <c r="TOD1" s="3481"/>
      <c r="TOE1" s="3481"/>
      <c r="TOF1" s="3481"/>
      <c r="TOG1" s="3481"/>
      <c r="TOH1" s="3481"/>
      <c r="TOI1" s="3481"/>
      <c r="TOJ1" s="3481"/>
      <c r="TOK1" s="3481"/>
      <c r="TOL1" s="3481"/>
      <c r="TOM1" s="3481"/>
      <c r="TON1" s="3481"/>
      <c r="TOO1" s="3481"/>
      <c r="TOP1" s="3481"/>
      <c r="TOQ1" s="3481"/>
      <c r="TOR1" s="3481"/>
      <c r="TOS1" s="3481"/>
      <c r="TOT1" s="3481"/>
      <c r="TOU1" s="3481"/>
      <c r="TOV1" s="3481"/>
      <c r="TOW1" s="3481"/>
      <c r="TOX1" s="3481"/>
      <c r="TOY1" s="3481"/>
      <c r="TOZ1" s="3481"/>
      <c r="TPA1" s="3481"/>
      <c r="TPB1" s="3481"/>
      <c r="TPC1" s="3481"/>
      <c r="TPD1" s="3481"/>
      <c r="TPE1" s="3481"/>
      <c r="TPF1" s="3481"/>
      <c r="TPG1" s="3481"/>
      <c r="TPH1" s="3481"/>
      <c r="TPI1" s="3481"/>
      <c r="TPJ1" s="3481"/>
      <c r="TPK1" s="3481"/>
      <c r="TPL1" s="3481"/>
      <c r="TPM1" s="3481"/>
      <c r="TPN1" s="3481"/>
      <c r="TPO1" s="3481"/>
      <c r="TPP1" s="3481"/>
      <c r="TPQ1" s="3481"/>
      <c r="TPR1" s="3481"/>
      <c r="TPS1" s="3481"/>
      <c r="TPT1" s="3481"/>
      <c r="TPU1" s="3481"/>
      <c r="TPV1" s="3481"/>
      <c r="TPW1" s="3481"/>
      <c r="TPX1" s="3481"/>
      <c r="TPY1" s="3481"/>
      <c r="TPZ1" s="3481"/>
      <c r="TQA1" s="3481"/>
      <c r="TQB1" s="3481"/>
      <c r="TQC1" s="3481"/>
      <c r="TQD1" s="3481"/>
      <c r="TQE1" s="3481"/>
      <c r="TQF1" s="3481"/>
      <c r="TQG1" s="3481"/>
      <c r="TQH1" s="3481"/>
      <c r="TQI1" s="3481"/>
      <c r="TQJ1" s="3481"/>
      <c r="TQK1" s="3481"/>
      <c r="TQL1" s="3481"/>
      <c r="TQM1" s="3481"/>
      <c r="TQN1" s="3481"/>
      <c r="TQO1" s="3481"/>
      <c r="TQP1" s="3481"/>
      <c r="TQQ1" s="3481"/>
      <c r="TQR1" s="3481"/>
      <c r="TQS1" s="3481"/>
      <c r="TQT1" s="3481"/>
      <c r="TQU1" s="3481"/>
      <c r="TQV1" s="3481"/>
      <c r="TQW1" s="3481"/>
      <c r="TQX1" s="3481"/>
      <c r="TQY1" s="3481"/>
      <c r="TQZ1" s="3481"/>
      <c r="TRA1" s="3481"/>
      <c r="TRB1" s="3481"/>
      <c r="TRC1" s="3481"/>
      <c r="TRD1" s="3481"/>
      <c r="TRE1" s="3481"/>
      <c r="TRF1" s="3481"/>
      <c r="TRG1" s="3481"/>
      <c r="TRH1" s="3481"/>
      <c r="TRI1" s="3481"/>
      <c r="TRJ1" s="3481"/>
      <c r="TRK1" s="3481"/>
      <c r="TRL1" s="3481"/>
      <c r="TRM1" s="3481"/>
      <c r="TRN1" s="3481"/>
      <c r="TRO1" s="3481"/>
      <c r="TRP1" s="3481"/>
      <c r="TRQ1" s="3481"/>
      <c r="TRR1" s="3481"/>
      <c r="TRS1" s="3481"/>
      <c r="TRT1" s="3481"/>
      <c r="TRU1" s="3481"/>
      <c r="TRV1" s="3481"/>
      <c r="TRW1" s="3481"/>
      <c r="TRX1" s="3481"/>
      <c r="TRY1" s="3481"/>
      <c r="TRZ1" s="3481"/>
      <c r="TSA1" s="3481"/>
      <c r="TSB1" s="3481"/>
      <c r="TSC1" s="3481"/>
      <c r="TSD1" s="3481"/>
      <c r="TSE1" s="3481"/>
      <c r="TSF1" s="3481"/>
      <c r="TSG1" s="3481"/>
      <c r="TSH1" s="3481"/>
      <c r="TSI1" s="3481"/>
      <c r="TSJ1" s="3481"/>
      <c r="TSK1" s="3481"/>
      <c r="TSL1" s="3481"/>
      <c r="TSM1" s="3481"/>
      <c r="TSN1" s="3481"/>
      <c r="TSO1" s="3481"/>
      <c r="TSP1" s="3481"/>
      <c r="TSQ1" s="3481"/>
      <c r="TSR1" s="3481"/>
      <c r="TSS1" s="3481"/>
      <c r="TST1" s="3481"/>
      <c r="TSU1" s="3481"/>
      <c r="TSV1" s="3481"/>
      <c r="TSW1" s="3481"/>
      <c r="TSX1" s="3481"/>
      <c r="TSY1" s="3481"/>
      <c r="TSZ1" s="3481"/>
      <c r="TTA1" s="3481"/>
      <c r="TTB1" s="3481"/>
      <c r="TTC1" s="3481"/>
      <c r="TTD1" s="3481"/>
      <c r="TTE1" s="3481"/>
      <c r="TTF1" s="3481"/>
      <c r="TTG1" s="3481"/>
      <c r="TTH1" s="3481"/>
      <c r="TTI1" s="3481"/>
      <c r="TTJ1" s="3481"/>
      <c r="TTK1" s="3481"/>
      <c r="TTL1" s="3481"/>
      <c r="TTM1" s="3481"/>
      <c r="TTN1" s="3481"/>
      <c r="TTO1" s="3481"/>
      <c r="TTP1" s="3481"/>
      <c r="TTQ1" s="3481"/>
      <c r="TTR1" s="3481"/>
      <c r="TTS1" s="3481"/>
      <c r="TTT1" s="3481"/>
      <c r="TTU1" s="3481"/>
      <c r="TTV1" s="3481"/>
      <c r="TTW1" s="3481"/>
      <c r="TTX1" s="3481"/>
      <c r="TTY1" s="3481"/>
      <c r="TTZ1" s="3481"/>
      <c r="TUA1" s="3481"/>
      <c r="TUB1" s="3481"/>
      <c r="TUC1" s="3481"/>
      <c r="TUD1" s="3481"/>
      <c r="TUE1" s="3481"/>
      <c r="TUF1" s="3481"/>
      <c r="TUG1" s="3481"/>
      <c r="TUH1" s="3481"/>
      <c r="TUI1" s="3481"/>
      <c r="TUJ1" s="3481"/>
      <c r="TUK1" s="3481"/>
      <c r="TUL1" s="3481"/>
      <c r="TUM1" s="3481"/>
      <c r="TUN1" s="3481"/>
      <c r="TUO1" s="3481"/>
      <c r="TUP1" s="3481"/>
      <c r="TUQ1" s="3481"/>
      <c r="TUR1" s="3481"/>
      <c r="TUS1" s="3481"/>
      <c r="TUT1" s="3481"/>
      <c r="TUU1" s="3481"/>
      <c r="TUV1" s="3481"/>
      <c r="TUW1" s="3481"/>
      <c r="TUX1" s="3481"/>
      <c r="TUY1" s="3481"/>
      <c r="TUZ1" s="3481"/>
      <c r="TVA1" s="3481"/>
      <c r="TVB1" s="3481"/>
      <c r="TVC1" s="3481"/>
      <c r="TVD1" s="3481"/>
      <c r="TVE1" s="3481"/>
      <c r="TVF1" s="3481"/>
      <c r="TVG1" s="3481"/>
      <c r="TVH1" s="3481"/>
      <c r="TVI1" s="3481"/>
      <c r="TVJ1" s="3481"/>
      <c r="TVK1" s="3481"/>
      <c r="TVL1" s="3481"/>
      <c r="TVM1" s="3481"/>
      <c r="TVN1" s="3481"/>
      <c r="TVO1" s="3481"/>
      <c r="TVP1" s="3481"/>
      <c r="TVQ1" s="3481"/>
      <c r="TVR1" s="3481"/>
      <c r="TVS1" s="3481"/>
      <c r="TVT1" s="3481"/>
      <c r="TVU1" s="3481"/>
      <c r="TVV1" s="3481"/>
      <c r="TVW1" s="3481"/>
      <c r="TVX1" s="3481"/>
      <c r="TVY1" s="3481"/>
      <c r="TVZ1" s="3481"/>
      <c r="TWA1" s="3481"/>
      <c r="TWB1" s="3481"/>
      <c r="TWC1" s="3481"/>
      <c r="TWD1" s="3481"/>
      <c r="TWE1" s="3481"/>
      <c r="TWF1" s="3481"/>
      <c r="TWG1" s="3481"/>
      <c r="TWH1" s="3481"/>
      <c r="TWI1" s="3481"/>
      <c r="TWJ1" s="3481"/>
      <c r="TWK1" s="3481"/>
      <c r="TWL1" s="3481"/>
      <c r="TWM1" s="3481"/>
      <c r="TWN1" s="3481"/>
      <c r="TWO1" s="3481"/>
      <c r="TWP1" s="3481"/>
      <c r="TWQ1" s="3481"/>
      <c r="TWR1" s="3481"/>
      <c r="TWS1" s="3481"/>
      <c r="TWT1" s="3481"/>
      <c r="TWU1" s="3481"/>
      <c r="TWV1" s="3481"/>
      <c r="TWW1" s="3481"/>
      <c r="TWX1" s="3481"/>
      <c r="TWY1" s="3481"/>
      <c r="TWZ1" s="3481"/>
      <c r="TXA1" s="3481"/>
      <c r="TXB1" s="3481"/>
      <c r="TXC1" s="3481"/>
      <c r="TXD1" s="3481"/>
      <c r="TXE1" s="3481"/>
      <c r="TXF1" s="3481"/>
      <c r="TXG1" s="3481"/>
      <c r="TXH1" s="3481"/>
      <c r="TXI1" s="3481"/>
      <c r="TXJ1" s="3481"/>
      <c r="TXK1" s="3481"/>
      <c r="TXL1" s="3481"/>
      <c r="TXM1" s="3481"/>
      <c r="TXN1" s="3481"/>
      <c r="TXO1" s="3481"/>
      <c r="TXP1" s="3481"/>
      <c r="TXQ1" s="3481"/>
      <c r="TXR1" s="3481"/>
      <c r="TXS1" s="3481"/>
      <c r="TXT1" s="3481"/>
      <c r="TXU1" s="3481"/>
      <c r="TXV1" s="3481"/>
      <c r="TXW1" s="3481"/>
      <c r="TXX1" s="3481"/>
      <c r="TXY1" s="3481"/>
      <c r="TXZ1" s="3481"/>
      <c r="TYA1" s="3481"/>
      <c r="TYB1" s="3481"/>
      <c r="TYC1" s="3481"/>
      <c r="TYD1" s="3481"/>
      <c r="TYE1" s="3481"/>
      <c r="TYF1" s="3481"/>
      <c r="TYG1" s="3481"/>
      <c r="TYH1" s="3481"/>
      <c r="TYI1" s="3481"/>
      <c r="TYJ1" s="3481"/>
      <c r="TYK1" s="3481"/>
      <c r="TYL1" s="3481"/>
      <c r="TYM1" s="3481"/>
      <c r="TYN1" s="3481"/>
      <c r="TYO1" s="3481"/>
      <c r="TYP1" s="3481"/>
      <c r="TYQ1" s="3481"/>
      <c r="TYR1" s="3481"/>
      <c r="TYS1" s="3481"/>
      <c r="TYT1" s="3481"/>
      <c r="TYU1" s="3481"/>
      <c r="TYV1" s="3481"/>
      <c r="TYW1" s="3481"/>
      <c r="TYX1" s="3481"/>
      <c r="TYY1" s="3481"/>
      <c r="TYZ1" s="3481"/>
      <c r="TZA1" s="3481"/>
      <c r="TZB1" s="3481"/>
      <c r="TZC1" s="3481"/>
      <c r="TZD1" s="3481"/>
      <c r="TZE1" s="3481"/>
      <c r="TZF1" s="3481"/>
      <c r="TZG1" s="3481"/>
      <c r="TZH1" s="3481"/>
      <c r="TZI1" s="3481"/>
      <c r="TZJ1" s="3481"/>
      <c r="TZK1" s="3481"/>
      <c r="TZL1" s="3481"/>
      <c r="TZM1" s="3481"/>
      <c r="TZN1" s="3481"/>
      <c r="TZO1" s="3481"/>
      <c r="TZP1" s="3481"/>
      <c r="TZQ1" s="3481"/>
      <c r="TZR1" s="3481"/>
      <c r="TZS1" s="3481"/>
      <c r="TZT1" s="3481"/>
      <c r="TZU1" s="3481"/>
      <c r="TZV1" s="3481"/>
      <c r="TZW1" s="3481"/>
      <c r="TZX1" s="3481"/>
      <c r="TZY1" s="3481"/>
      <c r="TZZ1" s="3481"/>
      <c r="UAA1" s="3481"/>
      <c r="UAB1" s="3481"/>
      <c r="UAC1" s="3481"/>
      <c r="UAD1" s="3481"/>
      <c r="UAE1" s="3481"/>
      <c r="UAF1" s="3481"/>
      <c r="UAG1" s="3481"/>
      <c r="UAH1" s="3481"/>
      <c r="UAI1" s="3481"/>
      <c r="UAJ1" s="3481"/>
      <c r="UAK1" s="3481"/>
      <c r="UAL1" s="3481"/>
      <c r="UAM1" s="3481"/>
      <c r="UAN1" s="3481"/>
      <c r="UAO1" s="3481"/>
      <c r="UAP1" s="3481"/>
      <c r="UAQ1" s="3481"/>
      <c r="UAR1" s="3481"/>
      <c r="UAS1" s="3481"/>
      <c r="UAT1" s="3481"/>
      <c r="UAU1" s="3481"/>
      <c r="UAV1" s="3481"/>
      <c r="UAW1" s="3481"/>
      <c r="UAX1" s="3481"/>
      <c r="UAY1" s="3481"/>
      <c r="UAZ1" s="3481"/>
      <c r="UBA1" s="3481"/>
      <c r="UBB1" s="3481"/>
      <c r="UBC1" s="3481"/>
      <c r="UBD1" s="3481"/>
      <c r="UBE1" s="3481"/>
      <c r="UBF1" s="3481"/>
      <c r="UBG1" s="3481"/>
      <c r="UBH1" s="3481"/>
      <c r="UBI1" s="3481"/>
      <c r="UBJ1" s="3481"/>
      <c r="UBK1" s="3481"/>
      <c r="UBL1" s="3481"/>
      <c r="UBM1" s="3481"/>
      <c r="UBN1" s="3481"/>
      <c r="UBO1" s="3481"/>
      <c r="UBP1" s="3481"/>
      <c r="UBQ1" s="3481"/>
      <c r="UBR1" s="3481"/>
      <c r="UBS1" s="3481"/>
      <c r="UBT1" s="3481"/>
      <c r="UBU1" s="3481"/>
      <c r="UBV1" s="3481"/>
      <c r="UBW1" s="3481"/>
      <c r="UBX1" s="3481"/>
      <c r="UBY1" s="3481"/>
      <c r="UBZ1" s="3481"/>
      <c r="UCA1" s="3481"/>
      <c r="UCB1" s="3481"/>
      <c r="UCC1" s="3481"/>
      <c r="UCD1" s="3481"/>
      <c r="UCE1" s="3481"/>
      <c r="UCF1" s="3481"/>
      <c r="UCG1" s="3481"/>
      <c r="UCH1" s="3481"/>
      <c r="UCI1" s="3481"/>
      <c r="UCJ1" s="3481"/>
      <c r="UCK1" s="3481"/>
      <c r="UCL1" s="3481"/>
      <c r="UCM1" s="3481"/>
      <c r="UCN1" s="3481"/>
      <c r="UCO1" s="3481"/>
      <c r="UCP1" s="3481"/>
      <c r="UCQ1" s="3481"/>
      <c r="UCR1" s="3481"/>
      <c r="UCS1" s="3481"/>
      <c r="UCT1" s="3481"/>
      <c r="UCU1" s="3481"/>
      <c r="UCV1" s="3481"/>
      <c r="UCW1" s="3481"/>
      <c r="UCX1" s="3481"/>
      <c r="UCY1" s="3481"/>
      <c r="UCZ1" s="3481"/>
      <c r="UDA1" s="3481"/>
      <c r="UDB1" s="3481"/>
      <c r="UDC1" s="3481"/>
      <c r="UDD1" s="3481"/>
      <c r="UDE1" s="3481"/>
      <c r="UDF1" s="3481"/>
      <c r="UDG1" s="3481"/>
      <c r="UDH1" s="3481"/>
      <c r="UDI1" s="3481"/>
      <c r="UDJ1" s="3481"/>
      <c r="UDK1" s="3481"/>
      <c r="UDL1" s="3481"/>
      <c r="UDM1" s="3481"/>
      <c r="UDN1" s="3481"/>
      <c r="UDO1" s="3481"/>
      <c r="UDP1" s="3481"/>
      <c r="UDQ1" s="3481"/>
      <c r="UDR1" s="3481"/>
      <c r="UDS1" s="3481"/>
      <c r="UDT1" s="3481"/>
      <c r="UDU1" s="3481"/>
      <c r="UDV1" s="3481"/>
      <c r="UDW1" s="3481"/>
      <c r="UDX1" s="3481"/>
      <c r="UDY1" s="3481"/>
      <c r="UDZ1" s="3481"/>
      <c r="UEA1" s="3481"/>
      <c r="UEB1" s="3481"/>
      <c r="UEC1" s="3481"/>
      <c r="UED1" s="3481"/>
      <c r="UEE1" s="3481"/>
      <c r="UEF1" s="3481"/>
      <c r="UEG1" s="3481"/>
      <c r="UEH1" s="3481"/>
      <c r="UEI1" s="3481"/>
      <c r="UEJ1" s="3481"/>
      <c r="UEK1" s="3481"/>
      <c r="UEL1" s="3481"/>
      <c r="UEM1" s="3481"/>
      <c r="UEN1" s="3481"/>
      <c r="UEO1" s="3481"/>
      <c r="UEP1" s="3481"/>
      <c r="UEQ1" s="3481"/>
      <c r="UER1" s="3481"/>
      <c r="UES1" s="3481"/>
      <c r="UET1" s="3481"/>
      <c r="UEU1" s="3481"/>
      <c r="UEV1" s="3481"/>
      <c r="UEW1" s="3481"/>
      <c r="UEX1" s="3481"/>
      <c r="UEY1" s="3481"/>
      <c r="UEZ1" s="3481"/>
      <c r="UFA1" s="3481"/>
      <c r="UFB1" s="3481"/>
      <c r="UFC1" s="3481"/>
      <c r="UFD1" s="3481"/>
      <c r="UFE1" s="3481"/>
      <c r="UFF1" s="3481"/>
      <c r="UFG1" s="3481"/>
      <c r="UFH1" s="3481"/>
      <c r="UFI1" s="3481"/>
      <c r="UFJ1" s="3481"/>
      <c r="UFK1" s="3481"/>
      <c r="UFL1" s="3481"/>
      <c r="UFM1" s="3481"/>
      <c r="UFN1" s="3481"/>
      <c r="UFO1" s="3481"/>
      <c r="UFP1" s="3481"/>
      <c r="UFQ1" s="3481"/>
      <c r="UFR1" s="3481"/>
      <c r="UFS1" s="3481"/>
      <c r="UFT1" s="3481"/>
      <c r="UFU1" s="3481"/>
      <c r="UFV1" s="3481"/>
      <c r="UFW1" s="3481"/>
      <c r="UFX1" s="3481"/>
      <c r="UFY1" s="3481"/>
      <c r="UFZ1" s="3481"/>
      <c r="UGA1" s="3481"/>
      <c r="UGB1" s="3481"/>
      <c r="UGC1" s="3481"/>
      <c r="UGD1" s="3481"/>
      <c r="UGE1" s="3481"/>
      <c r="UGF1" s="3481"/>
      <c r="UGG1" s="3481"/>
      <c r="UGH1" s="3481"/>
      <c r="UGI1" s="3481"/>
      <c r="UGJ1" s="3481"/>
      <c r="UGK1" s="3481"/>
      <c r="UGL1" s="3481"/>
      <c r="UGM1" s="3481"/>
      <c r="UGN1" s="3481"/>
      <c r="UGO1" s="3481"/>
      <c r="UGP1" s="3481"/>
      <c r="UGQ1" s="3481"/>
      <c r="UGR1" s="3481"/>
      <c r="UGS1" s="3481"/>
      <c r="UGT1" s="3481"/>
      <c r="UGU1" s="3481"/>
      <c r="UGV1" s="3481"/>
      <c r="UGW1" s="3481"/>
      <c r="UGX1" s="3481"/>
      <c r="UGY1" s="3481"/>
      <c r="UGZ1" s="3481"/>
      <c r="UHA1" s="3481"/>
      <c r="UHB1" s="3481"/>
      <c r="UHC1" s="3481"/>
      <c r="UHD1" s="3481"/>
      <c r="UHE1" s="3481"/>
      <c r="UHF1" s="3481"/>
      <c r="UHG1" s="3481"/>
      <c r="UHH1" s="3481"/>
      <c r="UHI1" s="3481"/>
      <c r="UHJ1" s="3481"/>
      <c r="UHK1" s="3481"/>
      <c r="UHL1" s="3481"/>
      <c r="UHM1" s="3481"/>
      <c r="UHN1" s="3481"/>
      <c r="UHO1" s="3481"/>
      <c r="UHP1" s="3481"/>
      <c r="UHQ1" s="3481"/>
      <c r="UHR1" s="3481"/>
      <c r="UHS1" s="3481"/>
      <c r="UHT1" s="3481"/>
      <c r="UHU1" s="3481"/>
      <c r="UHV1" s="3481"/>
      <c r="UHW1" s="3481"/>
      <c r="UHX1" s="3481"/>
      <c r="UHY1" s="3481"/>
      <c r="UHZ1" s="3481"/>
      <c r="UIA1" s="3481"/>
      <c r="UIB1" s="3481"/>
      <c r="UIC1" s="3481"/>
      <c r="UID1" s="3481"/>
      <c r="UIE1" s="3481"/>
      <c r="UIF1" s="3481"/>
      <c r="UIG1" s="3481"/>
      <c r="UIH1" s="3481"/>
      <c r="UII1" s="3481"/>
      <c r="UIJ1" s="3481"/>
      <c r="UIK1" s="3481"/>
      <c r="UIL1" s="3481"/>
      <c r="UIM1" s="3481"/>
      <c r="UIN1" s="3481"/>
      <c r="UIO1" s="3481"/>
      <c r="UIP1" s="3481"/>
      <c r="UIQ1" s="3481"/>
      <c r="UIR1" s="3481"/>
      <c r="UIS1" s="3481"/>
      <c r="UIT1" s="3481"/>
      <c r="UIU1" s="3481"/>
      <c r="UIV1" s="3481"/>
      <c r="UIW1" s="3481"/>
      <c r="UIX1" s="3481"/>
      <c r="UIY1" s="3481"/>
      <c r="UIZ1" s="3481"/>
      <c r="UJA1" s="3481"/>
      <c r="UJB1" s="3481"/>
      <c r="UJC1" s="3481"/>
      <c r="UJD1" s="3481"/>
      <c r="UJE1" s="3481"/>
      <c r="UJF1" s="3481"/>
      <c r="UJG1" s="3481"/>
      <c r="UJH1" s="3481"/>
      <c r="UJI1" s="3481"/>
      <c r="UJJ1" s="3481"/>
      <c r="UJK1" s="3481"/>
      <c r="UJL1" s="3481"/>
      <c r="UJM1" s="3481"/>
      <c r="UJN1" s="3481"/>
      <c r="UJO1" s="3481"/>
      <c r="UJP1" s="3481"/>
      <c r="UJQ1" s="3481"/>
      <c r="UJR1" s="3481"/>
      <c r="UJS1" s="3481"/>
      <c r="UJT1" s="3481"/>
      <c r="UJU1" s="3481"/>
      <c r="UJV1" s="3481"/>
      <c r="UJW1" s="3481"/>
      <c r="UJX1" s="3481"/>
      <c r="UJY1" s="3481"/>
      <c r="UJZ1" s="3481"/>
      <c r="UKA1" s="3481"/>
      <c r="UKB1" s="3481"/>
      <c r="UKC1" s="3481"/>
      <c r="UKD1" s="3481"/>
      <c r="UKE1" s="3481"/>
      <c r="UKF1" s="3481"/>
      <c r="UKG1" s="3481"/>
      <c r="UKH1" s="3481"/>
      <c r="UKI1" s="3481"/>
      <c r="UKJ1" s="3481"/>
      <c r="UKK1" s="3481"/>
      <c r="UKL1" s="3481"/>
      <c r="UKM1" s="3481"/>
      <c r="UKN1" s="3481"/>
      <c r="UKO1" s="3481"/>
      <c r="UKP1" s="3481"/>
      <c r="UKQ1" s="3481"/>
      <c r="UKR1" s="3481"/>
      <c r="UKS1" s="3481"/>
      <c r="UKT1" s="3481"/>
      <c r="UKU1" s="3481"/>
      <c r="UKV1" s="3481"/>
      <c r="UKW1" s="3481"/>
      <c r="UKX1" s="3481"/>
      <c r="UKY1" s="3481"/>
      <c r="UKZ1" s="3481"/>
      <c r="ULA1" s="3481"/>
      <c r="ULB1" s="3481"/>
      <c r="ULC1" s="3481"/>
      <c r="ULD1" s="3481"/>
      <c r="ULE1" s="3481"/>
      <c r="ULF1" s="3481"/>
      <c r="ULG1" s="3481"/>
      <c r="ULH1" s="3481"/>
      <c r="ULI1" s="3481"/>
      <c r="ULJ1" s="3481"/>
      <c r="ULK1" s="3481"/>
      <c r="ULL1" s="3481"/>
      <c r="ULM1" s="3481"/>
      <c r="ULN1" s="3481"/>
      <c r="ULO1" s="3481"/>
      <c r="ULP1" s="3481"/>
      <c r="ULQ1" s="3481"/>
      <c r="ULR1" s="3481"/>
      <c r="ULS1" s="3481"/>
      <c r="ULT1" s="3481"/>
      <c r="ULU1" s="3481"/>
      <c r="ULV1" s="3481"/>
      <c r="ULW1" s="3481"/>
      <c r="ULX1" s="3481"/>
      <c r="ULY1" s="3481"/>
      <c r="ULZ1" s="3481"/>
      <c r="UMA1" s="3481"/>
      <c r="UMB1" s="3481"/>
      <c r="UMC1" s="3481"/>
      <c r="UMD1" s="3481"/>
      <c r="UME1" s="3481"/>
      <c r="UMF1" s="3481"/>
      <c r="UMG1" s="3481"/>
      <c r="UMH1" s="3481"/>
      <c r="UMI1" s="3481"/>
      <c r="UMJ1" s="3481"/>
      <c r="UMK1" s="3481"/>
      <c r="UML1" s="3481"/>
      <c r="UMM1" s="3481"/>
      <c r="UMN1" s="3481"/>
      <c r="UMO1" s="3481"/>
      <c r="UMP1" s="3481"/>
      <c r="UMQ1" s="3481"/>
      <c r="UMR1" s="3481"/>
      <c r="UMS1" s="3481"/>
      <c r="UMT1" s="3481"/>
      <c r="UMU1" s="3481"/>
      <c r="UMV1" s="3481"/>
      <c r="UMW1" s="3481"/>
      <c r="UMX1" s="3481"/>
      <c r="UMY1" s="3481"/>
      <c r="UMZ1" s="3481"/>
      <c r="UNA1" s="3481"/>
      <c r="UNB1" s="3481"/>
      <c r="UNC1" s="3481"/>
      <c r="UND1" s="3481"/>
      <c r="UNE1" s="3481"/>
      <c r="UNF1" s="3481"/>
      <c r="UNG1" s="3481"/>
      <c r="UNH1" s="3481"/>
      <c r="UNI1" s="3481"/>
      <c r="UNJ1" s="3481"/>
      <c r="UNK1" s="3481"/>
      <c r="UNL1" s="3481"/>
      <c r="UNM1" s="3481"/>
      <c r="UNN1" s="3481"/>
      <c r="UNO1" s="3481"/>
      <c r="UNP1" s="3481"/>
      <c r="UNQ1" s="3481"/>
      <c r="UNR1" s="3481"/>
      <c r="UNS1" s="3481"/>
      <c r="UNT1" s="3481"/>
      <c r="UNU1" s="3481"/>
      <c r="UNV1" s="3481"/>
      <c r="UNW1" s="3481"/>
      <c r="UNX1" s="3481"/>
      <c r="UNY1" s="3481"/>
      <c r="UNZ1" s="3481"/>
      <c r="UOA1" s="3481"/>
      <c r="UOB1" s="3481"/>
      <c r="UOC1" s="3481"/>
      <c r="UOD1" s="3481"/>
      <c r="UOE1" s="3481"/>
      <c r="UOF1" s="3481"/>
      <c r="UOG1" s="3481"/>
      <c r="UOH1" s="3481"/>
      <c r="UOI1" s="3481"/>
      <c r="UOJ1" s="3481"/>
      <c r="UOK1" s="3481"/>
      <c r="UOL1" s="3481"/>
      <c r="UOM1" s="3481"/>
      <c r="UON1" s="3481"/>
      <c r="UOO1" s="3481"/>
      <c r="UOP1" s="3481"/>
      <c r="UOQ1" s="3481"/>
      <c r="UOR1" s="3481"/>
      <c r="UOS1" s="3481"/>
      <c r="UOT1" s="3481"/>
      <c r="UOU1" s="3481"/>
      <c r="UOV1" s="3481"/>
      <c r="UOW1" s="3481"/>
      <c r="UOX1" s="3481"/>
      <c r="UOY1" s="3481"/>
      <c r="UOZ1" s="3481"/>
      <c r="UPA1" s="3481"/>
      <c r="UPB1" s="3481"/>
      <c r="UPC1" s="3481"/>
      <c r="UPD1" s="3481"/>
      <c r="UPE1" s="3481"/>
      <c r="UPF1" s="3481"/>
      <c r="UPG1" s="3481"/>
      <c r="UPH1" s="3481"/>
      <c r="UPI1" s="3481"/>
      <c r="UPJ1" s="3481"/>
      <c r="UPK1" s="3481"/>
      <c r="UPL1" s="3481"/>
      <c r="UPM1" s="3481"/>
      <c r="UPN1" s="3481"/>
      <c r="UPO1" s="3481"/>
      <c r="UPP1" s="3481"/>
      <c r="UPQ1" s="3481"/>
      <c r="UPR1" s="3481"/>
      <c r="UPS1" s="3481"/>
      <c r="UPT1" s="3481"/>
      <c r="UPU1" s="3481"/>
      <c r="UPV1" s="3481"/>
      <c r="UPW1" s="3481"/>
      <c r="UPX1" s="3481"/>
      <c r="UPY1" s="3481"/>
      <c r="UPZ1" s="3481"/>
      <c r="UQA1" s="3481"/>
      <c r="UQB1" s="3481"/>
      <c r="UQC1" s="3481"/>
      <c r="UQD1" s="3481"/>
      <c r="UQE1" s="3481"/>
      <c r="UQF1" s="3481"/>
      <c r="UQG1" s="3481"/>
      <c r="UQH1" s="3481"/>
      <c r="UQI1" s="3481"/>
      <c r="UQJ1" s="3481"/>
      <c r="UQK1" s="3481"/>
      <c r="UQL1" s="3481"/>
      <c r="UQM1" s="3481"/>
      <c r="UQN1" s="3481"/>
      <c r="UQO1" s="3481"/>
      <c r="UQP1" s="3481"/>
      <c r="UQQ1" s="3481"/>
      <c r="UQR1" s="3481"/>
      <c r="UQS1" s="3481"/>
      <c r="UQT1" s="3481"/>
      <c r="UQU1" s="3481"/>
      <c r="UQV1" s="3481"/>
      <c r="UQW1" s="3481"/>
      <c r="UQX1" s="3481"/>
      <c r="UQY1" s="3481"/>
      <c r="UQZ1" s="3481"/>
      <c r="URA1" s="3481"/>
      <c r="URB1" s="3481"/>
      <c r="URC1" s="3481"/>
      <c r="URD1" s="3481"/>
      <c r="URE1" s="3481"/>
      <c r="URF1" s="3481"/>
      <c r="URG1" s="3481"/>
      <c r="URH1" s="3481"/>
      <c r="URI1" s="3481"/>
      <c r="URJ1" s="3481"/>
      <c r="URK1" s="3481"/>
      <c r="URL1" s="3481"/>
      <c r="URM1" s="3481"/>
      <c r="URN1" s="3481"/>
      <c r="URO1" s="3481"/>
      <c r="URP1" s="3481"/>
      <c r="URQ1" s="3481"/>
      <c r="URR1" s="3481"/>
      <c r="URS1" s="3481"/>
      <c r="URT1" s="3481"/>
      <c r="URU1" s="3481"/>
      <c r="URV1" s="3481"/>
      <c r="URW1" s="3481"/>
      <c r="URX1" s="3481"/>
      <c r="URY1" s="3481"/>
      <c r="URZ1" s="3481"/>
      <c r="USA1" s="3481"/>
      <c r="USB1" s="3481"/>
      <c r="USC1" s="3481"/>
      <c r="USD1" s="3481"/>
      <c r="USE1" s="3481"/>
      <c r="USF1" s="3481"/>
      <c r="USG1" s="3481"/>
      <c r="USH1" s="3481"/>
      <c r="USI1" s="3481"/>
      <c r="USJ1" s="3481"/>
      <c r="USK1" s="3481"/>
      <c r="USL1" s="3481"/>
      <c r="USM1" s="3481"/>
      <c r="USN1" s="3481"/>
      <c r="USO1" s="3481"/>
      <c r="USP1" s="3481"/>
      <c r="USQ1" s="3481"/>
      <c r="USR1" s="3481"/>
      <c r="USS1" s="3481"/>
      <c r="UST1" s="3481"/>
      <c r="USU1" s="3481"/>
      <c r="USV1" s="3481"/>
      <c r="USW1" s="3481"/>
      <c r="USX1" s="3481"/>
      <c r="USY1" s="3481"/>
      <c r="USZ1" s="3481"/>
      <c r="UTA1" s="3481"/>
      <c r="UTB1" s="3481"/>
      <c r="UTC1" s="3481"/>
      <c r="UTD1" s="3481"/>
      <c r="UTE1" s="3481"/>
      <c r="UTF1" s="3481"/>
      <c r="UTG1" s="3481"/>
      <c r="UTH1" s="3481"/>
      <c r="UTI1" s="3481"/>
      <c r="UTJ1" s="3481"/>
      <c r="UTK1" s="3481"/>
      <c r="UTL1" s="3481"/>
      <c r="UTM1" s="3481"/>
      <c r="UTN1" s="3481"/>
      <c r="UTO1" s="3481"/>
      <c r="UTP1" s="3481"/>
      <c r="UTQ1" s="3481"/>
      <c r="UTR1" s="3481"/>
      <c r="UTS1" s="3481"/>
      <c r="UTT1" s="3481"/>
      <c r="UTU1" s="3481"/>
      <c r="UTV1" s="3481"/>
      <c r="UTW1" s="3481"/>
      <c r="UTX1" s="3481"/>
      <c r="UTY1" s="3481"/>
      <c r="UTZ1" s="3481"/>
      <c r="UUA1" s="3481"/>
      <c r="UUB1" s="3481"/>
      <c r="UUC1" s="3481"/>
      <c r="UUD1" s="3481"/>
      <c r="UUE1" s="3481"/>
      <c r="UUF1" s="3481"/>
      <c r="UUG1" s="3481"/>
      <c r="UUH1" s="3481"/>
      <c r="UUI1" s="3481"/>
      <c r="UUJ1" s="3481"/>
      <c r="UUK1" s="3481"/>
      <c r="UUL1" s="3481"/>
      <c r="UUM1" s="3481"/>
      <c r="UUN1" s="3481"/>
      <c r="UUO1" s="3481"/>
      <c r="UUP1" s="3481"/>
      <c r="UUQ1" s="3481"/>
      <c r="UUR1" s="3481"/>
      <c r="UUS1" s="3481"/>
      <c r="UUT1" s="3481"/>
      <c r="UUU1" s="3481"/>
      <c r="UUV1" s="3481"/>
      <c r="UUW1" s="3481"/>
      <c r="UUX1" s="3481"/>
      <c r="UUY1" s="3481"/>
      <c r="UUZ1" s="3481"/>
      <c r="UVA1" s="3481"/>
      <c r="UVB1" s="3481"/>
      <c r="UVC1" s="3481"/>
      <c r="UVD1" s="3481"/>
      <c r="UVE1" s="3481"/>
      <c r="UVF1" s="3481"/>
      <c r="UVG1" s="3481"/>
      <c r="UVH1" s="3481"/>
      <c r="UVI1" s="3481"/>
      <c r="UVJ1" s="3481"/>
      <c r="UVK1" s="3481"/>
      <c r="UVL1" s="3481"/>
      <c r="UVM1" s="3481"/>
      <c r="UVN1" s="3481"/>
      <c r="UVO1" s="3481"/>
      <c r="UVP1" s="3481"/>
      <c r="UVQ1" s="3481"/>
      <c r="UVR1" s="3481"/>
      <c r="UVS1" s="3481"/>
      <c r="UVT1" s="3481"/>
      <c r="UVU1" s="3481"/>
      <c r="UVV1" s="3481"/>
      <c r="UVW1" s="3481"/>
      <c r="UVX1" s="3481"/>
      <c r="UVY1" s="3481"/>
      <c r="UVZ1" s="3481"/>
      <c r="UWA1" s="3481"/>
      <c r="UWB1" s="3481"/>
      <c r="UWC1" s="3481"/>
      <c r="UWD1" s="3481"/>
      <c r="UWE1" s="3481"/>
      <c r="UWF1" s="3481"/>
      <c r="UWG1" s="3481"/>
      <c r="UWH1" s="3481"/>
      <c r="UWI1" s="3481"/>
      <c r="UWJ1" s="3481"/>
      <c r="UWK1" s="3481"/>
      <c r="UWL1" s="3481"/>
      <c r="UWM1" s="3481"/>
      <c r="UWN1" s="3481"/>
      <c r="UWO1" s="3481"/>
      <c r="UWP1" s="3481"/>
      <c r="UWQ1" s="3481"/>
      <c r="UWR1" s="3481"/>
      <c r="UWS1" s="3481"/>
      <c r="UWT1" s="3481"/>
      <c r="UWU1" s="3481"/>
      <c r="UWV1" s="3481"/>
      <c r="UWW1" s="3481"/>
      <c r="UWX1" s="3481"/>
      <c r="UWY1" s="3481"/>
      <c r="UWZ1" s="3481"/>
      <c r="UXA1" s="3481"/>
      <c r="UXB1" s="3481"/>
      <c r="UXC1" s="3481"/>
      <c r="UXD1" s="3481"/>
      <c r="UXE1" s="3481"/>
      <c r="UXF1" s="3481"/>
      <c r="UXG1" s="3481"/>
      <c r="UXH1" s="3481"/>
      <c r="UXI1" s="3481"/>
      <c r="UXJ1" s="3481"/>
      <c r="UXK1" s="3481"/>
      <c r="UXL1" s="3481"/>
      <c r="UXM1" s="3481"/>
      <c r="UXN1" s="3481"/>
      <c r="UXO1" s="3481"/>
      <c r="UXP1" s="3481"/>
      <c r="UXQ1" s="3481"/>
      <c r="UXR1" s="3481"/>
      <c r="UXS1" s="3481"/>
      <c r="UXT1" s="3481"/>
      <c r="UXU1" s="3481"/>
      <c r="UXV1" s="3481"/>
      <c r="UXW1" s="3481"/>
      <c r="UXX1" s="3481"/>
      <c r="UXY1" s="3481"/>
      <c r="UXZ1" s="3481"/>
      <c r="UYA1" s="3481"/>
      <c r="UYB1" s="3481"/>
      <c r="UYC1" s="3481"/>
      <c r="UYD1" s="3481"/>
      <c r="UYE1" s="3481"/>
      <c r="UYF1" s="3481"/>
      <c r="UYG1" s="3481"/>
      <c r="UYH1" s="3481"/>
      <c r="UYI1" s="3481"/>
      <c r="UYJ1" s="3481"/>
      <c r="UYK1" s="3481"/>
      <c r="UYL1" s="3481"/>
      <c r="UYM1" s="3481"/>
      <c r="UYN1" s="3481"/>
      <c r="UYO1" s="3481"/>
      <c r="UYP1" s="3481"/>
      <c r="UYQ1" s="3481"/>
      <c r="UYR1" s="3481"/>
      <c r="UYS1" s="3481"/>
      <c r="UYT1" s="3481"/>
      <c r="UYU1" s="3481"/>
      <c r="UYV1" s="3481"/>
      <c r="UYW1" s="3481"/>
      <c r="UYX1" s="3481"/>
      <c r="UYY1" s="3481"/>
      <c r="UYZ1" s="3481"/>
      <c r="UZA1" s="3481"/>
      <c r="UZB1" s="3481"/>
      <c r="UZC1" s="3481"/>
      <c r="UZD1" s="3481"/>
      <c r="UZE1" s="3481"/>
      <c r="UZF1" s="3481"/>
      <c r="UZG1" s="3481"/>
      <c r="UZH1" s="3481"/>
      <c r="UZI1" s="3481"/>
      <c r="UZJ1" s="3481"/>
      <c r="UZK1" s="3481"/>
      <c r="UZL1" s="3481"/>
      <c r="UZM1" s="3481"/>
      <c r="UZN1" s="3481"/>
      <c r="UZO1" s="3481"/>
      <c r="UZP1" s="3481"/>
      <c r="UZQ1" s="3481"/>
      <c r="UZR1" s="3481"/>
      <c r="UZS1" s="3481"/>
      <c r="UZT1" s="3481"/>
      <c r="UZU1" s="3481"/>
      <c r="UZV1" s="3481"/>
      <c r="UZW1" s="3481"/>
      <c r="UZX1" s="3481"/>
      <c r="UZY1" s="3481"/>
      <c r="UZZ1" s="3481"/>
      <c r="VAA1" s="3481"/>
      <c r="VAB1" s="3481"/>
      <c r="VAC1" s="3481"/>
      <c r="VAD1" s="3481"/>
      <c r="VAE1" s="3481"/>
      <c r="VAF1" s="3481"/>
      <c r="VAG1" s="3481"/>
      <c r="VAH1" s="3481"/>
      <c r="VAI1" s="3481"/>
      <c r="VAJ1" s="3481"/>
      <c r="VAK1" s="3481"/>
      <c r="VAL1" s="3481"/>
      <c r="VAM1" s="3481"/>
      <c r="VAN1" s="3481"/>
      <c r="VAO1" s="3481"/>
      <c r="VAP1" s="3481"/>
      <c r="VAQ1" s="3481"/>
      <c r="VAR1" s="3481"/>
      <c r="VAS1" s="3481"/>
      <c r="VAT1" s="3481"/>
      <c r="VAU1" s="3481"/>
      <c r="VAV1" s="3481"/>
      <c r="VAW1" s="3481"/>
      <c r="VAX1" s="3481"/>
      <c r="VAY1" s="3481"/>
      <c r="VAZ1" s="3481"/>
      <c r="VBA1" s="3481"/>
      <c r="VBB1" s="3481"/>
      <c r="VBC1" s="3481"/>
      <c r="VBD1" s="3481"/>
      <c r="VBE1" s="3481"/>
      <c r="VBF1" s="3481"/>
      <c r="VBG1" s="3481"/>
      <c r="VBH1" s="3481"/>
      <c r="VBI1" s="3481"/>
      <c r="VBJ1" s="3481"/>
      <c r="VBK1" s="3481"/>
      <c r="VBL1" s="3481"/>
      <c r="VBM1" s="3481"/>
      <c r="VBN1" s="3481"/>
      <c r="VBO1" s="3481"/>
      <c r="VBP1" s="3481"/>
      <c r="VBQ1" s="3481"/>
      <c r="VBR1" s="3481"/>
      <c r="VBS1" s="3481"/>
      <c r="VBT1" s="3481"/>
      <c r="VBU1" s="3481"/>
      <c r="VBV1" s="3481"/>
      <c r="VBW1" s="3481"/>
      <c r="VBX1" s="3481"/>
      <c r="VBY1" s="3481"/>
      <c r="VBZ1" s="3481"/>
      <c r="VCA1" s="3481"/>
      <c r="VCB1" s="3481"/>
      <c r="VCC1" s="3481"/>
      <c r="VCD1" s="3481"/>
      <c r="VCE1" s="3481"/>
      <c r="VCF1" s="3481"/>
      <c r="VCG1" s="3481"/>
      <c r="VCH1" s="3481"/>
      <c r="VCI1" s="3481"/>
      <c r="VCJ1" s="3481"/>
      <c r="VCK1" s="3481"/>
      <c r="VCL1" s="3481"/>
      <c r="VCM1" s="3481"/>
      <c r="VCN1" s="3481"/>
      <c r="VCO1" s="3481"/>
      <c r="VCP1" s="3481"/>
      <c r="VCQ1" s="3481"/>
      <c r="VCR1" s="3481"/>
      <c r="VCS1" s="3481"/>
      <c r="VCT1" s="3481"/>
      <c r="VCU1" s="3481"/>
      <c r="VCV1" s="3481"/>
      <c r="VCW1" s="3481"/>
      <c r="VCX1" s="3481"/>
      <c r="VCY1" s="3481"/>
      <c r="VCZ1" s="3481"/>
      <c r="VDA1" s="3481"/>
      <c r="VDB1" s="3481"/>
      <c r="VDC1" s="3481"/>
      <c r="VDD1" s="3481"/>
      <c r="VDE1" s="3481"/>
      <c r="VDF1" s="3481"/>
      <c r="VDG1" s="3481"/>
      <c r="VDH1" s="3481"/>
      <c r="VDI1" s="3481"/>
      <c r="VDJ1" s="3481"/>
      <c r="VDK1" s="3481"/>
      <c r="VDL1" s="3481"/>
      <c r="VDM1" s="3481"/>
      <c r="VDN1" s="3481"/>
      <c r="VDO1" s="3481"/>
      <c r="VDP1" s="3481"/>
      <c r="VDQ1" s="3481"/>
      <c r="VDR1" s="3481"/>
      <c r="VDS1" s="3481"/>
      <c r="VDT1" s="3481"/>
      <c r="VDU1" s="3481"/>
      <c r="VDV1" s="3481"/>
      <c r="VDW1" s="3481"/>
      <c r="VDX1" s="3481"/>
      <c r="VDY1" s="3481"/>
      <c r="VDZ1" s="3481"/>
      <c r="VEA1" s="3481"/>
      <c r="VEB1" s="3481"/>
      <c r="VEC1" s="3481"/>
      <c r="VED1" s="3481"/>
      <c r="VEE1" s="3481"/>
      <c r="VEF1" s="3481"/>
      <c r="VEG1" s="3481"/>
      <c r="VEH1" s="3481"/>
      <c r="VEI1" s="3481"/>
      <c r="VEJ1" s="3481"/>
      <c r="VEK1" s="3481"/>
      <c r="VEL1" s="3481"/>
      <c r="VEM1" s="3481"/>
      <c r="VEN1" s="3481"/>
      <c r="VEO1" s="3481"/>
      <c r="VEP1" s="3481"/>
      <c r="VEQ1" s="3481"/>
      <c r="VER1" s="3481"/>
      <c r="VES1" s="3481"/>
      <c r="VET1" s="3481"/>
      <c r="VEU1" s="3481"/>
      <c r="VEV1" s="3481"/>
      <c r="VEW1" s="3481"/>
      <c r="VEX1" s="3481"/>
      <c r="VEY1" s="3481"/>
      <c r="VEZ1" s="3481"/>
      <c r="VFA1" s="3481"/>
      <c r="VFB1" s="3481"/>
      <c r="VFC1" s="3481"/>
      <c r="VFD1" s="3481"/>
      <c r="VFE1" s="3481"/>
      <c r="VFF1" s="3481"/>
      <c r="VFG1" s="3481"/>
      <c r="VFH1" s="3481"/>
      <c r="VFI1" s="3481"/>
      <c r="VFJ1" s="3481"/>
      <c r="VFK1" s="3481"/>
      <c r="VFL1" s="3481"/>
      <c r="VFM1" s="3481"/>
      <c r="VFN1" s="3481"/>
      <c r="VFO1" s="3481"/>
      <c r="VFP1" s="3481"/>
      <c r="VFQ1" s="3481"/>
      <c r="VFR1" s="3481"/>
      <c r="VFS1" s="3481"/>
      <c r="VFT1" s="3481"/>
      <c r="VFU1" s="3481"/>
      <c r="VFV1" s="3481"/>
      <c r="VFW1" s="3481"/>
      <c r="VFX1" s="3481"/>
      <c r="VFY1" s="3481"/>
      <c r="VFZ1" s="3481"/>
      <c r="VGA1" s="3481"/>
      <c r="VGB1" s="3481"/>
      <c r="VGC1" s="3481"/>
      <c r="VGD1" s="3481"/>
      <c r="VGE1" s="3481"/>
      <c r="VGF1" s="3481"/>
      <c r="VGG1" s="3481"/>
      <c r="VGH1" s="3481"/>
      <c r="VGI1" s="3481"/>
      <c r="VGJ1" s="3481"/>
      <c r="VGK1" s="3481"/>
      <c r="VGL1" s="3481"/>
      <c r="VGM1" s="3481"/>
      <c r="VGN1" s="3481"/>
      <c r="VGO1" s="3481"/>
      <c r="VGP1" s="3481"/>
      <c r="VGQ1" s="3481"/>
      <c r="VGR1" s="3481"/>
      <c r="VGS1" s="3481"/>
      <c r="VGT1" s="3481"/>
      <c r="VGU1" s="3481"/>
      <c r="VGV1" s="3481"/>
      <c r="VGW1" s="3481"/>
      <c r="VGX1" s="3481"/>
      <c r="VGY1" s="3481"/>
      <c r="VGZ1" s="3481"/>
      <c r="VHA1" s="3481"/>
      <c r="VHB1" s="3481"/>
      <c r="VHC1" s="3481"/>
      <c r="VHD1" s="3481"/>
      <c r="VHE1" s="3481"/>
      <c r="VHF1" s="3481"/>
      <c r="VHG1" s="3481"/>
      <c r="VHH1" s="3481"/>
      <c r="VHI1" s="3481"/>
      <c r="VHJ1" s="3481"/>
      <c r="VHK1" s="3481"/>
      <c r="VHL1" s="3481"/>
      <c r="VHM1" s="3481"/>
      <c r="VHN1" s="3481"/>
      <c r="VHO1" s="3481"/>
      <c r="VHP1" s="3481"/>
      <c r="VHQ1" s="3481"/>
      <c r="VHR1" s="3481"/>
      <c r="VHS1" s="3481"/>
      <c r="VHT1" s="3481"/>
      <c r="VHU1" s="3481"/>
      <c r="VHV1" s="3481"/>
      <c r="VHW1" s="3481"/>
      <c r="VHX1" s="3481"/>
      <c r="VHY1" s="3481"/>
      <c r="VHZ1" s="3481"/>
      <c r="VIA1" s="3481"/>
      <c r="VIB1" s="3481"/>
      <c r="VIC1" s="3481"/>
      <c r="VID1" s="3481"/>
      <c r="VIE1" s="3481"/>
      <c r="VIF1" s="3481"/>
      <c r="VIG1" s="3481"/>
      <c r="VIH1" s="3481"/>
      <c r="VII1" s="3481"/>
      <c r="VIJ1" s="3481"/>
      <c r="VIK1" s="3481"/>
      <c r="VIL1" s="3481"/>
      <c r="VIM1" s="3481"/>
      <c r="VIN1" s="3481"/>
      <c r="VIO1" s="3481"/>
      <c r="VIP1" s="3481"/>
      <c r="VIQ1" s="3481"/>
      <c r="VIR1" s="3481"/>
      <c r="VIS1" s="3481"/>
      <c r="VIT1" s="3481"/>
      <c r="VIU1" s="3481"/>
      <c r="VIV1" s="3481"/>
      <c r="VIW1" s="3481"/>
      <c r="VIX1" s="3481"/>
      <c r="VIY1" s="3481"/>
      <c r="VIZ1" s="3481"/>
      <c r="VJA1" s="3481"/>
      <c r="VJB1" s="3481"/>
      <c r="VJC1" s="3481"/>
      <c r="VJD1" s="3481"/>
      <c r="VJE1" s="3481"/>
      <c r="VJF1" s="3481"/>
      <c r="VJG1" s="3481"/>
      <c r="VJH1" s="3481"/>
      <c r="VJI1" s="3481"/>
      <c r="VJJ1" s="3481"/>
      <c r="VJK1" s="3481"/>
      <c r="VJL1" s="3481"/>
      <c r="VJM1" s="3481"/>
      <c r="VJN1" s="3481"/>
      <c r="VJO1" s="3481"/>
      <c r="VJP1" s="3481"/>
      <c r="VJQ1" s="3481"/>
      <c r="VJR1" s="3481"/>
      <c r="VJS1" s="3481"/>
      <c r="VJT1" s="3481"/>
      <c r="VJU1" s="3481"/>
      <c r="VJV1" s="3481"/>
      <c r="VJW1" s="3481"/>
      <c r="VJX1" s="3481"/>
      <c r="VJY1" s="3481"/>
      <c r="VJZ1" s="3481"/>
      <c r="VKA1" s="3481"/>
      <c r="VKB1" s="3481"/>
      <c r="VKC1" s="3481"/>
      <c r="VKD1" s="3481"/>
      <c r="VKE1" s="3481"/>
      <c r="VKF1" s="3481"/>
      <c r="VKG1" s="3481"/>
      <c r="VKH1" s="3481"/>
      <c r="VKI1" s="3481"/>
      <c r="VKJ1" s="3481"/>
      <c r="VKK1" s="3481"/>
      <c r="VKL1" s="3481"/>
      <c r="VKM1" s="3481"/>
      <c r="VKN1" s="3481"/>
      <c r="VKO1" s="3481"/>
      <c r="VKP1" s="3481"/>
      <c r="VKQ1" s="3481"/>
      <c r="VKR1" s="3481"/>
      <c r="VKS1" s="3481"/>
      <c r="VKT1" s="3481"/>
      <c r="VKU1" s="3481"/>
      <c r="VKV1" s="3481"/>
      <c r="VKW1" s="3481"/>
      <c r="VKX1" s="3481"/>
      <c r="VKY1" s="3481"/>
      <c r="VKZ1" s="3481"/>
      <c r="VLA1" s="3481"/>
      <c r="VLB1" s="3481"/>
      <c r="VLC1" s="3481"/>
      <c r="VLD1" s="3481"/>
      <c r="VLE1" s="3481"/>
      <c r="VLF1" s="3481"/>
      <c r="VLG1" s="3481"/>
      <c r="VLH1" s="3481"/>
      <c r="VLI1" s="3481"/>
      <c r="VLJ1" s="3481"/>
      <c r="VLK1" s="3481"/>
      <c r="VLL1" s="3481"/>
      <c r="VLM1" s="3481"/>
      <c r="VLN1" s="3481"/>
      <c r="VLO1" s="3481"/>
      <c r="VLP1" s="3481"/>
      <c r="VLQ1" s="3481"/>
      <c r="VLR1" s="3481"/>
      <c r="VLS1" s="3481"/>
      <c r="VLT1" s="3481"/>
      <c r="VLU1" s="3481"/>
      <c r="VLV1" s="3481"/>
      <c r="VLW1" s="3481"/>
      <c r="VLX1" s="3481"/>
      <c r="VLY1" s="3481"/>
      <c r="VLZ1" s="3481"/>
      <c r="VMA1" s="3481"/>
      <c r="VMB1" s="3481"/>
      <c r="VMC1" s="3481"/>
      <c r="VMD1" s="3481"/>
      <c r="VME1" s="3481"/>
      <c r="VMF1" s="3481"/>
      <c r="VMG1" s="3481"/>
      <c r="VMH1" s="3481"/>
      <c r="VMI1" s="3481"/>
      <c r="VMJ1" s="3481"/>
      <c r="VMK1" s="3481"/>
      <c r="VML1" s="3481"/>
      <c r="VMM1" s="3481"/>
      <c r="VMN1" s="3481"/>
      <c r="VMO1" s="3481"/>
      <c r="VMP1" s="3481"/>
      <c r="VMQ1" s="3481"/>
      <c r="VMR1" s="3481"/>
      <c r="VMS1" s="3481"/>
      <c r="VMT1" s="3481"/>
      <c r="VMU1" s="3481"/>
      <c r="VMV1" s="3481"/>
      <c r="VMW1" s="3481"/>
      <c r="VMX1" s="3481"/>
      <c r="VMY1" s="3481"/>
      <c r="VMZ1" s="3481"/>
      <c r="VNA1" s="3481"/>
      <c r="VNB1" s="3481"/>
      <c r="VNC1" s="3481"/>
      <c r="VND1" s="3481"/>
      <c r="VNE1" s="3481"/>
      <c r="VNF1" s="3481"/>
      <c r="VNG1" s="3481"/>
      <c r="VNH1" s="3481"/>
      <c r="VNI1" s="3481"/>
      <c r="VNJ1" s="3481"/>
      <c r="VNK1" s="3481"/>
      <c r="VNL1" s="3481"/>
      <c r="VNM1" s="3481"/>
      <c r="VNN1" s="3481"/>
      <c r="VNO1" s="3481"/>
      <c r="VNP1" s="3481"/>
      <c r="VNQ1" s="3481"/>
      <c r="VNR1" s="3481"/>
      <c r="VNS1" s="3481"/>
      <c r="VNT1" s="3481"/>
      <c r="VNU1" s="3481"/>
      <c r="VNV1" s="3481"/>
      <c r="VNW1" s="3481"/>
      <c r="VNX1" s="3481"/>
      <c r="VNY1" s="3481"/>
      <c r="VNZ1" s="3481"/>
      <c r="VOA1" s="3481"/>
      <c r="VOB1" s="3481"/>
      <c r="VOC1" s="3481"/>
      <c r="VOD1" s="3481"/>
      <c r="VOE1" s="3481"/>
      <c r="VOF1" s="3481"/>
      <c r="VOG1" s="3481"/>
      <c r="VOH1" s="3481"/>
      <c r="VOI1" s="3481"/>
      <c r="VOJ1" s="3481"/>
      <c r="VOK1" s="3481"/>
      <c r="VOL1" s="3481"/>
      <c r="VOM1" s="3481"/>
      <c r="VON1" s="3481"/>
      <c r="VOO1" s="3481"/>
      <c r="VOP1" s="3481"/>
      <c r="VOQ1" s="3481"/>
      <c r="VOR1" s="3481"/>
      <c r="VOS1" s="3481"/>
      <c r="VOT1" s="3481"/>
      <c r="VOU1" s="3481"/>
      <c r="VOV1" s="3481"/>
      <c r="VOW1" s="3481"/>
      <c r="VOX1" s="3481"/>
      <c r="VOY1" s="3481"/>
      <c r="VOZ1" s="3481"/>
      <c r="VPA1" s="3481"/>
      <c r="VPB1" s="3481"/>
      <c r="VPC1" s="3481"/>
      <c r="VPD1" s="3481"/>
      <c r="VPE1" s="3481"/>
      <c r="VPF1" s="3481"/>
      <c r="VPG1" s="3481"/>
      <c r="VPH1" s="3481"/>
      <c r="VPI1" s="3481"/>
      <c r="VPJ1" s="3481"/>
      <c r="VPK1" s="3481"/>
      <c r="VPL1" s="3481"/>
      <c r="VPM1" s="3481"/>
      <c r="VPN1" s="3481"/>
      <c r="VPO1" s="3481"/>
      <c r="VPP1" s="3481"/>
      <c r="VPQ1" s="3481"/>
      <c r="VPR1" s="3481"/>
      <c r="VPS1" s="3481"/>
      <c r="VPT1" s="3481"/>
      <c r="VPU1" s="3481"/>
      <c r="VPV1" s="3481"/>
      <c r="VPW1" s="3481"/>
      <c r="VPX1" s="3481"/>
      <c r="VPY1" s="3481"/>
      <c r="VPZ1" s="3481"/>
      <c r="VQA1" s="3481"/>
      <c r="VQB1" s="3481"/>
      <c r="VQC1" s="3481"/>
      <c r="VQD1" s="3481"/>
      <c r="VQE1" s="3481"/>
      <c r="VQF1" s="3481"/>
      <c r="VQG1" s="3481"/>
      <c r="VQH1" s="3481"/>
      <c r="VQI1" s="3481"/>
      <c r="VQJ1" s="3481"/>
      <c r="VQK1" s="3481"/>
      <c r="VQL1" s="3481"/>
      <c r="VQM1" s="3481"/>
      <c r="VQN1" s="3481"/>
      <c r="VQO1" s="3481"/>
      <c r="VQP1" s="3481"/>
      <c r="VQQ1" s="3481"/>
      <c r="VQR1" s="3481"/>
      <c r="VQS1" s="3481"/>
      <c r="VQT1" s="3481"/>
      <c r="VQU1" s="3481"/>
      <c r="VQV1" s="3481"/>
      <c r="VQW1" s="3481"/>
      <c r="VQX1" s="3481"/>
      <c r="VQY1" s="3481"/>
      <c r="VQZ1" s="3481"/>
      <c r="VRA1" s="3481"/>
      <c r="VRB1" s="3481"/>
      <c r="VRC1" s="3481"/>
      <c r="VRD1" s="3481"/>
      <c r="VRE1" s="3481"/>
      <c r="VRF1" s="3481"/>
      <c r="VRG1" s="3481"/>
      <c r="VRH1" s="3481"/>
      <c r="VRI1" s="3481"/>
      <c r="VRJ1" s="3481"/>
      <c r="VRK1" s="3481"/>
      <c r="VRL1" s="3481"/>
      <c r="VRM1" s="3481"/>
      <c r="VRN1" s="3481"/>
      <c r="VRO1" s="3481"/>
      <c r="VRP1" s="3481"/>
      <c r="VRQ1" s="3481"/>
      <c r="VRR1" s="3481"/>
      <c r="VRS1" s="3481"/>
      <c r="VRT1" s="3481"/>
      <c r="VRU1" s="3481"/>
      <c r="VRV1" s="3481"/>
      <c r="VRW1" s="3481"/>
      <c r="VRX1" s="3481"/>
      <c r="VRY1" s="3481"/>
      <c r="VRZ1" s="3481"/>
      <c r="VSA1" s="3481"/>
      <c r="VSB1" s="3481"/>
      <c r="VSC1" s="3481"/>
      <c r="VSD1" s="3481"/>
      <c r="VSE1" s="3481"/>
      <c r="VSF1" s="3481"/>
      <c r="VSG1" s="3481"/>
      <c r="VSH1" s="3481"/>
      <c r="VSI1" s="3481"/>
      <c r="VSJ1" s="3481"/>
      <c r="VSK1" s="3481"/>
      <c r="VSL1" s="3481"/>
      <c r="VSM1" s="3481"/>
      <c r="VSN1" s="3481"/>
      <c r="VSO1" s="3481"/>
      <c r="VSP1" s="3481"/>
      <c r="VSQ1" s="3481"/>
      <c r="VSR1" s="3481"/>
      <c r="VSS1" s="3481"/>
      <c r="VST1" s="3481"/>
      <c r="VSU1" s="3481"/>
      <c r="VSV1" s="3481"/>
      <c r="VSW1" s="3481"/>
      <c r="VSX1" s="3481"/>
      <c r="VSY1" s="3481"/>
      <c r="VSZ1" s="3481"/>
      <c r="VTA1" s="3481"/>
      <c r="VTB1" s="3481"/>
      <c r="VTC1" s="3481"/>
      <c r="VTD1" s="3481"/>
      <c r="VTE1" s="3481"/>
      <c r="VTF1" s="3481"/>
      <c r="VTG1" s="3481"/>
      <c r="VTH1" s="3481"/>
      <c r="VTI1" s="3481"/>
      <c r="VTJ1" s="3481"/>
      <c r="VTK1" s="3481"/>
      <c r="VTL1" s="3481"/>
      <c r="VTM1" s="3481"/>
      <c r="VTN1" s="3481"/>
      <c r="VTO1" s="3481"/>
      <c r="VTP1" s="3481"/>
      <c r="VTQ1" s="3481"/>
      <c r="VTR1" s="3481"/>
      <c r="VTS1" s="3481"/>
      <c r="VTT1" s="3481"/>
      <c r="VTU1" s="3481"/>
      <c r="VTV1" s="3481"/>
      <c r="VTW1" s="3481"/>
      <c r="VTX1" s="3481"/>
      <c r="VTY1" s="3481"/>
      <c r="VTZ1" s="3481"/>
      <c r="VUA1" s="3481"/>
      <c r="VUB1" s="3481"/>
      <c r="VUC1" s="3481"/>
      <c r="VUD1" s="3481"/>
      <c r="VUE1" s="3481"/>
      <c r="VUF1" s="3481"/>
      <c r="VUG1" s="3481"/>
      <c r="VUH1" s="3481"/>
      <c r="VUI1" s="3481"/>
      <c r="VUJ1" s="3481"/>
      <c r="VUK1" s="3481"/>
      <c r="VUL1" s="3481"/>
      <c r="VUM1" s="3481"/>
      <c r="VUN1" s="3481"/>
      <c r="VUO1" s="3481"/>
      <c r="VUP1" s="3481"/>
      <c r="VUQ1" s="3481"/>
      <c r="VUR1" s="3481"/>
      <c r="VUS1" s="3481"/>
      <c r="VUT1" s="3481"/>
      <c r="VUU1" s="3481"/>
      <c r="VUV1" s="3481"/>
      <c r="VUW1" s="3481"/>
      <c r="VUX1" s="3481"/>
      <c r="VUY1" s="3481"/>
      <c r="VUZ1" s="3481"/>
      <c r="VVA1" s="3481"/>
      <c r="VVB1" s="3481"/>
      <c r="VVC1" s="3481"/>
      <c r="VVD1" s="3481"/>
      <c r="VVE1" s="3481"/>
      <c r="VVF1" s="3481"/>
      <c r="VVG1" s="3481"/>
      <c r="VVH1" s="3481"/>
      <c r="VVI1" s="3481"/>
      <c r="VVJ1" s="3481"/>
      <c r="VVK1" s="3481"/>
      <c r="VVL1" s="3481"/>
      <c r="VVM1" s="3481"/>
      <c r="VVN1" s="3481"/>
      <c r="VVO1" s="3481"/>
      <c r="VVP1" s="3481"/>
      <c r="VVQ1" s="3481"/>
      <c r="VVR1" s="3481"/>
      <c r="VVS1" s="3481"/>
      <c r="VVT1" s="3481"/>
      <c r="VVU1" s="3481"/>
      <c r="VVV1" s="3481"/>
      <c r="VVW1" s="3481"/>
      <c r="VVX1" s="3481"/>
      <c r="VVY1" s="3481"/>
      <c r="VVZ1" s="3481"/>
      <c r="VWA1" s="3481"/>
      <c r="VWB1" s="3481"/>
      <c r="VWC1" s="3481"/>
      <c r="VWD1" s="3481"/>
      <c r="VWE1" s="3481"/>
      <c r="VWF1" s="3481"/>
      <c r="VWG1" s="3481"/>
      <c r="VWH1" s="3481"/>
      <c r="VWI1" s="3481"/>
      <c r="VWJ1" s="3481"/>
      <c r="VWK1" s="3481"/>
      <c r="VWL1" s="3481"/>
      <c r="VWM1" s="3481"/>
      <c r="VWN1" s="3481"/>
      <c r="VWO1" s="3481"/>
      <c r="VWP1" s="3481"/>
      <c r="VWQ1" s="3481"/>
      <c r="VWR1" s="3481"/>
      <c r="VWS1" s="3481"/>
      <c r="VWT1" s="3481"/>
      <c r="VWU1" s="3481"/>
      <c r="VWV1" s="3481"/>
      <c r="VWW1" s="3481"/>
      <c r="VWX1" s="3481"/>
      <c r="VWY1" s="3481"/>
      <c r="VWZ1" s="3481"/>
      <c r="VXA1" s="3481"/>
      <c r="VXB1" s="3481"/>
      <c r="VXC1" s="3481"/>
      <c r="VXD1" s="3481"/>
      <c r="VXE1" s="3481"/>
      <c r="VXF1" s="3481"/>
      <c r="VXG1" s="3481"/>
      <c r="VXH1" s="3481"/>
      <c r="VXI1" s="3481"/>
      <c r="VXJ1" s="3481"/>
      <c r="VXK1" s="3481"/>
      <c r="VXL1" s="3481"/>
      <c r="VXM1" s="3481"/>
      <c r="VXN1" s="3481"/>
      <c r="VXO1" s="3481"/>
      <c r="VXP1" s="3481"/>
      <c r="VXQ1" s="3481"/>
      <c r="VXR1" s="3481"/>
      <c r="VXS1" s="3481"/>
      <c r="VXT1" s="3481"/>
      <c r="VXU1" s="3481"/>
      <c r="VXV1" s="3481"/>
      <c r="VXW1" s="3481"/>
      <c r="VXX1" s="3481"/>
      <c r="VXY1" s="3481"/>
      <c r="VXZ1" s="3481"/>
      <c r="VYA1" s="3481"/>
      <c r="VYB1" s="3481"/>
      <c r="VYC1" s="3481"/>
      <c r="VYD1" s="3481"/>
      <c r="VYE1" s="3481"/>
      <c r="VYF1" s="3481"/>
      <c r="VYG1" s="3481"/>
      <c r="VYH1" s="3481"/>
      <c r="VYI1" s="3481"/>
      <c r="VYJ1" s="3481"/>
      <c r="VYK1" s="3481"/>
      <c r="VYL1" s="3481"/>
      <c r="VYM1" s="3481"/>
      <c r="VYN1" s="3481"/>
      <c r="VYO1" s="3481"/>
      <c r="VYP1" s="3481"/>
      <c r="VYQ1" s="3481"/>
      <c r="VYR1" s="3481"/>
      <c r="VYS1" s="3481"/>
      <c r="VYT1" s="3481"/>
      <c r="VYU1" s="3481"/>
      <c r="VYV1" s="3481"/>
      <c r="VYW1" s="3481"/>
      <c r="VYX1" s="3481"/>
      <c r="VYY1" s="3481"/>
      <c r="VYZ1" s="3481"/>
      <c r="VZA1" s="3481"/>
      <c r="VZB1" s="3481"/>
      <c r="VZC1" s="3481"/>
      <c r="VZD1" s="3481"/>
      <c r="VZE1" s="3481"/>
      <c r="VZF1" s="3481"/>
      <c r="VZG1" s="3481"/>
      <c r="VZH1" s="3481"/>
      <c r="VZI1" s="3481"/>
      <c r="VZJ1" s="3481"/>
      <c r="VZK1" s="3481"/>
      <c r="VZL1" s="3481"/>
      <c r="VZM1" s="3481"/>
      <c r="VZN1" s="3481"/>
      <c r="VZO1" s="3481"/>
      <c r="VZP1" s="3481"/>
      <c r="VZQ1" s="3481"/>
      <c r="VZR1" s="3481"/>
      <c r="VZS1" s="3481"/>
      <c r="VZT1" s="3481"/>
      <c r="VZU1" s="3481"/>
      <c r="VZV1" s="3481"/>
      <c r="VZW1" s="3481"/>
      <c r="VZX1" s="3481"/>
      <c r="VZY1" s="3481"/>
      <c r="VZZ1" s="3481"/>
      <c r="WAA1" s="3481"/>
      <c r="WAB1" s="3481"/>
      <c r="WAC1" s="3481"/>
      <c r="WAD1" s="3481"/>
      <c r="WAE1" s="3481"/>
      <c r="WAF1" s="3481"/>
      <c r="WAG1" s="3481"/>
      <c r="WAH1" s="3481"/>
      <c r="WAI1" s="3481"/>
      <c r="WAJ1" s="3481"/>
      <c r="WAK1" s="3481"/>
      <c r="WAL1" s="3481"/>
      <c r="WAM1" s="3481"/>
      <c r="WAN1" s="3481"/>
      <c r="WAO1" s="3481"/>
      <c r="WAP1" s="3481"/>
      <c r="WAQ1" s="3481"/>
      <c r="WAR1" s="3481"/>
      <c r="WAS1" s="3481"/>
      <c r="WAT1" s="3481"/>
      <c r="WAU1" s="3481"/>
      <c r="WAV1" s="3481"/>
      <c r="WAW1" s="3481"/>
      <c r="WAX1" s="3481"/>
      <c r="WAY1" s="3481"/>
      <c r="WAZ1" s="3481"/>
      <c r="WBA1" s="3481"/>
      <c r="WBB1" s="3481"/>
      <c r="WBC1" s="3481"/>
      <c r="WBD1" s="3481"/>
      <c r="WBE1" s="3481"/>
      <c r="WBF1" s="3481"/>
      <c r="WBG1" s="3481"/>
      <c r="WBH1" s="3481"/>
      <c r="WBI1" s="3481"/>
      <c r="WBJ1" s="3481"/>
      <c r="WBK1" s="3481"/>
      <c r="WBL1" s="3481"/>
      <c r="WBM1" s="3481"/>
      <c r="WBN1" s="3481"/>
      <c r="WBO1" s="3481"/>
      <c r="WBP1" s="3481"/>
      <c r="WBQ1" s="3481"/>
      <c r="WBR1" s="3481"/>
      <c r="WBS1" s="3481"/>
      <c r="WBT1" s="3481"/>
      <c r="WBU1" s="3481"/>
      <c r="WBV1" s="3481"/>
      <c r="WBW1" s="3481"/>
      <c r="WBX1" s="3481"/>
      <c r="WBY1" s="3481"/>
      <c r="WBZ1" s="3481"/>
      <c r="WCA1" s="3481"/>
      <c r="WCB1" s="3481"/>
      <c r="WCC1" s="3481"/>
      <c r="WCD1" s="3481"/>
      <c r="WCE1" s="3481"/>
      <c r="WCF1" s="3481"/>
      <c r="WCG1" s="3481"/>
      <c r="WCH1" s="3481"/>
      <c r="WCI1" s="3481"/>
      <c r="WCJ1" s="3481"/>
      <c r="WCK1" s="3481"/>
      <c r="WCL1" s="3481"/>
      <c r="WCM1" s="3481"/>
      <c r="WCN1" s="3481"/>
      <c r="WCO1" s="3481"/>
      <c r="WCP1" s="3481"/>
      <c r="WCQ1" s="3481"/>
      <c r="WCR1" s="3481"/>
      <c r="WCS1" s="3481"/>
      <c r="WCT1" s="3481"/>
      <c r="WCU1" s="3481"/>
      <c r="WCV1" s="3481"/>
      <c r="WCW1" s="3481"/>
      <c r="WCX1" s="3481"/>
      <c r="WCY1" s="3481"/>
      <c r="WCZ1" s="3481"/>
      <c r="WDA1" s="3481"/>
      <c r="WDB1" s="3481"/>
      <c r="WDC1" s="3481"/>
      <c r="WDD1" s="3481"/>
      <c r="WDE1" s="3481"/>
      <c r="WDF1" s="3481"/>
      <c r="WDG1" s="3481"/>
      <c r="WDH1" s="3481"/>
      <c r="WDI1" s="3481"/>
      <c r="WDJ1" s="3481"/>
      <c r="WDK1" s="3481"/>
      <c r="WDL1" s="3481"/>
      <c r="WDM1" s="3481"/>
      <c r="WDN1" s="3481"/>
      <c r="WDO1" s="3481"/>
      <c r="WDP1" s="3481"/>
      <c r="WDQ1" s="3481"/>
      <c r="WDR1" s="3481"/>
      <c r="WDS1" s="3481"/>
      <c r="WDT1" s="3481"/>
      <c r="WDU1" s="3481"/>
      <c r="WDV1" s="3481"/>
      <c r="WDW1" s="3481"/>
      <c r="WDX1" s="3481"/>
      <c r="WDY1" s="3481"/>
      <c r="WDZ1" s="3481"/>
      <c r="WEA1" s="3481"/>
      <c r="WEB1" s="3481"/>
      <c r="WEC1" s="3481"/>
      <c r="WED1" s="3481"/>
      <c r="WEE1" s="3481"/>
      <c r="WEF1" s="3481"/>
      <c r="WEG1" s="3481"/>
      <c r="WEH1" s="3481"/>
      <c r="WEI1" s="3481"/>
      <c r="WEJ1" s="3481"/>
      <c r="WEK1" s="3481"/>
      <c r="WEL1" s="3481"/>
      <c r="WEM1" s="3481"/>
      <c r="WEN1" s="3481"/>
      <c r="WEO1" s="3481"/>
      <c r="WEP1" s="3481"/>
      <c r="WEQ1" s="3481"/>
      <c r="WER1" s="3481"/>
      <c r="WES1" s="3481"/>
      <c r="WET1" s="3481"/>
      <c r="WEU1" s="3481"/>
      <c r="WEV1" s="3481"/>
      <c r="WEW1" s="3481"/>
      <c r="WEX1" s="3481"/>
      <c r="WEY1" s="3481"/>
      <c r="WEZ1" s="3481"/>
      <c r="WFA1" s="3481"/>
      <c r="WFB1" s="3481"/>
      <c r="WFC1" s="3481"/>
      <c r="WFD1" s="3481"/>
      <c r="WFE1" s="3481"/>
      <c r="WFF1" s="3481"/>
      <c r="WFG1" s="3481"/>
      <c r="WFH1" s="3481"/>
      <c r="WFI1" s="3481"/>
      <c r="WFJ1" s="3481"/>
      <c r="WFK1" s="3481"/>
      <c r="WFL1" s="3481"/>
      <c r="WFM1" s="3481"/>
      <c r="WFN1" s="3481"/>
      <c r="WFO1" s="3481"/>
      <c r="WFP1" s="3481"/>
      <c r="WFQ1" s="3481"/>
      <c r="WFR1" s="3481"/>
      <c r="WFS1" s="3481"/>
      <c r="WFT1" s="3481"/>
      <c r="WFU1" s="3481"/>
      <c r="WFV1" s="3481"/>
      <c r="WFW1" s="3481"/>
      <c r="WFX1" s="3481"/>
      <c r="WFY1" s="3481"/>
      <c r="WFZ1" s="3481"/>
      <c r="WGA1" s="3481"/>
      <c r="WGB1" s="3481"/>
      <c r="WGC1" s="3481"/>
      <c r="WGD1" s="3481"/>
      <c r="WGE1" s="3481"/>
      <c r="WGF1" s="3481"/>
      <c r="WGG1" s="3481"/>
      <c r="WGH1" s="3481"/>
      <c r="WGI1" s="3481"/>
      <c r="WGJ1" s="3481"/>
      <c r="WGK1" s="3481"/>
      <c r="WGL1" s="3481"/>
      <c r="WGM1" s="3481"/>
      <c r="WGN1" s="3481"/>
      <c r="WGO1" s="3481"/>
      <c r="WGP1" s="3481"/>
      <c r="WGQ1" s="3481"/>
      <c r="WGR1" s="3481"/>
      <c r="WGS1" s="3481"/>
      <c r="WGT1" s="3481"/>
      <c r="WGU1" s="3481"/>
      <c r="WGV1" s="3481"/>
      <c r="WGW1" s="3481"/>
      <c r="WGX1" s="3481"/>
      <c r="WGY1" s="3481"/>
      <c r="WGZ1" s="3481"/>
      <c r="WHA1" s="3481"/>
      <c r="WHB1" s="3481"/>
      <c r="WHC1" s="3481"/>
      <c r="WHD1" s="3481"/>
      <c r="WHE1" s="3481"/>
      <c r="WHF1" s="3481"/>
      <c r="WHG1" s="3481"/>
      <c r="WHH1" s="3481"/>
      <c r="WHI1" s="3481"/>
      <c r="WHJ1" s="3481"/>
      <c r="WHK1" s="3481"/>
      <c r="WHL1" s="3481"/>
      <c r="WHM1" s="3481"/>
      <c r="WHN1" s="3481"/>
      <c r="WHO1" s="3481"/>
      <c r="WHP1" s="3481"/>
      <c r="WHQ1" s="3481"/>
      <c r="WHR1" s="3481"/>
      <c r="WHS1" s="3481"/>
      <c r="WHT1" s="3481"/>
      <c r="WHU1" s="3481"/>
      <c r="WHV1" s="3481"/>
      <c r="WHW1" s="3481"/>
      <c r="WHX1" s="3481"/>
      <c r="WHY1" s="3481"/>
      <c r="WHZ1" s="3481"/>
      <c r="WIA1" s="3481"/>
      <c r="WIB1" s="3481"/>
      <c r="WIC1" s="3481"/>
      <c r="WID1" s="3481"/>
      <c r="WIE1" s="3481"/>
      <c r="WIF1" s="3481"/>
      <c r="WIG1" s="3481"/>
      <c r="WIH1" s="3481"/>
      <c r="WII1" s="3481"/>
      <c r="WIJ1" s="3481"/>
      <c r="WIK1" s="3481"/>
      <c r="WIL1" s="3481"/>
      <c r="WIM1" s="3481"/>
      <c r="WIN1" s="3481"/>
      <c r="WIO1" s="3481"/>
      <c r="WIP1" s="3481"/>
      <c r="WIQ1" s="3481"/>
      <c r="WIR1" s="3481"/>
      <c r="WIS1" s="3481"/>
      <c r="WIT1" s="3481"/>
      <c r="WIU1" s="3481"/>
      <c r="WIV1" s="3481"/>
      <c r="WIW1" s="3481"/>
      <c r="WIX1" s="3481"/>
      <c r="WIY1" s="3481"/>
      <c r="WIZ1" s="3481"/>
      <c r="WJA1" s="3481"/>
      <c r="WJB1" s="3481"/>
      <c r="WJC1" s="3481"/>
      <c r="WJD1" s="3481"/>
      <c r="WJE1" s="3481"/>
      <c r="WJF1" s="3481"/>
      <c r="WJG1" s="3481"/>
      <c r="WJH1" s="3481"/>
      <c r="WJI1" s="3481"/>
      <c r="WJJ1" s="3481"/>
      <c r="WJK1" s="3481"/>
      <c r="WJL1" s="3481"/>
      <c r="WJM1" s="3481"/>
      <c r="WJN1" s="3481"/>
      <c r="WJO1" s="3481"/>
      <c r="WJP1" s="3481"/>
      <c r="WJQ1" s="3481"/>
      <c r="WJR1" s="3481"/>
      <c r="WJS1" s="3481"/>
      <c r="WJT1" s="3481"/>
      <c r="WJU1" s="3481"/>
      <c r="WJV1" s="3481"/>
      <c r="WJW1" s="3481"/>
      <c r="WJX1" s="3481"/>
      <c r="WJY1" s="3481"/>
      <c r="WJZ1" s="3481"/>
      <c r="WKA1" s="3481"/>
      <c r="WKB1" s="3481"/>
      <c r="WKC1" s="3481"/>
      <c r="WKD1" s="3481"/>
      <c r="WKE1" s="3481"/>
      <c r="WKF1" s="3481"/>
      <c r="WKG1" s="3481"/>
      <c r="WKH1" s="3481"/>
      <c r="WKI1" s="3481"/>
      <c r="WKJ1" s="3481"/>
      <c r="WKK1" s="3481"/>
      <c r="WKL1" s="3481"/>
      <c r="WKM1" s="3481"/>
      <c r="WKN1" s="3481"/>
      <c r="WKO1" s="3481"/>
      <c r="WKP1" s="3481"/>
      <c r="WKQ1" s="3481"/>
      <c r="WKR1" s="3481"/>
      <c r="WKS1" s="3481"/>
      <c r="WKT1" s="3481"/>
      <c r="WKU1" s="3481"/>
      <c r="WKV1" s="3481"/>
      <c r="WKW1" s="3481"/>
      <c r="WKX1" s="3481"/>
      <c r="WKY1" s="3481"/>
      <c r="WKZ1" s="3481"/>
      <c r="WLA1" s="3481"/>
      <c r="WLB1" s="3481"/>
      <c r="WLC1" s="3481"/>
      <c r="WLD1" s="3481"/>
      <c r="WLE1" s="3481"/>
      <c r="WLF1" s="3481"/>
      <c r="WLG1" s="3481"/>
      <c r="WLH1" s="3481"/>
      <c r="WLI1" s="3481"/>
      <c r="WLJ1" s="3481"/>
      <c r="WLK1" s="3481"/>
      <c r="WLL1" s="3481"/>
      <c r="WLM1" s="3481"/>
      <c r="WLN1" s="3481"/>
      <c r="WLO1" s="3481"/>
      <c r="WLP1" s="3481"/>
      <c r="WLQ1" s="3481"/>
      <c r="WLR1" s="3481"/>
      <c r="WLS1" s="3481"/>
      <c r="WLT1" s="3481"/>
      <c r="WLU1" s="3481"/>
      <c r="WLV1" s="3481"/>
      <c r="WLW1" s="3481"/>
      <c r="WLX1" s="3481"/>
      <c r="WLY1" s="3481"/>
      <c r="WLZ1" s="3481"/>
      <c r="WMA1" s="3481"/>
      <c r="WMB1" s="3481"/>
      <c r="WMC1" s="3481"/>
      <c r="WMD1" s="3481"/>
      <c r="WME1" s="3481"/>
      <c r="WMF1" s="3481"/>
      <c r="WMG1" s="3481"/>
      <c r="WMH1" s="3481"/>
      <c r="WMI1" s="3481"/>
      <c r="WMJ1" s="3481"/>
      <c r="WMK1" s="3481"/>
      <c r="WML1" s="3481"/>
      <c r="WMM1" s="3481"/>
      <c r="WMN1" s="3481"/>
      <c r="WMO1" s="3481"/>
      <c r="WMP1" s="3481"/>
      <c r="WMQ1" s="3481"/>
      <c r="WMR1" s="3481"/>
      <c r="WMS1" s="3481"/>
      <c r="WMT1" s="3481"/>
      <c r="WMU1" s="3481"/>
      <c r="WMV1" s="3481"/>
      <c r="WMW1" s="3481"/>
      <c r="WMX1" s="3481"/>
      <c r="WMY1" s="3481"/>
      <c r="WMZ1" s="3481"/>
      <c r="WNA1" s="3481"/>
      <c r="WNB1" s="3481"/>
      <c r="WNC1" s="3481"/>
      <c r="WND1" s="3481"/>
      <c r="WNE1" s="3481"/>
      <c r="WNF1" s="3481"/>
      <c r="WNG1" s="3481"/>
      <c r="WNH1" s="3481"/>
      <c r="WNI1" s="3481"/>
      <c r="WNJ1" s="3481"/>
      <c r="WNK1" s="3481"/>
      <c r="WNL1" s="3481"/>
      <c r="WNM1" s="3481"/>
      <c r="WNN1" s="3481"/>
      <c r="WNO1" s="3481"/>
      <c r="WNP1" s="3481"/>
      <c r="WNQ1" s="3481"/>
      <c r="WNR1" s="3481"/>
      <c r="WNS1" s="3481"/>
      <c r="WNT1" s="3481"/>
      <c r="WNU1" s="3481"/>
      <c r="WNV1" s="3481"/>
      <c r="WNW1" s="3481"/>
      <c r="WNX1" s="3481"/>
      <c r="WNY1" s="3481"/>
      <c r="WNZ1" s="3481"/>
      <c r="WOA1" s="3481"/>
      <c r="WOB1" s="3481"/>
      <c r="WOC1" s="3481"/>
      <c r="WOD1" s="3481"/>
      <c r="WOE1" s="3481"/>
      <c r="WOF1" s="3481"/>
      <c r="WOG1" s="3481"/>
      <c r="WOH1" s="3481"/>
      <c r="WOI1" s="3481"/>
      <c r="WOJ1" s="3481"/>
      <c r="WOK1" s="3481"/>
      <c r="WOL1" s="3481"/>
      <c r="WOM1" s="3481"/>
      <c r="WON1" s="3481"/>
      <c r="WOO1" s="3481"/>
      <c r="WOP1" s="3481"/>
      <c r="WOQ1" s="3481"/>
      <c r="WOR1" s="3481"/>
      <c r="WOS1" s="3481"/>
      <c r="WOT1" s="3481"/>
      <c r="WOU1" s="3481"/>
      <c r="WOV1" s="3481"/>
      <c r="WOW1" s="3481"/>
      <c r="WOX1" s="3481"/>
      <c r="WOY1" s="3481"/>
      <c r="WOZ1" s="3481"/>
      <c r="WPA1" s="3481"/>
      <c r="WPB1" s="3481"/>
      <c r="WPC1" s="3481"/>
      <c r="WPD1" s="3481"/>
      <c r="WPE1" s="3481"/>
      <c r="WPF1" s="3481"/>
      <c r="WPG1" s="3481"/>
      <c r="WPH1" s="3481"/>
      <c r="WPI1" s="3481"/>
      <c r="WPJ1" s="3481"/>
      <c r="WPK1" s="3481"/>
      <c r="WPL1" s="3481"/>
      <c r="WPM1" s="3481"/>
      <c r="WPN1" s="3481"/>
      <c r="WPO1" s="3481"/>
      <c r="WPP1" s="3481"/>
      <c r="WPQ1" s="3481"/>
      <c r="WPR1" s="3481"/>
      <c r="WPS1" s="3481"/>
      <c r="WPT1" s="3481"/>
      <c r="WPU1" s="3481"/>
      <c r="WPV1" s="3481"/>
      <c r="WPW1" s="3481"/>
      <c r="WPX1" s="3481"/>
      <c r="WPY1" s="3481"/>
      <c r="WPZ1" s="3481"/>
      <c r="WQA1" s="3481"/>
      <c r="WQB1" s="3481"/>
      <c r="WQC1" s="3481"/>
      <c r="WQD1" s="3481"/>
      <c r="WQE1" s="3481"/>
      <c r="WQF1" s="3481"/>
      <c r="WQG1" s="3481"/>
      <c r="WQH1" s="3481"/>
      <c r="WQI1" s="3481"/>
      <c r="WQJ1" s="3481"/>
      <c r="WQK1" s="3481"/>
      <c r="WQL1" s="3481"/>
      <c r="WQM1" s="3481"/>
      <c r="WQN1" s="3481"/>
      <c r="WQO1" s="3481"/>
      <c r="WQP1" s="3481"/>
      <c r="WQQ1" s="3481"/>
      <c r="WQR1" s="3481"/>
      <c r="WQS1" s="3481"/>
      <c r="WQT1" s="3481"/>
      <c r="WQU1" s="3481"/>
      <c r="WQV1" s="3481"/>
      <c r="WQW1" s="3481"/>
      <c r="WQX1" s="3481"/>
      <c r="WQY1" s="3481"/>
      <c r="WQZ1" s="3481"/>
      <c r="WRA1" s="3481"/>
      <c r="WRB1" s="3481"/>
      <c r="WRC1" s="3481"/>
      <c r="WRD1" s="3481"/>
      <c r="WRE1" s="3481"/>
      <c r="WRF1" s="3481"/>
      <c r="WRG1" s="3481"/>
      <c r="WRH1" s="3481"/>
      <c r="WRI1" s="3481"/>
      <c r="WRJ1" s="3481"/>
      <c r="WRK1" s="3481"/>
      <c r="WRL1" s="3481"/>
      <c r="WRM1" s="3481"/>
      <c r="WRN1" s="3481"/>
      <c r="WRO1" s="3481"/>
      <c r="WRP1" s="3481"/>
      <c r="WRQ1" s="3481"/>
      <c r="WRR1" s="3481"/>
      <c r="WRS1" s="3481"/>
      <c r="WRT1" s="3481"/>
      <c r="WRU1" s="3481"/>
      <c r="WRV1" s="3481"/>
      <c r="WRW1" s="3481"/>
      <c r="WRX1" s="3481"/>
      <c r="WRY1" s="3481"/>
      <c r="WRZ1" s="3481"/>
      <c r="WSA1" s="3481"/>
      <c r="WSB1" s="3481"/>
      <c r="WSC1" s="3481"/>
      <c r="WSD1" s="3481"/>
      <c r="WSE1" s="3481"/>
      <c r="WSF1" s="3481"/>
      <c r="WSG1" s="3481"/>
      <c r="WSH1" s="3481"/>
      <c r="WSI1" s="3481"/>
      <c r="WSJ1" s="3481"/>
      <c r="WSK1" s="3481"/>
      <c r="WSL1" s="3481"/>
      <c r="WSM1" s="3481"/>
      <c r="WSN1" s="3481"/>
      <c r="WSO1" s="3481"/>
      <c r="WSP1" s="3481"/>
      <c r="WSQ1" s="3481"/>
      <c r="WSR1" s="3481"/>
      <c r="WSS1" s="3481"/>
      <c r="WST1" s="3481"/>
      <c r="WSU1" s="3481"/>
      <c r="WSV1" s="3481"/>
      <c r="WSW1" s="3481"/>
      <c r="WSX1" s="3481"/>
      <c r="WSY1" s="3481"/>
      <c r="WSZ1" s="3481"/>
      <c r="WTA1" s="3481"/>
      <c r="WTB1" s="3481"/>
      <c r="WTC1" s="3481"/>
      <c r="WTD1" s="3481"/>
      <c r="WTE1" s="3481"/>
      <c r="WTF1" s="3481"/>
      <c r="WTG1" s="3481"/>
      <c r="WTH1" s="3481"/>
      <c r="WTI1" s="3481"/>
      <c r="WTJ1" s="3481"/>
      <c r="WTK1" s="3481"/>
      <c r="WTL1" s="3481"/>
      <c r="WTM1" s="3481"/>
      <c r="WTN1" s="3481"/>
      <c r="WTO1" s="3481"/>
      <c r="WTP1" s="3481"/>
      <c r="WTQ1" s="3481"/>
      <c r="WTR1" s="3481"/>
      <c r="WTS1" s="3481"/>
      <c r="WTT1" s="3481"/>
      <c r="WTU1" s="3481"/>
      <c r="WTV1" s="3481"/>
      <c r="WTW1" s="3481"/>
      <c r="WTX1" s="3481"/>
      <c r="WTY1" s="3481"/>
      <c r="WTZ1" s="3481"/>
      <c r="WUA1" s="3481"/>
      <c r="WUB1" s="3481"/>
      <c r="WUC1" s="3481"/>
      <c r="WUD1" s="3481"/>
      <c r="WUE1" s="3481"/>
      <c r="WUF1" s="3481"/>
      <c r="WUG1" s="3481"/>
      <c r="WUH1" s="3481"/>
      <c r="WUI1" s="3481"/>
      <c r="WUJ1" s="3481"/>
      <c r="WUK1" s="3481"/>
      <c r="WUL1" s="3481"/>
      <c r="WUM1" s="3481"/>
      <c r="WUN1" s="3481"/>
      <c r="WUO1" s="3481"/>
      <c r="WUP1" s="3481"/>
      <c r="WUQ1" s="3481"/>
      <c r="WUR1" s="3481"/>
      <c r="WUS1" s="3481"/>
      <c r="WUT1" s="3481"/>
      <c r="WUU1" s="3481"/>
      <c r="WUV1" s="3481"/>
      <c r="WUW1" s="3481"/>
      <c r="WUX1" s="3481"/>
      <c r="WUY1" s="3481"/>
      <c r="WUZ1" s="3481"/>
      <c r="WVA1" s="3481"/>
      <c r="WVB1" s="3481"/>
      <c r="WVC1" s="3481"/>
      <c r="WVD1" s="3481"/>
      <c r="WVE1" s="3481"/>
      <c r="WVF1" s="3481"/>
      <c r="WVG1" s="3481"/>
      <c r="WVH1" s="3481"/>
      <c r="WVI1" s="3481"/>
      <c r="WVJ1" s="3481"/>
      <c r="WVK1" s="3481"/>
      <c r="WVL1" s="3481"/>
      <c r="WVM1" s="3481"/>
      <c r="WVN1" s="3481"/>
      <c r="WVO1" s="3481"/>
      <c r="WVP1" s="3481"/>
      <c r="WVQ1" s="3481"/>
      <c r="WVR1" s="3481"/>
      <c r="WVS1" s="3481"/>
      <c r="WVT1" s="3481"/>
      <c r="WVU1" s="3481"/>
      <c r="WVV1" s="3481"/>
      <c r="WVW1" s="3481"/>
      <c r="WVX1" s="3481"/>
      <c r="WVY1" s="3481"/>
      <c r="WVZ1" s="3481"/>
      <c r="WWA1" s="3481"/>
      <c r="WWB1" s="3481"/>
      <c r="WWC1" s="3481"/>
      <c r="WWD1" s="3481"/>
      <c r="WWE1" s="3481"/>
      <c r="WWF1" s="3481"/>
      <c r="WWG1" s="3481"/>
      <c r="WWH1" s="3481"/>
      <c r="WWI1" s="3481"/>
      <c r="WWJ1" s="3481"/>
      <c r="WWK1" s="3481"/>
      <c r="WWL1" s="3481"/>
      <c r="WWM1" s="3481"/>
      <c r="WWN1" s="3481"/>
      <c r="WWO1" s="3481"/>
      <c r="WWP1" s="3481"/>
      <c r="WWQ1" s="3481"/>
      <c r="WWR1" s="3481"/>
      <c r="WWS1" s="3481"/>
      <c r="WWT1" s="3481"/>
      <c r="WWU1" s="3481"/>
      <c r="WWV1" s="3481"/>
      <c r="WWW1" s="3481"/>
      <c r="WWX1" s="3481"/>
      <c r="WWY1" s="3481"/>
      <c r="WWZ1" s="3481"/>
      <c r="WXA1" s="3481"/>
      <c r="WXB1" s="3481"/>
      <c r="WXC1" s="3481"/>
      <c r="WXD1" s="3481"/>
      <c r="WXE1" s="3481"/>
      <c r="WXF1" s="3481"/>
      <c r="WXG1" s="3481"/>
      <c r="WXH1" s="3481"/>
      <c r="WXI1" s="3481"/>
      <c r="WXJ1" s="3481"/>
      <c r="WXK1" s="3481"/>
      <c r="WXL1" s="3481"/>
      <c r="WXM1" s="3481"/>
      <c r="WXN1" s="3481"/>
      <c r="WXO1" s="3481"/>
      <c r="WXP1" s="3481"/>
      <c r="WXQ1" s="3481"/>
      <c r="WXR1" s="3481"/>
      <c r="WXS1" s="3481"/>
      <c r="WXT1" s="3481"/>
      <c r="WXU1" s="3481"/>
      <c r="WXV1" s="3481"/>
      <c r="WXW1" s="3481"/>
      <c r="WXX1" s="3481"/>
      <c r="WXY1" s="3481"/>
      <c r="WXZ1" s="3481"/>
      <c r="WYA1" s="3481"/>
      <c r="WYB1" s="3481"/>
      <c r="WYC1" s="3481"/>
      <c r="WYD1" s="3481"/>
      <c r="WYE1" s="3481"/>
      <c r="WYF1" s="3481"/>
      <c r="WYG1" s="3481"/>
      <c r="WYH1" s="3481"/>
      <c r="WYI1" s="3481"/>
      <c r="WYJ1" s="3481"/>
      <c r="WYK1" s="3481"/>
      <c r="WYL1" s="3481"/>
      <c r="WYM1" s="3481"/>
      <c r="WYN1" s="3481"/>
      <c r="WYO1" s="3481"/>
      <c r="WYP1" s="3481"/>
      <c r="WYQ1" s="3481"/>
      <c r="WYR1" s="3481"/>
      <c r="WYS1" s="3481"/>
      <c r="WYT1" s="3481"/>
      <c r="WYU1" s="3481"/>
      <c r="WYV1" s="3481"/>
      <c r="WYW1" s="3481"/>
      <c r="WYX1" s="3481"/>
      <c r="WYY1" s="3481"/>
      <c r="WYZ1" s="3481"/>
      <c r="WZA1" s="3481"/>
      <c r="WZB1" s="3481"/>
      <c r="WZC1" s="3481"/>
      <c r="WZD1" s="3481"/>
      <c r="WZE1" s="3481"/>
      <c r="WZF1" s="3481"/>
      <c r="WZG1" s="3481"/>
      <c r="WZH1" s="3481"/>
      <c r="WZI1" s="3481"/>
      <c r="WZJ1" s="3481"/>
      <c r="WZK1" s="3481"/>
      <c r="WZL1" s="3481"/>
      <c r="WZM1" s="3481"/>
      <c r="WZN1" s="3481"/>
      <c r="WZO1" s="3481"/>
      <c r="WZP1" s="3481"/>
      <c r="WZQ1" s="3481"/>
      <c r="WZR1" s="3481"/>
      <c r="WZS1" s="3481"/>
      <c r="WZT1" s="3481"/>
      <c r="WZU1" s="3481"/>
      <c r="WZV1" s="3481"/>
      <c r="WZW1" s="3481"/>
      <c r="WZX1" s="3481"/>
      <c r="WZY1" s="3481"/>
      <c r="WZZ1" s="3481"/>
      <c r="XAA1" s="3481"/>
      <c r="XAB1" s="3481"/>
      <c r="XAC1" s="3481"/>
      <c r="XAD1" s="3481"/>
      <c r="XAE1" s="3481"/>
      <c r="XAF1" s="3481"/>
      <c r="XAG1" s="3481"/>
      <c r="XAH1" s="3481"/>
      <c r="XAI1" s="3481"/>
      <c r="XAJ1" s="3481"/>
      <c r="XAK1" s="3481"/>
      <c r="XAL1" s="3481"/>
      <c r="XAM1" s="3481"/>
      <c r="XAN1" s="3481"/>
      <c r="XAO1" s="3481"/>
      <c r="XAP1" s="3481"/>
      <c r="XAQ1" s="3481"/>
      <c r="XAR1" s="3481"/>
      <c r="XAS1" s="3481"/>
      <c r="XAT1" s="3481"/>
      <c r="XAU1" s="3481"/>
      <c r="XAV1" s="3481"/>
      <c r="XAW1" s="3481"/>
      <c r="XAX1" s="3481"/>
      <c r="XAY1" s="3481"/>
      <c r="XAZ1" s="3481"/>
      <c r="XBA1" s="3481"/>
      <c r="XBB1" s="3481"/>
      <c r="XBC1" s="3481"/>
      <c r="XBD1" s="3481"/>
      <c r="XBE1" s="3481"/>
      <c r="XBF1" s="3481"/>
      <c r="XBG1" s="3481"/>
      <c r="XBH1" s="3481"/>
      <c r="XBI1" s="3481"/>
      <c r="XBJ1" s="3481"/>
      <c r="XBK1" s="3481"/>
      <c r="XBL1" s="3481"/>
      <c r="XBM1" s="3481"/>
      <c r="XBN1" s="3481"/>
      <c r="XBO1" s="3481"/>
      <c r="XBP1" s="3481"/>
      <c r="XBQ1" s="3481"/>
      <c r="XBR1" s="3481"/>
      <c r="XBS1" s="3481"/>
      <c r="XBT1" s="3481"/>
      <c r="XBU1" s="3481"/>
      <c r="XBV1" s="3481"/>
      <c r="XBW1" s="3481"/>
      <c r="XBX1" s="3481"/>
      <c r="XBY1" s="3481"/>
      <c r="XBZ1" s="3481"/>
      <c r="XCA1" s="3481"/>
      <c r="XCB1" s="3481"/>
      <c r="XCC1" s="3481"/>
      <c r="XCD1" s="3481"/>
      <c r="XCE1" s="3481"/>
      <c r="XCF1" s="3481"/>
      <c r="XCG1" s="3481"/>
      <c r="XCH1" s="3481"/>
      <c r="XCI1" s="3481"/>
      <c r="XCJ1" s="3481"/>
      <c r="XCK1" s="3481"/>
      <c r="XCL1" s="3481"/>
      <c r="XCM1" s="3481"/>
      <c r="XCN1" s="3481"/>
      <c r="XCO1" s="3481"/>
      <c r="XCP1" s="3481"/>
      <c r="XCQ1" s="3481"/>
      <c r="XCR1" s="3481"/>
    </row>
    <row r="2" spans="1:16372" ht="26" x14ac:dyDescent="0.2">
      <c r="A2" s="4010"/>
      <c r="B2" s="4005"/>
      <c r="C2" s="4005"/>
      <c r="D2" s="4005"/>
      <c r="E2" s="4005"/>
      <c r="F2" s="4005"/>
      <c r="G2" s="4005"/>
      <c r="H2" s="4005"/>
      <c r="I2" s="4005"/>
      <c r="J2" s="4007"/>
      <c r="K2" s="3481" t="s">
        <v>3235</v>
      </c>
      <c r="L2" s="3481" t="s">
        <v>3236</v>
      </c>
      <c r="M2" s="3481" t="s">
        <v>3237</v>
      </c>
      <c r="N2" s="3481" t="s">
        <v>3238</v>
      </c>
      <c r="O2" s="3481" t="s">
        <v>3239</v>
      </c>
      <c r="P2" s="3481" t="s">
        <v>3206</v>
      </c>
      <c r="Q2" s="3481" t="s">
        <v>3239</v>
      </c>
      <c r="R2" s="3481" t="s">
        <v>3206</v>
      </c>
      <c r="S2" s="3481" t="s">
        <v>3239</v>
      </c>
      <c r="T2" s="3481" t="s">
        <v>3206</v>
      </c>
      <c r="U2" s="4005"/>
      <c r="V2" s="4009"/>
      <c r="W2" s="4005"/>
      <c r="X2" s="4005"/>
      <c r="Y2" s="4005"/>
      <c r="Z2" s="3481"/>
      <c r="AA2" s="3481"/>
      <c r="AB2" s="3481"/>
      <c r="AC2" s="4006"/>
      <c r="AD2" s="3481"/>
      <c r="AE2" s="3481"/>
      <c r="AF2" s="3481"/>
      <c r="AG2" s="3481"/>
      <c r="AH2" s="4004"/>
      <c r="AI2" s="4004"/>
      <c r="AJ2" s="4004"/>
      <c r="AK2" s="4004"/>
      <c r="AL2" s="4004"/>
      <c r="AM2" s="3481"/>
      <c r="AN2" s="3481"/>
      <c r="AO2" s="3481"/>
      <c r="AP2" s="3481"/>
      <c r="AQ2" s="3481"/>
      <c r="AR2" s="3481"/>
      <c r="AS2" s="3481"/>
      <c r="AT2" s="3481"/>
      <c r="AU2" s="3481"/>
      <c r="AV2" s="3481"/>
      <c r="AW2" s="3481"/>
      <c r="AX2" s="3481"/>
      <c r="AY2" s="3481"/>
      <c r="AZ2" s="3481"/>
      <c r="BA2" s="3481"/>
      <c r="BB2" s="3481"/>
      <c r="BC2" s="3481"/>
      <c r="BD2" s="3481"/>
      <c r="BE2" s="3481"/>
      <c r="BF2" s="3481"/>
      <c r="BG2" s="3481"/>
      <c r="BH2" s="3481"/>
      <c r="BI2" s="3481"/>
      <c r="BJ2" s="3481"/>
      <c r="BK2" s="3481"/>
      <c r="BL2" s="3481"/>
      <c r="BM2" s="3481"/>
      <c r="BN2" s="3481"/>
      <c r="BO2" s="3481"/>
      <c r="BP2" s="3481"/>
      <c r="BQ2" s="3481"/>
      <c r="BR2" s="3481"/>
      <c r="BS2" s="3481"/>
      <c r="BT2" s="3481"/>
      <c r="BU2" s="3481"/>
      <c r="BV2" s="3481"/>
      <c r="BW2" s="3481"/>
      <c r="BX2" s="3481"/>
      <c r="BY2" s="3481"/>
      <c r="BZ2" s="3481"/>
      <c r="CA2" s="3481"/>
      <c r="CB2" s="3481"/>
      <c r="CC2" s="3481"/>
      <c r="CD2" s="3481"/>
      <c r="CE2" s="3481"/>
      <c r="CF2" s="3481"/>
      <c r="CG2" s="3481"/>
      <c r="CH2" s="3481"/>
      <c r="CI2" s="3481"/>
      <c r="CJ2" s="3481"/>
      <c r="CK2" s="3481"/>
      <c r="CL2" s="3481"/>
      <c r="CM2" s="3481"/>
      <c r="CN2" s="3481"/>
      <c r="CO2" s="3481"/>
      <c r="CP2" s="3481"/>
      <c r="CQ2" s="3481"/>
      <c r="CR2" s="3481"/>
      <c r="CS2" s="3481"/>
      <c r="CT2" s="3481"/>
      <c r="CU2" s="3481"/>
      <c r="CV2" s="3481"/>
      <c r="CW2" s="3481"/>
      <c r="CX2" s="3481"/>
      <c r="CY2" s="3481"/>
      <c r="CZ2" s="3481"/>
      <c r="DA2" s="3481"/>
      <c r="DB2" s="3481"/>
      <c r="DC2" s="3481"/>
      <c r="DD2" s="3481"/>
      <c r="DE2" s="3481"/>
      <c r="DF2" s="3481"/>
      <c r="DG2" s="3481"/>
      <c r="DH2" s="3481"/>
      <c r="DI2" s="3481"/>
      <c r="DJ2" s="3481"/>
      <c r="DK2" s="3481"/>
      <c r="DL2" s="3481"/>
      <c r="DM2" s="3481"/>
      <c r="DN2" s="3481"/>
      <c r="DO2" s="3481"/>
      <c r="DP2" s="3481"/>
      <c r="DQ2" s="3481"/>
      <c r="DR2" s="3481"/>
      <c r="DS2" s="3481"/>
      <c r="DT2" s="3481"/>
      <c r="DU2" s="3481"/>
      <c r="DV2" s="3481"/>
      <c r="DW2" s="3481"/>
      <c r="DX2" s="3481"/>
      <c r="DY2" s="3481"/>
      <c r="DZ2" s="3481"/>
      <c r="EA2" s="3481"/>
      <c r="EB2" s="3481"/>
      <c r="EC2" s="3481"/>
      <c r="ED2" s="3481"/>
      <c r="EE2" s="3481"/>
      <c r="EF2" s="3481"/>
      <c r="EG2" s="3481"/>
      <c r="EH2" s="3481"/>
      <c r="EI2" s="3481"/>
      <c r="EJ2" s="3481"/>
      <c r="EK2" s="3481"/>
      <c r="EL2" s="3481"/>
      <c r="EM2" s="3481"/>
      <c r="EN2" s="3481"/>
      <c r="EO2" s="3481"/>
      <c r="EP2" s="3481"/>
      <c r="EQ2" s="3481"/>
      <c r="ER2" s="3481"/>
      <c r="ES2" s="3481"/>
      <c r="ET2" s="3481"/>
      <c r="EU2" s="3481"/>
      <c r="EV2" s="3481"/>
      <c r="EW2" s="3481"/>
      <c r="EX2" s="3481"/>
      <c r="EY2" s="3481"/>
      <c r="EZ2" s="3481"/>
      <c r="FA2" s="3481"/>
      <c r="FB2" s="3481"/>
      <c r="FC2" s="3481"/>
      <c r="FD2" s="3481"/>
      <c r="FE2" s="3481"/>
      <c r="FF2" s="3481"/>
      <c r="FG2" s="3481"/>
      <c r="FH2" s="3481"/>
      <c r="FI2" s="3481"/>
      <c r="FJ2" s="3481"/>
      <c r="FK2" s="3481"/>
      <c r="FL2" s="3481"/>
      <c r="FM2" s="3481"/>
      <c r="FN2" s="3481"/>
      <c r="FO2" s="3481"/>
      <c r="FP2" s="3481"/>
      <c r="FQ2" s="3481"/>
      <c r="FR2" s="3481"/>
      <c r="FS2" s="3481"/>
      <c r="FT2" s="3481"/>
      <c r="FU2" s="3481"/>
      <c r="FV2" s="3481"/>
      <c r="FW2" s="3481"/>
      <c r="FX2" s="3481"/>
      <c r="FY2" s="3481"/>
      <c r="FZ2" s="3481"/>
      <c r="GA2" s="3481"/>
      <c r="GB2" s="3481"/>
      <c r="GC2" s="3481"/>
      <c r="GD2" s="3481"/>
      <c r="GE2" s="3481"/>
      <c r="GF2" s="3481"/>
      <c r="GG2" s="3481"/>
      <c r="GH2" s="3481"/>
      <c r="GI2" s="3481"/>
      <c r="GJ2" s="3481"/>
      <c r="GK2" s="3481"/>
      <c r="GL2" s="3481"/>
      <c r="GM2" s="3481"/>
      <c r="GN2" s="3481"/>
      <c r="GO2" s="3481"/>
      <c r="GP2" s="3481"/>
      <c r="GQ2" s="3481"/>
      <c r="GR2" s="3481"/>
      <c r="GS2" s="3481"/>
      <c r="GT2" s="3481"/>
      <c r="GU2" s="3481"/>
      <c r="GV2" s="3481"/>
      <c r="GW2" s="3481"/>
      <c r="GX2" s="3481"/>
      <c r="GY2" s="3481"/>
      <c r="GZ2" s="3481"/>
      <c r="HA2" s="3481"/>
      <c r="HB2" s="3481"/>
      <c r="HC2" s="3481"/>
      <c r="HD2" s="3481"/>
      <c r="HE2" s="3481"/>
      <c r="HF2" s="3481"/>
      <c r="HG2" s="3481"/>
      <c r="HH2" s="3481"/>
      <c r="HI2" s="3481"/>
      <c r="HJ2" s="3481"/>
      <c r="HK2" s="3481"/>
      <c r="HL2" s="3481"/>
      <c r="HM2" s="3481"/>
      <c r="HN2" s="3481"/>
      <c r="HO2" s="3481"/>
      <c r="HP2" s="3481"/>
      <c r="HQ2" s="3481"/>
      <c r="HR2" s="3481"/>
      <c r="HS2" s="3481"/>
      <c r="HT2" s="3481"/>
      <c r="HU2" s="3481"/>
      <c r="HV2" s="3481"/>
      <c r="HW2" s="3481"/>
      <c r="HX2" s="3481"/>
      <c r="HY2" s="3481"/>
      <c r="HZ2" s="3481"/>
      <c r="IA2" s="3481"/>
      <c r="IB2" s="3481"/>
      <c r="IC2" s="3481"/>
      <c r="ID2" s="3481"/>
      <c r="IE2" s="3481"/>
      <c r="IF2" s="3481"/>
      <c r="IG2" s="3481"/>
      <c r="IH2" s="3481"/>
      <c r="II2" s="3481"/>
      <c r="IJ2" s="3481"/>
      <c r="IK2" s="3481"/>
      <c r="IL2" s="3481"/>
      <c r="IM2" s="3481"/>
      <c r="IN2" s="3481"/>
      <c r="IO2" s="3481"/>
      <c r="IP2" s="3481"/>
      <c r="IQ2" s="3481"/>
      <c r="IR2" s="3481"/>
      <c r="IS2" s="3481"/>
      <c r="IT2" s="3481"/>
      <c r="IU2" s="3481"/>
      <c r="IV2" s="3481"/>
      <c r="IW2" s="3481"/>
      <c r="IX2" s="3481"/>
      <c r="IY2" s="3481"/>
      <c r="IZ2" s="3481"/>
      <c r="JA2" s="3481"/>
      <c r="JB2" s="3481"/>
      <c r="JC2" s="3481"/>
      <c r="JD2" s="3481"/>
      <c r="JE2" s="3481"/>
      <c r="JF2" s="3481"/>
      <c r="JG2" s="3481"/>
      <c r="JH2" s="3481"/>
      <c r="JI2" s="3481"/>
      <c r="JJ2" s="3481"/>
      <c r="JK2" s="3481"/>
      <c r="JL2" s="3481"/>
      <c r="JM2" s="3481"/>
      <c r="JN2" s="3481"/>
      <c r="JO2" s="3481"/>
      <c r="JP2" s="3481"/>
      <c r="JQ2" s="3481"/>
      <c r="JR2" s="3481"/>
      <c r="JS2" s="3481"/>
      <c r="JT2" s="3481"/>
      <c r="JU2" s="3481"/>
      <c r="JV2" s="3481"/>
      <c r="JW2" s="3481"/>
      <c r="JX2" s="3481"/>
      <c r="JY2" s="3481"/>
      <c r="JZ2" s="3481"/>
      <c r="KA2" s="3481"/>
      <c r="KB2" s="3481"/>
      <c r="KC2" s="3481"/>
      <c r="KD2" s="3481"/>
      <c r="KE2" s="3481"/>
      <c r="KF2" s="3481"/>
      <c r="KG2" s="3481"/>
      <c r="KH2" s="3481"/>
      <c r="KI2" s="3481"/>
      <c r="KJ2" s="3481"/>
      <c r="KK2" s="3481"/>
      <c r="KL2" s="3481"/>
      <c r="KM2" s="3481"/>
      <c r="KN2" s="3481"/>
      <c r="KO2" s="3481"/>
      <c r="KP2" s="3481"/>
      <c r="KQ2" s="3481"/>
      <c r="KR2" s="3481"/>
      <c r="KS2" s="3481"/>
      <c r="KT2" s="3481"/>
      <c r="KU2" s="3481"/>
      <c r="KV2" s="3481"/>
      <c r="KW2" s="3481"/>
      <c r="KX2" s="3481"/>
      <c r="KY2" s="3481"/>
      <c r="KZ2" s="3481"/>
      <c r="LA2" s="3481"/>
      <c r="LB2" s="3481"/>
      <c r="LC2" s="3481"/>
      <c r="LD2" s="3481"/>
      <c r="LE2" s="3481"/>
      <c r="LF2" s="3481"/>
      <c r="LG2" s="3481"/>
      <c r="LH2" s="3481"/>
      <c r="LI2" s="3481"/>
      <c r="LJ2" s="3481"/>
      <c r="LK2" s="3481"/>
      <c r="LL2" s="3481"/>
      <c r="LM2" s="3481"/>
      <c r="LN2" s="3481"/>
      <c r="LO2" s="3481"/>
      <c r="LP2" s="3481"/>
      <c r="LQ2" s="3481"/>
      <c r="LR2" s="3481"/>
      <c r="LS2" s="3481"/>
      <c r="LT2" s="3481"/>
      <c r="LU2" s="3481"/>
      <c r="LV2" s="3481"/>
      <c r="LW2" s="3481"/>
      <c r="LX2" s="3481"/>
      <c r="LY2" s="3481"/>
      <c r="LZ2" s="3481"/>
      <c r="MA2" s="3481"/>
      <c r="MB2" s="3481"/>
      <c r="MC2" s="3481"/>
      <c r="MD2" s="3481"/>
      <c r="ME2" s="3481"/>
      <c r="MF2" s="3481"/>
      <c r="MG2" s="3481"/>
      <c r="MH2" s="3481"/>
      <c r="MI2" s="3481"/>
      <c r="MJ2" s="3481"/>
      <c r="MK2" s="3481"/>
      <c r="ML2" s="3481"/>
      <c r="MM2" s="3481"/>
      <c r="MN2" s="3481"/>
      <c r="MO2" s="3481"/>
      <c r="MP2" s="3481"/>
      <c r="MQ2" s="3481"/>
      <c r="MR2" s="3481"/>
      <c r="MS2" s="3481"/>
      <c r="MT2" s="3481"/>
      <c r="MU2" s="3481"/>
      <c r="MV2" s="3481"/>
      <c r="MW2" s="3481"/>
      <c r="MX2" s="3481"/>
      <c r="MY2" s="3481"/>
      <c r="MZ2" s="3481"/>
      <c r="NA2" s="3481"/>
      <c r="NB2" s="3481"/>
      <c r="NC2" s="3481"/>
      <c r="ND2" s="3481"/>
      <c r="NE2" s="3481"/>
      <c r="NF2" s="3481"/>
      <c r="NG2" s="3481"/>
      <c r="NH2" s="3481"/>
      <c r="NI2" s="3481"/>
      <c r="NJ2" s="3481"/>
      <c r="NK2" s="3481"/>
      <c r="NL2" s="3481"/>
      <c r="NM2" s="3481"/>
      <c r="NN2" s="3481"/>
      <c r="NO2" s="3481"/>
      <c r="NP2" s="3481"/>
      <c r="NQ2" s="3481"/>
      <c r="NR2" s="3481"/>
      <c r="NS2" s="3481"/>
      <c r="NT2" s="3481"/>
      <c r="NU2" s="3481"/>
      <c r="NV2" s="3481"/>
      <c r="NW2" s="3481"/>
      <c r="NX2" s="3481"/>
      <c r="NY2" s="3481"/>
      <c r="NZ2" s="3481"/>
      <c r="OA2" s="3481"/>
      <c r="OB2" s="3481"/>
      <c r="OC2" s="3481"/>
      <c r="OD2" s="3481"/>
      <c r="OE2" s="3481"/>
      <c r="OF2" s="3481"/>
      <c r="OG2" s="3481"/>
      <c r="OH2" s="3481"/>
      <c r="OI2" s="3481"/>
      <c r="OJ2" s="3481"/>
      <c r="OK2" s="3481"/>
      <c r="OL2" s="3481"/>
      <c r="OM2" s="3481"/>
      <c r="ON2" s="3481"/>
      <c r="OO2" s="3481"/>
      <c r="OP2" s="3481"/>
      <c r="OQ2" s="3481"/>
      <c r="OR2" s="3481"/>
      <c r="OS2" s="3481"/>
      <c r="OT2" s="3481"/>
      <c r="OU2" s="3481"/>
      <c r="OV2" s="3481"/>
      <c r="OW2" s="3481"/>
      <c r="OX2" s="3481"/>
      <c r="OY2" s="3481"/>
      <c r="OZ2" s="3481"/>
      <c r="PA2" s="3481"/>
      <c r="PB2" s="3481"/>
      <c r="PC2" s="3481"/>
      <c r="PD2" s="3481"/>
      <c r="PE2" s="3481"/>
      <c r="PF2" s="3481"/>
      <c r="PG2" s="3481"/>
      <c r="PH2" s="3481"/>
      <c r="PI2" s="3481"/>
      <c r="PJ2" s="3481"/>
      <c r="PK2" s="3481"/>
      <c r="PL2" s="3481"/>
      <c r="PM2" s="3481"/>
      <c r="PN2" s="3481"/>
      <c r="PO2" s="3481"/>
      <c r="PP2" s="3481"/>
      <c r="PQ2" s="3481"/>
      <c r="PR2" s="3481"/>
      <c r="PS2" s="3481"/>
      <c r="PT2" s="3481"/>
      <c r="PU2" s="3481"/>
      <c r="PV2" s="3481"/>
      <c r="PW2" s="3481"/>
      <c r="PX2" s="3481"/>
      <c r="PY2" s="3481"/>
      <c r="PZ2" s="3481"/>
      <c r="QA2" s="3481"/>
      <c r="QB2" s="3481"/>
      <c r="QC2" s="3481"/>
      <c r="QD2" s="3481"/>
      <c r="QE2" s="3481"/>
      <c r="QF2" s="3481"/>
      <c r="QG2" s="3481"/>
      <c r="QH2" s="3481"/>
      <c r="QI2" s="3481"/>
      <c r="QJ2" s="3481"/>
      <c r="QK2" s="3481"/>
      <c r="QL2" s="3481"/>
      <c r="QM2" s="3481"/>
      <c r="QN2" s="3481"/>
      <c r="QO2" s="3481"/>
      <c r="QP2" s="3481"/>
      <c r="QQ2" s="3481"/>
      <c r="QR2" s="3481"/>
      <c r="QS2" s="3481"/>
      <c r="QT2" s="3481"/>
      <c r="QU2" s="3481"/>
      <c r="QV2" s="3481"/>
      <c r="QW2" s="3481"/>
      <c r="QX2" s="3481"/>
      <c r="QY2" s="3481"/>
      <c r="QZ2" s="3481"/>
      <c r="RA2" s="3481"/>
      <c r="RB2" s="3481"/>
      <c r="RC2" s="3481"/>
      <c r="RD2" s="3481"/>
      <c r="RE2" s="3481"/>
      <c r="RF2" s="3481"/>
      <c r="RG2" s="3481"/>
      <c r="RH2" s="3481"/>
      <c r="RI2" s="3481"/>
      <c r="RJ2" s="3481"/>
      <c r="RK2" s="3481"/>
      <c r="RL2" s="3481"/>
      <c r="RM2" s="3481"/>
      <c r="RN2" s="3481"/>
      <c r="RO2" s="3481"/>
      <c r="RP2" s="3481"/>
      <c r="RQ2" s="3481"/>
      <c r="RR2" s="3481"/>
      <c r="RS2" s="3481"/>
      <c r="RT2" s="3481"/>
      <c r="RU2" s="3481"/>
      <c r="RV2" s="3481"/>
      <c r="RW2" s="3481"/>
      <c r="RX2" s="3481"/>
      <c r="RY2" s="3481"/>
      <c r="RZ2" s="3481"/>
      <c r="SA2" s="3481"/>
      <c r="SB2" s="3481"/>
      <c r="SC2" s="3481"/>
      <c r="SD2" s="3481"/>
      <c r="SE2" s="3481"/>
      <c r="SF2" s="3481"/>
      <c r="SG2" s="3481"/>
      <c r="SH2" s="3481"/>
      <c r="SI2" s="3481"/>
      <c r="SJ2" s="3481"/>
      <c r="SK2" s="3481"/>
      <c r="SL2" s="3481"/>
      <c r="SM2" s="3481"/>
      <c r="SN2" s="3481"/>
      <c r="SO2" s="3481"/>
      <c r="SP2" s="3481"/>
      <c r="SQ2" s="3481"/>
      <c r="SR2" s="3481"/>
      <c r="SS2" s="3481"/>
      <c r="ST2" s="3481"/>
      <c r="SU2" s="3481"/>
      <c r="SV2" s="3481"/>
      <c r="SW2" s="3481"/>
      <c r="SX2" s="3481"/>
      <c r="SY2" s="3481"/>
      <c r="SZ2" s="3481"/>
      <c r="TA2" s="3481"/>
      <c r="TB2" s="3481"/>
      <c r="TC2" s="3481"/>
      <c r="TD2" s="3481"/>
      <c r="TE2" s="3481"/>
      <c r="TF2" s="3481"/>
      <c r="TG2" s="3481"/>
      <c r="TH2" s="3481"/>
      <c r="TI2" s="3481"/>
      <c r="TJ2" s="3481"/>
      <c r="TK2" s="3481"/>
      <c r="TL2" s="3481"/>
      <c r="TM2" s="3481"/>
      <c r="TN2" s="3481"/>
      <c r="TO2" s="3481"/>
      <c r="TP2" s="3481"/>
      <c r="TQ2" s="3481"/>
      <c r="TR2" s="3481"/>
      <c r="TS2" s="3481"/>
      <c r="TT2" s="3481"/>
      <c r="TU2" s="3481"/>
      <c r="TV2" s="3481"/>
      <c r="TW2" s="3481"/>
      <c r="TX2" s="3481"/>
      <c r="TY2" s="3481"/>
      <c r="TZ2" s="3481"/>
      <c r="UA2" s="3481"/>
      <c r="UB2" s="3481"/>
      <c r="UC2" s="3481"/>
      <c r="UD2" s="3481"/>
      <c r="UE2" s="3481"/>
      <c r="UF2" s="3481"/>
      <c r="UG2" s="3481"/>
      <c r="UH2" s="3481"/>
      <c r="UI2" s="3481"/>
      <c r="UJ2" s="3481"/>
      <c r="UK2" s="3481"/>
      <c r="UL2" s="3481"/>
      <c r="UM2" s="3481"/>
      <c r="UN2" s="3481"/>
      <c r="UO2" s="3481"/>
      <c r="UP2" s="3481"/>
      <c r="UQ2" s="3481"/>
      <c r="UR2" s="3481"/>
      <c r="US2" s="3481"/>
      <c r="UT2" s="3481"/>
      <c r="UU2" s="3481"/>
      <c r="UV2" s="3481"/>
      <c r="UW2" s="3481"/>
      <c r="UX2" s="3481"/>
      <c r="UY2" s="3481"/>
      <c r="UZ2" s="3481"/>
      <c r="VA2" s="3481"/>
      <c r="VB2" s="3481"/>
      <c r="VC2" s="3481"/>
      <c r="VD2" s="3481"/>
      <c r="VE2" s="3481"/>
      <c r="VF2" s="3481"/>
      <c r="VG2" s="3481"/>
      <c r="VH2" s="3481"/>
      <c r="VI2" s="3481"/>
      <c r="VJ2" s="3481"/>
      <c r="VK2" s="3481"/>
      <c r="VL2" s="3481"/>
      <c r="VM2" s="3481"/>
      <c r="VN2" s="3481"/>
      <c r="VO2" s="3481"/>
      <c r="VP2" s="3481"/>
      <c r="VQ2" s="3481"/>
      <c r="VR2" s="3481"/>
      <c r="VS2" s="3481"/>
      <c r="VT2" s="3481"/>
      <c r="VU2" s="3481"/>
      <c r="VV2" s="3481"/>
      <c r="VW2" s="3481"/>
      <c r="VX2" s="3481"/>
      <c r="VY2" s="3481"/>
      <c r="VZ2" s="3481"/>
      <c r="WA2" s="3481"/>
      <c r="WB2" s="3481"/>
      <c r="WC2" s="3481"/>
      <c r="WD2" s="3481"/>
      <c r="WE2" s="3481"/>
      <c r="WF2" s="3481"/>
      <c r="WG2" s="3481"/>
      <c r="WH2" s="3481"/>
      <c r="WI2" s="3481"/>
      <c r="WJ2" s="3481"/>
      <c r="WK2" s="3481"/>
      <c r="WL2" s="3481"/>
      <c r="WM2" s="3481"/>
      <c r="WN2" s="3481"/>
      <c r="WO2" s="3481"/>
      <c r="WP2" s="3481"/>
      <c r="WQ2" s="3481"/>
      <c r="WR2" s="3481"/>
      <c r="WS2" s="3481"/>
      <c r="WT2" s="3481"/>
      <c r="WU2" s="3481"/>
      <c r="WV2" s="3481"/>
      <c r="WW2" s="3481"/>
      <c r="WX2" s="3481"/>
      <c r="WY2" s="3481"/>
      <c r="WZ2" s="3481"/>
      <c r="XA2" s="3481"/>
      <c r="XB2" s="3481"/>
      <c r="XC2" s="3481"/>
      <c r="XD2" s="3481"/>
      <c r="XE2" s="3481"/>
      <c r="XF2" s="3481"/>
      <c r="XG2" s="3481"/>
      <c r="XH2" s="3481"/>
      <c r="XI2" s="3481"/>
      <c r="XJ2" s="3481"/>
      <c r="XK2" s="3481"/>
      <c r="XL2" s="3481"/>
      <c r="XM2" s="3481"/>
      <c r="XN2" s="3481"/>
      <c r="XO2" s="3481"/>
      <c r="XP2" s="3481"/>
      <c r="XQ2" s="3481"/>
      <c r="XR2" s="3481"/>
      <c r="XS2" s="3481"/>
      <c r="XT2" s="3481"/>
      <c r="XU2" s="3481"/>
      <c r="XV2" s="3481"/>
      <c r="XW2" s="3481"/>
      <c r="XX2" s="3481"/>
      <c r="XY2" s="3481"/>
      <c r="XZ2" s="3481"/>
      <c r="YA2" s="3481"/>
      <c r="YB2" s="3481"/>
      <c r="YC2" s="3481"/>
      <c r="YD2" s="3481"/>
      <c r="YE2" s="3481"/>
      <c r="YF2" s="3481"/>
      <c r="YG2" s="3481"/>
      <c r="YH2" s="3481"/>
      <c r="YI2" s="3481"/>
      <c r="YJ2" s="3481"/>
      <c r="YK2" s="3481"/>
      <c r="YL2" s="3481"/>
      <c r="YM2" s="3481"/>
      <c r="YN2" s="3481"/>
      <c r="YO2" s="3481"/>
      <c r="YP2" s="3481"/>
      <c r="YQ2" s="3481"/>
      <c r="YR2" s="3481"/>
      <c r="YS2" s="3481"/>
      <c r="YT2" s="3481"/>
      <c r="YU2" s="3481"/>
      <c r="YV2" s="3481"/>
      <c r="YW2" s="3481"/>
      <c r="YX2" s="3481"/>
      <c r="YY2" s="3481"/>
      <c r="YZ2" s="3481"/>
      <c r="ZA2" s="3481"/>
      <c r="ZB2" s="3481"/>
      <c r="ZC2" s="3481"/>
      <c r="ZD2" s="3481"/>
      <c r="ZE2" s="3481"/>
      <c r="ZF2" s="3481"/>
      <c r="ZG2" s="3481"/>
      <c r="ZH2" s="3481"/>
      <c r="ZI2" s="3481"/>
      <c r="ZJ2" s="3481"/>
      <c r="ZK2" s="3481"/>
      <c r="ZL2" s="3481"/>
      <c r="ZM2" s="3481"/>
      <c r="ZN2" s="3481"/>
      <c r="ZO2" s="3481"/>
      <c r="ZP2" s="3481"/>
      <c r="ZQ2" s="3481"/>
      <c r="ZR2" s="3481"/>
      <c r="ZS2" s="3481"/>
      <c r="ZT2" s="3481"/>
      <c r="ZU2" s="3481"/>
      <c r="ZV2" s="3481"/>
      <c r="ZW2" s="3481"/>
      <c r="ZX2" s="3481"/>
      <c r="ZY2" s="3481"/>
      <c r="ZZ2" s="3481"/>
      <c r="AAA2" s="3481"/>
      <c r="AAB2" s="3481"/>
      <c r="AAC2" s="3481"/>
      <c r="AAD2" s="3481"/>
      <c r="AAE2" s="3481"/>
      <c r="AAF2" s="3481"/>
      <c r="AAG2" s="3481"/>
      <c r="AAH2" s="3481"/>
      <c r="AAI2" s="3481"/>
      <c r="AAJ2" s="3481"/>
      <c r="AAK2" s="3481"/>
      <c r="AAL2" s="3481"/>
      <c r="AAM2" s="3481"/>
      <c r="AAN2" s="3481"/>
      <c r="AAO2" s="3481"/>
      <c r="AAP2" s="3481"/>
      <c r="AAQ2" s="3481"/>
      <c r="AAR2" s="3481"/>
      <c r="AAS2" s="3481"/>
      <c r="AAT2" s="3481"/>
      <c r="AAU2" s="3481"/>
      <c r="AAV2" s="3481"/>
      <c r="AAW2" s="3481"/>
      <c r="AAX2" s="3481"/>
      <c r="AAY2" s="3481"/>
      <c r="AAZ2" s="3481"/>
      <c r="ABA2" s="3481"/>
      <c r="ABB2" s="3481"/>
      <c r="ABC2" s="3481"/>
      <c r="ABD2" s="3481"/>
      <c r="ABE2" s="3481"/>
      <c r="ABF2" s="3481"/>
      <c r="ABG2" s="3481"/>
      <c r="ABH2" s="3481"/>
      <c r="ABI2" s="3481"/>
      <c r="ABJ2" s="3481"/>
      <c r="ABK2" s="3481"/>
      <c r="ABL2" s="3481"/>
      <c r="ABM2" s="3481"/>
      <c r="ABN2" s="3481"/>
      <c r="ABO2" s="3481"/>
      <c r="ABP2" s="3481"/>
      <c r="ABQ2" s="3481"/>
      <c r="ABR2" s="3481"/>
      <c r="ABS2" s="3481"/>
      <c r="ABT2" s="3481"/>
      <c r="ABU2" s="3481"/>
      <c r="ABV2" s="3481"/>
      <c r="ABW2" s="3481"/>
      <c r="ABX2" s="3481"/>
      <c r="ABY2" s="3481"/>
      <c r="ABZ2" s="3481"/>
      <c r="ACA2" s="3481"/>
      <c r="ACB2" s="3481"/>
      <c r="ACC2" s="3481"/>
      <c r="ACD2" s="3481"/>
      <c r="ACE2" s="3481"/>
      <c r="ACF2" s="3481"/>
      <c r="ACG2" s="3481"/>
      <c r="ACH2" s="3481"/>
      <c r="ACI2" s="3481"/>
      <c r="ACJ2" s="3481"/>
      <c r="ACK2" s="3481"/>
      <c r="ACL2" s="3481"/>
      <c r="ACM2" s="3481"/>
      <c r="ACN2" s="3481"/>
      <c r="ACO2" s="3481"/>
      <c r="ACP2" s="3481"/>
      <c r="ACQ2" s="3481"/>
      <c r="ACR2" s="3481"/>
      <c r="ACS2" s="3481"/>
      <c r="ACT2" s="3481"/>
      <c r="ACU2" s="3481"/>
      <c r="ACV2" s="3481"/>
      <c r="ACW2" s="3481"/>
      <c r="ACX2" s="3481"/>
      <c r="ACY2" s="3481"/>
      <c r="ACZ2" s="3481"/>
      <c r="ADA2" s="3481"/>
      <c r="ADB2" s="3481"/>
      <c r="ADC2" s="3481"/>
      <c r="ADD2" s="3481"/>
      <c r="ADE2" s="3481"/>
      <c r="ADF2" s="3481"/>
      <c r="ADG2" s="3481"/>
      <c r="ADH2" s="3481"/>
      <c r="ADI2" s="3481"/>
      <c r="ADJ2" s="3481"/>
      <c r="ADK2" s="3481"/>
      <c r="ADL2" s="3481"/>
      <c r="ADM2" s="3481"/>
      <c r="ADN2" s="3481"/>
      <c r="ADO2" s="3481"/>
      <c r="ADP2" s="3481"/>
      <c r="ADQ2" s="3481"/>
      <c r="ADR2" s="3481"/>
      <c r="ADS2" s="3481"/>
      <c r="ADT2" s="3481"/>
      <c r="ADU2" s="3481"/>
      <c r="ADV2" s="3481"/>
      <c r="ADW2" s="3481"/>
      <c r="ADX2" s="3481"/>
      <c r="ADY2" s="3481"/>
      <c r="ADZ2" s="3481"/>
      <c r="AEA2" s="3481"/>
      <c r="AEB2" s="3481"/>
      <c r="AEC2" s="3481"/>
      <c r="AED2" s="3481"/>
      <c r="AEE2" s="3481"/>
      <c r="AEF2" s="3481"/>
      <c r="AEG2" s="3481"/>
      <c r="AEH2" s="3481"/>
      <c r="AEI2" s="3481"/>
      <c r="AEJ2" s="3481"/>
      <c r="AEK2" s="3481"/>
      <c r="AEL2" s="3481"/>
      <c r="AEM2" s="3481"/>
      <c r="AEN2" s="3481"/>
      <c r="AEO2" s="3481"/>
      <c r="AEP2" s="3481"/>
      <c r="AEQ2" s="3481"/>
      <c r="AER2" s="3481"/>
      <c r="AES2" s="3481"/>
      <c r="AET2" s="3481"/>
      <c r="AEU2" s="3481"/>
      <c r="AEV2" s="3481"/>
      <c r="AEW2" s="3481"/>
      <c r="AEX2" s="3481"/>
      <c r="AEY2" s="3481"/>
      <c r="AEZ2" s="3481"/>
      <c r="AFA2" s="3481"/>
      <c r="AFB2" s="3481"/>
      <c r="AFC2" s="3481"/>
      <c r="AFD2" s="3481"/>
      <c r="AFE2" s="3481"/>
      <c r="AFF2" s="3481"/>
      <c r="AFG2" s="3481"/>
      <c r="AFH2" s="3481"/>
      <c r="AFI2" s="3481"/>
      <c r="AFJ2" s="3481"/>
      <c r="AFK2" s="3481"/>
      <c r="AFL2" s="3481"/>
      <c r="AFM2" s="3481"/>
      <c r="AFN2" s="3481"/>
      <c r="AFO2" s="3481"/>
      <c r="AFP2" s="3481"/>
      <c r="AFQ2" s="3481"/>
      <c r="AFR2" s="3481"/>
      <c r="AFS2" s="3481"/>
      <c r="AFT2" s="3481"/>
      <c r="AFU2" s="3481"/>
      <c r="AFV2" s="3481"/>
      <c r="AFW2" s="3481"/>
      <c r="AFX2" s="3481"/>
      <c r="AFY2" s="3481"/>
      <c r="AFZ2" s="3481"/>
      <c r="AGA2" s="3481"/>
      <c r="AGB2" s="3481"/>
      <c r="AGC2" s="3481"/>
      <c r="AGD2" s="3481"/>
      <c r="AGE2" s="3481"/>
      <c r="AGF2" s="3481"/>
      <c r="AGG2" s="3481"/>
      <c r="AGH2" s="3481"/>
      <c r="AGI2" s="3481"/>
      <c r="AGJ2" s="3481"/>
      <c r="AGK2" s="3481"/>
      <c r="AGL2" s="3481"/>
      <c r="AGM2" s="3481"/>
      <c r="AGN2" s="3481"/>
      <c r="AGO2" s="3481"/>
      <c r="AGP2" s="3481"/>
      <c r="AGQ2" s="3481"/>
      <c r="AGR2" s="3481"/>
      <c r="AGS2" s="3481"/>
      <c r="AGT2" s="3481"/>
      <c r="AGU2" s="3481"/>
      <c r="AGV2" s="3481"/>
      <c r="AGW2" s="3481"/>
      <c r="AGX2" s="3481"/>
      <c r="AGY2" s="3481"/>
      <c r="AGZ2" s="3481"/>
      <c r="AHA2" s="3481"/>
      <c r="AHB2" s="3481"/>
      <c r="AHC2" s="3481"/>
      <c r="AHD2" s="3481"/>
      <c r="AHE2" s="3481"/>
      <c r="AHF2" s="3481"/>
      <c r="AHG2" s="3481"/>
      <c r="AHH2" s="3481"/>
      <c r="AHI2" s="3481"/>
      <c r="AHJ2" s="3481"/>
      <c r="AHK2" s="3481"/>
      <c r="AHL2" s="3481"/>
      <c r="AHM2" s="3481"/>
      <c r="AHN2" s="3481"/>
      <c r="AHO2" s="3481"/>
      <c r="AHP2" s="3481"/>
      <c r="AHQ2" s="3481"/>
      <c r="AHR2" s="3481"/>
      <c r="AHS2" s="3481"/>
      <c r="AHT2" s="3481"/>
      <c r="AHU2" s="3481"/>
      <c r="AHV2" s="3481"/>
      <c r="AHW2" s="3481"/>
      <c r="AHX2" s="3481"/>
      <c r="AHY2" s="3481"/>
      <c r="AHZ2" s="3481"/>
      <c r="AIA2" s="3481"/>
      <c r="AIB2" s="3481"/>
      <c r="AIC2" s="3481"/>
      <c r="AID2" s="3481"/>
      <c r="AIE2" s="3481"/>
      <c r="AIF2" s="3481"/>
      <c r="AIG2" s="3481"/>
      <c r="AIH2" s="3481"/>
      <c r="AII2" s="3481"/>
      <c r="AIJ2" s="3481"/>
      <c r="AIK2" s="3481"/>
      <c r="AIL2" s="3481"/>
      <c r="AIM2" s="3481"/>
      <c r="AIN2" s="3481"/>
      <c r="AIO2" s="3481"/>
      <c r="AIP2" s="3481"/>
      <c r="AIQ2" s="3481"/>
      <c r="AIR2" s="3481"/>
      <c r="AIS2" s="3481"/>
      <c r="AIT2" s="3481"/>
      <c r="AIU2" s="3481"/>
      <c r="AIV2" s="3481"/>
      <c r="AIW2" s="3481"/>
      <c r="AIX2" s="3481"/>
      <c r="AIY2" s="3481"/>
      <c r="AIZ2" s="3481"/>
      <c r="AJA2" s="3481"/>
      <c r="AJB2" s="3481"/>
      <c r="AJC2" s="3481"/>
      <c r="AJD2" s="3481"/>
      <c r="AJE2" s="3481"/>
      <c r="AJF2" s="3481"/>
      <c r="AJG2" s="3481"/>
      <c r="AJH2" s="3481"/>
      <c r="AJI2" s="3481"/>
      <c r="AJJ2" s="3481"/>
      <c r="AJK2" s="3481"/>
      <c r="AJL2" s="3481"/>
      <c r="AJM2" s="3481"/>
      <c r="AJN2" s="3481"/>
      <c r="AJO2" s="3481"/>
      <c r="AJP2" s="3481"/>
      <c r="AJQ2" s="3481"/>
      <c r="AJR2" s="3481"/>
      <c r="AJS2" s="3481"/>
      <c r="AJT2" s="3481"/>
      <c r="AJU2" s="3481"/>
      <c r="AJV2" s="3481"/>
      <c r="AJW2" s="3481"/>
      <c r="AJX2" s="3481"/>
      <c r="AJY2" s="3481"/>
      <c r="AJZ2" s="3481"/>
      <c r="AKA2" s="3481"/>
      <c r="AKB2" s="3481"/>
      <c r="AKC2" s="3481"/>
      <c r="AKD2" s="3481"/>
      <c r="AKE2" s="3481"/>
      <c r="AKF2" s="3481"/>
      <c r="AKG2" s="3481"/>
      <c r="AKH2" s="3481"/>
      <c r="AKI2" s="3481"/>
      <c r="AKJ2" s="3481"/>
      <c r="AKK2" s="3481"/>
      <c r="AKL2" s="3481"/>
      <c r="AKM2" s="3481"/>
      <c r="AKN2" s="3481"/>
      <c r="AKO2" s="3481"/>
      <c r="AKP2" s="3481"/>
      <c r="AKQ2" s="3481"/>
      <c r="AKR2" s="3481"/>
      <c r="AKS2" s="3481"/>
      <c r="AKT2" s="3481"/>
      <c r="AKU2" s="3481"/>
      <c r="AKV2" s="3481"/>
      <c r="AKW2" s="3481"/>
      <c r="AKX2" s="3481"/>
      <c r="AKY2" s="3481"/>
      <c r="AKZ2" s="3481"/>
      <c r="ALA2" s="3481"/>
      <c r="ALB2" s="3481"/>
      <c r="ALC2" s="3481"/>
      <c r="ALD2" s="3481"/>
      <c r="ALE2" s="3481"/>
      <c r="ALF2" s="3481"/>
      <c r="ALG2" s="3481"/>
      <c r="ALH2" s="3481"/>
      <c r="ALI2" s="3481"/>
      <c r="ALJ2" s="3481"/>
      <c r="ALK2" s="3481"/>
      <c r="ALL2" s="3481"/>
      <c r="ALM2" s="3481"/>
      <c r="ALN2" s="3481"/>
      <c r="ALO2" s="3481"/>
      <c r="ALP2" s="3481"/>
      <c r="ALQ2" s="3481"/>
      <c r="ALR2" s="3481"/>
      <c r="ALS2" s="3481"/>
      <c r="ALT2" s="3481"/>
      <c r="ALU2" s="3481"/>
      <c r="ALV2" s="3481"/>
      <c r="ALW2" s="3481"/>
      <c r="ALX2" s="3481"/>
      <c r="ALY2" s="3481"/>
      <c r="ALZ2" s="3481"/>
      <c r="AMA2" s="3481"/>
      <c r="AMB2" s="3481"/>
      <c r="AMC2" s="3481"/>
      <c r="AMD2" s="3481"/>
      <c r="AME2" s="3481"/>
      <c r="AMF2" s="3481"/>
      <c r="AMG2" s="3481"/>
      <c r="AMH2" s="3481"/>
      <c r="AMI2" s="3481"/>
      <c r="AMJ2" s="3481"/>
      <c r="AMK2" s="3481"/>
      <c r="AML2" s="3481"/>
      <c r="AMM2" s="3481"/>
      <c r="AMN2" s="3481"/>
      <c r="AMO2" s="3481"/>
      <c r="AMP2" s="3481"/>
      <c r="AMQ2" s="3481"/>
      <c r="AMR2" s="3481"/>
      <c r="AMS2" s="3481"/>
      <c r="AMT2" s="3481"/>
      <c r="AMU2" s="3481"/>
      <c r="AMV2" s="3481"/>
      <c r="AMW2" s="3481"/>
      <c r="AMX2" s="3481"/>
      <c r="AMY2" s="3481"/>
      <c r="AMZ2" s="3481"/>
      <c r="ANA2" s="3481"/>
      <c r="ANB2" s="3481"/>
      <c r="ANC2" s="3481"/>
      <c r="AND2" s="3481"/>
      <c r="ANE2" s="3481"/>
      <c r="ANF2" s="3481"/>
      <c r="ANG2" s="3481"/>
      <c r="ANH2" s="3481"/>
      <c r="ANI2" s="3481"/>
      <c r="ANJ2" s="3481"/>
      <c r="ANK2" s="3481"/>
      <c r="ANL2" s="3481"/>
      <c r="ANM2" s="3481"/>
      <c r="ANN2" s="3481"/>
      <c r="ANO2" s="3481"/>
      <c r="ANP2" s="3481"/>
      <c r="ANQ2" s="3481"/>
      <c r="ANR2" s="3481"/>
      <c r="ANS2" s="3481"/>
      <c r="ANT2" s="3481"/>
      <c r="ANU2" s="3481"/>
      <c r="ANV2" s="3481"/>
      <c r="ANW2" s="3481"/>
      <c r="ANX2" s="3481"/>
      <c r="ANY2" s="3481"/>
      <c r="ANZ2" s="3481"/>
      <c r="AOA2" s="3481"/>
      <c r="AOB2" s="3481"/>
      <c r="AOC2" s="3481"/>
      <c r="AOD2" s="3481"/>
      <c r="AOE2" s="3481"/>
      <c r="AOF2" s="3481"/>
      <c r="AOG2" s="3481"/>
      <c r="AOH2" s="3481"/>
      <c r="AOI2" s="3481"/>
      <c r="AOJ2" s="3481"/>
      <c r="AOK2" s="3481"/>
      <c r="AOL2" s="3481"/>
      <c r="AOM2" s="3481"/>
      <c r="AON2" s="3481"/>
      <c r="AOO2" s="3481"/>
      <c r="AOP2" s="3481"/>
      <c r="AOQ2" s="3481"/>
      <c r="AOR2" s="3481"/>
      <c r="AOS2" s="3481"/>
      <c r="AOT2" s="3481"/>
      <c r="AOU2" s="3481"/>
      <c r="AOV2" s="3481"/>
      <c r="AOW2" s="3481"/>
      <c r="AOX2" s="3481"/>
      <c r="AOY2" s="3481"/>
      <c r="AOZ2" s="3481"/>
      <c r="APA2" s="3481"/>
      <c r="APB2" s="3481"/>
      <c r="APC2" s="3481"/>
      <c r="APD2" s="3481"/>
      <c r="APE2" s="3481"/>
      <c r="APF2" s="3481"/>
      <c r="APG2" s="3481"/>
      <c r="APH2" s="3481"/>
      <c r="API2" s="3481"/>
      <c r="APJ2" s="3481"/>
      <c r="APK2" s="3481"/>
      <c r="APL2" s="3481"/>
      <c r="APM2" s="3481"/>
      <c r="APN2" s="3481"/>
      <c r="APO2" s="3481"/>
      <c r="APP2" s="3481"/>
      <c r="APQ2" s="3481"/>
      <c r="APR2" s="3481"/>
      <c r="APS2" s="3481"/>
      <c r="APT2" s="3481"/>
      <c r="APU2" s="3481"/>
      <c r="APV2" s="3481"/>
      <c r="APW2" s="3481"/>
      <c r="APX2" s="3481"/>
      <c r="APY2" s="3481"/>
      <c r="APZ2" s="3481"/>
      <c r="AQA2" s="3481"/>
      <c r="AQB2" s="3481"/>
      <c r="AQC2" s="3481"/>
      <c r="AQD2" s="3481"/>
      <c r="AQE2" s="3481"/>
      <c r="AQF2" s="3481"/>
      <c r="AQG2" s="3481"/>
      <c r="AQH2" s="3481"/>
      <c r="AQI2" s="3481"/>
      <c r="AQJ2" s="3481"/>
      <c r="AQK2" s="3481"/>
      <c r="AQL2" s="3481"/>
      <c r="AQM2" s="3481"/>
      <c r="AQN2" s="3481"/>
      <c r="AQO2" s="3481"/>
      <c r="AQP2" s="3481"/>
      <c r="AQQ2" s="3481"/>
      <c r="AQR2" s="3481"/>
      <c r="AQS2" s="3481"/>
      <c r="AQT2" s="3481"/>
      <c r="AQU2" s="3481"/>
      <c r="AQV2" s="3481"/>
      <c r="AQW2" s="3481"/>
      <c r="AQX2" s="3481"/>
      <c r="AQY2" s="3481"/>
      <c r="AQZ2" s="3481"/>
      <c r="ARA2" s="3481"/>
      <c r="ARB2" s="3481"/>
      <c r="ARC2" s="3481"/>
      <c r="ARD2" s="3481"/>
      <c r="ARE2" s="3481"/>
      <c r="ARF2" s="3481"/>
      <c r="ARG2" s="3481"/>
      <c r="ARH2" s="3481"/>
      <c r="ARI2" s="3481"/>
      <c r="ARJ2" s="3481"/>
      <c r="ARK2" s="3481"/>
      <c r="ARL2" s="3481"/>
      <c r="ARM2" s="3481"/>
      <c r="ARN2" s="3481"/>
      <c r="ARO2" s="3481"/>
      <c r="ARP2" s="3481"/>
      <c r="ARQ2" s="3481"/>
      <c r="ARR2" s="3481"/>
      <c r="ARS2" s="3481"/>
      <c r="ART2" s="3481"/>
      <c r="ARU2" s="3481"/>
      <c r="ARV2" s="3481"/>
      <c r="ARW2" s="3481"/>
      <c r="ARX2" s="3481"/>
      <c r="ARY2" s="3481"/>
      <c r="ARZ2" s="3481"/>
      <c r="ASA2" s="3481"/>
      <c r="ASB2" s="3481"/>
      <c r="ASC2" s="3481"/>
      <c r="ASD2" s="3481"/>
      <c r="ASE2" s="3481"/>
      <c r="ASF2" s="3481"/>
      <c r="ASG2" s="3481"/>
      <c r="ASH2" s="3481"/>
      <c r="ASI2" s="3481"/>
      <c r="ASJ2" s="3481"/>
      <c r="ASK2" s="3481"/>
      <c r="ASL2" s="3481"/>
      <c r="ASM2" s="3481"/>
      <c r="ASN2" s="3481"/>
      <c r="ASO2" s="3481"/>
      <c r="ASP2" s="3481"/>
      <c r="ASQ2" s="3481"/>
      <c r="ASR2" s="3481"/>
      <c r="ASS2" s="3481"/>
      <c r="AST2" s="3481"/>
      <c r="ASU2" s="3481"/>
      <c r="ASV2" s="3481"/>
      <c r="ASW2" s="3481"/>
      <c r="ASX2" s="3481"/>
      <c r="ASY2" s="3481"/>
      <c r="ASZ2" s="3481"/>
      <c r="ATA2" s="3481"/>
      <c r="ATB2" s="3481"/>
      <c r="ATC2" s="3481"/>
      <c r="ATD2" s="3481"/>
      <c r="ATE2" s="3481"/>
      <c r="ATF2" s="3481"/>
      <c r="ATG2" s="3481"/>
      <c r="ATH2" s="3481"/>
      <c r="ATI2" s="3481"/>
      <c r="ATJ2" s="3481"/>
      <c r="ATK2" s="3481"/>
      <c r="ATL2" s="3481"/>
      <c r="ATM2" s="3481"/>
      <c r="ATN2" s="3481"/>
      <c r="ATO2" s="3481"/>
      <c r="ATP2" s="3481"/>
      <c r="ATQ2" s="3481"/>
      <c r="ATR2" s="3481"/>
      <c r="ATS2" s="3481"/>
      <c r="ATT2" s="3481"/>
      <c r="ATU2" s="3481"/>
      <c r="ATV2" s="3481"/>
      <c r="ATW2" s="3481"/>
      <c r="ATX2" s="3481"/>
      <c r="ATY2" s="3481"/>
      <c r="ATZ2" s="3481"/>
      <c r="AUA2" s="3481"/>
      <c r="AUB2" s="3481"/>
      <c r="AUC2" s="3481"/>
      <c r="AUD2" s="3481"/>
      <c r="AUE2" s="3481"/>
      <c r="AUF2" s="3481"/>
      <c r="AUG2" s="3481"/>
      <c r="AUH2" s="3481"/>
      <c r="AUI2" s="3481"/>
      <c r="AUJ2" s="3481"/>
      <c r="AUK2" s="3481"/>
      <c r="AUL2" s="3481"/>
      <c r="AUM2" s="3481"/>
      <c r="AUN2" s="3481"/>
      <c r="AUO2" s="3481"/>
      <c r="AUP2" s="3481"/>
      <c r="AUQ2" s="3481"/>
      <c r="AUR2" s="3481"/>
      <c r="AUS2" s="3481"/>
      <c r="AUT2" s="3481"/>
      <c r="AUU2" s="3481"/>
      <c r="AUV2" s="3481"/>
      <c r="AUW2" s="3481"/>
      <c r="AUX2" s="3481"/>
      <c r="AUY2" s="3481"/>
      <c r="AUZ2" s="3481"/>
      <c r="AVA2" s="3481"/>
      <c r="AVB2" s="3481"/>
      <c r="AVC2" s="3481"/>
      <c r="AVD2" s="3481"/>
      <c r="AVE2" s="3481"/>
      <c r="AVF2" s="3481"/>
      <c r="AVG2" s="3481"/>
      <c r="AVH2" s="3481"/>
      <c r="AVI2" s="3481"/>
      <c r="AVJ2" s="3481"/>
      <c r="AVK2" s="3481"/>
      <c r="AVL2" s="3481"/>
      <c r="AVM2" s="3481"/>
      <c r="AVN2" s="3481"/>
      <c r="AVO2" s="3481"/>
      <c r="AVP2" s="3481"/>
      <c r="AVQ2" s="3481"/>
      <c r="AVR2" s="3481"/>
      <c r="AVS2" s="3481"/>
      <c r="AVT2" s="3481"/>
      <c r="AVU2" s="3481"/>
      <c r="AVV2" s="3481"/>
      <c r="AVW2" s="3481"/>
      <c r="AVX2" s="3481"/>
      <c r="AVY2" s="3481"/>
      <c r="AVZ2" s="3481"/>
      <c r="AWA2" s="3481"/>
      <c r="AWB2" s="3481"/>
      <c r="AWC2" s="3481"/>
      <c r="AWD2" s="3481"/>
      <c r="AWE2" s="3481"/>
      <c r="AWF2" s="3481"/>
      <c r="AWG2" s="3481"/>
      <c r="AWH2" s="3481"/>
      <c r="AWI2" s="3481"/>
      <c r="AWJ2" s="3481"/>
      <c r="AWK2" s="3481"/>
      <c r="AWL2" s="3481"/>
      <c r="AWM2" s="3481"/>
      <c r="AWN2" s="3481"/>
      <c r="AWO2" s="3481"/>
      <c r="AWP2" s="3481"/>
      <c r="AWQ2" s="3481"/>
      <c r="AWR2" s="3481"/>
      <c r="AWS2" s="3481"/>
      <c r="AWT2" s="3481"/>
      <c r="AWU2" s="3481"/>
      <c r="AWV2" s="3481"/>
      <c r="AWW2" s="3481"/>
      <c r="AWX2" s="3481"/>
      <c r="AWY2" s="3481"/>
      <c r="AWZ2" s="3481"/>
      <c r="AXA2" s="3481"/>
      <c r="AXB2" s="3481"/>
      <c r="AXC2" s="3481"/>
      <c r="AXD2" s="3481"/>
      <c r="AXE2" s="3481"/>
      <c r="AXF2" s="3481"/>
      <c r="AXG2" s="3481"/>
      <c r="AXH2" s="3481"/>
      <c r="AXI2" s="3481"/>
      <c r="AXJ2" s="3481"/>
      <c r="AXK2" s="3481"/>
      <c r="AXL2" s="3481"/>
      <c r="AXM2" s="3481"/>
      <c r="AXN2" s="3481"/>
      <c r="AXO2" s="3481"/>
      <c r="AXP2" s="3481"/>
      <c r="AXQ2" s="3481"/>
      <c r="AXR2" s="3481"/>
      <c r="AXS2" s="3481"/>
      <c r="AXT2" s="3481"/>
      <c r="AXU2" s="3481"/>
      <c r="AXV2" s="3481"/>
      <c r="AXW2" s="3481"/>
      <c r="AXX2" s="3481"/>
      <c r="AXY2" s="3481"/>
      <c r="AXZ2" s="3481"/>
      <c r="AYA2" s="3481"/>
      <c r="AYB2" s="3481"/>
      <c r="AYC2" s="3481"/>
      <c r="AYD2" s="3481"/>
      <c r="AYE2" s="3481"/>
      <c r="AYF2" s="3481"/>
      <c r="AYG2" s="3481"/>
      <c r="AYH2" s="3481"/>
      <c r="AYI2" s="3481"/>
      <c r="AYJ2" s="3481"/>
      <c r="AYK2" s="3481"/>
      <c r="AYL2" s="3481"/>
      <c r="AYM2" s="3481"/>
      <c r="AYN2" s="3481"/>
      <c r="AYO2" s="3481"/>
      <c r="AYP2" s="3481"/>
      <c r="AYQ2" s="3481"/>
      <c r="AYR2" s="3481"/>
      <c r="AYS2" s="3481"/>
      <c r="AYT2" s="3481"/>
      <c r="AYU2" s="3481"/>
      <c r="AYV2" s="3481"/>
      <c r="AYW2" s="3481"/>
      <c r="AYX2" s="3481"/>
      <c r="AYY2" s="3481"/>
      <c r="AYZ2" s="3481"/>
      <c r="AZA2" s="3481"/>
      <c r="AZB2" s="3481"/>
      <c r="AZC2" s="3481"/>
      <c r="AZD2" s="3481"/>
      <c r="AZE2" s="3481"/>
      <c r="AZF2" s="3481"/>
      <c r="AZG2" s="3481"/>
      <c r="AZH2" s="3481"/>
      <c r="AZI2" s="3481"/>
      <c r="AZJ2" s="3481"/>
      <c r="AZK2" s="3481"/>
      <c r="AZL2" s="3481"/>
      <c r="AZM2" s="3481"/>
      <c r="AZN2" s="3481"/>
      <c r="AZO2" s="3481"/>
      <c r="AZP2" s="3481"/>
      <c r="AZQ2" s="3481"/>
      <c r="AZR2" s="3481"/>
      <c r="AZS2" s="3481"/>
      <c r="AZT2" s="3481"/>
      <c r="AZU2" s="3481"/>
      <c r="AZV2" s="3481"/>
      <c r="AZW2" s="3481"/>
      <c r="AZX2" s="3481"/>
      <c r="AZY2" s="3481"/>
      <c r="AZZ2" s="3481"/>
      <c r="BAA2" s="3481"/>
      <c r="BAB2" s="3481"/>
      <c r="BAC2" s="3481"/>
      <c r="BAD2" s="3481"/>
      <c r="BAE2" s="3481"/>
      <c r="BAF2" s="3481"/>
      <c r="BAG2" s="3481"/>
      <c r="BAH2" s="3481"/>
      <c r="BAI2" s="3481"/>
      <c r="BAJ2" s="3481"/>
      <c r="BAK2" s="3481"/>
      <c r="BAL2" s="3481"/>
      <c r="BAM2" s="3481"/>
      <c r="BAN2" s="3481"/>
      <c r="BAO2" s="3481"/>
      <c r="BAP2" s="3481"/>
      <c r="BAQ2" s="3481"/>
      <c r="BAR2" s="3481"/>
      <c r="BAS2" s="3481"/>
      <c r="BAT2" s="3481"/>
      <c r="BAU2" s="3481"/>
      <c r="BAV2" s="3481"/>
      <c r="BAW2" s="3481"/>
      <c r="BAX2" s="3481"/>
      <c r="BAY2" s="3481"/>
      <c r="BAZ2" s="3481"/>
      <c r="BBA2" s="3481"/>
      <c r="BBB2" s="3481"/>
      <c r="BBC2" s="3481"/>
      <c r="BBD2" s="3481"/>
      <c r="BBE2" s="3481"/>
      <c r="BBF2" s="3481"/>
      <c r="BBG2" s="3481"/>
      <c r="BBH2" s="3481"/>
      <c r="BBI2" s="3481"/>
      <c r="BBJ2" s="3481"/>
      <c r="BBK2" s="3481"/>
      <c r="BBL2" s="3481"/>
      <c r="BBM2" s="3481"/>
      <c r="BBN2" s="3481"/>
      <c r="BBO2" s="3481"/>
      <c r="BBP2" s="3481"/>
      <c r="BBQ2" s="3481"/>
      <c r="BBR2" s="3481"/>
      <c r="BBS2" s="3481"/>
      <c r="BBT2" s="3481"/>
      <c r="BBU2" s="3481"/>
      <c r="BBV2" s="3481"/>
      <c r="BBW2" s="3481"/>
      <c r="BBX2" s="3481"/>
      <c r="BBY2" s="3481"/>
      <c r="BBZ2" s="3481"/>
      <c r="BCA2" s="3481"/>
      <c r="BCB2" s="3481"/>
      <c r="BCC2" s="3481"/>
      <c r="BCD2" s="3481"/>
      <c r="BCE2" s="3481"/>
      <c r="BCF2" s="3481"/>
      <c r="BCG2" s="3481"/>
      <c r="BCH2" s="3481"/>
      <c r="BCI2" s="3481"/>
      <c r="BCJ2" s="3481"/>
      <c r="BCK2" s="3481"/>
      <c r="BCL2" s="3481"/>
      <c r="BCM2" s="3481"/>
      <c r="BCN2" s="3481"/>
      <c r="BCO2" s="3481"/>
      <c r="BCP2" s="3481"/>
      <c r="BCQ2" s="3481"/>
      <c r="BCR2" s="3481"/>
      <c r="BCS2" s="3481"/>
      <c r="BCT2" s="3481"/>
      <c r="BCU2" s="3481"/>
      <c r="BCV2" s="3481"/>
      <c r="BCW2" s="3481"/>
      <c r="BCX2" s="3481"/>
      <c r="BCY2" s="3481"/>
      <c r="BCZ2" s="3481"/>
      <c r="BDA2" s="3481"/>
      <c r="BDB2" s="3481"/>
      <c r="BDC2" s="3481"/>
      <c r="BDD2" s="3481"/>
      <c r="BDE2" s="3481"/>
      <c r="BDF2" s="3481"/>
      <c r="BDG2" s="3481"/>
      <c r="BDH2" s="3481"/>
      <c r="BDI2" s="3481"/>
      <c r="BDJ2" s="3481"/>
      <c r="BDK2" s="3481"/>
      <c r="BDL2" s="3481"/>
      <c r="BDM2" s="3481"/>
      <c r="BDN2" s="3481"/>
      <c r="BDO2" s="3481"/>
      <c r="BDP2" s="3481"/>
      <c r="BDQ2" s="3481"/>
      <c r="BDR2" s="3481"/>
      <c r="BDS2" s="3481"/>
      <c r="BDT2" s="3481"/>
      <c r="BDU2" s="3481"/>
      <c r="BDV2" s="3481"/>
      <c r="BDW2" s="3481"/>
      <c r="BDX2" s="3481"/>
      <c r="BDY2" s="3481"/>
      <c r="BDZ2" s="3481"/>
      <c r="BEA2" s="3481"/>
      <c r="BEB2" s="3481"/>
      <c r="BEC2" s="3481"/>
      <c r="BED2" s="3481"/>
      <c r="BEE2" s="3481"/>
      <c r="BEF2" s="3481"/>
      <c r="BEG2" s="3481"/>
      <c r="BEH2" s="3481"/>
      <c r="BEI2" s="3481"/>
      <c r="BEJ2" s="3481"/>
      <c r="BEK2" s="3481"/>
      <c r="BEL2" s="3481"/>
      <c r="BEM2" s="3481"/>
      <c r="BEN2" s="3481"/>
      <c r="BEO2" s="3481"/>
      <c r="BEP2" s="3481"/>
      <c r="BEQ2" s="3481"/>
      <c r="BER2" s="3481"/>
      <c r="BES2" s="3481"/>
      <c r="BET2" s="3481"/>
      <c r="BEU2" s="3481"/>
      <c r="BEV2" s="3481"/>
      <c r="BEW2" s="3481"/>
      <c r="BEX2" s="3481"/>
      <c r="BEY2" s="3481"/>
      <c r="BEZ2" s="3481"/>
      <c r="BFA2" s="3481"/>
      <c r="BFB2" s="3481"/>
      <c r="BFC2" s="3481"/>
      <c r="BFD2" s="3481"/>
      <c r="BFE2" s="3481"/>
      <c r="BFF2" s="3481"/>
      <c r="BFG2" s="3481"/>
      <c r="BFH2" s="3481"/>
      <c r="BFI2" s="3481"/>
      <c r="BFJ2" s="3481"/>
      <c r="BFK2" s="3481"/>
      <c r="BFL2" s="3481"/>
      <c r="BFM2" s="3481"/>
      <c r="BFN2" s="3481"/>
      <c r="BFO2" s="3481"/>
      <c r="BFP2" s="3481"/>
      <c r="BFQ2" s="3481"/>
      <c r="BFR2" s="3481"/>
      <c r="BFS2" s="3481"/>
      <c r="BFT2" s="3481"/>
      <c r="BFU2" s="3481"/>
      <c r="BFV2" s="3481"/>
      <c r="BFW2" s="3481"/>
      <c r="BFX2" s="3481"/>
      <c r="BFY2" s="3481"/>
      <c r="BFZ2" s="3481"/>
      <c r="BGA2" s="3481"/>
      <c r="BGB2" s="3481"/>
      <c r="BGC2" s="3481"/>
      <c r="BGD2" s="3481"/>
      <c r="BGE2" s="3481"/>
      <c r="BGF2" s="3481"/>
      <c r="BGG2" s="3481"/>
      <c r="BGH2" s="3481"/>
      <c r="BGI2" s="3481"/>
      <c r="BGJ2" s="3481"/>
      <c r="BGK2" s="3481"/>
      <c r="BGL2" s="3481"/>
      <c r="BGM2" s="3481"/>
      <c r="BGN2" s="3481"/>
      <c r="BGO2" s="3481"/>
      <c r="BGP2" s="3481"/>
      <c r="BGQ2" s="3481"/>
      <c r="BGR2" s="3481"/>
      <c r="BGS2" s="3481"/>
      <c r="BGT2" s="3481"/>
      <c r="BGU2" s="3481"/>
      <c r="BGV2" s="3481"/>
      <c r="BGW2" s="3481"/>
      <c r="BGX2" s="3481"/>
      <c r="BGY2" s="3481"/>
      <c r="BGZ2" s="3481"/>
      <c r="BHA2" s="3481"/>
      <c r="BHB2" s="3481"/>
      <c r="BHC2" s="3481"/>
      <c r="BHD2" s="3481"/>
      <c r="BHE2" s="3481"/>
      <c r="BHF2" s="3481"/>
      <c r="BHG2" s="3481"/>
      <c r="BHH2" s="3481"/>
      <c r="BHI2" s="3481"/>
      <c r="BHJ2" s="3481"/>
      <c r="BHK2" s="3481"/>
      <c r="BHL2" s="3481"/>
      <c r="BHM2" s="3481"/>
      <c r="BHN2" s="3481"/>
      <c r="BHO2" s="3481"/>
      <c r="BHP2" s="3481"/>
      <c r="BHQ2" s="3481"/>
      <c r="BHR2" s="3481"/>
      <c r="BHS2" s="3481"/>
      <c r="BHT2" s="3481"/>
      <c r="BHU2" s="3481"/>
      <c r="BHV2" s="3481"/>
      <c r="BHW2" s="3481"/>
      <c r="BHX2" s="3481"/>
      <c r="BHY2" s="3481"/>
      <c r="BHZ2" s="3481"/>
      <c r="BIA2" s="3481"/>
      <c r="BIB2" s="3481"/>
      <c r="BIC2" s="3481"/>
      <c r="BID2" s="3481"/>
      <c r="BIE2" s="3481"/>
      <c r="BIF2" s="3481"/>
      <c r="BIG2" s="3481"/>
      <c r="BIH2" s="3481"/>
      <c r="BII2" s="3481"/>
      <c r="BIJ2" s="3481"/>
      <c r="BIK2" s="3481"/>
      <c r="BIL2" s="3481"/>
      <c r="BIM2" s="3481"/>
      <c r="BIN2" s="3481"/>
      <c r="BIO2" s="3481"/>
      <c r="BIP2" s="3481"/>
      <c r="BIQ2" s="3481"/>
      <c r="BIR2" s="3481"/>
      <c r="BIS2" s="3481"/>
      <c r="BIT2" s="3481"/>
      <c r="BIU2" s="3481"/>
      <c r="BIV2" s="3481"/>
      <c r="BIW2" s="3481"/>
      <c r="BIX2" s="3481"/>
      <c r="BIY2" s="3481"/>
      <c r="BIZ2" s="3481"/>
      <c r="BJA2" s="3481"/>
      <c r="BJB2" s="3481"/>
      <c r="BJC2" s="3481"/>
      <c r="BJD2" s="3481"/>
      <c r="BJE2" s="3481"/>
      <c r="BJF2" s="3481"/>
      <c r="BJG2" s="3481"/>
      <c r="BJH2" s="3481"/>
      <c r="BJI2" s="3481"/>
      <c r="BJJ2" s="3481"/>
      <c r="BJK2" s="3481"/>
      <c r="BJL2" s="3481"/>
      <c r="BJM2" s="3481"/>
      <c r="BJN2" s="3481"/>
      <c r="BJO2" s="3481"/>
      <c r="BJP2" s="3481"/>
      <c r="BJQ2" s="3481"/>
      <c r="BJR2" s="3481"/>
      <c r="BJS2" s="3481"/>
      <c r="BJT2" s="3481"/>
      <c r="BJU2" s="3481"/>
      <c r="BJV2" s="3481"/>
      <c r="BJW2" s="3481"/>
      <c r="BJX2" s="3481"/>
      <c r="BJY2" s="3481"/>
      <c r="BJZ2" s="3481"/>
      <c r="BKA2" s="3481"/>
      <c r="BKB2" s="3481"/>
      <c r="BKC2" s="3481"/>
      <c r="BKD2" s="3481"/>
      <c r="BKE2" s="3481"/>
      <c r="BKF2" s="3481"/>
      <c r="BKG2" s="3481"/>
      <c r="BKH2" s="3481"/>
      <c r="BKI2" s="3481"/>
      <c r="BKJ2" s="3481"/>
      <c r="BKK2" s="3481"/>
      <c r="BKL2" s="3481"/>
      <c r="BKM2" s="3481"/>
      <c r="BKN2" s="3481"/>
      <c r="BKO2" s="3481"/>
      <c r="BKP2" s="3481"/>
      <c r="BKQ2" s="3481"/>
      <c r="BKR2" s="3481"/>
      <c r="BKS2" s="3481"/>
      <c r="BKT2" s="3481"/>
      <c r="BKU2" s="3481"/>
      <c r="BKV2" s="3481"/>
      <c r="BKW2" s="3481"/>
      <c r="BKX2" s="3481"/>
      <c r="BKY2" s="3481"/>
      <c r="BKZ2" s="3481"/>
      <c r="BLA2" s="3481"/>
      <c r="BLB2" s="3481"/>
      <c r="BLC2" s="3481"/>
      <c r="BLD2" s="3481"/>
      <c r="BLE2" s="3481"/>
      <c r="BLF2" s="3481"/>
      <c r="BLG2" s="3481"/>
      <c r="BLH2" s="3481"/>
      <c r="BLI2" s="3481"/>
      <c r="BLJ2" s="3481"/>
      <c r="BLK2" s="3481"/>
      <c r="BLL2" s="3481"/>
      <c r="BLM2" s="3481"/>
      <c r="BLN2" s="3481"/>
      <c r="BLO2" s="3481"/>
      <c r="BLP2" s="3481"/>
      <c r="BLQ2" s="3481"/>
      <c r="BLR2" s="3481"/>
      <c r="BLS2" s="3481"/>
      <c r="BLT2" s="3481"/>
      <c r="BLU2" s="3481"/>
      <c r="BLV2" s="3481"/>
      <c r="BLW2" s="3481"/>
      <c r="BLX2" s="3481"/>
      <c r="BLY2" s="3481"/>
      <c r="BLZ2" s="3481"/>
      <c r="BMA2" s="3481"/>
      <c r="BMB2" s="3481"/>
      <c r="BMC2" s="3481"/>
      <c r="BMD2" s="3481"/>
      <c r="BME2" s="3481"/>
      <c r="BMF2" s="3481"/>
      <c r="BMG2" s="3481"/>
      <c r="BMH2" s="3481"/>
      <c r="BMI2" s="3481"/>
      <c r="BMJ2" s="3481"/>
      <c r="BMK2" s="3481"/>
      <c r="BML2" s="3481"/>
      <c r="BMM2" s="3481"/>
      <c r="BMN2" s="3481"/>
      <c r="BMO2" s="3481"/>
      <c r="BMP2" s="3481"/>
      <c r="BMQ2" s="3481"/>
      <c r="BMR2" s="3481"/>
      <c r="BMS2" s="3481"/>
      <c r="BMT2" s="3481"/>
      <c r="BMU2" s="3481"/>
      <c r="BMV2" s="3481"/>
      <c r="BMW2" s="3481"/>
      <c r="BMX2" s="3481"/>
      <c r="BMY2" s="3481"/>
      <c r="BMZ2" s="3481"/>
      <c r="BNA2" s="3481"/>
      <c r="BNB2" s="3481"/>
      <c r="BNC2" s="3481"/>
      <c r="BND2" s="3481"/>
      <c r="BNE2" s="3481"/>
      <c r="BNF2" s="3481"/>
      <c r="BNG2" s="3481"/>
      <c r="BNH2" s="3481"/>
      <c r="BNI2" s="3481"/>
      <c r="BNJ2" s="3481"/>
      <c r="BNK2" s="3481"/>
      <c r="BNL2" s="3481"/>
      <c r="BNM2" s="3481"/>
      <c r="BNN2" s="3481"/>
      <c r="BNO2" s="3481"/>
      <c r="BNP2" s="3481"/>
      <c r="BNQ2" s="3481"/>
      <c r="BNR2" s="3481"/>
      <c r="BNS2" s="3481"/>
      <c r="BNT2" s="3481"/>
      <c r="BNU2" s="3481"/>
      <c r="BNV2" s="3481"/>
      <c r="BNW2" s="3481"/>
      <c r="BNX2" s="3481"/>
      <c r="BNY2" s="3481"/>
      <c r="BNZ2" s="3481"/>
      <c r="BOA2" s="3481"/>
      <c r="BOB2" s="3481"/>
      <c r="BOC2" s="3481"/>
      <c r="BOD2" s="3481"/>
      <c r="BOE2" s="3481"/>
      <c r="BOF2" s="3481"/>
      <c r="BOG2" s="3481"/>
      <c r="BOH2" s="3481"/>
      <c r="BOI2" s="3481"/>
      <c r="BOJ2" s="3481"/>
      <c r="BOK2" s="3481"/>
      <c r="BOL2" s="3481"/>
      <c r="BOM2" s="3481"/>
      <c r="BON2" s="3481"/>
      <c r="BOO2" s="3481"/>
      <c r="BOP2" s="3481"/>
      <c r="BOQ2" s="3481"/>
      <c r="BOR2" s="3481"/>
      <c r="BOS2" s="3481"/>
      <c r="BOT2" s="3481"/>
      <c r="BOU2" s="3481"/>
      <c r="BOV2" s="3481"/>
      <c r="BOW2" s="3481"/>
      <c r="BOX2" s="3481"/>
      <c r="BOY2" s="3481"/>
      <c r="BOZ2" s="3481"/>
      <c r="BPA2" s="3481"/>
      <c r="BPB2" s="3481"/>
      <c r="BPC2" s="3481"/>
      <c r="BPD2" s="3481"/>
      <c r="BPE2" s="3481"/>
      <c r="BPF2" s="3481"/>
      <c r="BPG2" s="3481"/>
      <c r="BPH2" s="3481"/>
      <c r="BPI2" s="3481"/>
      <c r="BPJ2" s="3481"/>
      <c r="BPK2" s="3481"/>
      <c r="BPL2" s="3481"/>
      <c r="BPM2" s="3481"/>
      <c r="BPN2" s="3481"/>
      <c r="BPO2" s="3481"/>
      <c r="BPP2" s="3481"/>
      <c r="BPQ2" s="3481"/>
      <c r="BPR2" s="3481"/>
      <c r="BPS2" s="3481"/>
      <c r="BPT2" s="3481"/>
      <c r="BPU2" s="3481"/>
      <c r="BPV2" s="3481"/>
      <c r="BPW2" s="3481"/>
      <c r="BPX2" s="3481"/>
      <c r="BPY2" s="3481"/>
      <c r="BPZ2" s="3481"/>
      <c r="BQA2" s="3481"/>
      <c r="BQB2" s="3481"/>
      <c r="BQC2" s="3481"/>
      <c r="BQD2" s="3481"/>
      <c r="BQE2" s="3481"/>
      <c r="BQF2" s="3481"/>
      <c r="BQG2" s="3481"/>
      <c r="BQH2" s="3481"/>
      <c r="BQI2" s="3481"/>
      <c r="BQJ2" s="3481"/>
      <c r="BQK2" s="3481"/>
      <c r="BQL2" s="3481"/>
      <c r="BQM2" s="3481"/>
      <c r="BQN2" s="3481"/>
      <c r="BQO2" s="3481"/>
      <c r="BQP2" s="3481"/>
      <c r="BQQ2" s="3481"/>
      <c r="BQR2" s="3481"/>
      <c r="BQS2" s="3481"/>
      <c r="BQT2" s="3481"/>
      <c r="BQU2" s="3481"/>
      <c r="BQV2" s="3481"/>
      <c r="BQW2" s="3481"/>
      <c r="BQX2" s="3481"/>
      <c r="BQY2" s="3481"/>
      <c r="BQZ2" s="3481"/>
      <c r="BRA2" s="3481"/>
      <c r="BRB2" s="3481"/>
      <c r="BRC2" s="3481"/>
      <c r="BRD2" s="3481"/>
      <c r="BRE2" s="3481"/>
      <c r="BRF2" s="3481"/>
      <c r="BRG2" s="3481"/>
      <c r="BRH2" s="3481"/>
      <c r="BRI2" s="3481"/>
      <c r="BRJ2" s="3481"/>
      <c r="BRK2" s="3481"/>
      <c r="BRL2" s="3481"/>
      <c r="BRM2" s="3481"/>
      <c r="BRN2" s="3481"/>
      <c r="BRO2" s="3481"/>
      <c r="BRP2" s="3481"/>
      <c r="BRQ2" s="3481"/>
      <c r="BRR2" s="3481"/>
      <c r="BRS2" s="3481"/>
      <c r="BRT2" s="3481"/>
      <c r="BRU2" s="3481"/>
      <c r="BRV2" s="3481"/>
      <c r="BRW2" s="3481"/>
      <c r="BRX2" s="3481"/>
      <c r="BRY2" s="3481"/>
      <c r="BRZ2" s="3481"/>
      <c r="BSA2" s="3481"/>
      <c r="BSB2" s="3481"/>
      <c r="BSC2" s="3481"/>
      <c r="BSD2" s="3481"/>
      <c r="BSE2" s="3481"/>
      <c r="BSF2" s="3481"/>
      <c r="BSG2" s="3481"/>
      <c r="BSH2" s="3481"/>
      <c r="BSI2" s="3481"/>
      <c r="BSJ2" s="3481"/>
      <c r="BSK2" s="3481"/>
      <c r="BSL2" s="3481"/>
      <c r="BSM2" s="3481"/>
      <c r="BSN2" s="3481"/>
      <c r="BSO2" s="3481"/>
      <c r="BSP2" s="3481"/>
      <c r="BSQ2" s="3481"/>
      <c r="BSR2" s="3481"/>
      <c r="BSS2" s="3481"/>
      <c r="BST2" s="3481"/>
      <c r="BSU2" s="3481"/>
      <c r="BSV2" s="3481"/>
      <c r="BSW2" s="3481"/>
      <c r="BSX2" s="3481"/>
      <c r="BSY2" s="3481"/>
      <c r="BSZ2" s="3481"/>
      <c r="BTA2" s="3481"/>
      <c r="BTB2" s="3481"/>
      <c r="BTC2" s="3481"/>
      <c r="BTD2" s="3481"/>
      <c r="BTE2" s="3481"/>
      <c r="BTF2" s="3481"/>
      <c r="BTG2" s="3481"/>
      <c r="BTH2" s="3481"/>
      <c r="BTI2" s="3481"/>
      <c r="BTJ2" s="3481"/>
      <c r="BTK2" s="3481"/>
      <c r="BTL2" s="3481"/>
      <c r="BTM2" s="3481"/>
      <c r="BTN2" s="3481"/>
      <c r="BTO2" s="3481"/>
      <c r="BTP2" s="3481"/>
      <c r="BTQ2" s="3481"/>
      <c r="BTR2" s="3481"/>
      <c r="BTS2" s="3481"/>
      <c r="BTT2" s="3481"/>
      <c r="BTU2" s="3481"/>
      <c r="BTV2" s="3481"/>
      <c r="BTW2" s="3481"/>
      <c r="BTX2" s="3481"/>
      <c r="BTY2" s="3481"/>
      <c r="BTZ2" s="3481"/>
      <c r="BUA2" s="3481"/>
      <c r="BUB2" s="3481"/>
      <c r="BUC2" s="3481"/>
      <c r="BUD2" s="3481"/>
      <c r="BUE2" s="3481"/>
      <c r="BUF2" s="3481"/>
      <c r="BUG2" s="3481"/>
      <c r="BUH2" s="3481"/>
      <c r="BUI2" s="3481"/>
      <c r="BUJ2" s="3481"/>
      <c r="BUK2" s="3481"/>
      <c r="BUL2" s="3481"/>
      <c r="BUM2" s="3481"/>
      <c r="BUN2" s="3481"/>
      <c r="BUO2" s="3481"/>
      <c r="BUP2" s="3481"/>
      <c r="BUQ2" s="3481"/>
      <c r="BUR2" s="3481"/>
      <c r="BUS2" s="3481"/>
      <c r="BUT2" s="3481"/>
      <c r="BUU2" s="3481"/>
      <c r="BUV2" s="3481"/>
      <c r="BUW2" s="3481"/>
      <c r="BUX2" s="3481"/>
      <c r="BUY2" s="3481"/>
      <c r="BUZ2" s="3481"/>
      <c r="BVA2" s="3481"/>
      <c r="BVB2" s="3481"/>
      <c r="BVC2" s="3481"/>
      <c r="BVD2" s="3481"/>
      <c r="BVE2" s="3481"/>
      <c r="BVF2" s="3481"/>
      <c r="BVG2" s="3481"/>
      <c r="BVH2" s="3481"/>
      <c r="BVI2" s="3481"/>
      <c r="BVJ2" s="3481"/>
      <c r="BVK2" s="3481"/>
      <c r="BVL2" s="3481"/>
      <c r="BVM2" s="3481"/>
      <c r="BVN2" s="3481"/>
      <c r="BVO2" s="3481"/>
      <c r="BVP2" s="3481"/>
      <c r="BVQ2" s="3481"/>
      <c r="BVR2" s="3481"/>
      <c r="BVS2" s="3481"/>
      <c r="BVT2" s="3481"/>
      <c r="BVU2" s="3481"/>
      <c r="BVV2" s="3481"/>
      <c r="BVW2" s="3481"/>
      <c r="BVX2" s="3481"/>
      <c r="BVY2" s="3481"/>
      <c r="BVZ2" s="3481"/>
      <c r="BWA2" s="3481"/>
      <c r="BWB2" s="3481"/>
      <c r="BWC2" s="3481"/>
      <c r="BWD2" s="3481"/>
      <c r="BWE2" s="3481"/>
      <c r="BWF2" s="3481"/>
      <c r="BWG2" s="3481"/>
      <c r="BWH2" s="3481"/>
      <c r="BWI2" s="3481"/>
      <c r="BWJ2" s="3481"/>
      <c r="BWK2" s="3481"/>
      <c r="BWL2" s="3481"/>
      <c r="BWM2" s="3481"/>
      <c r="BWN2" s="3481"/>
      <c r="BWO2" s="3481"/>
      <c r="BWP2" s="3481"/>
      <c r="BWQ2" s="3481"/>
      <c r="BWR2" s="3481"/>
      <c r="BWS2" s="3481"/>
      <c r="BWT2" s="3481"/>
      <c r="BWU2" s="3481"/>
      <c r="BWV2" s="3481"/>
      <c r="BWW2" s="3481"/>
      <c r="BWX2" s="3481"/>
      <c r="BWY2" s="3481"/>
      <c r="BWZ2" s="3481"/>
      <c r="BXA2" s="3481"/>
      <c r="BXB2" s="3481"/>
      <c r="BXC2" s="3481"/>
      <c r="BXD2" s="3481"/>
      <c r="BXE2" s="3481"/>
      <c r="BXF2" s="3481"/>
      <c r="BXG2" s="3481"/>
      <c r="BXH2" s="3481"/>
      <c r="BXI2" s="3481"/>
      <c r="BXJ2" s="3481"/>
      <c r="BXK2" s="3481"/>
      <c r="BXL2" s="3481"/>
      <c r="BXM2" s="3481"/>
      <c r="BXN2" s="3481"/>
      <c r="BXO2" s="3481"/>
      <c r="BXP2" s="3481"/>
      <c r="BXQ2" s="3481"/>
      <c r="BXR2" s="3481"/>
      <c r="BXS2" s="3481"/>
      <c r="BXT2" s="3481"/>
      <c r="BXU2" s="3481"/>
      <c r="BXV2" s="3481"/>
      <c r="BXW2" s="3481"/>
      <c r="BXX2" s="3481"/>
      <c r="BXY2" s="3481"/>
      <c r="BXZ2" s="3481"/>
      <c r="BYA2" s="3481"/>
      <c r="BYB2" s="3481"/>
      <c r="BYC2" s="3481"/>
      <c r="BYD2" s="3481"/>
      <c r="BYE2" s="3481"/>
      <c r="BYF2" s="3481"/>
      <c r="BYG2" s="3481"/>
      <c r="BYH2" s="3481"/>
      <c r="BYI2" s="3481"/>
      <c r="BYJ2" s="3481"/>
      <c r="BYK2" s="3481"/>
      <c r="BYL2" s="3481"/>
      <c r="BYM2" s="3481"/>
      <c r="BYN2" s="3481"/>
      <c r="BYO2" s="3481"/>
      <c r="BYP2" s="3481"/>
      <c r="BYQ2" s="3481"/>
      <c r="BYR2" s="3481"/>
      <c r="BYS2" s="3481"/>
      <c r="BYT2" s="3481"/>
      <c r="BYU2" s="3481"/>
      <c r="BYV2" s="3481"/>
      <c r="BYW2" s="3481"/>
      <c r="BYX2" s="3481"/>
      <c r="BYY2" s="3481"/>
      <c r="BYZ2" s="3481"/>
      <c r="BZA2" s="3481"/>
      <c r="BZB2" s="3481"/>
      <c r="BZC2" s="3481"/>
      <c r="BZD2" s="3481"/>
      <c r="BZE2" s="3481"/>
      <c r="BZF2" s="3481"/>
      <c r="BZG2" s="3481"/>
      <c r="BZH2" s="3481"/>
      <c r="BZI2" s="3481"/>
      <c r="BZJ2" s="3481"/>
      <c r="BZK2" s="3481"/>
      <c r="BZL2" s="3481"/>
      <c r="BZM2" s="3481"/>
      <c r="BZN2" s="3481"/>
      <c r="BZO2" s="3481"/>
      <c r="BZP2" s="3481"/>
      <c r="BZQ2" s="3481"/>
      <c r="BZR2" s="3481"/>
      <c r="BZS2" s="3481"/>
      <c r="BZT2" s="3481"/>
      <c r="BZU2" s="3481"/>
      <c r="BZV2" s="3481"/>
      <c r="BZW2" s="3481"/>
      <c r="BZX2" s="3481"/>
      <c r="BZY2" s="3481"/>
      <c r="BZZ2" s="3481"/>
      <c r="CAA2" s="3481"/>
      <c r="CAB2" s="3481"/>
      <c r="CAC2" s="3481"/>
      <c r="CAD2" s="3481"/>
      <c r="CAE2" s="3481"/>
      <c r="CAF2" s="3481"/>
      <c r="CAG2" s="3481"/>
      <c r="CAH2" s="3481"/>
      <c r="CAI2" s="3481"/>
      <c r="CAJ2" s="3481"/>
      <c r="CAK2" s="3481"/>
      <c r="CAL2" s="3481"/>
      <c r="CAM2" s="3481"/>
      <c r="CAN2" s="3481"/>
      <c r="CAO2" s="3481"/>
      <c r="CAP2" s="3481"/>
      <c r="CAQ2" s="3481"/>
      <c r="CAR2" s="3481"/>
      <c r="CAS2" s="3481"/>
      <c r="CAT2" s="3481"/>
      <c r="CAU2" s="3481"/>
      <c r="CAV2" s="3481"/>
      <c r="CAW2" s="3481"/>
      <c r="CAX2" s="3481"/>
      <c r="CAY2" s="3481"/>
      <c r="CAZ2" s="3481"/>
      <c r="CBA2" s="3481"/>
      <c r="CBB2" s="3481"/>
      <c r="CBC2" s="3481"/>
      <c r="CBD2" s="3481"/>
      <c r="CBE2" s="3481"/>
      <c r="CBF2" s="3481"/>
      <c r="CBG2" s="3481"/>
      <c r="CBH2" s="3481"/>
      <c r="CBI2" s="3481"/>
      <c r="CBJ2" s="3481"/>
      <c r="CBK2" s="3481"/>
      <c r="CBL2" s="3481"/>
      <c r="CBM2" s="3481"/>
      <c r="CBN2" s="3481"/>
      <c r="CBO2" s="3481"/>
      <c r="CBP2" s="3481"/>
      <c r="CBQ2" s="3481"/>
      <c r="CBR2" s="3481"/>
      <c r="CBS2" s="3481"/>
      <c r="CBT2" s="3481"/>
      <c r="CBU2" s="3481"/>
      <c r="CBV2" s="3481"/>
      <c r="CBW2" s="3481"/>
      <c r="CBX2" s="3481"/>
      <c r="CBY2" s="3481"/>
      <c r="CBZ2" s="3481"/>
      <c r="CCA2" s="3481"/>
      <c r="CCB2" s="3481"/>
      <c r="CCC2" s="3481"/>
      <c r="CCD2" s="3481"/>
      <c r="CCE2" s="3481"/>
      <c r="CCF2" s="3481"/>
      <c r="CCG2" s="3481"/>
      <c r="CCH2" s="3481"/>
      <c r="CCI2" s="3481"/>
      <c r="CCJ2" s="3481"/>
      <c r="CCK2" s="3481"/>
      <c r="CCL2" s="3481"/>
      <c r="CCM2" s="3481"/>
      <c r="CCN2" s="3481"/>
      <c r="CCO2" s="3481"/>
      <c r="CCP2" s="3481"/>
      <c r="CCQ2" s="3481"/>
      <c r="CCR2" s="3481"/>
      <c r="CCS2" s="3481"/>
      <c r="CCT2" s="3481"/>
      <c r="CCU2" s="3481"/>
      <c r="CCV2" s="3481"/>
      <c r="CCW2" s="3481"/>
      <c r="CCX2" s="3481"/>
      <c r="CCY2" s="3481"/>
      <c r="CCZ2" s="3481"/>
      <c r="CDA2" s="3481"/>
      <c r="CDB2" s="3481"/>
      <c r="CDC2" s="3481"/>
      <c r="CDD2" s="3481"/>
      <c r="CDE2" s="3481"/>
      <c r="CDF2" s="3481"/>
      <c r="CDG2" s="3481"/>
      <c r="CDH2" s="3481"/>
      <c r="CDI2" s="3481"/>
      <c r="CDJ2" s="3481"/>
      <c r="CDK2" s="3481"/>
      <c r="CDL2" s="3481"/>
      <c r="CDM2" s="3481"/>
      <c r="CDN2" s="3481"/>
      <c r="CDO2" s="3481"/>
      <c r="CDP2" s="3481"/>
      <c r="CDQ2" s="3481"/>
      <c r="CDR2" s="3481"/>
      <c r="CDS2" s="3481"/>
      <c r="CDT2" s="3481"/>
      <c r="CDU2" s="3481"/>
      <c r="CDV2" s="3481"/>
      <c r="CDW2" s="3481"/>
      <c r="CDX2" s="3481"/>
      <c r="CDY2" s="3481"/>
      <c r="CDZ2" s="3481"/>
      <c r="CEA2" s="3481"/>
      <c r="CEB2" s="3481"/>
      <c r="CEC2" s="3481"/>
      <c r="CED2" s="3481"/>
      <c r="CEE2" s="3481"/>
      <c r="CEF2" s="3481"/>
      <c r="CEG2" s="3481"/>
      <c r="CEH2" s="3481"/>
      <c r="CEI2" s="3481"/>
      <c r="CEJ2" s="3481"/>
      <c r="CEK2" s="3481"/>
      <c r="CEL2" s="3481"/>
      <c r="CEM2" s="3481"/>
      <c r="CEN2" s="3481"/>
      <c r="CEO2" s="3481"/>
      <c r="CEP2" s="3481"/>
      <c r="CEQ2" s="3481"/>
      <c r="CER2" s="3481"/>
      <c r="CES2" s="3481"/>
      <c r="CET2" s="3481"/>
      <c r="CEU2" s="3481"/>
      <c r="CEV2" s="3481"/>
      <c r="CEW2" s="3481"/>
      <c r="CEX2" s="3481"/>
      <c r="CEY2" s="3481"/>
      <c r="CEZ2" s="3481"/>
      <c r="CFA2" s="3481"/>
      <c r="CFB2" s="3481"/>
      <c r="CFC2" s="3481"/>
      <c r="CFD2" s="3481"/>
      <c r="CFE2" s="3481"/>
      <c r="CFF2" s="3481"/>
      <c r="CFG2" s="3481"/>
      <c r="CFH2" s="3481"/>
      <c r="CFI2" s="3481"/>
      <c r="CFJ2" s="3481"/>
      <c r="CFK2" s="3481"/>
      <c r="CFL2" s="3481"/>
      <c r="CFM2" s="3481"/>
      <c r="CFN2" s="3481"/>
      <c r="CFO2" s="3481"/>
      <c r="CFP2" s="3481"/>
      <c r="CFQ2" s="3481"/>
      <c r="CFR2" s="3481"/>
      <c r="CFS2" s="3481"/>
      <c r="CFT2" s="3481"/>
      <c r="CFU2" s="3481"/>
      <c r="CFV2" s="3481"/>
      <c r="CFW2" s="3481"/>
      <c r="CFX2" s="3481"/>
      <c r="CFY2" s="3481"/>
      <c r="CFZ2" s="3481"/>
      <c r="CGA2" s="3481"/>
      <c r="CGB2" s="3481"/>
      <c r="CGC2" s="3481"/>
      <c r="CGD2" s="3481"/>
      <c r="CGE2" s="3481"/>
      <c r="CGF2" s="3481"/>
      <c r="CGG2" s="3481"/>
      <c r="CGH2" s="3481"/>
      <c r="CGI2" s="3481"/>
      <c r="CGJ2" s="3481"/>
      <c r="CGK2" s="3481"/>
      <c r="CGL2" s="3481"/>
      <c r="CGM2" s="3481"/>
      <c r="CGN2" s="3481"/>
      <c r="CGO2" s="3481"/>
      <c r="CGP2" s="3481"/>
      <c r="CGQ2" s="3481"/>
      <c r="CGR2" s="3481"/>
      <c r="CGS2" s="3481"/>
      <c r="CGT2" s="3481"/>
      <c r="CGU2" s="3481"/>
      <c r="CGV2" s="3481"/>
      <c r="CGW2" s="3481"/>
      <c r="CGX2" s="3481"/>
      <c r="CGY2" s="3481"/>
      <c r="CGZ2" s="3481"/>
      <c r="CHA2" s="3481"/>
      <c r="CHB2" s="3481"/>
      <c r="CHC2" s="3481"/>
      <c r="CHD2" s="3481"/>
      <c r="CHE2" s="3481"/>
      <c r="CHF2" s="3481"/>
      <c r="CHG2" s="3481"/>
      <c r="CHH2" s="3481"/>
      <c r="CHI2" s="3481"/>
      <c r="CHJ2" s="3481"/>
      <c r="CHK2" s="3481"/>
      <c r="CHL2" s="3481"/>
      <c r="CHM2" s="3481"/>
      <c r="CHN2" s="3481"/>
      <c r="CHO2" s="3481"/>
      <c r="CHP2" s="3481"/>
      <c r="CHQ2" s="3481"/>
      <c r="CHR2" s="3481"/>
      <c r="CHS2" s="3481"/>
      <c r="CHT2" s="3481"/>
      <c r="CHU2" s="3481"/>
      <c r="CHV2" s="3481"/>
      <c r="CHW2" s="3481"/>
      <c r="CHX2" s="3481"/>
      <c r="CHY2" s="3481"/>
      <c r="CHZ2" s="3481"/>
      <c r="CIA2" s="3481"/>
      <c r="CIB2" s="3481"/>
      <c r="CIC2" s="3481"/>
      <c r="CID2" s="3481"/>
      <c r="CIE2" s="3481"/>
      <c r="CIF2" s="3481"/>
      <c r="CIG2" s="3481"/>
      <c r="CIH2" s="3481"/>
      <c r="CII2" s="3481"/>
      <c r="CIJ2" s="3481"/>
      <c r="CIK2" s="3481"/>
      <c r="CIL2" s="3481"/>
      <c r="CIM2" s="3481"/>
      <c r="CIN2" s="3481"/>
      <c r="CIO2" s="3481"/>
      <c r="CIP2" s="3481"/>
      <c r="CIQ2" s="3481"/>
      <c r="CIR2" s="3481"/>
      <c r="CIS2" s="3481"/>
      <c r="CIT2" s="3481"/>
      <c r="CIU2" s="3481"/>
      <c r="CIV2" s="3481"/>
      <c r="CIW2" s="3481"/>
      <c r="CIX2" s="3481"/>
      <c r="CIY2" s="3481"/>
      <c r="CIZ2" s="3481"/>
      <c r="CJA2" s="3481"/>
      <c r="CJB2" s="3481"/>
      <c r="CJC2" s="3481"/>
      <c r="CJD2" s="3481"/>
      <c r="CJE2" s="3481"/>
      <c r="CJF2" s="3481"/>
      <c r="CJG2" s="3481"/>
      <c r="CJH2" s="3481"/>
      <c r="CJI2" s="3481"/>
      <c r="CJJ2" s="3481"/>
      <c r="CJK2" s="3481"/>
      <c r="CJL2" s="3481"/>
      <c r="CJM2" s="3481"/>
      <c r="CJN2" s="3481"/>
      <c r="CJO2" s="3481"/>
      <c r="CJP2" s="3481"/>
      <c r="CJQ2" s="3481"/>
      <c r="CJR2" s="3481"/>
      <c r="CJS2" s="3481"/>
      <c r="CJT2" s="3481"/>
      <c r="CJU2" s="3481"/>
      <c r="CJV2" s="3481"/>
      <c r="CJW2" s="3481"/>
      <c r="CJX2" s="3481"/>
      <c r="CJY2" s="3481"/>
      <c r="CJZ2" s="3481"/>
      <c r="CKA2" s="3481"/>
      <c r="CKB2" s="3481"/>
      <c r="CKC2" s="3481"/>
      <c r="CKD2" s="3481"/>
      <c r="CKE2" s="3481"/>
      <c r="CKF2" s="3481"/>
      <c r="CKG2" s="3481"/>
      <c r="CKH2" s="3481"/>
      <c r="CKI2" s="3481"/>
      <c r="CKJ2" s="3481"/>
      <c r="CKK2" s="3481"/>
      <c r="CKL2" s="3481"/>
      <c r="CKM2" s="3481"/>
      <c r="CKN2" s="3481"/>
      <c r="CKO2" s="3481"/>
      <c r="CKP2" s="3481"/>
      <c r="CKQ2" s="3481"/>
      <c r="CKR2" s="3481"/>
      <c r="CKS2" s="3481"/>
      <c r="CKT2" s="3481"/>
      <c r="CKU2" s="3481"/>
      <c r="CKV2" s="3481"/>
      <c r="CKW2" s="3481"/>
      <c r="CKX2" s="3481"/>
      <c r="CKY2" s="3481"/>
      <c r="CKZ2" s="3481"/>
      <c r="CLA2" s="3481"/>
      <c r="CLB2" s="3481"/>
      <c r="CLC2" s="3481"/>
      <c r="CLD2" s="3481"/>
      <c r="CLE2" s="3481"/>
      <c r="CLF2" s="3481"/>
      <c r="CLG2" s="3481"/>
      <c r="CLH2" s="3481"/>
      <c r="CLI2" s="3481"/>
      <c r="CLJ2" s="3481"/>
      <c r="CLK2" s="3481"/>
      <c r="CLL2" s="3481"/>
      <c r="CLM2" s="3481"/>
      <c r="CLN2" s="3481"/>
      <c r="CLO2" s="3481"/>
      <c r="CLP2" s="3481"/>
      <c r="CLQ2" s="3481"/>
      <c r="CLR2" s="3481"/>
      <c r="CLS2" s="3481"/>
      <c r="CLT2" s="3481"/>
      <c r="CLU2" s="3481"/>
      <c r="CLV2" s="3481"/>
      <c r="CLW2" s="3481"/>
      <c r="CLX2" s="3481"/>
      <c r="CLY2" s="3481"/>
      <c r="CLZ2" s="3481"/>
      <c r="CMA2" s="3481"/>
      <c r="CMB2" s="3481"/>
      <c r="CMC2" s="3481"/>
      <c r="CMD2" s="3481"/>
      <c r="CME2" s="3481"/>
      <c r="CMF2" s="3481"/>
      <c r="CMG2" s="3481"/>
      <c r="CMH2" s="3481"/>
      <c r="CMI2" s="3481"/>
      <c r="CMJ2" s="3481"/>
      <c r="CMK2" s="3481"/>
      <c r="CML2" s="3481"/>
      <c r="CMM2" s="3481"/>
      <c r="CMN2" s="3481"/>
      <c r="CMO2" s="3481"/>
      <c r="CMP2" s="3481"/>
      <c r="CMQ2" s="3481"/>
      <c r="CMR2" s="3481"/>
      <c r="CMS2" s="3481"/>
      <c r="CMT2" s="3481"/>
      <c r="CMU2" s="3481"/>
      <c r="CMV2" s="3481"/>
      <c r="CMW2" s="3481"/>
      <c r="CMX2" s="3481"/>
      <c r="CMY2" s="3481"/>
      <c r="CMZ2" s="3481"/>
      <c r="CNA2" s="3481"/>
      <c r="CNB2" s="3481"/>
      <c r="CNC2" s="3481"/>
      <c r="CND2" s="3481"/>
      <c r="CNE2" s="3481"/>
      <c r="CNF2" s="3481"/>
      <c r="CNG2" s="3481"/>
      <c r="CNH2" s="3481"/>
      <c r="CNI2" s="3481"/>
      <c r="CNJ2" s="3481"/>
      <c r="CNK2" s="3481"/>
      <c r="CNL2" s="3481"/>
      <c r="CNM2" s="3481"/>
      <c r="CNN2" s="3481"/>
      <c r="CNO2" s="3481"/>
      <c r="CNP2" s="3481"/>
      <c r="CNQ2" s="3481"/>
      <c r="CNR2" s="3481"/>
      <c r="CNS2" s="3481"/>
      <c r="CNT2" s="3481"/>
      <c r="CNU2" s="3481"/>
      <c r="CNV2" s="3481"/>
      <c r="CNW2" s="3481"/>
      <c r="CNX2" s="3481"/>
      <c r="CNY2" s="3481"/>
      <c r="CNZ2" s="3481"/>
      <c r="COA2" s="3481"/>
      <c r="COB2" s="3481"/>
      <c r="COC2" s="3481"/>
      <c r="COD2" s="3481"/>
      <c r="COE2" s="3481"/>
      <c r="COF2" s="3481"/>
      <c r="COG2" s="3481"/>
      <c r="COH2" s="3481"/>
      <c r="COI2" s="3481"/>
      <c r="COJ2" s="3481"/>
      <c r="COK2" s="3481"/>
      <c r="COL2" s="3481"/>
      <c r="COM2" s="3481"/>
      <c r="CON2" s="3481"/>
      <c r="COO2" s="3481"/>
      <c r="COP2" s="3481"/>
      <c r="COQ2" s="3481"/>
      <c r="COR2" s="3481"/>
      <c r="COS2" s="3481"/>
      <c r="COT2" s="3481"/>
      <c r="COU2" s="3481"/>
      <c r="COV2" s="3481"/>
      <c r="COW2" s="3481"/>
      <c r="COX2" s="3481"/>
      <c r="COY2" s="3481"/>
      <c r="COZ2" s="3481"/>
      <c r="CPA2" s="3481"/>
      <c r="CPB2" s="3481"/>
      <c r="CPC2" s="3481"/>
      <c r="CPD2" s="3481"/>
      <c r="CPE2" s="3481"/>
      <c r="CPF2" s="3481"/>
      <c r="CPG2" s="3481"/>
      <c r="CPH2" s="3481"/>
      <c r="CPI2" s="3481"/>
      <c r="CPJ2" s="3481"/>
      <c r="CPK2" s="3481"/>
      <c r="CPL2" s="3481"/>
      <c r="CPM2" s="3481"/>
      <c r="CPN2" s="3481"/>
      <c r="CPO2" s="3481"/>
      <c r="CPP2" s="3481"/>
      <c r="CPQ2" s="3481"/>
      <c r="CPR2" s="3481"/>
      <c r="CPS2" s="3481"/>
      <c r="CPT2" s="3481"/>
      <c r="CPU2" s="3481"/>
      <c r="CPV2" s="3481"/>
      <c r="CPW2" s="3481"/>
      <c r="CPX2" s="3481"/>
      <c r="CPY2" s="3481"/>
      <c r="CPZ2" s="3481"/>
      <c r="CQA2" s="3481"/>
      <c r="CQB2" s="3481"/>
      <c r="CQC2" s="3481"/>
      <c r="CQD2" s="3481"/>
      <c r="CQE2" s="3481"/>
      <c r="CQF2" s="3481"/>
      <c r="CQG2" s="3481"/>
      <c r="CQH2" s="3481"/>
      <c r="CQI2" s="3481"/>
      <c r="CQJ2" s="3481"/>
      <c r="CQK2" s="3481"/>
      <c r="CQL2" s="3481"/>
      <c r="CQM2" s="3481"/>
      <c r="CQN2" s="3481"/>
      <c r="CQO2" s="3481"/>
      <c r="CQP2" s="3481"/>
      <c r="CQQ2" s="3481"/>
      <c r="CQR2" s="3481"/>
      <c r="CQS2" s="3481"/>
      <c r="CQT2" s="3481"/>
      <c r="CQU2" s="3481"/>
      <c r="CQV2" s="3481"/>
      <c r="CQW2" s="3481"/>
      <c r="CQX2" s="3481"/>
      <c r="CQY2" s="3481"/>
      <c r="CQZ2" s="3481"/>
      <c r="CRA2" s="3481"/>
      <c r="CRB2" s="3481"/>
      <c r="CRC2" s="3481"/>
      <c r="CRD2" s="3481"/>
      <c r="CRE2" s="3481"/>
      <c r="CRF2" s="3481"/>
      <c r="CRG2" s="3481"/>
      <c r="CRH2" s="3481"/>
      <c r="CRI2" s="3481"/>
      <c r="CRJ2" s="3481"/>
      <c r="CRK2" s="3481"/>
      <c r="CRL2" s="3481"/>
      <c r="CRM2" s="3481"/>
      <c r="CRN2" s="3481"/>
      <c r="CRO2" s="3481"/>
      <c r="CRP2" s="3481"/>
      <c r="CRQ2" s="3481"/>
      <c r="CRR2" s="3481"/>
      <c r="CRS2" s="3481"/>
      <c r="CRT2" s="3481"/>
      <c r="CRU2" s="3481"/>
      <c r="CRV2" s="3481"/>
      <c r="CRW2" s="3481"/>
      <c r="CRX2" s="3481"/>
      <c r="CRY2" s="3481"/>
      <c r="CRZ2" s="3481"/>
      <c r="CSA2" s="3481"/>
      <c r="CSB2" s="3481"/>
      <c r="CSC2" s="3481"/>
      <c r="CSD2" s="3481"/>
      <c r="CSE2" s="3481"/>
      <c r="CSF2" s="3481"/>
      <c r="CSG2" s="3481"/>
      <c r="CSH2" s="3481"/>
      <c r="CSI2" s="3481"/>
      <c r="CSJ2" s="3481"/>
      <c r="CSK2" s="3481"/>
      <c r="CSL2" s="3481"/>
      <c r="CSM2" s="3481"/>
      <c r="CSN2" s="3481"/>
      <c r="CSO2" s="3481"/>
      <c r="CSP2" s="3481"/>
      <c r="CSQ2" s="3481"/>
      <c r="CSR2" s="3481"/>
      <c r="CSS2" s="3481"/>
      <c r="CST2" s="3481"/>
      <c r="CSU2" s="3481"/>
      <c r="CSV2" s="3481"/>
      <c r="CSW2" s="3481"/>
      <c r="CSX2" s="3481"/>
      <c r="CSY2" s="3481"/>
      <c r="CSZ2" s="3481"/>
      <c r="CTA2" s="3481"/>
      <c r="CTB2" s="3481"/>
      <c r="CTC2" s="3481"/>
      <c r="CTD2" s="3481"/>
      <c r="CTE2" s="3481"/>
      <c r="CTF2" s="3481"/>
      <c r="CTG2" s="3481"/>
      <c r="CTH2" s="3481"/>
      <c r="CTI2" s="3481"/>
      <c r="CTJ2" s="3481"/>
      <c r="CTK2" s="3481"/>
      <c r="CTL2" s="3481"/>
      <c r="CTM2" s="3481"/>
      <c r="CTN2" s="3481"/>
      <c r="CTO2" s="3481"/>
      <c r="CTP2" s="3481"/>
      <c r="CTQ2" s="3481"/>
      <c r="CTR2" s="3481"/>
      <c r="CTS2" s="3481"/>
      <c r="CTT2" s="3481"/>
      <c r="CTU2" s="3481"/>
      <c r="CTV2" s="3481"/>
      <c r="CTW2" s="3481"/>
      <c r="CTX2" s="3481"/>
      <c r="CTY2" s="3481"/>
      <c r="CTZ2" s="3481"/>
      <c r="CUA2" s="3481"/>
      <c r="CUB2" s="3481"/>
      <c r="CUC2" s="3481"/>
      <c r="CUD2" s="3481"/>
      <c r="CUE2" s="3481"/>
      <c r="CUF2" s="3481"/>
      <c r="CUG2" s="3481"/>
      <c r="CUH2" s="3481"/>
      <c r="CUI2" s="3481"/>
      <c r="CUJ2" s="3481"/>
      <c r="CUK2" s="3481"/>
      <c r="CUL2" s="3481"/>
      <c r="CUM2" s="3481"/>
      <c r="CUN2" s="3481"/>
      <c r="CUO2" s="3481"/>
      <c r="CUP2" s="3481"/>
      <c r="CUQ2" s="3481"/>
      <c r="CUR2" s="3481"/>
      <c r="CUS2" s="3481"/>
      <c r="CUT2" s="3481"/>
      <c r="CUU2" s="3481"/>
      <c r="CUV2" s="3481"/>
      <c r="CUW2" s="3481"/>
      <c r="CUX2" s="3481"/>
      <c r="CUY2" s="3481"/>
      <c r="CUZ2" s="3481"/>
      <c r="CVA2" s="3481"/>
      <c r="CVB2" s="3481"/>
      <c r="CVC2" s="3481"/>
      <c r="CVD2" s="3481"/>
      <c r="CVE2" s="3481"/>
      <c r="CVF2" s="3481"/>
      <c r="CVG2" s="3481"/>
      <c r="CVH2" s="3481"/>
      <c r="CVI2" s="3481"/>
      <c r="CVJ2" s="3481"/>
      <c r="CVK2" s="3481"/>
      <c r="CVL2" s="3481"/>
      <c r="CVM2" s="3481"/>
      <c r="CVN2" s="3481"/>
      <c r="CVO2" s="3481"/>
      <c r="CVP2" s="3481"/>
      <c r="CVQ2" s="3481"/>
      <c r="CVR2" s="3481"/>
      <c r="CVS2" s="3481"/>
      <c r="CVT2" s="3481"/>
      <c r="CVU2" s="3481"/>
      <c r="CVV2" s="3481"/>
      <c r="CVW2" s="3481"/>
      <c r="CVX2" s="3481"/>
      <c r="CVY2" s="3481"/>
      <c r="CVZ2" s="3481"/>
      <c r="CWA2" s="3481"/>
      <c r="CWB2" s="3481"/>
      <c r="CWC2" s="3481"/>
      <c r="CWD2" s="3481"/>
      <c r="CWE2" s="3481"/>
      <c r="CWF2" s="3481"/>
      <c r="CWG2" s="3481"/>
      <c r="CWH2" s="3481"/>
      <c r="CWI2" s="3481"/>
      <c r="CWJ2" s="3481"/>
      <c r="CWK2" s="3481"/>
      <c r="CWL2" s="3481"/>
      <c r="CWM2" s="3481"/>
      <c r="CWN2" s="3481"/>
      <c r="CWO2" s="3481"/>
      <c r="CWP2" s="3481"/>
      <c r="CWQ2" s="3481"/>
      <c r="CWR2" s="3481"/>
      <c r="CWS2" s="3481"/>
      <c r="CWT2" s="3481"/>
      <c r="CWU2" s="3481"/>
      <c r="CWV2" s="3481"/>
      <c r="CWW2" s="3481"/>
      <c r="CWX2" s="3481"/>
      <c r="CWY2" s="3481"/>
      <c r="CWZ2" s="3481"/>
      <c r="CXA2" s="3481"/>
      <c r="CXB2" s="3481"/>
      <c r="CXC2" s="3481"/>
      <c r="CXD2" s="3481"/>
      <c r="CXE2" s="3481"/>
      <c r="CXF2" s="3481"/>
      <c r="CXG2" s="3481"/>
      <c r="CXH2" s="3481"/>
      <c r="CXI2" s="3481"/>
      <c r="CXJ2" s="3481"/>
      <c r="CXK2" s="3481"/>
      <c r="CXL2" s="3481"/>
      <c r="CXM2" s="3481"/>
      <c r="CXN2" s="3481"/>
      <c r="CXO2" s="3481"/>
      <c r="CXP2" s="3481"/>
      <c r="CXQ2" s="3481"/>
      <c r="CXR2" s="3481"/>
      <c r="CXS2" s="3481"/>
      <c r="CXT2" s="3481"/>
      <c r="CXU2" s="3481"/>
      <c r="CXV2" s="3481"/>
      <c r="CXW2" s="3481"/>
      <c r="CXX2" s="3481"/>
      <c r="CXY2" s="3481"/>
      <c r="CXZ2" s="3481"/>
      <c r="CYA2" s="3481"/>
      <c r="CYB2" s="3481"/>
      <c r="CYC2" s="3481"/>
      <c r="CYD2" s="3481"/>
      <c r="CYE2" s="3481"/>
      <c r="CYF2" s="3481"/>
      <c r="CYG2" s="3481"/>
      <c r="CYH2" s="3481"/>
      <c r="CYI2" s="3481"/>
      <c r="CYJ2" s="3481"/>
      <c r="CYK2" s="3481"/>
      <c r="CYL2" s="3481"/>
      <c r="CYM2" s="3481"/>
      <c r="CYN2" s="3481"/>
      <c r="CYO2" s="3481"/>
      <c r="CYP2" s="3481"/>
      <c r="CYQ2" s="3481"/>
      <c r="CYR2" s="3481"/>
      <c r="CYS2" s="3481"/>
      <c r="CYT2" s="3481"/>
      <c r="CYU2" s="3481"/>
      <c r="CYV2" s="3481"/>
      <c r="CYW2" s="3481"/>
      <c r="CYX2" s="3481"/>
      <c r="CYY2" s="3481"/>
      <c r="CYZ2" s="3481"/>
      <c r="CZA2" s="3481"/>
      <c r="CZB2" s="3481"/>
      <c r="CZC2" s="3481"/>
      <c r="CZD2" s="3481"/>
      <c r="CZE2" s="3481"/>
      <c r="CZF2" s="3481"/>
      <c r="CZG2" s="3481"/>
      <c r="CZH2" s="3481"/>
      <c r="CZI2" s="3481"/>
      <c r="CZJ2" s="3481"/>
      <c r="CZK2" s="3481"/>
      <c r="CZL2" s="3481"/>
      <c r="CZM2" s="3481"/>
      <c r="CZN2" s="3481"/>
      <c r="CZO2" s="3481"/>
      <c r="CZP2" s="3481"/>
      <c r="CZQ2" s="3481"/>
      <c r="CZR2" s="3481"/>
      <c r="CZS2" s="3481"/>
      <c r="CZT2" s="3481"/>
      <c r="CZU2" s="3481"/>
      <c r="CZV2" s="3481"/>
      <c r="CZW2" s="3481"/>
      <c r="CZX2" s="3481"/>
      <c r="CZY2" s="3481"/>
      <c r="CZZ2" s="3481"/>
      <c r="DAA2" s="3481"/>
      <c r="DAB2" s="3481"/>
      <c r="DAC2" s="3481"/>
      <c r="DAD2" s="3481"/>
      <c r="DAE2" s="3481"/>
      <c r="DAF2" s="3481"/>
      <c r="DAG2" s="3481"/>
      <c r="DAH2" s="3481"/>
      <c r="DAI2" s="3481"/>
      <c r="DAJ2" s="3481"/>
      <c r="DAK2" s="3481"/>
      <c r="DAL2" s="3481"/>
      <c r="DAM2" s="3481"/>
      <c r="DAN2" s="3481"/>
      <c r="DAO2" s="3481"/>
      <c r="DAP2" s="3481"/>
      <c r="DAQ2" s="3481"/>
      <c r="DAR2" s="3481"/>
      <c r="DAS2" s="3481"/>
      <c r="DAT2" s="3481"/>
      <c r="DAU2" s="3481"/>
      <c r="DAV2" s="3481"/>
      <c r="DAW2" s="3481"/>
      <c r="DAX2" s="3481"/>
      <c r="DAY2" s="3481"/>
      <c r="DAZ2" s="3481"/>
      <c r="DBA2" s="3481"/>
      <c r="DBB2" s="3481"/>
      <c r="DBC2" s="3481"/>
      <c r="DBD2" s="3481"/>
      <c r="DBE2" s="3481"/>
      <c r="DBF2" s="3481"/>
      <c r="DBG2" s="3481"/>
      <c r="DBH2" s="3481"/>
      <c r="DBI2" s="3481"/>
      <c r="DBJ2" s="3481"/>
      <c r="DBK2" s="3481"/>
      <c r="DBL2" s="3481"/>
      <c r="DBM2" s="3481"/>
      <c r="DBN2" s="3481"/>
      <c r="DBO2" s="3481"/>
      <c r="DBP2" s="3481"/>
      <c r="DBQ2" s="3481"/>
      <c r="DBR2" s="3481"/>
      <c r="DBS2" s="3481"/>
      <c r="DBT2" s="3481"/>
      <c r="DBU2" s="3481"/>
      <c r="DBV2" s="3481"/>
      <c r="DBW2" s="3481"/>
      <c r="DBX2" s="3481"/>
      <c r="DBY2" s="3481"/>
      <c r="DBZ2" s="3481"/>
      <c r="DCA2" s="3481"/>
      <c r="DCB2" s="3481"/>
      <c r="DCC2" s="3481"/>
      <c r="DCD2" s="3481"/>
      <c r="DCE2" s="3481"/>
      <c r="DCF2" s="3481"/>
      <c r="DCG2" s="3481"/>
      <c r="DCH2" s="3481"/>
      <c r="DCI2" s="3481"/>
      <c r="DCJ2" s="3481"/>
      <c r="DCK2" s="3481"/>
      <c r="DCL2" s="3481"/>
      <c r="DCM2" s="3481"/>
      <c r="DCN2" s="3481"/>
      <c r="DCO2" s="3481"/>
      <c r="DCP2" s="3481"/>
      <c r="DCQ2" s="3481"/>
      <c r="DCR2" s="3481"/>
      <c r="DCS2" s="3481"/>
      <c r="DCT2" s="3481"/>
      <c r="DCU2" s="3481"/>
      <c r="DCV2" s="3481"/>
      <c r="DCW2" s="3481"/>
      <c r="DCX2" s="3481"/>
      <c r="DCY2" s="3481"/>
      <c r="DCZ2" s="3481"/>
      <c r="DDA2" s="3481"/>
      <c r="DDB2" s="3481"/>
      <c r="DDC2" s="3481"/>
      <c r="DDD2" s="3481"/>
      <c r="DDE2" s="3481"/>
      <c r="DDF2" s="3481"/>
      <c r="DDG2" s="3481"/>
      <c r="DDH2" s="3481"/>
      <c r="DDI2" s="3481"/>
      <c r="DDJ2" s="3481"/>
      <c r="DDK2" s="3481"/>
      <c r="DDL2" s="3481"/>
      <c r="DDM2" s="3481"/>
      <c r="DDN2" s="3481"/>
      <c r="DDO2" s="3481"/>
      <c r="DDP2" s="3481"/>
      <c r="DDQ2" s="3481"/>
      <c r="DDR2" s="3481"/>
      <c r="DDS2" s="3481"/>
      <c r="DDT2" s="3481"/>
      <c r="DDU2" s="3481"/>
      <c r="DDV2" s="3481"/>
      <c r="DDW2" s="3481"/>
      <c r="DDX2" s="3481"/>
      <c r="DDY2" s="3481"/>
      <c r="DDZ2" s="3481"/>
      <c r="DEA2" s="3481"/>
      <c r="DEB2" s="3481"/>
      <c r="DEC2" s="3481"/>
      <c r="DED2" s="3481"/>
      <c r="DEE2" s="3481"/>
      <c r="DEF2" s="3481"/>
      <c r="DEG2" s="3481"/>
      <c r="DEH2" s="3481"/>
      <c r="DEI2" s="3481"/>
      <c r="DEJ2" s="3481"/>
      <c r="DEK2" s="3481"/>
      <c r="DEL2" s="3481"/>
      <c r="DEM2" s="3481"/>
      <c r="DEN2" s="3481"/>
      <c r="DEO2" s="3481"/>
      <c r="DEP2" s="3481"/>
      <c r="DEQ2" s="3481"/>
      <c r="DER2" s="3481"/>
      <c r="DES2" s="3481"/>
      <c r="DET2" s="3481"/>
      <c r="DEU2" s="3481"/>
      <c r="DEV2" s="3481"/>
      <c r="DEW2" s="3481"/>
      <c r="DEX2" s="3481"/>
      <c r="DEY2" s="3481"/>
      <c r="DEZ2" s="3481"/>
      <c r="DFA2" s="3481"/>
      <c r="DFB2" s="3481"/>
      <c r="DFC2" s="3481"/>
      <c r="DFD2" s="3481"/>
      <c r="DFE2" s="3481"/>
      <c r="DFF2" s="3481"/>
      <c r="DFG2" s="3481"/>
      <c r="DFH2" s="3481"/>
      <c r="DFI2" s="3481"/>
      <c r="DFJ2" s="3481"/>
      <c r="DFK2" s="3481"/>
      <c r="DFL2" s="3481"/>
      <c r="DFM2" s="3481"/>
      <c r="DFN2" s="3481"/>
      <c r="DFO2" s="3481"/>
      <c r="DFP2" s="3481"/>
      <c r="DFQ2" s="3481"/>
      <c r="DFR2" s="3481"/>
      <c r="DFS2" s="3481"/>
      <c r="DFT2" s="3481"/>
      <c r="DFU2" s="3481"/>
      <c r="DFV2" s="3481"/>
      <c r="DFW2" s="3481"/>
      <c r="DFX2" s="3481"/>
      <c r="DFY2" s="3481"/>
      <c r="DFZ2" s="3481"/>
      <c r="DGA2" s="3481"/>
      <c r="DGB2" s="3481"/>
      <c r="DGC2" s="3481"/>
      <c r="DGD2" s="3481"/>
      <c r="DGE2" s="3481"/>
      <c r="DGF2" s="3481"/>
      <c r="DGG2" s="3481"/>
      <c r="DGH2" s="3481"/>
      <c r="DGI2" s="3481"/>
      <c r="DGJ2" s="3481"/>
      <c r="DGK2" s="3481"/>
      <c r="DGL2" s="3481"/>
      <c r="DGM2" s="3481"/>
      <c r="DGN2" s="3481"/>
      <c r="DGO2" s="3481"/>
      <c r="DGP2" s="3481"/>
      <c r="DGQ2" s="3481"/>
      <c r="DGR2" s="3481"/>
      <c r="DGS2" s="3481"/>
      <c r="DGT2" s="3481"/>
      <c r="DGU2" s="3481"/>
      <c r="DGV2" s="3481"/>
      <c r="DGW2" s="3481"/>
      <c r="DGX2" s="3481"/>
      <c r="DGY2" s="3481"/>
      <c r="DGZ2" s="3481"/>
      <c r="DHA2" s="3481"/>
      <c r="DHB2" s="3481"/>
      <c r="DHC2" s="3481"/>
      <c r="DHD2" s="3481"/>
      <c r="DHE2" s="3481"/>
      <c r="DHF2" s="3481"/>
      <c r="DHG2" s="3481"/>
      <c r="DHH2" s="3481"/>
      <c r="DHI2" s="3481"/>
      <c r="DHJ2" s="3481"/>
      <c r="DHK2" s="3481"/>
      <c r="DHL2" s="3481"/>
      <c r="DHM2" s="3481"/>
      <c r="DHN2" s="3481"/>
      <c r="DHO2" s="3481"/>
      <c r="DHP2" s="3481"/>
      <c r="DHQ2" s="3481"/>
      <c r="DHR2" s="3481"/>
      <c r="DHS2" s="3481"/>
      <c r="DHT2" s="3481"/>
      <c r="DHU2" s="3481"/>
      <c r="DHV2" s="3481"/>
      <c r="DHW2" s="3481"/>
      <c r="DHX2" s="3481"/>
      <c r="DHY2" s="3481"/>
      <c r="DHZ2" s="3481"/>
      <c r="DIA2" s="3481"/>
      <c r="DIB2" s="3481"/>
      <c r="DIC2" s="3481"/>
      <c r="DID2" s="3481"/>
      <c r="DIE2" s="3481"/>
      <c r="DIF2" s="3481"/>
      <c r="DIG2" s="3481"/>
      <c r="DIH2" s="3481"/>
      <c r="DII2" s="3481"/>
      <c r="DIJ2" s="3481"/>
      <c r="DIK2" s="3481"/>
      <c r="DIL2" s="3481"/>
      <c r="DIM2" s="3481"/>
      <c r="DIN2" s="3481"/>
      <c r="DIO2" s="3481"/>
      <c r="DIP2" s="3481"/>
      <c r="DIQ2" s="3481"/>
      <c r="DIR2" s="3481"/>
      <c r="DIS2" s="3481"/>
      <c r="DIT2" s="3481"/>
      <c r="DIU2" s="3481"/>
      <c r="DIV2" s="3481"/>
      <c r="DIW2" s="3481"/>
      <c r="DIX2" s="3481"/>
      <c r="DIY2" s="3481"/>
      <c r="DIZ2" s="3481"/>
      <c r="DJA2" s="3481"/>
      <c r="DJB2" s="3481"/>
      <c r="DJC2" s="3481"/>
      <c r="DJD2" s="3481"/>
      <c r="DJE2" s="3481"/>
      <c r="DJF2" s="3481"/>
      <c r="DJG2" s="3481"/>
      <c r="DJH2" s="3481"/>
      <c r="DJI2" s="3481"/>
      <c r="DJJ2" s="3481"/>
      <c r="DJK2" s="3481"/>
      <c r="DJL2" s="3481"/>
      <c r="DJM2" s="3481"/>
      <c r="DJN2" s="3481"/>
      <c r="DJO2" s="3481"/>
      <c r="DJP2" s="3481"/>
      <c r="DJQ2" s="3481"/>
      <c r="DJR2" s="3481"/>
      <c r="DJS2" s="3481"/>
      <c r="DJT2" s="3481"/>
      <c r="DJU2" s="3481"/>
      <c r="DJV2" s="3481"/>
      <c r="DJW2" s="3481"/>
      <c r="DJX2" s="3481"/>
      <c r="DJY2" s="3481"/>
      <c r="DJZ2" s="3481"/>
      <c r="DKA2" s="3481"/>
      <c r="DKB2" s="3481"/>
      <c r="DKC2" s="3481"/>
      <c r="DKD2" s="3481"/>
      <c r="DKE2" s="3481"/>
      <c r="DKF2" s="3481"/>
      <c r="DKG2" s="3481"/>
      <c r="DKH2" s="3481"/>
      <c r="DKI2" s="3481"/>
      <c r="DKJ2" s="3481"/>
      <c r="DKK2" s="3481"/>
      <c r="DKL2" s="3481"/>
      <c r="DKM2" s="3481"/>
      <c r="DKN2" s="3481"/>
      <c r="DKO2" s="3481"/>
      <c r="DKP2" s="3481"/>
      <c r="DKQ2" s="3481"/>
      <c r="DKR2" s="3481"/>
      <c r="DKS2" s="3481"/>
      <c r="DKT2" s="3481"/>
      <c r="DKU2" s="3481"/>
      <c r="DKV2" s="3481"/>
      <c r="DKW2" s="3481"/>
      <c r="DKX2" s="3481"/>
      <c r="DKY2" s="3481"/>
      <c r="DKZ2" s="3481"/>
      <c r="DLA2" s="3481"/>
      <c r="DLB2" s="3481"/>
      <c r="DLC2" s="3481"/>
      <c r="DLD2" s="3481"/>
      <c r="DLE2" s="3481"/>
      <c r="DLF2" s="3481"/>
      <c r="DLG2" s="3481"/>
      <c r="DLH2" s="3481"/>
      <c r="DLI2" s="3481"/>
      <c r="DLJ2" s="3481"/>
      <c r="DLK2" s="3481"/>
      <c r="DLL2" s="3481"/>
      <c r="DLM2" s="3481"/>
      <c r="DLN2" s="3481"/>
      <c r="DLO2" s="3481"/>
      <c r="DLP2" s="3481"/>
      <c r="DLQ2" s="3481"/>
      <c r="DLR2" s="3481"/>
      <c r="DLS2" s="3481"/>
      <c r="DLT2" s="3481"/>
      <c r="DLU2" s="3481"/>
      <c r="DLV2" s="3481"/>
      <c r="DLW2" s="3481"/>
      <c r="DLX2" s="3481"/>
      <c r="DLY2" s="3481"/>
      <c r="DLZ2" s="3481"/>
      <c r="DMA2" s="3481"/>
      <c r="DMB2" s="3481"/>
      <c r="DMC2" s="3481"/>
      <c r="DMD2" s="3481"/>
      <c r="DME2" s="3481"/>
      <c r="DMF2" s="3481"/>
      <c r="DMG2" s="3481"/>
      <c r="DMH2" s="3481"/>
      <c r="DMI2" s="3481"/>
      <c r="DMJ2" s="3481"/>
      <c r="DMK2" s="3481"/>
      <c r="DML2" s="3481"/>
      <c r="DMM2" s="3481"/>
      <c r="DMN2" s="3481"/>
      <c r="DMO2" s="3481"/>
      <c r="DMP2" s="3481"/>
      <c r="DMQ2" s="3481"/>
      <c r="DMR2" s="3481"/>
      <c r="DMS2" s="3481"/>
      <c r="DMT2" s="3481"/>
      <c r="DMU2" s="3481"/>
      <c r="DMV2" s="3481"/>
      <c r="DMW2" s="3481"/>
      <c r="DMX2" s="3481"/>
      <c r="DMY2" s="3481"/>
      <c r="DMZ2" s="3481"/>
      <c r="DNA2" s="3481"/>
      <c r="DNB2" s="3481"/>
      <c r="DNC2" s="3481"/>
      <c r="DND2" s="3481"/>
      <c r="DNE2" s="3481"/>
      <c r="DNF2" s="3481"/>
      <c r="DNG2" s="3481"/>
      <c r="DNH2" s="3481"/>
      <c r="DNI2" s="3481"/>
      <c r="DNJ2" s="3481"/>
      <c r="DNK2" s="3481"/>
      <c r="DNL2" s="3481"/>
      <c r="DNM2" s="3481"/>
      <c r="DNN2" s="3481"/>
      <c r="DNO2" s="3481"/>
      <c r="DNP2" s="3481"/>
      <c r="DNQ2" s="3481"/>
      <c r="DNR2" s="3481"/>
      <c r="DNS2" s="3481"/>
      <c r="DNT2" s="3481"/>
      <c r="DNU2" s="3481"/>
      <c r="DNV2" s="3481"/>
      <c r="DNW2" s="3481"/>
      <c r="DNX2" s="3481"/>
      <c r="DNY2" s="3481"/>
      <c r="DNZ2" s="3481"/>
      <c r="DOA2" s="3481"/>
      <c r="DOB2" s="3481"/>
      <c r="DOC2" s="3481"/>
      <c r="DOD2" s="3481"/>
      <c r="DOE2" s="3481"/>
      <c r="DOF2" s="3481"/>
      <c r="DOG2" s="3481"/>
      <c r="DOH2" s="3481"/>
      <c r="DOI2" s="3481"/>
      <c r="DOJ2" s="3481"/>
      <c r="DOK2" s="3481"/>
      <c r="DOL2" s="3481"/>
      <c r="DOM2" s="3481"/>
      <c r="DON2" s="3481"/>
      <c r="DOO2" s="3481"/>
      <c r="DOP2" s="3481"/>
      <c r="DOQ2" s="3481"/>
      <c r="DOR2" s="3481"/>
      <c r="DOS2" s="3481"/>
      <c r="DOT2" s="3481"/>
      <c r="DOU2" s="3481"/>
      <c r="DOV2" s="3481"/>
      <c r="DOW2" s="3481"/>
      <c r="DOX2" s="3481"/>
      <c r="DOY2" s="3481"/>
      <c r="DOZ2" s="3481"/>
      <c r="DPA2" s="3481"/>
      <c r="DPB2" s="3481"/>
      <c r="DPC2" s="3481"/>
      <c r="DPD2" s="3481"/>
      <c r="DPE2" s="3481"/>
      <c r="DPF2" s="3481"/>
      <c r="DPG2" s="3481"/>
      <c r="DPH2" s="3481"/>
      <c r="DPI2" s="3481"/>
      <c r="DPJ2" s="3481"/>
      <c r="DPK2" s="3481"/>
      <c r="DPL2" s="3481"/>
      <c r="DPM2" s="3481"/>
      <c r="DPN2" s="3481"/>
      <c r="DPO2" s="3481"/>
      <c r="DPP2" s="3481"/>
      <c r="DPQ2" s="3481"/>
      <c r="DPR2" s="3481"/>
      <c r="DPS2" s="3481"/>
      <c r="DPT2" s="3481"/>
      <c r="DPU2" s="3481"/>
      <c r="DPV2" s="3481"/>
      <c r="DPW2" s="3481"/>
      <c r="DPX2" s="3481"/>
      <c r="DPY2" s="3481"/>
      <c r="DPZ2" s="3481"/>
      <c r="DQA2" s="3481"/>
      <c r="DQB2" s="3481"/>
      <c r="DQC2" s="3481"/>
      <c r="DQD2" s="3481"/>
      <c r="DQE2" s="3481"/>
      <c r="DQF2" s="3481"/>
      <c r="DQG2" s="3481"/>
      <c r="DQH2" s="3481"/>
      <c r="DQI2" s="3481"/>
      <c r="DQJ2" s="3481"/>
      <c r="DQK2" s="3481"/>
      <c r="DQL2" s="3481"/>
      <c r="DQM2" s="3481"/>
      <c r="DQN2" s="3481"/>
      <c r="DQO2" s="3481"/>
      <c r="DQP2" s="3481"/>
      <c r="DQQ2" s="3481"/>
      <c r="DQR2" s="3481"/>
      <c r="DQS2" s="3481"/>
      <c r="DQT2" s="3481"/>
      <c r="DQU2" s="3481"/>
      <c r="DQV2" s="3481"/>
      <c r="DQW2" s="3481"/>
      <c r="DQX2" s="3481"/>
      <c r="DQY2" s="3481"/>
      <c r="DQZ2" s="3481"/>
      <c r="DRA2" s="3481"/>
      <c r="DRB2" s="3481"/>
      <c r="DRC2" s="3481"/>
      <c r="DRD2" s="3481"/>
      <c r="DRE2" s="3481"/>
      <c r="DRF2" s="3481"/>
      <c r="DRG2" s="3481"/>
      <c r="DRH2" s="3481"/>
      <c r="DRI2" s="3481"/>
      <c r="DRJ2" s="3481"/>
      <c r="DRK2" s="3481"/>
      <c r="DRL2" s="3481"/>
      <c r="DRM2" s="3481"/>
      <c r="DRN2" s="3481"/>
      <c r="DRO2" s="3481"/>
      <c r="DRP2" s="3481"/>
      <c r="DRQ2" s="3481"/>
      <c r="DRR2" s="3481"/>
      <c r="DRS2" s="3481"/>
      <c r="DRT2" s="3481"/>
      <c r="DRU2" s="3481"/>
      <c r="DRV2" s="3481"/>
      <c r="DRW2" s="3481"/>
      <c r="DRX2" s="3481"/>
      <c r="DRY2" s="3481"/>
      <c r="DRZ2" s="3481"/>
      <c r="DSA2" s="3481"/>
      <c r="DSB2" s="3481"/>
      <c r="DSC2" s="3481"/>
      <c r="DSD2" s="3481"/>
      <c r="DSE2" s="3481"/>
      <c r="DSF2" s="3481"/>
      <c r="DSG2" s="3481"/>
      <c r="DSH2" s="3481"/>
      <c r="DSI2" s="3481"/>
      <c r="DSJ2" s="3481"/>
      <c r="DSK2" s="3481"/>
      <c r="DSL2" s="3481"/>
      <c r="DSM2" s="3481"/>
      <c r="DSN2" s="3481"/>
      <c r="DSO2" s="3481"/>
      <c r="DSP2" s="3481"/>
      <c r="DSQ2" s="3481"/>
      <c r="DSR2" s="3481"/>
      <c r="DSS2" s="3481"/>
      <c r="DST2" s="3481"/>
      <c r="DSU2" s="3481"/>
      <c r="DSV2" s="3481"/>
      <c r="DSW2" s="3481"/>
      <c r="DSX2" s="3481"/>
      <c r="DSY2" s="3481"/>
      <c r="DSZ2" s="3481"/>
      <c r="DTA2" s="3481"/>
      <c r="DTB2" s="3481"/>
      <c r="DTC2" s="3481"/>
      <c r="DTD2" s="3481"/>
      <c r="DTE2" s="3481"/>
      <c r="DTF2" s="3481"/>
      <c r="DTG2" s="3481"/>
      <c r="DTH2" s="3481"/>
      <c r="DTI2" s="3481"/>
      <c r="DTJ2" s="3481"/>
      <c r="DTK2" s="3481"/>
      <c r="DTL2" s="3481"/>
      <c r="DTM2" s="3481"/>
      <c r="DTN2" s="3481"/>
      <c r="DTO2" s="3481"/>
      <c r="DTP2" s="3481"/>
      <c r="DTQ2" s="3481"/>
      <c r="DTR2" s="3481"/>
      <c r="DTS2" s="3481"/>
      <c r="DTT2" s="3481"/>
      <c r="DTU2" s="3481"/>
      <c r="DTV2" s="3481"/>
      <c r="DTW2" s="3481"/>
      <c r="DTX2" s="3481"/>
      <c r="DTY2" s="3481"/>
      <c r="DTZ2" s="3481"/>
      <c r="DUA2" s="3481"/>
      <c r="DUB2" s="3481"/>
      <c r="DUC2" s="3481"/>
      <c r="DUD2" s="3481"/>
      <c r="DUE2" s="3481"/>
      <c r="DUF2" s="3481"/>
      <c r="DUG2" s="3481"/>
      <c r="DUH2" s="3481"/>
      <c r="DUI2" s="3481"/>
      <c r="DUJ2" s="3481"/>
      <c r="DUK2" s="3481"/>
      <c r="DUL2" s="3481"/>
      <c r="DUM2" s="3481"/>
      <c r="DUN2" s="3481"/>
      <c r="DUO2" s="3481"/>
      <c r="DUP2" s="3481"/>
      <c r="DUQ2" s="3481"/>
      <c r="DUR2" s="3481"/>
      <c r="DUS2" s="3481"/>
      <c r="DUT2" s="3481"/>
      <c r="DUU2" s="3481"/>
      <c r="DUV2" s="3481"/>
      <c r="DUW2" s="3481"/>
      <c r="DUX2" s="3481"/>
      <c r="DUY2" s="3481"/>
      <c r="DUZ2" s="3481"/>
      <c r="DVA2" s="3481"/>
      <c r="DVB2" s="3481"/>
      <c r="DVC2" s="3481"/>
      <c r="DVD2" s="3481"/>
      <c r="DVE2" s="3481"/>
      <c r="DVF2" s="3481"/>
      <c r="DVG2" s="3481"/>
      <c r="DVH2" s="3481"/>
      <c r="DVI2" s="3481"/>
      <c r="DVJ2" s="3481"/>
      <c r="DVK2" s="3481"/>
      <c r="DVL2" s="3481"/>
      <c r="DVM2" s="3481"/>
      <c r="DVN2" s="3481"/>
      <c r="DVO2" s="3481"/>
      <c r="DVP2" s="3481"/>
      <c r="DVQ2" s="3481"/>
      <c r="DVR2" s="3481"/>
      <c r="DVS2" s="3481"/>
      <c r="DVT2" s="3481"/>
      <c r="DVU2" s="3481"/>
      <c r="DVV2" s="3481"/>
      <c r="DVW2" s="3481"/>
      <c r="DVX2" s="3481"/>
      <c r="DVY2" s="3481"/>
      <c r="DVZ2" s="3481"/>
      <c r="DWA2" s="3481"/>
      <c r="DWB2" s="3481"/>
      <c r="DWC2" s="3481"/>
      <c r="DWD2" s="3481"/>
      <c r="DWE2" s="3481"/>
      <c r="DWF2" s="3481"/>
      <c r="DWG2" s="3481"/>
      <c r="DWH2" s="3481"/>
      <c r="DWI2" s="3481"/>
      <c r="DWJ2" s="3481"/>
      <c r="DWK2" s="3481"/>
      <c r="DWL2" s="3481"/>
      <c r="DWM2" s="3481"/>
      <c r="DWN2" s="3481"/>
      <c r="DWO2" s="3481"/>
      <c r="DWP2" s="3481"/>
      <c r="DWQ2" s="3481"/>
      <c r="DWR2" s="3481"/>
      <c r="DWS2" s="3481"/>
      <c r="DWT2" s="3481"/>
      <c r="DWU2" s="3481"/>
      <c r="DWV2" s="3481"/>
      <c r="DWW2" s="3481"/>
      <c r="DWX2" s="3481"/>
      <c r="DWY2" s="3481"/>
      <c r="DWZ2" s="3481"/>
      <c r="DXA2" s="3481"/>
      <c r="DXB2" s="3481"/>
      <c r="DXC2" s="3481"/>
      <c r="DXD2" s="3481"/>
      <c r="DXE2" s="3481"/>
      <c r="DXF2" s="3481"/>
      <c r="DXG2" s="3481"/>
      <c r="DXH2" s="3481"/>
      <c r="DXI2" s="3481"/>
      <c r="DXJ2" s="3481"/>
      <c r="DXK2" s="3481"/>
      <c r="DXL2" s="3481"/>
      <c r="DXM2" s="3481"/>
      <c r="DXN2" s="3481"/>
      <c r="DXO2" s="3481"/>
      <c r="DXP2" s="3481"/>
      <c r="DXQ2" s="3481"/>
      <c r="DXR2" s="3481"/>
      <c r="DXS2" s="3481"/>
      <c r="DXT2" s="3481"/>
      <c r="DXU2" s="3481"/>
      <c r="DXV2" s="3481"/>
      <c r="DXW2" s="3481"/>
      <c r="DXX2" s="3481"/>
      <c r="DXY2" s="3481"/>
      <c r="DXZ2" s="3481"/>
      <c r="DYA2" s="3481"/>
      <c r="DYB2" s="3481"/>
      <c r="DYC2" s="3481"/>
      <c r="DYD2" s="3481"/>
      <c r="DYE2" s="3481"/>
      <c r="DYF2" s="3481"/>
      <c r="DYG2" s="3481"/>
      <c r="DYH2" s="3481"/>
      <c r="DYI2" s="3481"/>
      <c r="DYJ2" s="3481"/>
      <c r="DYK2" s="3481"/>
      <c r="DYL2" s="3481"/>
      <c r="DYM2" s="3481"/>
      <c r="DYN2" s="3481"/>
      <c r="DYO2" s="3481"/>
      <c r="DYP2" s="3481"/>
      <c r="DYQ2" s="3481"/>
      <c r="DYR2" s="3481"/>
      <c r="DYS2" s="3481"/>
      <c r="DYT2" s="3481"/>
      <c r="DYU2" s="3481"/>
      <c r="DYV2" s="3481"/>
      <c r="DYW2" s="3481"/>
      <c r="DYX2" s="3481"/>
      <c r="DYY2" s="3481"/>
      <c r="DYZ2" s="3481"/>
      <c r="DZA2" s="3481"/>
      <c r="DZB2" s="3481"/>
      <c r="DZC2" s="3481"/>
      <c r="DZD2" s="3481"/>
      <c r="DZE2" s="3481"/>
      <c r="DZF2" s="3481"/>
      <c r="DZG2" s="3481"/>
      <c r="DZH2" s="3481"/>
      <c r="DZI2" s="3481"/>
      <c r="DZJ2" s="3481"/>
      <c r="DZK2" s="3481"/>
      <c r="DZL2" s="3481"/>
      <c r="DZM2" s="3481"/>
      <c r="DZN2" s="3481"/>
      <c r="DZO2" s="3481"/>
      <c r="DZP2" s="3481"/>
      <c r="DZQ2" s="3481"/>
      <c r="DZR2" s="3481"/>
      <c r="DZS2" s="3481"/>
      <c r="DZT2" s="3481"/>
      <c r="DZU2" s="3481"/>
      <c r="DZV2" s="3481"/>
      <c r="DZW2" s="3481"/>
      <c r="DZX2" s="3481"/>
      <c r="DZY2" s="3481"/>
      <c r="DZZ2" s="3481"/>
      <c r="EAA2" s="3481"/>
      <c r="EAB2" s="3481"/>
      <c r="EAC2" s="3481"/>
      <c r="EAD2" s="3481"/>
      <c r="EAE2" s="3481"/>
      <c r="EAF2" s="3481"/>
      <c r="EAG2" s="3481"/>
      <c r="EAH2" s="3481"/>
      <c r="EAI2" s="3481"/>
      <c r="EAJ2" s="3481"/>
      <c r="EAK2" s="3481"/>
      <c r="EAL2" s="3481"/>
      <c r="EAM2" s="3481"/>
      <c r="EAN2" s="3481"/>
      <c r="EAO2" s="3481"/>
      <c r="EAP2" s="3481"/>
      <c r="EAQ2" s="3481"/>
      <c r="EAR2" s="3481"/>
      <c r="EAS2" s="3481"/>
      <c r="EAT2" s="3481"/>
      <c r="EAU2" s="3481"/>
      <c r="EAV2" s="3481"/>
      <c r="EAW2" s="3481"/>
      <c r="EAX2" s="3481"/>
      <c r="EAY2" s="3481"/>
      <c r="EAZ2" s="3481"/>
      <c r="EBA2" s="3481"/>
      <c r="EBB2" s="3481"/>
      <c r="EBC2" s="3481"/>
      <c r="EBD2" s="3481"/>
      <c r="EBE2" s="3481"/>
      <c r="EBF2" s="3481"/>
      <c r="EBG2" s="3481"/>
      <c r="EBH2" s="3481"/>
      <c r="EBI2" s="3481"/>
      <c r="EBJ2" s="3481"/>
      <c r="EBK2" s="3481"/>
      <c r="EBL2" s="3481"/>
      <c r="EBM2" s="3481"/>
      <c r="EBN2" s="3481"/>
      <c r="EBO2" s="3481"/>
      <c r="EBP2" s="3481"/>
      <c r="EBQ2" s="3481"/>
      <c r="EBR2" s="3481"/>
      <c r="EBS2" s="3481"/>
      <c r="EBT2" s="3481"/>
      <c r="EBU2" s="3481"/>
      <c r="EBV2" s="3481"/>
      <c r="EBW2" s="3481"/>
      <c r="EBX2" s="3481"/>
      <c r="EBY2" s="3481"/>
      <c r="EBZ2" s="3481"/>
      <c r="ECA2" s="3481"/>
      <c r="ECB2" s="3481"/>
      <c r="ECC2" s="3481"/>
      <c r="ECD2" s="3481"/>
      <c r="ECE2" s="3481"/>
      <c r="ECF2" s="3481"/>
      <c r="ECG2" s="3481"/>
      <c r="ECH2" s="3481"/>
      <c r="ECI2" s="3481"/>
      <c r="ECJ2" s="3481"/>
      <c r="ECK2" s="3481"/>
      <c r="ECL2" s="3481"/>
      <c r="ECM2" s="3481"/>
      <c r="ECN2" s="3481"/>
      <c r="ECO2" s="3481"/>
      <c r="ECP2" s="3481"/>
      <c r="ECQ2" s="3481"/>
      <c r="ECR2" s="3481"/>
      <c r="ECS2" s="3481"/>
      <c r="ECT2" s="3481"/>
      <c r="ECU2" s="3481"/>
      <c r="ECV2" s="3481"/>
      <c r="ECW2" s="3481"/>
      <c r="ECX2" s="3481"/>
      <c r="ECY2" s="3481"/>
      <c r="ECZ2" s="3481"/>
      <c r="EDA2" s="3481"/>
      <c r="EDB2" s="3481"/>
      <c r="EDC2" s="3481"/>
      <c r="EDD2" s="3481"/>
      <c r="EDE2" s="3481"/>
      <c r="EDF2" s="3481"/>
      <c r="EDG2" s="3481"/>
      <c r="EDH2" s="3481"/>
      <c r="EDI2" s="3481"/>
      <c r="EDJ2" s="3481"/>
      <c r="EDK2" s="3481"/>
      <c r="EDL2" s="3481"/>
      <c r="EDM2" s="3481"/>
      <c r="EDN2" s="3481"/>
      <c r="EDO2" s="3481"/>
      <c r="EDP2" s="3481"/>
      <c r="EDQ2" s="3481"/>
      <c r="EDR2" s="3481"/>
      <c r="EDS2" s="3481"/>
      <c r="EDT2" s="3481"/>
      <c r="EDU2" s="3481"/>
      <c r="EDV2" s="3481"/>
      <c r="EDW2" s="3481"/>
      <c r="EDX2" s="3481"/>
      <c r="EDY2" s="3481"/>
      <c r="EDZ2" s="3481"/>
      <c r="EEA2" s="3481"/>
      <c r="EEB2" s="3481"/>
      <c r="EEC2" s="3481"/>
      <c r="EED2" s="3481"/>
      <c r="EEE2" s="3481"/>
      <c r="EEF2" s="3481"/>
      <c r="EEG2" s="3481"/>
      <c r="EEH2" s="3481"/>
      <c r="EEI2" s="3481"/>
      <c r="EEJ2" s="3481"/>
      <c r="EEK2" s="3481"/>
      <c r="EEL2" s="3481"/>
      <c r="EEM2" s="3481"/>
      <c r="EEN2" s="3481"/>
      <c r="EEO2" s="3481"/>
      <c r="EEP2" s="3481"/>
      <c r="EEQ2" s="3481"/>
      <c r="EER2" s="3481"/>
      <c r="EES2" s="3481"/>
      <c r="EET2" s="3481"/>
      <c r="EEU2" s="3481"/>
      <c r="EEV2" s="3481"/>
      <c r="EEW2" s="3481"/>
      <c r="EEX2" s="3481"/>
      <c r="EEY2" s="3481"/>
      <c r="EEZ2" s="3481"/>
      <c r="EFA2" s="3481"/>
      <c r="EFB2" s="3481"/>
      <c r="EFC2" s="3481"/>
      <c r="EFD2" s="3481"/>
      <c r="EFE2" s="3481"/>
      <c r="EFF2" s="3481"/>
      <c r="EFG2" s="3481"/>
      <c r="EFH2" s="3481"/>
      <c r="EFI2" s="3481"/>
      <c r="EFJ2" s="3481"/>
      <c r="EFK2" s="3481"/>
      <c r="EFL2" s="3481"/>
      <c r="EFM2" s="3481"/>
      <c r="EFN2" s="3481"/>
      <c r="EFO2" s="3481"/>
      <c r="EFP2" s="3481"/>
      <c r="EFQ2" s="3481"/>
      <c r="EFR2" s="3481"/>
      <c r="EFS2" s="3481"/>
      <c r="EFT2" s="3481"/>
      <c r="EFU2" s="3481"/>
      <c r="EFV2" s="3481"/>
      <c r="EFW2" s="3481"/>
      <c r="EFX2" s="3481"/>
      <c r="EFY2" s="3481"/>
      <c r="EFZ2" s="3481"/>
      <c r="EGA2" s="3481"/>
      <c r="EGB2" s="3481"/>
      <c r="EGC2" s="3481"/>
      <c r="EGD2" s="3481"/>
      <c r="EGE2" s="3481"/>
      <c r="EGF2" s="3481"/>
      <c r="EGG2" s="3481"/>
      <c r="EGH2" s="3481"/>
      <c r="EGI2" s="3481"/>
      <c r="EGJ2" s="3481"/>
      <c r="EGK2" s="3481"/>
      <c r="EGL2" s="3481"/>
      <c r="EGM2" s="3481"/>
      <c r="EGN2" s="3481"/>
      <c r="EGO2" s="3481"/>
      <c r="EGP2" s="3481"/>
      <c r="EGQ2" s="3481"/>
      <c r="EGR2" s="3481"/>
      <c r="EGS2" s="3481"/>
      <c r="EGT2" s="3481"/>
      <c r="EGU2" s="3481"/>
      <c r="EGV2" s="3481"/>
      <c r="EGW2" s="3481"/>
      <c r="EGX2" s="3481"/>
      <c r="EGY2" s="3481"/>
      <c r="EGZ2" s="3481"/>
      <c r="EHA2" s="3481"/>
      <c r="EHB2" s="3481"/>
      <c r="EHC2" s="3481"/>
      <c r="EHD2" s="3481"/>
      <c r="EHE2" s="3481"/>
      <c r="EHF2" s="3481"/>
      <c r="EHG2" s="3481"/>
      <c r="EHH2" s="3481"/>
      <c r="EHI2" s="3481"/>
      <c r="EHJ2" s="3481"/>
      <c r="EHK2" s="3481"/>
      <c r="EHL2" s="3481"/>
      <c r="EHM2" s="3481"/>
      <c r="EHN2" s="3481"/>
      <c r="EHO2" s="3481"/>
      <c r="EHP2" s="3481"/>
      <c r="EHQ2" s="3481"/>
      <c r="EHR2" s="3481"/>
      <c r="EHS2" s="3481"/>
      <c r="EHT2" s="3481"/>
      <c r="EHU2" s="3481"/>
      <c r="EHV2" s="3481"/>
      <c r="EHW2" s="3481"/>
      <c r="EHX2" s="3481"/>
      <c r="EHY2" s="3481"/>
      <c r="EHZ2" s="3481"/>
      <c r="EIA2" s="3481"/>
      <c r="EIB2" s="3481"/>
      <c r="EIC2" s="3481"/>
      <c r="EID2" s="3481"/>
      <c r="EIE2" s="3481"/>
      <c r="EIF2" s="3481"/>
      <c r="EIG2" s="3481"/>
      <c r="EIH2" s="3481"/>
      <c r="EII2" s="3481"/>
      <c r="EIJ2" s="3481"/>
      <c r="EIK2" s="3481"/>
      <c r="EIL2" s="3481"/>
      <c r="EIM2" s="3481"/>
      <c r="EIN2" s="3481"/>
      <c r="EIO2" s="3481"/>
      <c r="EIP2" s="3481"/>
      <c r="EIQ2" s="3481"/>
      <c r="EIR2" s="3481"/>
      <c r="EIS2" s="3481"/>
      <c r="EIT2" s="3481"/>
      <c r="EIU2" s="3481"/>
      <c r="EIV2" s="3481"/>
      <c r="EIW2" s="3481"/>
      <c r="EIX2" s="3481"/>
      <c r="EIY2" s="3481"/>
      <c r="EIZ2" s="3481"/>
      <c r="EJA2" s="3481"/>
      <c r="EJB2" s="3481"/>
      <c r="EJC2" s="3481"/>
      <c r="EJD2" s="3481"/>
      <c r="EJE2" s="3481"/>
      <c r="EJF2" s="3481"/>
      <c r="EJG2" s="3481"/>
      <c r="EJH2" s="3481"/>
      <c r="EJI2" s="3481"/>
      <c r="EJJ2" s="3481"/>
      <c r="EJK2" s="3481"/>
      <c r="EJL2" s="3481"/>
      <c r="EJM2" s="3481"/>
      <c r="EJN2" s="3481"/>
      <c r="EJO2" s="3481"/>
      <c r="EJP2" s="3481"/>
      <c r="EJQ2" s="3481"/>
      <c r="EJR2" s="3481"/>
      <c r="EJS2" s="3481"/>
      <c r="EJT2" s="3481"/>
      <c r="EJU2" s="3481"/>
      <c r="EJV2" s="3481"/>
      <c r="EJW2" s="3481"/>
      <c r="EJX2" s="3481"/>
      <c r="EJY2" s="3481"/>
      <c r="EJZ2" s="3481"/>
      <c r="EKA2" s="3481"/>
      <c r="EKB2" s="3481"/>
      <c r="EKC2" s="3481"/>
      <c r="EKD2" s="3481"/>
      <c r="EKE2" s="3481"/>
      <c r="EKF2" s="3481"/>
      <c r="EKG2" s="3481"/>
      <c r="EKH2" s="3481"/>
      <c r="EKI2" s="3481"/>
      <c r="EKJ2" s="3481"/>
      <c r="EKK2" s="3481"/>
      <c r="EKL2" s="3481"/>
      <c r="EKM2" s="3481"/>
      <c r="EKN2" s="3481"/>
      <c r="EKO2" s="3481"/>
      <c r="EKP2" s="3481"/>
      <c r="EKQ2" s="3481"/>
      <c r="EKR2" s="3481"/>
      <c r="EKS2" s="3481"/>
      <c r="EKT2" s="3481"/>
      <c r="EKU2" s="3481"/>
      <c r="EKV2" s="3481"/>
      <c r="EKW2" s="3481"/>
      <c r="EKX2" s="3481"/>
      <c r="EKY2" s="3481"/>
      <c r="EKZ2" s="3481"/>
      <c r="ELA2" s="3481"/>
      <c r="ELB2" s="3481"/>
      <c r="ELC2" s="3481"/>
      <c r="ELD2" s="3481"/>
      <c r="ELE2" s="3481"/>
      <c r="ELF2" s="3481"/>
      <c r="ELG2" s="3481"/>
      <c r="ELH2" s="3481"/>
      <c r="ELI2" s="3481"/>
      <c r="ELJ2" s="3481"/>
      <c r="ELK2" s="3481"/>
      <c r="ELL2" s="3481"/>
      <c r="ELM2" s="3481"/>
      <c r="ELN2" s="3481"/>
      <c r="ELO2" s="3481"/>
      <c r="ELP2" s="3481"/>
      <c r="ELQ2" s="3481"/>
      <c r="ELR2" s="3481"/>
      <c r="ELS2" s="3481"/>
      <c r="ELT2" s="3481"/>
      <c r="ELU2" s="3481"/>
      <c r="ELV2" s="3481"/>
      <c r="ELW2" s="3481"/>
      <c r="ELX2" s="3481"/>
      <c r="ELY2" s="3481"/>
      <c r="ELZ2" s="3481"/>
      <c r="EMA2" s="3481"/>
      <c r="EMB2" s="3481"/>
      <c r="EMC2" s="3481"/>
      <c r="EMD2" s="3481"/>
      <c r="EME2" s="3481"/>
      <c r="EMF2" s="3481"/>
      <c r="EMG2" s="3481"/>
      <c r="EMH2" s="3481"/>
      <c r="EMI2" s="3481"/>
      <c r="EMJ2" s="3481"/>
      <c r="EMK2" s="3481"/>
      <c r="EML2" s="3481"/>
      <c r="EMM2" s="3481"/>
      <c r="EMN2" s="3481"/>
      <c r="EMO2" s="3481"/>
      <c r="EMP2" s="3481"/>
      <c r="EMQ2" s="3481"/>
      <c r="EMR2" s="3481"/>
      <c r="EMS2" s="3481"/>
      <c r="EMT2" s="3481"/>
      <c r="EMU2" s="3481"/>
      <c r="EMV2" s="3481"/>
      <c r="EMW2" s="3481"/>
      <c r="EMX2" s="3481"/>
      <c r="EMY2" s="3481"/>
      <c r="EMZ2" s="3481"/>
      <c r="ENA2" s="3481"/>
      <c r="ENB2" s="3481"/>
      <c r="ENC2" s="3481"/>
      <c r="END2" s="3481"/>
      <c r="ENE2" s="3481"/>
      <c r="ENF2" s="3481"/>
      <c r="ENG2" s="3481"/>
      <c r="ENH2" s="3481"/>
      <c r="ENI2" s="3481"/>
      <c r="ENJ2" s="3481"/>
      <c r="ENK2" s="3481"/>
      <c r="ENL2" s="3481"/>
      <c r="ENM2" s="3481"/>
      <c r="ENN2" s="3481"/>
      <c r="ENO2" s="3481"/>
      <c r="ENP2" s="3481"/>
      <c r="ENQ2" s="3481"/>
      <c r="ENR2" s="3481"/>
      <c r="ENS2" s="3481"/>
      <c r="ENT2" s="3481"/>
      <c r="ENU2" s="3481"/>
      <c r="ENV2" s="3481"/>
      <c r="ENW2" s="3481"/>
      <c r="ENX2" s="3481"/>
      <c r="ENY2" s="3481"/>
      <c r="ENZ2" s="3481"/>
      <c r="EOA2" s="3481"/>
      <c r="EOB2" s="3481"/>
      <c r="EOC2" s="3481"/>
      <c r="EOD2" s="3481"/>
      <c r="EOE2" s="3481"/>
      <c r="EOF2" s="3481"/>
      <c r="EOG2" s="3481"/>
      <c r="EOH2" s="3481"/>
      <c r="EOI2" s="3481"/>
      <c r="EOJ2" s="3481"/>
      <c r="EOK2" s="3481"/>
      <c r="EOL2" s="3481"/>
      <c r="EOM2" s="3481"/>
      <c r="EON2" s="3481"/>
      <c r="EOO2" s="3481"/>
      <c r="EOP2" s="3481"/>
      <c r="EOQ2" s="3481"/>
      <c r="EOR2" s="3481"/>
      <c r="EOS2" s="3481"/>
      <c r="EOT2" s="3481"/>
      <c r="EOU2" s="3481"/>
      <c r="EOV2" s="3481"/>
      <c r="EOW2" s="3481"/>
      <c r="EOX2" s="3481"/>
      <c r="EOY2" s="3481"/>
      <c r="EOZ2" s="3481"/>
      <c r="EPA2" s="3481"/>
      <c r="EPB2" s="3481"/>
      <c r="EPC2" s="3481"/>
      <c r="EPD2" s="3481"/>
      <c r="EPE2" s="3481"/>
      <c r="EPF2" s="3481"/>
      <c r="EPG2" s="3481"/>
      <c r="EPH2" s="3481"/>
      <c r="EPI2" s="3481"/>
      <c r="EPJ2" s="3481"/>
      <c r="EPK2" s="3481"/>
      <c r="EPL2" s="3481"/>
      <c r="EPM2" s="3481"/>
      <c r="EPN2" s="3481"/>
      <c r="EPO2" s="3481"/>
      <c r="EPP2" s="3481"/>
      <c r="EPQ2" s="3481"/>
      <c r="EPR2" s="3481"/>
      <c r="EPS2" s="3481"/>
      <c r="EPT2" s="3481"/>
      <c r="EPU2" s="3481"/>
      <c r="EPV2" s="3481"/>
      <c r="EPW2" s="3481"/>
      <c r="EPX2" s="3481"/>
      <c r="EPY2" s="3481"/>
      <c r="EPZ2" s="3481"/>
      <c r="EQA2" s="3481"/>
      <c r="EQB2" s="3481"/>
      <c r="EQC2" s="3481"/>
      <c r="EQD2" s="3481"/>
      <c r="EQE2" s="3481"/>
      <c r="EQF2" s="3481"/>
      <c r="EQG2" s="3481"/>
      <c r="EQH2" s="3481"/>
      <c r="EQI2" s="3481"/>
      <c r="EQJ2" s="3481"/>
      <c r="EQK2" s="3481"/>
      <c r="EQL2" s="3481"/>
      <c r="EQM2" s="3481"/>
      <c r="EQN2" s="3481"/>
      <c r="EQO2" s="3481"/>
      <c r="EQP2" s="3481"/>
      <c r="EQQ2" s="3481"/>
      <c r="EQR2" s="3481"/>
      <c r="EQS2" s="3481"/>
      <c r="EQT2" s="3481"/>
      <c r="EQU2" s="3481"/>
      <c r="EQV2" s="3481"/>
      <c r="EQW2" s="3481"/>
      <c r="EQX2" s="3481"/>
      <c r="EQY2" s="3481"/>
      <c r="EQZ2" s="3481"/>
      <c r="ERA2" s="3481"/>
      <c r="ERB2" s="3481"/>
      <c r="ERC2" s="3481"/>
      <c r="ERD2" s="3481"/>
      <c r="ERE2" s="3481"/>
      <c r="ERF2" s="3481"/>
      <c r="ERG2" s="3481"/>
      <c r="ERH2" s="3481"/>
      <c r="ERI2" s="3481"/>
      <c r="ERJ2" s="3481"/>
      <c r="ERK2" s="3481"/>
      <c r="ERL2" s="3481"/>
      <c r="ERM2" s="3481"/>
      <c r="ERN2" s="3481"/>
      <c r="ERO2" s="3481"/>
      <c r="ERP2" s="3481"/>
      <c r="ERQ2" s="3481"/>
      <c r="ERR2" s="3481"/>
      <c r="ERS2" s="3481"/>
      <c r="ERT2" s="3481"/>
      <c r="ERU2" s="3481"/>
      <c r="ERV2" s="3481"/>
      <c r="ERW2" s="3481"/>
      <c r="ERX2" s="3481"/>
      <c r="ERY2" s="3481"/>
      <c r="ERZ2" s="3481"/>
      <c r="ESA2" s="3481"/>
      <c r="ESB2" s="3481"/>
      <c r="ESC2" s="3481"/>
      <c r="ESD2" s="3481"/>
      <c r="ESE2" s="3481"/>
      <c r="ESF2" s="3481"/>
      <c r="ESG2" s="3481"/>
      <c r="ESH2" s="3481"/>
      <c r="ESI2" s="3481"/>
      <c r="ESJ2" s="3481"/>
      <c r="ESK2" s="3481"/>
      <c r="ESL2" s="3481"/>
      <c r="ESM2" s="3481"/>
      <c r="ESN2" s="3481"/>
      <c r="ESO2" s="3481"/>
      <c r="ESP2" s="3481"/>
      <c r="ESQ2" s="3481"/>
      <c r="ESR2" s="3481"/>
      <c r="ESS2" s="3481"/>
      <c r="EST2" s="3481"/>
      <c r="ESU2" s="3481"/>
      <c r="ESV2" s="3481"/>
      <c r="ESW2" s="3481"/>
      <c r="ESX2" s="3481"/>
      <c r="ESY2" s="3481"/>
      <c r="ESZ2" s="3481"/>
      <c r="ETA2" s="3481"/>
      <c r="ETB2" s="3481"/>
      <c r="ETC2" s="3481"/>
      <c r="ETD2" s="3481"/>
      <c r="ETE2" s="3481"/>
      <c r="ETF2" s="3481"/>
      <c r="ETG2" s="3481"/>
      <c r="ETH2" s="3481"/>
      <c r="ETI2" s="3481"/>
      <c r="ETJ2" s="3481"/>
      <c r="ETK2" s="3481"/>
      <c r="ETL2" s="3481"/>
      <c r="ETM2" s="3481"/>
      <c r="ETN2" s="3481"/>
      <c r="ETO2" s="3481"/>
      <c r="ETP2" s="3481"/>
      <c r="ETQ2" s="3481"/>
      <c r="ETR2" s="3481"/>
      <c r="ETS2" s="3481"/>
      <c r="ETT2" s="3481"/>
      <c r="ETU2" s="3481"/>
      <c r="ETV2" s="3481"/>
      <c r="ETW2" s="3481"/>
      <c r="ETX2" s="3481"/>
      <c r="ETY2" s="3481"/>
      <c r="ETZ2" s="3481"/>
      <c r="EUA2" s="3481"/>
      <c r="EUB2" s="3481"/>
      <c r="EUC2" s="3481"/>
      <c r="EUD2" s="3481"/>
      <c r="EUE2" s="3481"/>
      <c r="EUF2" s="3481"/>
      <c r="EUG2" s="3481"/>
      <c r="EUH2" s="3481"/>
      <c r="EUI2" s="3481"/>
      <c r="EUJ2" s="3481"/>
      <c r="EUK2" s="3481"/>
      <c r="EUL2" s="3481"/>
      <c r="EUM2" s="3481"/>
      <c r="EUN2" s="3481"/>
      <c r="EUO2" s="3481"/>
      <c r="EUP2" s="3481"/>
      <c r="EUQ2" s="3481"/>
      <c r="EUR2" s="3481"/>
      <c r="EUS2" s="3481"/>
      <c r="EUT2" s="3481"/>
      <c r="EUU2" s="3481"/>
      <c r="EUV2" s="3481"/>
      <c r="EUW2" s="3481"/>
      <c r="EUX2" s="3481"/>
      <c r="EUY2" s="3481"/>
      <c r="EUZ2" s="3481"/>
      <c r="EVA2" s="3481"/>
      <c r="EVB2" s="3481"/>
      <c r="EVC2" s="3481"/>
      <c r="EVD2" s="3481"/>
      <c r="EVE2" s="3481"/>
      <c r="EVF2" s="3481"/>
      <c r="EVG2" s="3481"/>
      <c r="EVH2" s="3481"/>
      <c r="EVI2" s="3481"/>
      <c r="EVJ2" s="3481"/>
      <c r="EVK2" s="3481"/>
      <c r="EVL2" s="3481"/>
      <c r="EVM2" s="3481"/>
      <c r="EVN2" s="3481"/>
      <c r="EVO2" s="3481"/>
      <c r="EVP2" s="3481"/>
      <c r="EVQ2" s="3481"/>
      <c r="EVR2" s="3481"/>
      <c r="EVS2" s="3481"/>
      <c r="EVT2" s="3481"/>
      <c r="EVU2" s="3481"/>
      <c r="EVV2" s="3481"/>
      <c r="EVW2" s="3481"/>
      <c r="EVX2" s="3481"/>
      <c r="EVY2" s="3481"/>
      <c r="EVZ2" s="3481"/>
      <c r="EWA2" s="3481"/>
      <c r="EWB2" s="3481"/>
      <c r="EWC2" s="3481"/>
      <c r="EWD2" s="3481"/>
      <c r="EWE2" s="3481"/>
      <c r="EWF2" s="3481"/>
      <c r="EWG2" s="3481"/>
      <c r="EWH2" s="3481"/>
      <c r="EWI2" s="3481"/>
      <c r="EWJ2" s="3481"/>
      <c r="EWK2" s="3481"/>
      <c r="EWL2" s="3481"/>
      <c r="EWM2" s="3481"/>
      <c r="EWN2" s="3481"/>
      <c r="EWO2" s="3481"/>
      <c r="EWP2" s="3481"/>
      <c r="EWQ2" s="3481"/>
      <c r="EWR2" s="3481"/>
      <c r="EWS2" s="3481"/>
      <c r="EWT2" s="3481"/>
      <c r="EWU2" s="3481"/>
      <c r="EWV2" s="3481"/>
      <c r="EWW2" s="3481"/>
      <c r="EWX2" s="3481"/>
      <c r="EWY2" s="3481"/>
      <c r="EWZ2" s="3481"/>
      <c r="EXA2" s="3481"/>
      <c r="EXB2" s="3481"/>
      <c r="EXC2" s="3481"/>
      <c r="EXD2" s="3481"/>
      <c r="EXE2" s="3481"/>
      <c r="EXF2" s="3481"/>
      <c r="EXG2" s="3481"/>
      <c r="EXH2" s="3481"/>
      <c r="EXI2" s="3481"/>
      <c r="EXJ2" s="3481"/>
      <c r="EXK2" s="3481"/>
      <c r="EXL2" s="3481"/>
      <c r="EXM2" s="3481"/>
      <c r="EXN2" s="3481"/>
      <c r="EXO2" s="3481"/>
      <c r="EXP2" s="3481"/>
      <c r="EXQ2" s="3481"/>
      <c r="EXR2" s="3481"/>
      <c r="EXS2" s="3481"/>
      <c r="EXT2" s="3481"/>
      <c r="EXU2" s="3481"/>
      <c r="EXV2" s="3481"/>
      <c r="EXW2" s="3481"/>
      <c r="EXX2" s="3481"/>
      <c r="EXY2" s="3481"/>
      <c r="EXZ2" s="3481"/>
      <c r="EYA2" s="3481"/>
      <c r="EYB2" s="3481"/>
      <c r="EYC2" s="3481"/>
      <c r="EYD2" s="3481"/>
      <c r="EYE2" s="3481"/>
      <c r="EYF2" s="3481"/>
      <c r="EYG2" s="3481"/>
      <c r="EYH2" s="3481"/>
      <c r="EYI2" s="3481"/>
      <c r="EYJ2" s="3481"/>
      <c r="EYK2" s="3481"/>
      <c r="EYL2" s="3481"/>
      <c r="EYM2" s="3481"/>
      <c r="EYN2" s="3481"/>
      <c r="EYO2" s="3481"/>
      <c r="EYP2" s="3481"/>
      <c r="EYQ2" s="3481"/>
      <c r="EYR2" s="3481"/>
      <c r="EYS2" s="3481"/>
      <c r="EYT2" s="3481"/>
      <c r="EYU2" s="3481"/>
      <c r="EYV2" s="3481"/>
      <c r="EYW2" s="3481"/>
      <c r="EYX2" s="3481"/>
      <c r="EYY2" s="3481"/>
      <c r="EYZ2" s="3481"/>
      <c r="EZA2" s="3481"/>
      <c r="EZB2" s="3481"/>
      <c r="EZC2" s="3481"/>
      <c r="EZD2" s="3481"/>
      <c r="EZE2" s="3481"/>
      <c r="EZF2" s="3481"/>
      <c r="EZG2" s="3481"/>
      <c r="EZH2" s="3481"/>
      <c r="EZI2" s="3481"/>
      <c r="EZJ2" s="3481"/>
      <c r="EZK2" s="3481"/>
      <c r="EZL2" s="3481"/>
      <c r="EZM2" s="3481"/>
      <c r="EZN2" s="3481"/>
      <c r="EZO2" s="3481"/>
      <c r="EZP2" s="3481"/>
      <c r="EZQ2" s="3481"/>
      <c r="EZR2" s="3481"/>
      <c r="EZS2" s="3481"/>
      <c r="EZT2" s="3481"/>
      <c r="EZU2" s="3481"/>
      <c r="EZV2" s="3481"/>
      <c r="EZW2" s="3481"/>
      <c r="EZX2" s="3481"/>
      <c r="EZY2" s="3481"/>
      <c r="EZZ2" s="3481"/>
      <c r="FAA2" s="3481"/>
      <c r="FAB2" s="3481"/>
      <c r="FAC2" s="3481"/>
      <c r="FAD2" s="3481"/>
      <c r="FAE2" s="3481"/>
      <c r="FAF2" s="3481"/>
      <c r="FAG2" s="3481"/>
      <c r="FAH2" s="3481"/>
      <c r="FAI2" s="3481"/>
      <c r="FAJ2" s="3481"/>
      <c r="FAK2" s="3481"/>
      <c r="FAL2" s="3481"/>
      <c r="FAM2" s="3481"/>
      <c r="FAN2" s="3481"/>
      <c r="FAO2" s="3481"/>
      <c r="FAP2" s="3481"/>
      <c r="FAQ2" s="3481"/>
      <c r="FAR2" s="3481"/>
      <c r="FAS2" s="3481"/>
      <c r="FAT2" s="3481"/>
      <c r="FAU2" s="3481"/>
      <c r="FAV2" s="3481"/>
      <c r="FAW2" s="3481"/>
      <c r="FAX2" s="3481"/>
      <c r="FAY2" s="3481"/>
      <c r="FAZ2" s="3481"/>
      <c r="FBA2" s="3481"/>
      <c r="FBB2" s="3481"/>
      <c r="FBC2" s="3481"/>
      <c r="FBD2" s="3481"/>
      <c r="FBE2" s="3481"/>
      <c r="FBF2" s="3481"/>
      <c r="FBG2" s="3481"/>
      <c r="FBH2" s="3481"/>
      <c r="FBI2" s="3481"/>
      <c r="FBJ2" s="3481"/>
      <c r="FBK2" s="3481"/>
      <c r="FBL2" s="3481"/>
      <c r="FBM2" s="3481"/>
      <c r="FBN2" s="3481"/>
      <c r="FBO2" s="3481"/>
      <c r="FBP2" s="3481"/>
      <c r="FBQ2" s="3481"/>
      <c r="FBR2" s="3481"/>
      <c r="FBS2" s="3481"/>
      <c r="FBT2" s="3481"/>
      <c r="FBU2" s="3481"/>
      <c r="FBV2" s="3481"/>
      <c r="FBW2" s="3481"/>
      <c r="FBX2" s="3481"/>
      <c r="FBY2" s="3481"/>
      <c r="FBZ2" s="3481"/>
      <c r="FCA2" s="3481"/>
      <c r="FCB2" s="3481"/>
      <c r="FCC2" s="3481"/>
      <c r="FCD2" s="3481"/>
      <c r="FCE2" s="3481"/>
      <c r="FCF2" s="3481"/>
      <c r="FCG2" s="3481"/>
      <c r="FCH2" s="3481"/>
      <c r="FCI2" s="3481"/>
      <c r="FCJ2" s="3481"/>
      <c r="FCK2" s="3481"/>
      <c r="FCL2" s="3481"/>
      <c r="FCM2" s="3481"/>
      <c r="FCN2" s="3481"/>
      <c r="FCO2" s="3481"/>
      <c r="FCP2" s="3481"/>
      <c r="FCQ2" s="3481"/>
      <c r="FCR2" s="3481"/>
      <c r="FCS2" s="3481"/>
      <c r="FCT2" s="3481"/>
      <c r="FCU2" s="3481"/>
      <c r="FCV2" s="3481"/>
      <c r="FCW2" s="3481"/>
      <c r="FCX2" s="3481"/>
      <c r="FCY2" s="3481"/>
      <c r="FCZ2" s="3481"/>
      <c r="FDA2" s="3481"/>
      <c r="FDB2" s="3481"/>
      <c r="FDC2" s="3481"/>
      <c r="FDD2" s="3481"/>
      <c r="FDE2" s="3481"/>
      <c r="FDF2" s="3481"/>
      <c r="FDG2" s="3481"/>
      <c r="FDH2" s="3481"/>
      <c r="FDI2" s="3481"/>
      <c r="FDJ2" s="3481"/>
      <c r="FDK2" s="3481"/>
      <c r="FDL2" s="3481"/>
      <c r="FDM2" s="3481"/>
      <c r="FDN2" s="3481"/>
      <c r="FDO2" s="3481"/>
      <c r="FDP2" s="3481"/>
      <c r="FDQ2" s="3481"/>
      <c r="FDR2" s="3481"/>
      <c r="FDS2" s="3481"/>
      <c r="FDT2" s="3481"/>
      <c r="FDU2" s="3481"/>
      <c r="FDV2" s="3481"/>
      <c r="FDW2" s="3481"/>
      <c r="FDX2" s="3481"/>
      <c r="FDY2" s="3481"/>
      <c r="FDZ2" s="3481"/>
      <c r="FEA2" s="3481"/>
      <c r="FEB2" s="3481"/>
      <c r="FEC2" s="3481"/>
      <c r="FED2" s="3481"/>
      <c r="FEE2" s="3481"/>
      <c r="FEF2" s="3481"/>
      <c r="FEG2" s="3481"/>
      <c r="FEH2" s="3481"/>
      <c r="FEI2" s="3481"/>
      <c r="FEJ2" s="3481"/>
      <c r="FEK2" s="3481"/>
      <c r="FEL2" s="3481"/>
      <c r="FEM2" s="3481"/>
      <c r="FEN2" s="3481"/>
      <c r="FEO2" s="3481"/>
      <c r="FEP2" s="3481"/>
      <c r="FEQ2" s="3481"/>
      <c r="FER2" s="3481"/>
      <c r="FES2" s="3481"/>
      <c r="FET2" s="3481"/>
      <c r="FEU2" s="3481"/>
      <c r="FEV2" s="3481"/>
      <c r="FEW2" s="3481"/>
      <c r="FEX2" s="3481"/>
      <c r="FEY2" s="3481"/>
      <c r="FEZ2" s="3481"/>
      <c r="FFA2" s="3481"/>
      <c r="FFB2" s="3481"/>
      <c r="FFC2" s="3481"/>
      <c r="FFD2" s="3481"/>
      <c r="FFE2" s="3481"/>
      <c r="FFF2" s="3481"/>
      <c r="FFG2" s="3481"/>
      <c r="FFH2" s="3481"/>
      <c r="FFI2" s="3481"/>
      <c r="FFJ2" s="3481"/>
      <c r="FFK2" s="3481"/>
      <c r="FFL2" s="3481"/>
      <c r="FFM2" s="3481"/>
      <c r="FFN2" s="3481"/>
      <c r="FFO2" s="3481"/>
      <c r="FFP2" s="3481"/>
      <c r="FFQ2" s="3481"/>
      <c r="FFR2" s="3481"/>
      <c r="FFS2" s="3481"/>
      <c r="FFT2" s="3481"/>
      <c r="FFU2" s="3481"/>
      <c r="FFV2" s="3481"/>
      <c r="FFW2" s="3481"/>
      <c r="FFX2" s="3481"/>
      <c r="FFY2" s="3481"/>
      <c r="FFZ2" s="3481"/>
      <c r="FGA2" s="3481"/>
      <c r="FGB2" s="3481"/>
      <c r="FGC2" s="3481"/>
      <c r="FGD2" s="3481"/>
      <c r="FGE2" s="3481"/>
      <c r="FGF2" s="3481"/>
      <c r="FGG2" s="3481"/>
      <c r="FGH2" s="3481"/>
      <c r="FGI2" s="3481"/>
      <c r="FGJ2" s="3481"/>
      <c r="FGK2" s="3481"/>
      <c r="FGL2" s="3481"/>
      <c r="FGM2" s="3481"/>
      <c r="FGN2" s="3481"/>
      <c r="FGO2" s="3481"/>
      <c r="FGP2" s="3481"/>
      <c r="FGQ2" s="3481"/>
      <c r="FGR2" s="3481"/>
      <c r="FGS2" s="3481"/>
      <c r="FGT2" s="3481"/>
      <c r="FGU2" s="3481"/>
      <c r="FGV2" s="3481"/>
      <c r="FGW2" s="3481"/>
      <c r="FGX2" s="3481"/>
      <c r="FGY2" s="3481"/>
      <c r="FGZ2" s="3481"/>
      <c r="FHA2" s="3481"/>
      <c r="FHB2" s="3481"/>
      <c r="FHC2" s="3481"/>
      <c r="FHD2" s="3481"/>
      <c r="FHE2" s="3481"/>
      <c r="FHF2" s="3481"/>
      <c r="FHG2" s="3481"/>
      <c r="FHH2" s="3481"/>
      <c r="FHI2" s="3481"/>
      <c r="FHJ2" s="3481"/>
      <c r="FHK2" s="3481"/>
      <c r="FHL2" s="3481"/>
      <c r="FHM2" s="3481"/>
      <c r="FHN2" s="3481"/>
      <c r="FHO2" s="3481"/>
      <c r="FHP2" s="3481"/>
      <c r="FHQ2" s="3481"/>
      <c r="FHR2" s="3481"/>
      <c r="FHS2" s="3481"/>
      <c r="FHT2" s="3481"/>
      <c r="FHU2" s="3481"/>
      <c r="FHV2" s="3481"/>
      <c r="FHW2" s="3481"/>
      <c r="FHX2" s="3481"/>
      <c r="FHY2" s="3481"/>
      <c r="FHZ2" s="3481"/>
      <c r="FIA2" s="3481"/>
      <c r="FIB2" s="3481"/>
      <c r="FIC2" s="3481"/>
      <c r="FID2" s="3481"/>
      <c r="FIE2" s="3481"/>
      <c r="FIF2" s="3481"/>
      <c r="FIG2" s="3481"/>
      <c r="FIH2" s="3481"/>
      <c r="FII2" s="3481"/>
      <c r="FIJ2" s="3481"/>
      <c r="FIK2" s="3481"/>
      <c r="FIL2" s="3481"/>
      <c r="FIM2" s="3481"/>
      <c r="FIN2" s="3481"/>
      <c r="FIO2" s="3481"/>
      <c r="FIP2" s="3481"/>
      <c r="FIQ2" s="3481"/>
      <c r="FIR2" s="3481"/>
      <c r="FIS2" s="3481"/>
      <c r="FIT2" s="3481"/>
      <c r="FIU2" s="3481"/>
      <c r="FIV2" s="3481"/>
      <c r="FIW2" s="3481"/>
      <c r="FIX2" s="3481"/>
      <c r="FIY2" s="3481"/>
      <c r="FIZ2" s="3481"/>
      <c r="FJA2" s="3481"/>
      <c r="FJB2" s="3481"/>
      <c r="FJC2" s="3481"/>
      <c r="FJD2" s="3481"/>
      <c r="FJE2" s="3481"/>
      <c r="FJF2" s="3481"/>
      <c r="FJG2" s="3481"/>
      <c r="FJH2" s="3481"/>
      <c r="FJI2" s="3481"/>
      <c r="FJJ2" s="3481"/>
      <c r="FJK2" s="3481"/>
      <c r="FJL2" s="3481"/>
      <c r="FJM2" s="3481"/>
      <c r="FJN2" s="3481"/>
      <c r="FJO2" s="3481"/>
      <c r="FJP2" s="3481"/>
      <c r="FJQ2" s="3481"/>
      <c r="FJR2" s="3481"/>
      <c r="FJS2" s="3481"/>
      <c r="FJT2" s="3481"/>
      <c r="FJU2" s="3481"/>
      <c r="FJV2" s="3481"/>
      <c r="FJW2" s="3481"/>
      <c r="FJX2" s="3481"/>
      <c r="FJY2" s="3481"/>
      <c r="FJZ2" s="3481"/>
      <c r="FKA2" s="3481"/>
      <c r="FKB2" s="3481"/>
      <c r="FKC2" s="3481"/>
      <c r="FKD2" s="3481"/>
      <c r="FKE2" s="3481"/>
      <c r="FKF2" s="3481"/>
      <c r="FKG2" s="3481"/>
      <c r="FKH2" s="3481"/>
      <c r="FKI2" s="3481"/>
      <c r="FKJ2" s="3481"/>
      <c r="FKK2" s="3481"/>
      <c r="FKL2" s="3481"/>
      <c r="FKM2" s="3481"/>
      <c r="FKN2" s="3481"/>
      <c r="FKO2" s="3481"/>
      <c r="FKP2" s="3481"/>
      <c r="FKQ2" s="3481"/>
      <c r="FKR2" s="3481"/>
      <c r="FKS2" s="3481"/>
      <c r="FKT2" s="3481"/>
      <c r="FKU2" s="3481"/>
      <c r="FKV2" s="3481"/>
      <c r="FKW2" s="3481"/>
      <c r="FKX2" s="3481"/>
      <c r="FKY2" s="3481"/>
      <c r="FKZ2" s="3481"/>
      <c r="FLA2" s="3481"/>
      <c r="FLB2" s="3481"/>
      <c r="FLC2" s="3481"/>
      <c r="FLD2" s="3481"/>
      <c r="FLE2" s="3481"/>
      <c r="FLF2" s="3481"/>
      <c r="FLG2" s="3481"/>
      <c r="FLH2" s="3481"/>
      <c r="FLI2" s="3481"/>
      <c r="FLJ2" s="3481"/>
      <c r="FLK2" s="3481"/>
      <c r="FLL2" s="3481"/>
      <c r="FLM2" s="3481"/>
      <c r="FLN2" s="3481"/>
      <c r="FLO2" s="3481"/>
      <c r="FLP2" s="3481"/>
      <c r="FLQ2" s="3481"/>
      <c r="FLR2" s="3481"/>
      <c r="FLS2" s="3481"/>
      <c r="FLT2" s="3481"/>
      <c r="FLU2" s="3481"/>
      <c r="FLV2" s="3481"/>
      <c r="FLW2" s="3481"/>
      <c r="FLX2" s="3481"/>
      <c r="FLY2" s="3481"/>
      <c r="FLZ2" s="3481"/>
      <c r="FMA2" s="3481"/>
      <c r="FMB2" s="3481"/>
      <c r="FMC2" s="3481"/>
      <c r="FMD2" s="3481"/>
      <c r="FME2" s="3481"/>
      <c r="FMF2" s="3481"/>
      <c r="FMG2" s="3481"/>
      <c r="FMH2" s="3481"/>
      <c r="FMI2" s="3481"/>
      <c r="FMJ2" s="3481"/>
      <c r="FMK2" s="3481"/>
      <c r="FML2" s="3481"/>
      <c r="FMM2" s="3481"/>
      <c r="FMN2" s="3481"/>
      <c r="FMO2" s="3481"/>
      <c r="FMP2" s="3481"/>
      <c r="FMQ2" s="3481"/>
      <c r="FMR2" s="3481"/>
      <c r="FMS2" s="3481"/>
      <c r="FMT2" s="3481"/>
      <c r="FMU2" s="3481"/>
      <c r="FMV2" s="3481"/>
      <c r="FMW2" s="3481"/>
      <c r="FMX2" s="3481"/>
      <c r="FMY2" s="3481"/>
      <c r="FMZ2" s="3481"/>
      <c r="FNA2" s="3481"/>
      <c r="FNB2" s="3481"/>
      <c r="FNC2" s="3481"/>
      <c r="FND2" s="3481"/>
      <c r="FNE2" s="3481"/>
      <c r="FNF2" s="3481"/>
      <c r="FNG2" s="3481"/>
      <c r="FNH2" s="3481"/>
      <c r="FNI2" s="3481"/>
      <c r="FNJ2" s="3481"/>
      <c r="FNK2" s="3481"/>
      <c r="FNL2" s="3481"/>
      <c r="FNM2" s="3481"/>
      <c r="FNN2" s="3481"/>
      <c r="FNO2" s="3481"/>
      <c r="FNP2" s="3481"/>
      <c r="FNQ2" s="3481"/>
      <c r="FNR2" s="3481"/>
      <c r="FNS2" s="3481"/>
      <c r="FNT2" s="3481"/>
      <c r="FNU2" s="3481"/>
      <c r="FNV2" s="3481"/>
      <c r="FNW2" s="3481"/>
      <c r="FNX2" s="3481"/>
      <c r="FNY2" s="3481"/>
      <c r="FNZ2" s="3481"/>
      <c r="FOA2" s="3481"/>
      <c r="FOB2" s="3481"/>
      <c r="FOC2" s="3481"/>
      <c r="FOD2" s="3481"/>
      <c r="FOE2" s="3481"/>
      <c r="FOF2" s="3481"/>
      <c r="FOG2" s="3481"/>
      <c r="FOH2" s="3481"/>
      <c r="FOI2" s="3481"/>
      <c r="FOJ2" s="3481"/>
      <c r="FOK2" s="3481"/>
      <c r="FOL2" s="3481"/>
      <c r="FOM2" s="3481"/>
      <c r="FON2" s="3481"/>
      <c r="FOO2" s="3481"/>
      <c r="FOP2" s="3481"/>
      <c r="FOQ2" s="3481"/>
      <c r="FOR2" s="3481"/>
      <c r="FOS2" s="3481"/>
      <c r="FOT2" s="3481"/>
      <c r="FOU2" s="3481"/>
      <c r="FOV2" s="3481"/>
      <c r="FOW2" s="3481"/>
      <c r="FOX2" s="3481"/>
      <c r="FOY2" s="3481"/>
      <c r="FOZ2" s="3481"/>
      <c r="FPA2" s="3481"/>
      <c r="FPB2" s="3481"/>
      <c r="FPC2" s="3481"/>
      <c r="FPD2" s="3481"/>
      <c r="FPE2" s="3481"/>
      <c r="FPF2" s="3481"/>
      <c r="FPG2" s="3481"/>
      <c r="FPH2" s="3481"/>
      <c r="FPI2" s="3481"/>
      <c r="FPJ2" s="3481"/>
      <c r="FPK2" s="3481"/>
      <c r="FPL2" s="3481"/>
      <c r="FPM2" s="3481"/>
      <c r="FPN2" s="3481"/>
      <c r="FPO2" s="3481"/>
      <c r="FPP2" s="3481"/>
      <c r="FPQ2" s="3481"/>
      <c r="FPR2" s="3481"/>
      <c r="FPS2" s="3481"/>
      <c r="FPT2" s="3481"/>
      <c r="FPU2" s="3481"/>
      <c r="FPV2" s="3481"/>
      <c r="FPW2" s="3481"/>
      <c r="FPX2" s="3481"/>
      <c r="FPY2" s="3481"/>
      <c r="FPZ2" s="3481"/>
      <c r="FQA2" s="3481"/>
      <c r="FQB2" s="3481"/>
      <c r="FQC2" s="3481"/>
      <c r="FQD2" s="3481"/>
      <c r="FQE2" s="3481"/>
      <c r="FQF2" s="3481"/>
      <c r="FQG2" s="3481"/>
      <c r="FQH2" s="3481"/>
      <c r="FQI2" s="3481"/>
      <c r="FQJ2" s="3481"/>
      <c r="FQK2" s="3481"/>
      <c r="FQL2" s="3481"/>
      <c r="FQM2" s="3481"/>
      <c r="FQN2" s="3481"/>
      <c r="FQO2" s="3481"/>
      <c r="FQP2" s="3481"/>
      <c r="FQQ2" s="3481"/>
      <c r="FQR2" s="3481"/>
      <c r="FQS2" s="3481"/>
      <c r="FQT2" s="3481"/>
      <c r="FQU2" s="3481"/>
      <c r="FQV2" s="3481"/>
      <c r="FQW2" s="3481"/>
      <c r="FQX2" s="3481"/>
      <c r="FQY2" s="3481"/>
      <c r="FQZ2" s="3481"/>
      <c r="FRA2" s="3481"/>
      <c r="FRB2" s="3481"/>
      <c r="FRC2" s="3481"/>
      <c r="FRD2" s="3481"/>
      <c r="FRE2" s="3481"/>
      <c r="FRF2" s="3481"/>
      <c r="FRG2" s="3481"/>
      <c r="FRH2" s="3481"/>
      <c r="FRI2" s="3481"/>
      <c r="FRJ2" s="3481"/>
      <c r="FRK2" s="3481"/>
      <c r="FRL2" s="3481"/>
      <c r="FRM2" s="3481"/>
      <c r="FRN2" s="3481"/>
      <c r="FRO2" s="3481"/>
      <c r="FRP2" s="3481"/>
      <c r="FRQ2" s="3481"/>
      <c r="FRR2" s="3481"/>
      <c r="FRS2" s="3481"/>
      <c r="FRT2" s="3481"/>
      <c r="FRU2" s="3481"/>
      <c r="FRV2" s="3481"/>
      <c r="FRW2" s="3481"/>
      <c r="FRX2" s="3481"/>
      <c r="FRY2" s="3481"/>
      <c r="FRZ2" s="3481"/>
      <c r="FSA2" s="3481"/>
      <c r="FSB2" s="3481"/>
      <c r="FSC2" s="3481"/>
      <c r="FSD2" s="3481"/>
      <c r="FSE2" s="3481"/>
      <c r="FSF2" s="3481"/>
      <c r="FSG2" s="3481"/>
      <c r="FSH2" s="3481"/>
      <c r="FSI2" s="3481"/>
      <c r="FSJ2" s="3481"/>
      <c r="FSK2" s="3481"/>
      <c r="FSL2" s="3481"/>
      <c r="FSM2" s="3481"/>
      <c r="FSN2" s="3481"/>
      <c r="FSO2" s="3481"/>
      <c r="FSP2" s="3481"/>
      <c r="FSQ2" s="3481"/>
      <c r="FSR2" s="3481"/>
      <c r="FSS2" s="3481"/>
      <c r="FST2" s="3481"/>
      <c r="FSU2" s="3481"/>
      <c r="FSV2" s="3481"/>
      <c r="FSW2" s="3481"/>
      <c r="FSX2" s="3481"/>
      <c r="FSY2" s="3481"/>
      <c r="FSZ2" s="3481"/>
      <c r="FTA2" s="3481"/>
      <c r="FTB2" s="3481"/>
      <c r="FTC2" s="3481"/>
      <c r="FTD2" s="3481"/>
      <c r="FTE2" s="3481"/>
      <c r="FTF2" s="3481"/>
      <c r="FTG2" s="3481"/>
      <c r="FTH2" s="3481"/>
      <c r="FTI2" s="3481"/>
      <c r="FTJ2" s="3481"/>
      <c r="FTK2" s="3481"/>
      <c r="FTL2" s="3481"/>
      <c r="FTM2" s="3481"/>
      <c r="FTN2" s="3481"/>
      <c r="FTO2" s="3481"/>
      <c r="FTP2" s="3481"/>
      <c r="FTQ2" s="3481"/>
      <c r="FTR2" s="3481"/>
      <c r="FTS2" s="3481"/>
      <c r="FTT2" s="3481"/>
      <c r="FTU2" s="3481"/>
      <c r="FTV2" s="3481"/>
      <c r="FTW2" s="3481"/>
      <c r="FTX2" s="3481"/>
      <c r="FTY2" s="3481"/>
      <c r="FTZ2" s="3481"/>
      <c r="FUA2" s="3481"/>
      <c r="FUB2" s="3481"/>
      <c r="FUC2" s="3481"/>
      <c r="FUD2" s="3481"/>
      <c r="FUE2" s="3481"/>
      <c r="FUF2" s="3481"/>
      <c r="FUG2" s="3481"/>
      <c r="FUH2" s="3481"/>
      <c r="FUI2" s="3481"/>
      <c r="FUJ2" s="3481"/>
      <c r="FUK2" s="3481"/>
      <c r="FUL2" s="3481"/>
      <c r="FUM2" s="3481"/>
      <c r="FUN2" s="3481"/>
      <c r="FUO2" s="3481"/>
      <c r="FUP2" s="3481"/>
      <c r="FUQ2" s="3481"/>
      <c r="FUR2" s="3481"/>
      <c r="FUS2" s="3481"/>
      <c r="FUT2" s="3481"/>
      <c r="FUU2" s="3481"/>
      <c r="FUV2" s="3481"/>
      <c r="FUW2" s="3481"/>
      <c r="FUX2" s="3481"/>
      <c r="FUY2" s="3481"/>
      <c r="FUZ2" s="3481"/>
      <c r="FVA2" s="3481"/>
      <c r="FVB2" s="3481"/>
      <c r="FVC2" s="3481"/>
      <c r="FVD2" s="3481"/>
      <c r="FVE2" s="3481"/>
      <c r="FVF2" s="3481"/>
      <c r="FVG2" s="3481"/>
      <c r="FVH2" s="3481"/>
      <c r="FVI2" s="3481"/>
      <c r="FVJ2" s="3481"/>
      <c r="FVK2" s="3481"/>
      <c r="FVL2" s="3481"/>
      <c r="FVM2" s="3481"/>
      <c r="FVN2" s="3481"/>
      <c r="FVO2" s="3481"/>
      <c r="FVP2" s="3481"/>
      <c r="FVQ2" s="3481"/>
      <c r="FVR2" s="3481"/>
      <c r="FVS2" s="3481"/>
      <c r="FVT2" s="3481"/>
      <c r="FVU2" s="3481"/>
      <c r="FVV2" s="3481"/>
      <c r="FVW2" s="3481"/>
      <c r="FVX2" s="3481"/>
      <c r="FVY2" s="3481"/>
      <c r="FVZ2" s="3481"/>
      <c r="FWA2" s="3481"/>
      <c r="FWB2" s="3481"/>
      <c r="FWC2" s="3481"/>
      <c r="FWD2" s="3481"/>
      <c r="FWE2" s="3481"/>
      <c r="FWF2" s="3481"/>
      <c r="FWG2" s="3481"/>
      <c r="FWH2" s="3481"/>
      <c r="FWI2" s="3481"/>
      <c r="FWJ2" s="3481"/>
      <c r="FWK2" s="3481"/>
      <c r="FWL2" s="3481"/>
      <c r="FWM2" s="3481"/>
      <c r="FWN2" s="3481"/>
      <c r="FWO2" s="3481"/>
      <c r="FWP2" s="3481"/>
      <c r="FWQ2" s="3481"/>
      <c r="FWR2" s="3481"/>
      <c r="FWS2" s="3481"/>
      <c r="FWT2" s="3481"/>
      <c r="FWU2" s="3481"/>
      <c r="FWV2" s="3481"/>
      <c r="FWW2" s="3481"/>
      <c r="FWX2" s="3481"/>
      <c r="FWY2" s="3481"/>
      <c r="FWZ2" s="3481"/>
      <c r="FXA2" s="3481"/>
      <c r="FXB2" s="3481"/>
      <c r="FXC2" s="3481"/>
      <c r="FXD2" s="3481"/>
      <c r="FXE2" s="3481"/>
      <c r="FXF2" s="3481"/>
      <c r="FXG2" s="3481"/>
      <c r="FXH2" s="3481"/>
      <c r="FXI2" s="3481"/>
      <c r="FXJ2" s="3481"/>
      <c r="FXK2" s="3481"/>
      <c r="FXL2" s="3481"/>
      <c r="FXM2" s="3481"/>
      <c r="FXN2" s="3481"/>
      <c r="FXO2" s="3481"/>
      <c r="FXP2" s="3481"/>
      <c r="FXQ2" s="3481"/>
      <c r="FXR2" s="3481"/>
      <c r="FXS2" s="3481"/>
      <c r="FXT2" s="3481"/>
      <c r="FXU2" s="3481"/>
      <c r="FXV2" s="3481"/>
      <c r="FXW2" s="3481"/>
      <c r="FXX2" s="3481"/>
      <c r="FXY2" s="3481"/>
      <c r="FXZ2" s="3481"/>
      <c r="FYA2" s="3481"/>
      <c r="FYB2" s="3481"/>
      <c r="FYC2" s="3481"/>
      <c r="FYD2" s="3481"/>
      <c r="FYE2" s="3481"/>
      <c r="FYF2" s="3481"/>
      <c r="FYG2" s="3481"/>
      <c r="FYH2" s="3481"/>
      <c r="FYI2" s="3481"/>
      <c r="FYJ2" s="3481"/>
      <c r="FYK2" s="3481"/>
      <c r="FYL2" s="3481"/>
      <c r="FYM2" s="3481"/>
      <c r="FYN2" s="3481"/>
      <c r="FYO2" s="3481"/>
      <c r="FYP2" s="3481"/>
      <c r="FYQ2" s="3481"/>
      <c r="FYR2" s="3481"/>
      <c r="FYS2" s="3481"/>
      <c r="FYT2" s="3481"/>
      <c r="FYU2" s="3481"/>
      <c r="FYV2" s="3481"/>
      <c r="FYW2" s="3481"/>
      <c r="FYX2" s="3481"/>
      <c r="FYY2" s="3481"/>
      <c r="FYZ2" s="3481"/>
      <c r="FZA2" s="3481"/>
      <c r="FZB2" s="3481"/>
      <c r="FZC2" s="3481"/>
      <c r="FZD2" s="3481"/>
      <c r="FZE2" s="3481"/>
      <c r="FZF2" s="3481"/>
      <c r="FZG2" s="3481"/>
      <c r="FZH2" s="3481"/>
      <c r="FZI2" s="3481"/>
      <c r="FZJ2" s="3481"/>
      <c r="FZK2" s="3481"/>
      <c r="FZL2" s="3481"/>
      <c r="FZM2" s="3481"/>
      <c r="FZN2" s="3481"/>
      <c r="FZO2" s="3481"/>
      <c r="FZP2" s="3481"/>
      <c r="FZQ2" s="3481"/>
      <c r="FZR2" s="3481"/>
      <c r="FZS2" s="3481"/>
      <c r="FZT2" s="3481"/>
      <c r="FZU2" s="3481"/>
      <c r="FZV2" s="3481"/>
      <c r="FZW2" s="3481"/>
      <c r="FZX2" s="3481"/>
      <c r="FZY2" s="3481"/>
      <c r="FZZ2" s="3481"/>
      <c r="GAA2" s="3481"/>
      <c r="GAB2" s="3481"/>
      <c r="GAC2" s="3481"/>
      <c r="GAD2" s="3481"/>
      <c r="GAE2" s="3481"/>
      <c r="GAF2" s="3481"/>
      <c r="GAG2" s="3481"/>
      <c r="GAH2" s="3481"/>
      <c r="GAI2" s="3481"/>
      <c r="GAJ2" s="3481"/>
      <c r="GAK2" s="3481"/>
      <c r="GAL2" s="3481"/>
      <c r="GAM2" s="3481"/>
      <c r="GAN2" s="3481"/>
      <c r="GAO2" s="3481"/>
      <c r="GAP2" s="3481"/>
      <c r="GAQ2" s="3481"/>
      <c r="GAR2" s="3481"/>
      <c r="GAS2" s="3481"/>
      <c r="GAT2" s="3481"/>
      <c r="GAU2" s="3481"/>
      <c r="GAV2" s="3481"/>
      <c r="GAW2" s="3481"/>
      <c r="GAX2" s="3481"/>
      <c r="GAY2" s="3481"/>
      <c r="GAZ2" s="3481"/>
      <c r="GBA2" s="3481"/>
      <c r="GBB2" s="3481"/>
      <c r="GBC2" s="3481"/>
      <c r="GBD2" s="3481"/>
      <c r="GBE2" s="3481"/>
      <c r="GBF2" s="3481"/>
      <c r="GBG2" s="3481"/>
      <c r="GBH2" s="3481"/>
      <c r="GBI2" s="3481"/>
      <c r="GBJ2" s="3481"/>
      <c r="GBK2" s="3481"/>
      <c r="GBL2" s="3481"/>
      <c r="GBM2" s="3481"/>
      <c r="GBN2" s="3481"/>
      <c r="GBO2" s="3481"/>
      <c r="GBP2" s="3481"/>
      <c r="GBQ2" s="3481"/>
      <c r="GBR2" s="3481"/>
      <c r="GBS2" s="3481"/>
      <c r="GBT2" s="3481"/>
      <c r="GBU2" s="3481"/>
      <c r="GBV2" s="3481"/>
      <c r="GBW2" s="3481"/>
      <c r="GBX2" s="3481"/>
      <c r="GBY2" s="3481"/>
      <c r="GBZ2" s="3481"/>
      <c r="GCA2" s="3481"/>
      <c r="GCB2" s="3481"/>
      <c r="GCC2" s="3481"/>
      <c r="GCD2" s="3481"/>
      <c r="GCE2" s="3481"/>
      <c r="GCF2" s="3481"/>
      <c r="GCG2" s="3481"/>
      <c r="GCH2" s="3481"/>
      <c r="GCI2" s="3481"/>
      <c r="GCJ2" s="3481"/>
      <c r="GCK2" s="3481"/>
      <c r="GCL2" s="3481"/>
      <c r="GCM2" s="3481"/>
      <c r="GCN2" s="3481"/>
      <c r="GCO2" s="3481"/>
      <c r="GCP2" s="3481"/>
      <c r="GCQ2" s="3481"/>
      <c r="GCR2" s="3481"/>
      <c r="GCS2" s="3481"/>
      <c r="GCT2" s="3481"/>
      <c r="GCU2" s="3481"/>
      <c r="GCV2" s="3481"/>
      <c r="GCW2" s="3481"/>
      <c r="GCX2" s="3481"/>
      <c r="GCY2" s="3481"/>
      <c r="GCZ2" s="3481"/>
      <c r="GDA2" s="3481"/>
      <c r="GDB2" s="3481"/>
      <c r="GDC2" s="3481"/>
      <c r="GDD2" s="3481"/>
      <c r="GDE2" s="3481"/>
      <c r="GDF2" s="3481"/>
      <c r="GDG2" s="3481"/>
      <c r="GDH2" s="3481"/>
      <c r="GDI2" s="3481"/>
      <c r="GDJ2" s="3481"/>
      <c r="GDK2" s="3481"/>
      <c r="GDL2" s="3481"/>
      <c r="GDM2" s="3481"/>
      <c r="GDN2" s="3481"/>
      <c r="GDO2" s="3481"/>
      <c r="GDP2" s="3481"/>
      <c r="GDQ2" s="3481"/>
      <c r="GDR2" s="3481"/>
      <c r="GDS2" s="3481"/>
      <c r="GDT2" s="3481"/>
      <c r="GDU2" s="3481"/>
      <c r="GDV2" s="3481"/>
      <c r="GDW2" s="3481"/>
      <c r="GDX2" s="3481"/>
      <c r="GDY2" s="3481"/>
      <c r="GDZ2" s="3481"/>
      <c r="GEA2" s="3481"/>
      <c r="GEB2" s="3481"/>
      <c r="GEC2" s="3481"/>
      <c r="GED2" s="3481"/>
      <c r="GEE2" s="3481"/>
      <c r="GEF2" s="3481"/>
      <c r="GEG2" s="3481"/>
      <c r="GEH2" s="3481"/>
      <c r="GEI2" s="3481"/>
      <c r="GEJ2" s="3481"/>
      <c r="GEK2" s="3481"/>
      <c r="GEL2" s="3481"/>
      <c r="GEM2" s="3481"/>
      <c r="GEN2" s="3481"/>
      <c r="GEO2" s="3481"/>
      <c r="GEP2" s="3481"/>
      <c r="GEQ2" s="3481"/>
      <c r="GER2" s="3481"/>
      <c r="GES2" s="3481"/>
      <c r="GET2" s="3481"/>
      <c r="GEU2" s="3481"/>
      <c r="GEV2" s="3481"/>
      <c r="GEW2" s="3481"/>
      <c r="GEX2" s="3481"/>
      <c r="GEY2" s="3481"/>
      <c r="GEZ2" s="3481"/>
      <c r="GFA2" s="3481"/>
      <c r="GFB2" s="3481"/>
      <c r="GFC2" s="3481"/>
      <c r="GFD2" s="3481"/>
      <c r="GFE2" s="3481"/>
      <c r="GFF2" s="3481"/>
      <c r="GFG2" s="3481"/>
      <c r="GFH2" s="3481"/>
      <c r="GFI2" s="3481"/>
      <c r="GFJ2" s="3481"/>
      <c r="GFK2" s="3481"/>
      <c r="GFL2" s="3481"/>
      <c r="GFM2" s="3481"/>
      <c r="GFN2" s="3481"/>
      <c r="GFO2" s="3481"/>
      <c r="GFP2" s="3481"/>
      <c r="GFQ2" s="3481"/>
      <c r="GFR2" s="3481"/>
      <c r="GFS2" s="3481"/>
      <c r="GFT2" s="3481"/>
      <c r="GFU2" s="3481"/>
      <c r="GFV2" s="3481"/>
      <c r="GFW2" s="3481"/>
      <c r="GFX2" s="3481"/>
      <c r="GFY2" s="3481"/>
      <c r="GFZ2" s="3481"/>
      <c r="GGA2" s="3481"/>
      <c r="GGB2" s="3481"/>
      <c r="GGC2" s="3481"/>
      <c r="GGD2" s="3481"/>
      <c r="GGE2" s="3481"/>
      <c r="GGF2" s="3481"/>
      <c r="GGG2" s="3481"/>
      <c r="GGH2" s="3481"/>
      <c r="GGI2" s="3481"/>
      <c r="GGJ2" s="3481"/>
      <c r="GGK2" s="3481"/>
      <c r="GGL2" s="3481"/>
      <c r="GGM2" s="3481"/>
      <c r="GGN2" s="3481"/>
      <c r="GGO2" s="3481"/>
      <c r="GGP2" s="3481"/>
      <c r="GGQ2" s="3481"/>
      <c r="GGR2" s="3481"/>
      <c r="GGS2" s="3481"/>
      <c r="GGT2" s="3481"/>
      <c r="GGU2" s="3481"/>
      <c r="GGV2" s="3481"/>
      <c r="GGW2" s="3481"/>
      <c r="GGX2" s="3481"/>
      <c r="GGY2" s="3481"/>
      <c r="GGZ2" s="3481"/>
      <c r="GHA2" s="3481"/>
      <c r="GHB2" s="3481"/>
      <c r="GHC2" s="3481"/>
      <c r="GHD2" s="3481"/>
      <c r="GHE2" s="3481"/>
      <c r="GHF2" s="3481"/>
      <c r="GHG2" s="3481"/>
      <c r="GHH2" s="3481"/>
      <c r="GHI2" s="3481"/>
      <c r="GHJ2" s="3481"/>
      <c r="GHK2" s="3481"/>
      <c r="GHL2" s="3481"/>
      <c r="GHM2" s="3481"/>
      <c r="GHN2" s="3481"/>
      <c r="GHO2" s="3481"/>
      <c r="GHP2" s="3481"/>
      <c r="GHQ2" s="3481"/>
      <c r="GHR2" s="3481"/>
      <c r="GHS2" s="3481"/>
      <c r="GHT2" s="3481"/>
      <c r="GHU2" s="3481"/>
      <c r="GHV2" s="3481"/>
      <c r="GHW2" s="3481"/>
      <c r="GHX2" s="3481"/>
      <c r="GHY2" s="3481"/>
      <c r="GHZ2" s="3481"/>
      <c r="GIA2" s="3481"/>
      <c r="GIB2" s="3481"/>
      <c r="GIC2" s="3481"/>
      <c r="GID2" s="3481"/>
      <c r="GIE2" s="3481"/>
      <c r="GIF2" s="3481"/>
      <c r="GIG2" s="3481"/>
      <c r="GIH2" s="3481"/>
      <c r="GII2" s="3481"/>
      <c r="GIJ2" s="3481"/>
      <c r="GIK2" s="3481"/>
      <c r="GIL2" s="3481"/>
      <c r="GIM2" s="3481"/>
      <c r="GIN2" s="3481"/>
      <c r="GIO2" s="3481"/>
      <c r="GIP2" s="3481"/>
      <c r="GIQ2" s="3481"/>
      <c r="GIR2" s="3481"/>
      <c r="GIS2" s="3481"/>
      <c r="GIT2" s="3481"/>
      <c r="GIU2" s="3481"/>
      <c r="GIV2" s="3481"/>
      <c r="GIW2" s="3481"/>
      <c r="GIX2" s="3481"/>
      <c r="GIY2" s="3481"/>
      <c r="GIZ2" s="3481"/>
      <c r="GJA2" s="3481"/>
      <c r="GJB2" s="3481"/>
      <c r="GJC2" s="3481"/>
      <c r="GJD2" s="3481"/>
      <c r="GJE2" s="3481"/>
      <c r="GJF2" s="3481"/>
      <c r="GJG2" s="3481"/>
      <c r="GJH2" s="3481"/>
      <c r="GJI2" s="3481"/>
      <c r="GJJ2" s="3481"/>
      <c r="GJK2" s="3481"/>
      <c r="GJL2" s="3481"/>
      <c r="GJM2" s="3481"/>
      <c r="GJN2" s="3481"/>
      <c r="GJO2" s="3481"/>
      <c r="GJP2" s="3481"/>
      <c r="GJQ2" s="3481"/>
      <c r="GJR2" s="3481"/>
      <c r="GJS2" s="3481"/>
      <c r="GJT2" s="3481"/>
      <c r="GJU2" s="3481"/>
      <c r="GJV2" s="3481"/>
      <c r="GJW2" s="3481"/>
      <c r="GJX2" s="3481"/>
      <c r="GJY2" s="3481"/>
      <c r="GJZ2" s="3481"/>
      <c r="GKA2" s="3481"/>
      <c r="GKB2" s="3481"/>
      <c r="GKC2" s="3481"/>
      <c r="GKD2" s="3481"/>
      <c r="GKE2" s="3481"/>
      <c r="GKF2" s="3481"/>
      <c r="GKG2" s="3481"/>
      <c r="GKH2" s="3481"/>
      <c r="GKI2" s="3481"/>
      <c r="GKJ2" s="3481"/>
      <c r="GKK2" s="3481"/>
      <c r="GKL2" s="3481"/>
      <c r="GKM2" s="3481"/>
      <c r="GKN2" s="3481"/>
      <c r="GKO2" s="3481"/>
      <c r="GKP2" s="3481"/>
      <c r="GKQ2" s="3481"/>
      <c r="GKR2" s="3481"/>
      <c r="GKS2" s="3481"/>
      <c r="GKT2" s="3481"/>
      <c r="GKU2" s="3481"/>
      <c r="GKV2" s="3481"/>
      <c r="GKW2" s="3481"/>
      <c r="GKX2" s="3481"/>
      <c r="GKY2" s="3481"/>
      <c r="GKZ2" s="3481"/>
      <c r="GLA2" s="3481"/>
      <c r="GLB2" s="3481"/>
      <c r="GLC2" s="3481"/>
      <c r="GLD2" s="3481"/>
      <c r="GLE2" s="3481"/>
      <c r="GLF2" s="3481"/>
      <c r="GLG2" s="3481"/>
      <c r="GLH2" s="3481"/>
      <c r="GLI2" s="3481"/>
      <c r="GLJ2" s="3481"/>
      <c r="GLK2" s="3481"/>
      <c r="GLL2" s="3481"/>
      <c r="GLM2" s="3481"/>
      <c r="GLN2" s="3481"/>
      <c r="GLO2" s="3481"/>
      <c r="GLP2" s="3481"/>
      <c r="GLQ2" s="3481"/>
      <c r="GLR2" s="3481"/>
      <c r="GLS2" s="3481"/>
      <c r="GLT2" s="3481"/>
      <c r="GLU2" s="3481"/>
      <c r="GLV2" s="3481"/>
      <c r="GLW2" s="3481"/>
      <c r="GLX2" s="3481"/>
      <c r="GLY2" s="3481"/>
      <c r="GLZ2" s="3481"/>
      <c r="GMA2" s="3481"/>
      <c r="GMB2" s="3481"/>
      <c r="GMC2" s="3481"/>
      <c r="GMD2" s="3481"/>
      <c r="GME2" s="3481"/>
      <c r="GMF2" s="3481"/>
      <c r="GMG2" s="3481"/>
      <c r="GMH2" s="3481"/>
      <c r="GMI2" s="3481"/>
      <c r="GMJ2" s="3481"/>
      <c r="GMK2" s="3481"/>
      <c r="GML2" s="3481"/>
      <c r="GMM2" s="3481"/>
      <c r="GMN2" s="3481"/>
      <c r="GMO2" s="3481"/>
      <c r="GMP2" s="3481"/>
      <c r="GMQ2" s="3481"/>
      <c r="GMR2" s="3481"/>
      <c r="GMS2" s="3481"/>
      <c r="GMT2" s="3481"/>
      <c r="GMU2" s="3481"/>
      <c r="GMV2" s="3481"/>
      <c r="GMW2" s="3481"/>
      <c r="GMX2" s="3481"/>
      <c r="GMY2" s="3481"/>
      <c r="GMZ2" s="3481"/>
      <c r="GNA2" s="3481"/>
      <c r="GNB2" s="3481"/>
      <c r="GNC2" s="3481"/>
      <c r="GND2" s="3481"/>
      <c r="GNE2" s="3481"/>
      <c r="GNF2" s="3481"/>
      <c r="GNG2" s="3481"/>
      <c r="GNH2" s="3481"/>
      <c r="GNI2" s="3481"/>
      <c r="GNJ2" s="3481"/>
      <c r="GNK2" s="3481"/>
      <c r="GNL2" s="3481"/>
      <c r="GNM2" s="3481"/>
      <c r="GNN2" s="3481"/>
      <c r="GNO2" s="3481"/>
      <c r="GNP2" s="3481"/>
      <c r="GNQ2" s="3481"/>
      <c r="GNR2" s="3481"/>
      <c r="GNS2" s="3481"/>
      <c r="GNT2" s="3481"/>
      <c r="GNU2" s="3481"/>
      <c r="GNV2" s="3481"/>
      <c r="GNW2" s="3481"/>
      <c r="GNX2" s="3481"/>
      <c r="GNY2" s="3481"/>
      <c r="GNZ2" s="3481"/>
      <c r="GOA2" s="3481"/>
      <c r="GOB2" s="3481"/>
      <c r="GOC2" s="3481"/>
      <c r="GOD2" s="3481"/>
      <c r="GOE2" s="3481"/>
      <c r="GOF2" s="3481"/>
      <c r="GOG2" s="3481"/>
      <c r="GOH2" s="3481"/>
      <c r="GOI2" s="3481"/>
      <c r="GOJ2" s="3481"/>
      <c r="GOK2" s="3481"/>
      <c r="GOL2" s="3481"/>
      <c r="GOM2" s="3481"/>
      <c r="GON2" s="3481"/>
      <c r="GOO2" s="3481"/>
      <c r="GOP2" s="3481"/>
      <c r="GOQ2" s="3481"/>
      <c r="GOR2" s="3481"/>
      <c r="GOS2" s="3481"/>
      <c r="GOT2" s="3481"/>
      <c r="GOU2" s="3481"/>
      <c r="GOV2" s="3481"/>
      <c r="GOW2" s="3481"/>
      <c r="GOX2" s="3481"/>
      <c r="GOY2" s="3481"/>
      <c r="GOZ2" s="3481"/>
      <c r="GPA2" s="3481"/>
      <c r="GPB2" s="3481"/>
      <c r="GPC2" s="3481"/>
      <c r="GPD2" s="3481"/>
      <c r="GPE2" s="3481"/>
      <c r="GPF2" s="3481"/>
      <c r="GPG2" s="3481"/>
      <c r="GPH2" s="3481"/>
      <c r="GPI2" s="3481"/>
      <c r="GPJ2" s="3481"/>
      <c r="GPK2" s="3481"/>
      <c r="GPL2" s="3481"/>
      <c r="GPM2" s="3481"/>
      <c r="GPN2" s="3481"/>
      <c r="GPO2" s="3481"/>
      <c r="GPP2" s="3481"/>
      <c r="GPQ2" s="3481"/>
      <c r="GPR2" s="3481"/>
      <c r="GPS2" s="3481"/>
      <c r="GPT2" s="3481"/>
      <c r="GPU2" s="3481"/>
      <c r="GPV2" s="3481"/>
      <c r="GPW2" s="3481"/>
      <c r="GPX2" s="3481"/>
      <c r="GPY2" s="3481"/>
      <c r="GPZ2" s="3481"/>
      <c r="GQA2" s="3481"/>
      <c r="GQB2" s="3481"/>
      <c r="GQC2" s="3481"/>
      <c r="GQD2" s="3481"/>
      <c r="GQE2" s="3481"/>
      <c r="GQF2" s="3481"/>
      <c r="GQG2" s="3481"/>
      <c r="GQH2" s="3481"/>
      <c r="GQI2" s="3481"/>
      <c r="GQJ2" s="3481"/>
      <c r="GQK2" s="3481"/>
      <c r="GQL2" s="3481"/>
      <c r="GQM2" s="3481"/>
      <c r="GQN2" s="3481"/>
      <c r="GQO2" s="3481"/>
      <c r="GQP2" s="3481"/>
      <c r="GQQ2" s="3481"/>
      <c r="GQR2" s="3481"/>
      <c r="GQS2" s="3481"/>
      <c r="GQT2" s="3481"/>
      <c r="GQU2" s="3481"/>
      <c r="GQV2" s="3481"/>
      <c r="GQW2" s="3481"/>
      <c r="GQX2" s="3481"/>
      <c r="GQY2" s="3481"/>
      <c r="GQZ2" s="3481"/>
      <c r="GRA2" s="3481"/>
      <c r="GRB2" s="3481"/>
      <c r="GRC2" s="3481"/>
      <c r="GRD2" s="3481"/>
      <c r="GRE2" s="3481"/>
      <c r="GRF2" s="3481"/>
      <c r="GRG2" s="3481"/>
      <c r="GRH2" s="3481"/>
      <c r="GRI2" s="3481"/>
      <c r="GRJ2" s="3481"/>
      <c r="GRK2" s="3481"/>
      <c r="GRL2" s="3481"/>
      <c r="GRM2" s="3481"/>
      <c r="GRN2" s="3481"/>
      <c r="GRO2" s="3481"/>
      <c r="GRP2" s="3481"/>
      <c r="GRQ2" s="3481"/>
      <c r="GRR2" s="3481"/>
      <c r="GRS2" s="3481"/>
      <c r="GRT2" s="3481"/>
      <c r="GRU2" s="3481"/>
      <c r="GRV2" s="3481"/>
      <c r="GRW2" s="3481"/>
      <c r="GRX2" s="3481"/>
      <c r="GRY2" s="3481"/>
      <c r="GRZ2" s="3481"/>
      <c r="GSA2" s="3481"/>
      <c r="GSB2" s="3481"/>
      <c r="GSC2" s="3481"/>
      <c r="GSD2" s="3481"/>
      <c r="GSE2" s="3481"/>
      <c r="GSF2" s="3481"/>
      <c r="GSG2" s="3481"/>
      <c r="GSH2" s="3481"/>
      <c r="GSI2" s="3481"/>
      <c r="GSJ2" s="3481"/>
      <c r="GSK2" s="3481"/>
      <c r="GSL2" s="3481"/>
      <c r="GSM2" s="3481"/>
      <c r="GSN2" s="3481"/>
      <c r="GSO2" s="3481"/>
      <c r="GSP2" s="3481"/>
      <c r="GSQ2" s="3481"/>
      <c r="GSR2" s="3481"/>
      <c r="GSS2" s="3481"/>
      <c r="GST2" s="3481"/>
      <c r="GSU2" s="3481"/>
      <c r="GSV2" s="3481"/>
      <c r="GSW2" s="3481"/>
      <c r="GSX2" s="3481"/>
      <c r="GSY2" s="3481"/>
      <c r="GSZ2" s="3481"/>
      <c r="GTA2" s="3481"/>
      <c r="GTB2" s="3481"/>
      <c r="GTC2" s="3481"/>
      <c r="GTD2" s="3481"/>
      <c r="GTE2" s="3481"/>
      <c r="GTF2" s="3481"/>
      <c r="GTG2" s="3481"/>
      <c r="GTH2" s="3481"/>
      <c r="GTI2" s="3481"/>
      <c r="GTJ2" s="3481"/>
      <c r="GTK2" s="3481"/>
      <c r="GTL2" s="3481"/>
      <c r="GTM2" s="3481"/>
      <c r="GTN2" s="3481"/>
      <c r="GTO2" s="3481"/>
      <c r="GTP2" s="3481"/>
      <c r="GTQ2" s="3481"/>
      <c r="GTR2" s="3481"/>
      <c r="GTS2" s="3481"/>
      <c r="GTT2" s="3481"/>
      <c r="GTU2" s="3481"/>
      <c r="GTV2" s="3481"/>
      <c r="GTW2" s="3481"/>
      <c r="GTX2" s="3481"/>
      <c r="GTY2" s="3481"/>
      <c r="GTZ2" s="3481"/>
      <c r="GUA2" s="3481"/>
      <c r="GUB2" s="3481"/>
      <c r="GUC2" s="3481"/>
      <c r="GUD2" s="3481"/>
      <c r="GUE2" s="3481"/>
      <c r="GUF2" s="3481"/>
      <c r="GUG2" s="3481"/>
      <c r="GUH2" s="3481"/>
      <c r="GUI2" s="3481"/>
      <c r="GUJ2" s="3481"/>
      <c r="GUK2" s="3481"/>
      <c r="GUL2" s="3481"/>
      <c r="GUM2" s="3481"/>
      <c r="GUN2" s="3481"/>
      <c r="GUO2" s="3481"/>
      <c r="GUP2" s="3481"/>
      <c r="GUQ2" s="3481"/>
      <c r="GUR2" s="3481"/>
      <c r="GUS2" s="3481"/>
      <c r="GUT2" s="3481"/>
      <c r="GUU2" s="3481"/>
      <c r="GUV2" s="3481"/>
      <c r="GUW2" s="3481"/>
      <c r="GUX2" s="3481"/>
      <c r="GUY2" s="3481"/>
      <c r="GUZ2" s="3481"/>
      <c r="GVA2" s="3481"/>
      <c r="GVB2" s="3481"/>
      <c r="GVC2" s="3481"/>
      <c r="GVD2" s="3481"/>
      <c r="GVE2" s="3481"/>
      <c r="GVF2" s="3481"/>
      <c r="GVG2" s="3481"/>
      <c r="GVH2" s="3481"/>
      <c r="GVI2" s="3481"/>
      <c r="GVJ2" s="3481"/>
      <c r="GVK2" s="3481"/>
      <c r="GVL2" s="3481"/>
      <c r="GVM2" s="3481"/>
      <c r="GVN2" s="3481"/>
      <c r="GVO2" s="3481"/>
      <c r="GVP2" s="3481"/>
      <c r="GVQ2" s="3481"/>
      <c r="GVR2" s="3481"/>
      <c r="GVS2" s="3481"/>
      <c r="GVT2" s="3481"/>
      <c r="GVU2" s="3481"/>
      <c r="GVV2" s="3481"/>
      <c r="GVW2" s="3481"/>
      <c r="GVX2" s="3481"/>
      <c r="GVY2" s="3481"/>
      <c r="GVZ2" s="3481"/>
      <c r="GWA2" s="3481"/>
      <c r="GWB2" s="3481"/>
      <c r="GWC2" s="3481"/>
      <c r="GWD2" s="3481"/>
      <c r="GWE2" s="3481"/>
      <c r="GWF2" s="3481"/>
      <c r="GWG2" s="3481"/>
      <c r="GWH2" s="3481"/>
      <c r="GWI2" s="3481"/>
      <c r="GWJ2" s="3481"/>
      <c r="GWK2" s="3481"/>
      <c r="GWL2" s="3481"/>
      <c r="GWM2" s="3481"/>
      <c r="GWN2" s="3481"/>
      <c r="GWO2" s="3481"/>
      <c r="GWP2" s="3481"/>
      <c r="GWQ2" s="3481"/>
      <c r="GWR2" s="3481"/>
      <c r="GWS2" s="3481"/>
      <c r="GWT2" s="3481"/>
      <c r="GWU2" s="3481"/>
      <c r="GWV2" s="3481"/>
      <c r="GWW2" s="3481"/>
      <c r="GWX2" s="3481"/>
      <c r="GWY2" s="3481"/>
      <c r="GWZ2" s="3481"/>
      <c r="GXA2" s="3481"/>
      <c r="GXB2" s="3481"/>
      <c r="GXC2" s="3481"/>
      <c r="GXD2" s="3481"/>
      <c r="GXE2" s="3481"/>
      <c r="GXF2" s="3481"/>
      <c r="GXG2" s="3481"/>
      <c r="GXH2" s="3481"/>
      <c r="GXI2" s="3481"/>
      <c r="GXJ2" s="3481"/>
      <c r="GXK2" s="3481"/>
      <c r="GXL2" s="3481"/>
      <c r="GXM2" s="3481"/>
      <c r="GXN2" s="3481"/>
      <c r="GXO2" s="3481"/>
      <c r="GXP2" s="3481"/>
      <c r="GXQ2" s="3481"/>
      <c r="GXR2" s="3481"/>
      <c r="GXS2" s="3481"/>
      <c r="GXT2" s="3481"/>
      <c r="GXU2" s="3481"/>
      <c r="GXV2" s="3481"/>
      <c r="GXW2" s="3481"/>
      <c r="GXX2" s="3481"/>
      <c r="GXY2" s="3481"/>
      <c r="GXZ2" s="3481"/>
      <c r="GYA2" s="3481"/>
      <c r="GYB2" s="3481"/>
      <c r="GYC2" s="3481"/>
      <c r="GYD2" s="3481"/>
      <c r="GYE2" s="3481"/>
      <c r="GYF2" s="3481"/>
      <c r="GYG2" s="3481"/>
      <c r="GYH2" s="3481"/>
      <c r="GYI2" s="3481"/>
      <c r="GYJ2" s="3481"/>
      <c r="GYK2" s="3481"/>
      <c r="GYL2" s="3481"/>
      <c r="GYM2" s="3481"/>
      <c r="GYN2" s="3481"/>
      <c r="GYO2" s="3481"/>
      <c r="GYP2" s="3481"/>
      <c r="GYQ2" s="3481"/>
      <c r="GYR2" s="3481"/>
      <c r="GYS2" s="3481"/>
      <c r="GYT2" s="3481"/>
      <c r="GYU2" s="3481"/>
      <c r="GYV2" s="3481"/>
      <c r="GYW2" s="3481"/>
      <c r="GYX2" s="3481"/>
      <c r="GYY2" s="3481"/>
      <c r="GYZ2" s="3481"/>
      <c r="GZA2" s="3481"/>
      <c r="GZB2" s="3481"/>
      <c r="GZC2" s="3481"/>
      <c r="GZD2" s="3481"/>
      <c r="GZE2" s="3481"/>
      <c r="GZF2" s="3481"/>
      <c r="GZG2" s="3481"/>
      <c r="GZH2" s="3481"/>
      <c r="GZI2" s="3481"/>
      <c r="GZJ2" s="3481"/>
      <c r="GZK2" s="3481"/>
      <c r="GZL2" s="3481"/>
      <c r="GZM2" s="3481"/>
      <c r="GZN2" s="3481"/>
      <c r="GZO2" s="3481"/>
      <c r="GZP2" s="3481"/>
      <c r="GZQ2" s="3481"/>
      <c r="GZR2" s="3481"/>
      <c r="GZS2" s="3481"/>
      <c r="GZT2" s="3481"/>
      <c r="GZU2" s="3481"/>
      <c r="GZV2" s="3481"/>
      <c r="GZW2" s="3481"/>
      <c r="GZX2" s="3481"/>
      <c r="GZY2" s="3481"/>
      <c r="GZZ2" s="3481"/>
      <c r="HAA2" s="3481"/>
      <c r="HAB2" s="3481"/>
      <c r="HAC2" s="3481"/>
      <c r="HAD2" s="3481"/>
      <c r="HAE2" s="3481"/>
      <c r="HAF2" s="3481"/>
      <c r="HAG2" s="3481"/>
      <c r="HAH2" s="3481"/>
      <c r="HAI2" s="3481"/>
      <c r="HAJ2" s="3481"/>
      <c r="HAK2" s="3481"/>
      <c r="HAL2" s="3481"/>
      <c r="HAM2" s="3481"/>
      <c r="HAN2" s="3481"/>
      <c r="HAO2" s="3481"/>
      <c r="HAP2" s="3481"/>
      <c r="HAQ2" s="3481"/>
      <c r="HAR2" s="3481"/>
      <c r="HAS2" s="3481"/>
      <c r="HAT2" s="3481"/>
      <c r="HAU2" s="3481"/>
      <c r="HAV2" s="3481"/>
      <c r="HAW2" s="3481"/>
      <c r="HAX2" s="3481"/>
      <c r="HAY2" s="3481"/>
      <c r="HAZ2" s="3481"/>
      <c r="HBA2" s="3481"/>
      <c r="HBB2" s="3481"/>
      <c r="HBC2" s="3481"/>
      <c r="HBD2" s="3481"/>
      <c r="HBE2" s="3481"/>
      <c r="HBF2" s="3481"/>
      <c r="HBG2" s="3481"/>
      <c r="HBH2" s="3481"/>
      <c r="HBI2" s="3481"/>
      <c r="HBJ2" s="3481"/>
      <c r="HBK2" s="3481"/>
      <c r="HBL2" s="3481"/>
      <c r="HBM2" s="3481"/>
      <c r="HBN2" s="3481"/>
      <c r="HBO2" s="3481"/>
      <c r="HBP2" s="3481"/>
      <c r="HBQ2" s="3481"/>
      <c r="HBR2" s="3481"/>
      <c r="HBS2" s="3481"/>
      <c r="HBT2" s="3481"/>
      <c r="HBU2" s="3481"/>
      <c r="HBV2" s="3481"/>
      <c r="HBW2" s="3481"/>
      <c r="HBX2" s="3481"/>
      <c r="HBY2" s="3481"/>
      <c r="HBZ2" s="3481"/>
      <c r="HCA2" s="3481"/>
      <c r="HCB2" s="3481"/>
      <c r="HCC2" s="3481"/>
      <c r="HCD2" s="3481"/>
      <c r="HCE2" s="3481"/>
      <c r="HCF2" s="3481"/>
      <c r="HCG2" s="3481"/>
      <c r="HCH2" s="3481"/>
      <c r="HCI2" s="3481"/>
      <c r="HCJ2" s="3481"/>
      <c r="HCK2" s="3481"/>
      <c r="HCL2" s="3481"/>
      <c r="HCM2" s="3481"/>
      <c r="HCN2" s="3481"/>
      <c r="HCO2" s="3481"/>
      <c r="HCP2" s="3481"/>
      <c r="HCQ2" s="3481"/>
      <c r="HCR2" s="3481"/>
      <c r="HCS2" s="3481"/>
      <c r="HCT2" s="3481"/>
      <c r="HCU2" s="3481"/>
      <c r="HCV2" s="3481"/>
      <c r="HCW2" s="3481"/>
      <c r="HCX2" s="3481"/>
      <c r="HCY2" s="3481"/>
      <c r="HCZ2" s="3481"/>
      <c r="HDA2" s="3481"/>
      <c r="HDB2" s="3481"/>
      <c r="HDC2" s="3481"/>
      <c r="HDD2" s="3481"/>
      <c r="HDE2" s="3481"/>
      <c r="HDF2" s="3481"/>
      <c r="HDG2" s="3481"/>
      <c r="HDH2" s="3481"/>
      <c r="HDI2" s="3481"/>
      <c r="HDJ2" s="3481"/>
      <c r="HDK2" s="3481"/>
      <c r="HDL2" s="3481"/>
      <c r="HDM2" s="3481"/>
      <c r="HDN2" s="3481"/>
      <c r="HDO2" s="3481"/>
      <c r="HDP2" s="3481"/>
      <c r="HDQ2" s="3481"/>
      <c r="HDR2" s="3481"/>
      <c r="HDS2" s="3481"/>
      <c r="HDT2" s="3481"/>
      <c r="HDU2" s="3481"/>
      <c r="HDV2" s="3481"/>
      <c r="HDW2" s="3481"/>
      <c r="HDX2" s="3481"/>
      <c r="HDY2" s="3481"/>
      <c r="HDZ2" s="3481"/>
      <c r="HEA2" s="3481"/>
      <c r="HEB2" s="3481"/>
      <c r="HEC2" s="3481"/>
      <c r="HED2" s="3481"/>
      <c r="HEE2" s="3481"/>
      <c r="HEF2" s="3481"/>
      <c r="HEG2" s="3481"/>
      <c r="HEH2" s="3481"/>
      <c r="HEI2" s="3481"/>
      <c r="HEJ2" s="3481"/>
      <c r="HEK2" s="3481"/>
      <c r="HEL2" s="3481"/>
      <c r="HEM2" s="3481"/>
      <c r="HEN2" s="3481"/>
      <c r="HEO2" s="3481"/>
      <c r="HEP2" s="3481"/>
      <c r="HEQ2" s="3481"/>
      <c r="HER2" s="3481"/>
      <c r="HES2" s="3481"/>
      <c r="HET2" s="3481"/>
      <c r="HEU2" s="3481"/>
      <c r="HEV2" s="3481"/>
      <c r="HEW2" s="3481"/>
      <c r="HEX2" s="3481"/>
      <c r="HEY2" s="3481"/>
      <c r="HEZ2" s="3481"/>
      <c r="HFA2" s="3481"/>
      <c r="HFB2" s="3481"/>
      <c r="HFC2" s="3481"/>
      <c r="HFD2" s="3481"/>
      <c r="HFE2" s="3481"/>
      <c r="HFF2" s="3481"/>
      <c r="HFG2" s="3481"/>
      <c r="HFH2" s="3481"/>
      <c r="HFI2" s="3481"/>
      <c r="HFJ2" s="3481"/>
      <c r="HFK2" s="3481"/>
      <c r="HFL2" s="3481"/>
      <c r="HFM2" s="3481"/>
      <c r="HFN2" s="3481"/>
      <c r="HFO2" s="3481"/>
      <c r="HFP2" s="3481"/>
      <c r="HFQ2" s="3481"/>
      <c r="HFR2" s="3481"/>
      <c r="HFS2" s="3481"/>
      <c r="HFT2" s="3481"/>
      <c r="HFU2" s="3481"/>
      <c r="HFV2" s="3481"/>
      <c r="HFW2" s="3481"/>
      <c r="HFX2" s="3481"/>
      <c r="HFY2" s="3481"/>
      <c r="HFZ2" s="3481"/>
      <c r="HGA2" s="3481"/>
      <c r="HGB2" s="3481"/>
      <c r="HGC2" s="3481"/>
      <c r="HGD2" s="3481"/>
      <c r="HGE2" s="3481"/>
      <c r="HGF2" s="3481"/>
      <c r="HGG2" s="3481"/>
      <c r="HGH2" s="3481"/>
      <c r="HGI2" s="3481"/>
      <c r="HGJ2" s="3481"/>
      <c r="HGK2" s="3481"/>
      <c r="HGL2" s="3481"/>
      <c r="HGM2" s="3481"/>
      <c r="HGN2" s="3481"/>
      <c r="HGO2" s="3481"/>
      <c r="HGP2" s="3481"/>
      <c r="HGQ2" s="3481"/>
      <c r="HGR2" s="3481"/>
      <c r="HGS2" s="3481"/>
      <c r="HGT2" s="3481"/>
      <c r="HGU2" s="3481"/>
      <c r="HGV2" s="3481"/>
      <c r="HGW2" s="3481"/>
      <c r="HGX2" s="3481"/>
      <c r="HGY2" s="3481"/>
      <c r="HGZ2" s="3481"/>
      <c r="HHA2" s="3481"/>
      <c r="HHB2" s="3481"/>
      <c r="HHC2" s="3481"/>
      <c r="HHD2" s="3481"/>
      <c r="HHE2" s="3481"/>
      <c r="HHF2" s="3481"/>
      <c r="HHG2" s="3481"/>
      <c r="HHH2" s="3481"/>
      <c r="HHI2" s="3481"/>
      <c r="HHJ2" s="3481"/>
      <c r="HHK2" s="3481"/>
      <c r="HHL2" s="3481"/>
      <c r="HHM2" s="3481"/>
      <c r="HHN2" s="3481"/>
      <c r="HHO2" s="3481"/>
      <c r="HHP2" s="3481"/>
      <c r="HHQ2" s="3481"/>
      <c r="HHR2" s="3481"/>
      <c r="HHS2" s="3481"/>
      <c r="HHT2" s="3481"/>
      <c r="HHU2" s="3481"/>
      <c r="HHV2" s="3481"/>
      <c r="HHW2" s="3481"/>
      <c r="HHX2" s="3481"/>
      <c r="HHY2" s="3481"/>
      <c r="HHZ2" s="3481"/>
      <c r="HIA2" s="3481"/>
      <c r="HIB2" s="3481"/>
      <c r="HIC2" s="3481"/>
      <c r="HID2" s="3481"/>
      <c r="HIE2" s="3481"/>
      <c r="HIF2" s="3481"/>
      <c r="HIG2" s="3481"/>
      <c r="HIH2" s="3481"/>
      <c r="HII2" s="3481"/>
      <c r="HIJ2" s="3481"/>
      <c r="HIK2" s="3481"/>
      <c r="HIL2" s="3481"/>
      <c r="HIM2" s="3481"/>
      <c r="HIN2" s="3481"/>
      <c r="HIO2" s="3481"/>
      <c r="HIP2" s="3481"/>
      <c r="HIQ2" s="3481"/>
      <c r="HIR2" s="3481"/>
      <c r="HIS2" s="3481"/>
      <c r="HIT2" s="3481"/>
      <c r="HIU2" s="3481"/>
      <c r="HIV2" s="3481"/>
      <c r="HIW2" s="3481"/>
      <c r="HIX2" s="3481"/>
      <c r="HIY2" s="3481"/>
      <c r="HIZ2" s="3481"/>
      <c r="HJA2" s="3481"/>
      <c r="HJB2" s="3481"/>
      <c r="HJC2" s="3481"/>
      <c r="HJD2" s="3481"/>
      <c r="HJE2" s="3481"/>
      <c r="HJF2" s="3481"/>
      <c r="HJG2" s="3481"/>
      <c r="HJH2" s="3481"/>
      <c r="HJI2" s="3481"/>
      <c r="HJJ2" s="3481"/>
      <c r="HJK2" s="3481"/>
      <c r="HJL2" s="3481"/>
      <c r="HJM2" s="3481"/>
      <c r="HJN2" s="3481"/>
      <c r="HJO2" s="3481"/>
      <c r="HJP2" s="3481"/>
      <c r="HJQ2" s="3481"/>
      <c r="HJR2" s="3481"/>
      <c r="HJS2" s="3481"/>
      <c r="HJT2" s="3481"/>
      <c r="HJU2" s="3481"/>
      <c r="HJV2" s="3481"/>
      <c r="HJW2" s="3481"/>
      <c r="HJX2" s="3481"/>
      <c r="HJY2" s="3481"/>
      <c r="HJZ2" s="3481"/>
      <c r="HKA2" s="3481"/>
      <c r="HKB2" s="3481"/>
      <c r="HKC2" s="3481"/>
      <c r="HKD2" s="3481"/>
      <c r="HKE2" s="3481"/>
      <c r="HKF2" s="3481"/>
      <c r="HKG2" s="3481"/>
      <c r="HKH2" s="3481"/>
      <c r="HKI2" s="3481"/>
      <c r="HKJ2" s="3481"/>
      <c r="HKK2" s="3481"/>
      <c r="HKL2" s="3481"/>
      <c r="HKM2" s="3481"/>
      <c r="HKN2" s="3481"/>
      <c r="HKO2" s="3481"/>
      <c r="HKP2" s="3481"/>
      <c r="HKQ2" s="3481"/>
      <c r="HKR2" s="3481"/>
      <c r="HKS2" s="3481"/>
      <c r="HKT2" s="3481"/>
      <c r="HKU2" s="3481"/>
      <c r="HKV2" s="3481"/>
      <c r="HKW2" s="3481"/>
      <c r="HKX2" s="3481"/>
      <c r="HKY2" s="3481"/>
      <c r="HKZ2" s="3481"/>
      <c r="HLA2" s="3481"/>
      <c r="HLB2" s="3481"/>
      <c r="HLC2" s="3481"/>
      <c r="HLD2" s="3481"/>
      <c r="HLE2" s="3481"/>
      <c r="HLF2" s="3481"/>
      <c r="HLG2" s="3481"/>
      <c r="HLH2" s="3481"/>
      <c r="HLI2" s="3481"/>
      <c r="HLJ2" s="3481"/>
      <c r="HLK2" s="3481"/>
      <c r="HLL2" s="3481"/>
      <c r="HLM2" s="3481"/>
      <c r="HLN2" s="3481"/>
      <c r="HLO2" s="3481"/>
      <c r="HLP2" s="3481"/>
      <c r="HLQ2" s="3481"/>
      <c r="HLR2" s="3481"/>
      <c r="HLS2" s="3481"/>
      <c r="HLT2" s="3481"/>
      <c r="HLU2" s="3481"/>
      <c r="HLV2" s="3481"/>
      <c r="HLW2" s="3481"/>
      <c r="HLX2" s="3481"/>
      <c r="HLY2" s="3481"/>
      <c r="HLZ2" s="3481"/>
      <c r="HMA2" s="3481"/>
      <c r="HMB2" s="3481"/>
      <c r="HMC2" s="3481"/>
      <c r="HMD2" s="3481"/>
      <c r="HME2" s="3481"/>
      <c r="HMF2" s="3481"/>
      <c r="HMG2" s="3481"/>
      <c r="HMH2" s="3481"/>
      <c r="HMI2" s="3481"/>
      <c r="HMJ2" s="3481"/>
      <c r="HMK2" s="3481"/>
      <c r="HML2" s="3481"/>
      <c r="HMM2" s="3481"/>
      <c r="HMN2" s="3481"/>
      <c r="HMO2" s="3481"/>
      <c r="HMP2" s="3481"/>
      <c r="HMQ2" s="3481"/>
      <c r="HMR2" s="3481"/>
      <c r="HMS2" s="3481"/>
      <c r="HMT2" s="3481"/>
      <c r="HMU2" s="3481"/>
      <c r="HMV2" s="3481"/>
      <c r="HMW2" s="3481"/>
      <c r="HMX2" s="3481"/>
      <c r="HMY2" s="3481"/>
      <c r="HMZ2" s="3481"/>
      <c r="HNA2" s="3481"/>
      <c r="HNB2" s="3481"/>
      <c r="HNC2" s="3481"/>
      <c r="HND2" s="3481"/>
      <c r="HNE2" s="3481"/>
      <c r="HNF2" s="3481"/>
      <c r="HNG2" s="3481"/>
      <c r="HNH2" s="3481"/>
      <c r="HNI2" s="3481"/>
      <c r="HNJ2" s="3481"/>
      <c r="HNK2" s="3481"/>
      <c r="HNL2" s="3481"/>
      <c r="HNM2" s="3481"/>
      <c r="HNN2" s="3481"/>
      <c r="HNO2" s="3481"/>
      <c r="HNP2" s="3481"/>
      <c r="HNQ2" s="3481"/>
      <c r="HNR2" s="3481"/>
      <c r="HNS2" s="3481"/>
      <c r="HNT2" s="3481"/>
      <c r="HNU2" s="3481"/>
      <c r="HNV2" s="3481"/>
      <c r="HNW2" s="3481"/>
      <c r="HNX2" s="3481"/>
      <c r="HNY2" s="3481"/>
      <c r="HNZ2" s="3481"/>
      <c r="HOA2" s="3481"/>
      <c r="HOB2" s="3481"/>
      <c r="HOC2" s="3481"/>
      <c r="HOD2" s="3481"/>
      <c r="HOE2" s="3481"/>
      <c r="HOF2" s="3481"/>
      <c r="HOG2" s="3481"/>
      <c r="HOH2" s="3481"/>
      <c r="HOI2" s="3481"/>
      <c r="HOJ2" s="3481"/>
      <c r="HOK2" s="3481"/>
      <c r="HOL2" s="3481"/>
      <c r="HOM2" s="3481"/>
      <c r="HON2" s="3481"/>
      <c r="HOO2" s="3481"/>
      <c r="HOP2" s="3481"/>
      <c r="HOQ2" s="3481"/>
      <c r="HOR2" s="3481"/>
      <c r="HOS2" s="3481"/>
      <c r="HOT2" s="3481"/>
      <c r="HOU2" s="3481"/>
      <c r="HOV2" s="3481"/>
      <c r="HOW2" s="3481"/>
      <c r="HOX2" s="3481"/>
      <c r="HOY2" s="3481"/>
      <c r="HOZ2" s="3481"/>
      <c r="HPA2" s="3481"/>
      <c r="HPB2" s="3481"/>
      <c r="HPC2" s="3481"/>
      <c r="HPD2" s="3481"/>
      <c r="HPE2" s="3481"/>
      <c r="HPF2" s="3481"/>
      <c r="HPG2" s="3481"/>
      <c r="HPH2" s="3481"/>
      <c r="HPI2" s="3481"/>
      <c r="HPJ2" s="3481"/>
      <c r="HPK2" s="3481"/>
      <c r="HPL2" s="3481"/>
      <c r="HPM2" s="3481"/>
      <c r="HPN2" s="3481"/>
      <c r="HPO2" s="3481"/>
      <c r="HPP2" s="3481"/>
      <c r="HPQ2" s="3481"/>
      <c r="HPR2" s="3481"/>
      <c r="HPS2" s="3481"/>
      <c r="HPT2" s="3481"/>
      <c r="HPU2" s="3481"/>
      <c r="HPV2" s="3481"/>
      <c r="HPW2" s="3481"/>
      <c r="HPX2" s="3481"/>
      <c r="HPY2" s="3481"/>
      <c r="HPZ2" s="3481"/>
      <c r="HQA2" s="3481"/>
      <c r="HQB2" s="3481"/>
      <c r="HQC2" s="3481"/>
      <c r="HQD2" s="3481"/>
      <c r="HQE2" s="3481"/>
      <c r="HQF2" s="3481"/>
      <c r="HQG2" s="3481"/>
      <c r="HQH2" s="3481"/>
      <c r="HQI2" s="3481"/>
      <c r="HQJ2" s="3481"/>
      <c r="HQK2" s="3481"/>
      <c r="HQL2" s="3481"/>
      <c r="HQM2" s="3481"/>
      <c r="HQN2" s="3481"/>
      <c r="HQO2" s="3481"/>
      <c r="HQP2" s="3481"/>
      <c r="HQQ2" s="3481"/>
      <c r="HQR2" s="3481"/>
      <c r="HQS2" s="3481"/>
      <c r="HQT2" s="3481"/>
      <c r="HQU2" s="3481"/>
      <c r="HQV2" s="3481"/>
      <c r="HQW2" s="3481"/>
      <c r="HQX2" s="3481"/>
      <c r="HQY2" s="3481"/>
      <c r="HQZ2" s="3481"/>
      <c r="HRA2" s="3481"/>
      <c r="HRB2" s="3481"/>
      <c r="HRC2" s="3481"/>
      <c r="HRD2" s="3481"/>
      <c r="HRE2" s="3481"/>
      <c r="HRF2" s="3481"/>
      <c r="HRG2" s="3481"/>
      <c r="HRH2" s="3481"/>
      <c r="HRI2" s="3481"/>
      <c r="HRJ2" s="3481"/>
      <c r="HRK2" s="3481"/>
      <c r="HRL2" s="3481"/>
      <c r="HRM2" s="3481"/>
      <c r="HRN2" s="3481"/>
      <c r="HRO2" s="3481"/>
      <c r="HRP2" s="3481"/>
      <c r="HRQ2" s="3481"/>
      <c r="HRR2" s="3481"/>
      <c r="HRS2" s="3481"/>
      <c r="HRT2" s="3481"/>
      <c r="HRU2" s="3481"/>
      <c r="HRV2" s="3481"/>
      <c r="HRW2" s="3481"/>
      <c r="HRX2" s="3481"/>
      <c r="HRY2" s="3481"/>
      <c r="HRZ2" s="3481"/>
      <c r="HSA2" s="3481"/>
      <c r="HSB2" s="3481"/>
      <c r="HSC2" s="3481"/>
      <c r="HSD2" s="3481"/>
      <c r="HSE2" s="3481"/>
      <c r="HSF2" s="3481"/>
      <c r="HSG2" s="3481"/>
      <c r="HSH2" s="3481"/>
      <c r="HSI2" s="3481"/>
      <c r="HSJ2" s="3481"/>
      <c r="HSK2" s="3481"/>
      <c r="HSL2" s="3481"/>
      <c r="HSM2" s="3481"/>
      <c r="HSN2" s="3481"/>
      <c r="HSO2" s="3481"/>
      <c r="HSP2" s="3481"/>
      <c r="HSQ2" s="3481"/>
      <c r="HSR2" s="3481"/>
      <c r="HSS2" s="3481"/>
      <c r="HST2" s="3481"/>
      <c r="HSU2" s="3481"/>
      <c r="HSV2" s="3481"/>
      <c r="HSW2" s="3481"/>
      <c r="HSX2" s="3481"/>
      <c r="HSY2" s="3481"/>
      <c r="HSZ2" s="3481"/>
      <c r="HTA2" s="3481"/>
      <c r="HTB2" s="3481"/>
      <c r="HTC2" s="3481"/>
      <c r="HTD2" s="3481"/>
      <c r="HTE2" s="3481"/>
      <c r="HTF2" s="3481"/>
      <c r="HTG2" s="3481"/>
      <c r="HTH2" s="3481"/>
      <c r="HTI2" s="3481"/>
      <c r="HTJ2" s="3481"/>
      <c r="HTK2" s="3481"/>
      <c r="HTL2" s="3481"/>
      <c r="HTM2" s="3481"/>
      <c r="HTN2" s="3481"/>
      <c r="HTO2" s="3481"/>
      <c r="HTP2" s="3481"/>
      <c r="HTQ2" s="3481"/>
      <c r="HTR2" s="3481"/>
      <c r="HTS2" s="3481"/>
      <c r="HTT2" s="3481"/>
      <c r="HTU2" s="3481"/>
      <c r="HTV2" s="3481"/>
      <c r="HTW2" s="3481"/>
      <c r="HTX2" s="3481"/>
      <c r="HTY2" s="3481"/>
      <c r="HTZ2" s="3481"/>
      <c r="HUA2" s="3481"/>
      <c r="HUB2" s="3481"/>
      <c r="HUC2" s="3481"/>
      <c r="HUD2" s="3481"/>
      <c r="HUE2" s="3481"/>
      <c r="HUF2" s="3481"/>
      <c r="HUG2" s="3481"/>
      <c r="HUH2" s="3481"/>
      <c r="HUI2" s="3481"/>
      <c r="HUJ2" s="3481"/>
      <c r="HUK2" s="3481"/>
      <c r="HUL2" s="3481"/>
      <c r="HUM2" s="3481"/>
      <c r="HUN2" s="3481"/>
      <c r="HUO2" s="3481"/>
      <c r="HUP2" s="3481"/>
      <c r="HUQ2" s="3481"/>
      <c r="HUR2" s="3481"/>
      <c r="HUS2" s="3481"/>
      <c r="HUT2" s="3481"/>
      <c r="HUU2" s="3481"/>
      <c r="HUV2" s="3481"/>
      <c r="HUW2" s="3481"/>
      <c r="HUX2" s="3481"/>
      <c r="HUY2" s="3481"/>
      <c r="HUZ2" s="3481"/>
      <c r="HVA2" s="3481"/>
      <c r="HVB2" s="3481"/>
      <c r="HVC2" s="3481"/>
      <c r="HVD2" s="3481"/>
      <c r="HVE2" s="3481"/>
      <c r="HVF2" s="3481"/>
      <c r="HVG2" s="3481"/>
      <c r="HVH2" s="3481"/>
      <c r="HVI2" s="3481"/>
      <c r="HVJ2" s="3481"/>
      <c r="HVK2" s="3481"/>
      <c r="HVL2" s="3481"/>
      <c r="HVM2" s="3481"/>
      <c r="HVN2" s="3481"/>
      <c r="HVO2" s="3481"/>
      <c r="HVP2" s="3481"/>
      <c r="HVQ2" s="3481"/>
      <c r="HVR2" s="3481"/>
      <c r="HVS2" s="3481"/>
      <c r="HVT2" s="3481"/>
      <c r="HVU2" s="3481"/>
      <c r="HVV2" s="3481"/>
      <c r="HVW2" s="3481"/>
      <c r="HVX2" s="3481"/>
      <c r="HVY2" s="3481"/>
      <c r="HVZ2" s="3481"/>
      <c r="HWA2" s="3481"/>
      <c r="HWB2" s="3481"/>
      <c r="HWC2" s="3481"/>
      <c r="HWD2" s="3481"/>
      <c r="HWE2" s="3481"/>
      <c r="HWF2" s="3481"/>
      <c r="HWG2" s="3481"/>
      <c r="HWH2" s="3481"/>
      <c r="HWI2" s="3481"/>
      <c r="HWJ2" s="3481"/>
      <c r="HWK2" s="3481"/>
      <c r="HWL2" s="3481"/>
      <c r="HWM2" s="3481"/>
      <c r="HWN2" s="3481"/>
      <c r="HWO2" s="3481"/>
      <c r="HWP2" s="3481"/>
      <c r="HWQ2" s="3481"/>
      <c r="HWR2" s="3481"/>
      <c r="HWS2" s="3481"/>
      <c r="HWT2" s="3481"/>
      <c r="HWU2" s="3481"/>
      <c r="HWV2" s="3481"/>
      <c r="HWW2" s="3481"/>
      <c r="HWX2" s="3481"/>
      <c r="HWY2" s="3481"/>
      <c r="HWZ2" s="3481"/>
      <c r="HXA2" s="3481"/>
      <c r="HXB2" s="3481"/>
      <c r="HXC2" s="3481"/>
      <c r="HXD2" s="3481"/>
      <c r="HXE2" s="3481"/>
      <c r="HXF2" s="3481"/>
      <c r="HXG2" s="3481"/>
      <c r="HXH2" s="3481"/>
      <c r="HXI2" s="3481"/>
      <c r="HXJ2" s="3481"/>
      <c r="HXK2" s="3481"/>
      <c r="HXL2" s="3481"/>
      <c r="HXM2" s="3481"/>
      <c r="HXN2" s="3481"/>
      <c r="HXO2" s="3481"/>
      <c r="HXP2" s="3481"/>
      <c r="HXQ2" s="3481"/>
      <c r="HXR2" s="3481"/>
      <c r="HXS2" s="3481"/>
      <c r="HXT2" s="3481"/>
      <c r="HXU2" s="3481"/>
      <c r="HXV2" s="3481"/>
      <c r="HXW2" s="3481"/>
      <c r="HXX2" s="3481"/>
      <c r="HXY2" s="3481"/>
      <c r="HXZ2" s="3481"/>
      <c r="HYA2" s="3481"/>
      <c r="HYB2" s="3481"/>
      <c r="HYC2" s="3481"/>
      <c r="HYD2" s="3481"/>
      <c r="HYE2" s="3481"/>
      <c r="HYF2" s="3481"/>
      <c r="HYG2" s="3481"/>
      <c r="HYH2" s="3481"/>
      <c r="HYI2" s="3481"/>
      <c r="HYJ2" s="3481"/>
      <c r="HYK2" s="3481"/>
      <c r="HYL2" s="3481"/>
      <c r="HYM2" s="3481"/>
      <c r="HYN2" s="3481"/>
      <c r="HYO2" s="3481"/>
      <c r="HYP2" s="3481"/>
      <c r="HYQ2" s="3481"/>
      <c r="HYR2" s="3481"/>
      <c r="HYS2" s="3481"/>
      <c r="HYT2" s="3481"/>
      <c r="HYU2" s="3481"/>
      <c r="HYV2" s="3481"/>
      <c r="HYW2" s="3481"/>
      <c r="HYX2" s="3481"/>
      <c r="HYY2" s="3481"/>
      <c r="HYZ2" s="3481"/>
      <c r="HZA2" s="3481"/>
      <c r="HZB2" s="3481"/>
      <c r="HZC2" s="3481"/>
      <c r="HZD2" s="3481"/>
      <c r="HZE2" s="3481"/>
      <c r="HZF2" s="3481"/>
      <c r="HZG2" s="3481"/>
      <c r="HZH2" s="3481"/>
      <c r="HZI2" s="3481"/>
      <c r="HZJ2" s="3481"/>
      <c r="HZK2" s="3481"/>
      <c r="HZL2" s="3481"/>
      <c r="HZM2" s="3481"/>
      <c r="HZN2" s="3481"/>
      <c r="HZO2" s="3481"/>
      <c r="HZP2" s="3481"/>
      <c r="HZQ2" s="3481"/>
      <c r="HZR2" s="3481"/>
      <c r="HZS2" s="3481"/>
      <c r="HZT2" s="3481"/>
      <c r="HZU2" s="3481"/>
      <c r="HZV2" s="3481"/>
      <c r="HZW2" s="3481"/>
      <c r="HZX2" s="3481"/>
      <c r="HZY2" s="3481"/>
      <c r="HZZ2" s="3481"/>
      <c r="IAA2" s="3481"/>
      <c r="IAB2" s="3481"/>
      <c r="IAC2" s="3481"/>
      <c r="IAD2" s="3481"/>
      <c r="IAE2" s="3481"/>
      <c r="IAF2" s="3481"/>
      <c r="IAG2" s="3481"/>
      <c r="IAH2" s="3481"/>
      <c r="IAI2" s="3481"/>
      <c r="IAJ2" s="3481"/>
      <c r="IAK2" s="3481"/>
      <c r="IAL2" s="3481"/>
      <c r="IAM2" s="3481"/>
      <c r="IAN2" s="3481"/>
      <c r="IAO2" s="3481"/>
      <c r="IAP2" s="3481"/>
      <c r="IAQ2" s="3481"/>
      <c r="IAR2" s="3481"/>
      <c r="IAS2" s="3481"/>
      <c r="IAT2" s="3481"/>
      <c r="IAU2" s="3481"/>
      <c r="IAV2" s="3481"/>
      <c r="IAW2" s="3481"/>
      <c r="IAX2" s="3481"/>
      <c r="IAY2" s="3481"/>
      <c r="IAZ2" s="3481"/>
      <c r="IBA2" s="3481"/>
      <c r="IBB2" s="3481"/>
      <c r="IBC2" s="3481"/>
      <c r="IBD2" s="3481"/>
      <c r="IBE2" s="3481"/>
      <c r="IBF2" s="3481"/>
      <c r="IBG2" s="3481"/>
      <c r="IBH2" s="3481"/>
      <c r="IBI2" s="3481"/>
      <c r="IBJ2" s="3481"/>
      <c r="IBK2" s="3481"/>
      <c r="IBL2" s="3481"/>
      <c r="IBM2" s="3481"/>
      <c r="IBN2" s="3481"/>
      <c r="IBO2" s="3481"/>
      <c r="IBP2" s="3481"/>
      <c r="IBQ2" s="3481"/>
      <c r="IBR2" s="3481"/>
      <c r="IBS2" s="3481"/>
      <c r="IBT2" s="3481"/>
      <c r="IBU2" s="3481"/>
      <c r="IBV2" s="3481"/>
      <c r="IBW2" s="3481"/>
      <c r="IBX2" s="3481"/>
      <c r="IBY2" s="3481"/>
      <c r="IBZ2" s="3481"/>
      <c r="ICA2" s="3481"/>
      <c r="ICB2" s="3481"/>
      <c r="ICC2" s="3481"/>
      <c r="ICD2" s="3481"/>
      <c r="ICE2" s="3481"/>
      <c r="ICF2" s="3481"/>
      <c r="ICG2" s="3481"/>
      <c r="ICH2" s="3481"/>
      <c r="ICI2" s="3481"/>
      <c r="ICJ2" s="3481"/>
      <c r="ICK2" s="3481"/>
      <c r="ICL2" s="3481"/>
      <c r="ICM2" s="3481"/>
      <c r="ICN2" s="3481"/>
      <c r="ICO2" s="3481"/>
      <c r="ICP2" s="3481"/>
      <c r="ICQ2" s="3481"/>
      <c r="ICR2" s="3481"/>
      <c r="ICS2" s="3481"/>
      <c r="ICT2" s="3481"/>
      <c r="ICU2" s="3481"/>
      <c r="ICV2" s="3481"/>
      <c r="ICW2" s="3481"/>
      <c r="ICX2" s="3481"/>
      <c r="ICY2" s="3481"/>
      <c r="ICZ2" s="3481"/>
      <c r="IDA2" s="3481"/>
      <c r="IDB2" s="3481"/>
      <c r="IDC2" s="3481"/>
      <c r="IDD2" s="3481"/>
      <c r="IDE2" s="3481"/>
      <c r="IDF2" s="3481"/>
      <c r="IDG2" s="3481"/>
      <c r="IDH2" s="3481"/>
      <c r="IDI2" s="3481"/>
      <c r="IDJ2" s="3481"/>
      <c r="IDK2" s="3481"/>
      <c r="IDL2" s="3481"/>
      <c r="IDM2" s="3481"/>
      <c r="IDN2" s="3481"/>
      <c r="IDO2" s="3481"/>
      <c r="IDP2" s="3481"/>
      <c r="IDQ2" s="3481"/>
      <c r="IDR2" s="3481"/>
      <c r="IDS2" s="3481"/>
      <c r="IDT2" s="3481"/>
      <c r="IDU2" s="3481"/>
      <c r="IDV2" s="3481"/>
      <c r="IDW2" s="3481"/>
      <c r="IDX2" s="3481"/>
      <c r="IDY2" s="3481"/>
      <c r="IDZ2" s="3481"/>
      <c r="IEA2" s="3481"/>
      <c r="IEB2" s="3481"/>
      <c r="IEC2" s="3481"/>
      <c r="IED2" s="3481"/>
      <c r="IEE2" s="3481"/>
      <c r="IEF2" s="3481"/>
      <c r="IEG2" s="3481"/>
      <c r="IEH2" s="3481"/>
      <c r="IEI2" s="3481"/>
      <c r="IEJ2" s="3481"/>
      <c r="IEK2" s="3481"/>
      <c r="IEL2" s="3481"/>
      <c r="IEM2" s="3481"/>
      <c r="IEN2" s="3481"/>
      <c r="IEO2" s="3481"/>
      <c r="IEP2" s="3481"/>
      <c r="IEQ2" s="3481"/>
      <c r="IER2" s="3481"/>
      <c r="IES2" s="3481"/>
      <c r="IET2" s="3481"/>
      <c r="IEU2" s="3481"/>
      <c r="IEV2" s="3481"/>
      <c r="IEW2" s="3481"/>
      <c r="IEX2" s="3481"/>
      <c r="IEY2" s="3481"/>
      <c r="IEZ2" s="3481"/>
      <c r="IFA2" s="3481"/>
      <c r="IFB2" s="3481"/>
      <c r="IFC2" s="3481"/>
      <c r="IFD2" s="3481"/>
      <c r="IFE2" s="3481"/>
      <c r="IFF2" s="3481"/>
      <c r="IFG2" s="3481"/>
      <c r="IFH2" s="3481"/>
      <c r="IFI2" s="3481"/>
      <c r="IFJ2" s="3481"/>
      <c r="IFK2" s="3481"/>
      <c r="IFL2" s="3481"/>
      <c r="IFM2" s="3481"/>
      <c r="IFN2" s="3481"/>
      <c r="IFO2" s="3481"/>
      <c r="IFP2" s="3481"/>
      <c r="IFQ2" s="3481"/>
      <c r="IFR2" s="3481"/>
      <c r="IFS2" s="3481"/>
      <c r="IFT2" s="3481"/>
      <c r="IFU2" s="3481"/>
      <c r="IFV2" s="3481"/>
      <c r="IFW2" s="3481"/>
      <c r="IFX2" s="3481"/>
      <c r="IFY2" s="3481"/>
      <c r="IFZ2" s="3481"/>
      <c r="IGA2" s="3481"/>
      <c r="IGB2" s="3481"/>
      <c r="IGC2" s="3481"/>
      <c r="IGD2" s="3481"/>
      <c r="IGE2" s="3481"/>
      <c r="IGF2" s="3481"/>
      <c r="IGG2" s="3481"/>
      <c r="IGH2" s="3481"/>
      <c r="IGI2" s="3481"/>
      <c r="IGJ2" s="3481"/>
      <c r="IGK2" s="3481"/>
      <c r="IGL2" s="3481"/>
      <c r="IGM2" s="3481"/>
      <c r="IGN2" s="3481"/>
      <c r="IGO2" s="3481"/>
      <c r="IGP2" s="3481"/>
      <c r="IGQ2" s="3481"/>
      <c r="IGR2" s="3481"/>
      <c r="IGS2" s="3481"/>
      <c r="IGT2" s="3481"/>
      <c r="IGU2" s="3481"/>
      <c r="IGV2" s="3481"/>
      <c r="IGW2" s="3481"/>
      <c r="IGX2" s="3481"/>
      <c r="IGY2" s="3481"/>
      <c r="IGZ2" s="3481"/>
      <c r="IHA2" s="3481"/>
      <c r="IHB2" s="3481"/>
      <c r="IHC2" s="3481"/>
      <c r="IHD2" s="3481"/>
      <c r="IHE2" s="3481"/>
      <c r="IHF2" s="3481"/>
      <c r="IHG2" s="3481"/>
      <c r="IHH2" s="3481"/>
      <c r="IHI2" s="3481"/>
      <c r="IHJ2" s="3481"/>
      <c r="IHK2" s="3481"/>
      <c r="IHL2" s="3481"/>
      <c r="IHM2" s="3481"/>
      <c r="IHN2" s="3481"/>
      <c r="IHO2" s="3481"/>
      <c r="IHP2" s="3481"/>
      <c r="IHQ2" s="3481"/>
      <c r="IHR2" s="3481"/>
      <c r="IHS2" s="3481"/>
      <c r="IHT2" s="3481"/>
      <c r="IHU2" s="3481"/>
      <c r="IHV2" s="3481"/>
      <c r="IHW2" s="3481"/>
      <c r="IHX2" s="3481"/>
      <c r="IHY2" s="3481"/>
      <c r="IHZ2" s="3481"/>
      <c r="IIA2" s="3481"/>
      <c r="IIB2" s="3481"/>
      <c r="IIC2" s="3481"/>
      <c r="IID2" s="3481"/>
      <c r="IIE2" s="3481"/>
      <c r="IIF2" s="3481"/>
      <c r="IIG2" s="3481"/>
      <c r="IIH2" s="3481"/>
      <c r="III2" s="3481"/>
      <c r="IIJ2" s="3481"/>
      <c r="IIK2" s="3481"/>
      <c r="IIL2" s="3481"/>
      <c r="IIM2" s="3481"/>
      <c r="IIN2" s="3481"/>
      <c r="IIO2" s="3481"/>
      <c r="IIP2" s="3481"/>
      <c r="IIQ2" s="3481"/>
      <c r="IIR2" s="3481"/>
      <c r="IIS2" s="3481"/>
      <c r="IIT2" s="3481"/>
      <c r="IIU2" s="3481"/>
      <c r="IIV2" s="3481"/>
      <c r="IIW2" s="3481"/>
      <c r="IIX2" s="3481"/>
      <c r="IIY2" s="3481"/>
      <c r="IIZ2" s="3481"/>
      <c r="IJA2" s="3481"/>
      <c r="IJB2" s="3481"/>
      <c r="IJC2" s="3481"/>
      <c r="IJD2" s="3481"/>
      <c r="IJE2" s="3481"/>
      <c r="IJF2" s="3481"/>
      <c r="IJG2" s="3481"/>
      <c r="IJH2" s="3481"/>
      <c r="IJI2" s="3481"/>
      <c r="IJJ2" s="3481"/>
      <c r="IJK2" s="3481"/>
      <c r="IJL2" s="3481"/>
      <c r="IJM2" s="3481"/>
      <c r="IJN2" s="3481"/>
      <c r="IJO2" s="3481"/>
      <c r="IJP2" s="3481"/>
      <c r="IJQ2" s="3481"/>
      <c r="IJR2" s="3481"/>
      <c r="IJS2" s="3481"/>
      <c r="IJT2" s="3481"/>
      <c r="IJU2" s="3481"/>
      <c r="IJV2" s="3481"/>
      <c r="IJW2" s="3481"/>
      <c r="IJX2" s="3481"/>
      <c r="IJY2" s="3481"/>
      <c r="IJZ2" s="3481"/>
      <c r="IKA2" s="3481"/>
      <c r="IKB2" s="3481"/>
      <c r="IKC2" s="3481"/>
      <c r="IKD2" s="3481"/>
      <c r="IKE2" s="3481"/>
      <c r="IKF2" s="3481"/>
      <c r="IKG2" s="3481"/>
      <c r="IKH2" s="3481"/>
      <c r="IKI2" s="3481"/>
      <c r="IKJ2" s="3481"/>
      <c r="IKK2" s="3481"/>
      <c r="IKL2" s="3481"/>
      <c r="IKM2" s="3481"/>
      <c r="IKN2" s="3481"/>
      <c r="IKO2" s="3481"/>
      <c r="IKP2" s="3481"/>
      <c r="IKQ2" s="3481"/>
      <c r="IKR2" s="3481"/>
      <c r="IKS2" s="3481"/>
      <c r="IKT2" s="3481"/>
      <c r="IKU2" s="3481"/>
      <c r="IKV2" s="3481"/>
      <c r="IKW2" s="3481"/>
      <c r="IKX2" s="3481"/>
      <c r="IKY2" s="3481"/>
      <c r="IKZ2" s="3481"/>
      <c r="ILA2" s="3481"/>
      <c r="ILB2" s="3481"/>
      <c r="ILC2" s="3481"/>
      <c r="ILD2" s="3481"/>
      <c r="ILE2" s="3481"/>
      <c r="ILF2" s="3481"/>
      <c r="ILG2" s="3481"/>
      <c r="ILH2" s="3481"/>
      <c r="ILI2" s="3481"/>
      <c r="ILJ2" s="3481"/>
      <c r="ILK2" s="3481"/>
      <c r="ILL2" s="3481"/>
      <c r="ILM2" s="3481"/>
      <c r="ILN2" s="3481"/>
      <c r="ILO2" s="3481"/>
      <c r="ILP2" s="3481"/>
      <c r="ILQ2" s="3481"/>
      <c r="ILR2" s="3481"/>
      <c r="ILS2" s="3481"/>
      <c r="ILT2" s="3481"/>
      <c r="ILU2" s="3481"/>
      <c r="ILV2" s="3481"/>
      <c r="ILW2" s="3481"/>
      <c r="ILX2" s="3481"/>
      <c r="ILY2" s="3481"/>
      <c r="ILZ2" s="3481"/>
      <c r="IMA2" s="3481"/>
      <c r="IMB2" s="3481"/>
      <c r="IMC2" s="3481"/>
      <c r="IMD2" s="3481"/>
      <c r="IME2" s="3481"/>
      <c r="IMF2" s="3481"/>
      <c r="IMG2" s="3481"/>
      <c r="IMH2" s="3481"/>
      <c r="IMI2" s="3481"/>
      <c r="IMJ2" s="3481"/>
      <c r="IMK2" s="3481"/>
      <c r="IML2" s="3481"/>
      <c r="IMM2" s="3481"/>
      <c r="IMN2" s="3481"/>
      <c r="IMO2" s="3481"/>
      <c r="IMP2" s="3481"/>
      <c r="IMQ2" s="3481"/>
      <c r="IMR2" s="3481"/>
      <c r="IMS2" s="3481"/>
      <c r="IMT2" s="3481"/>
      <c r="IMU2" s="3481"/>
      <c r="IMV2" s="3481"/>
      <c r="IMW2" s="3481"/>
      <c r="IMX2" s="3481"/>
      <c r="IMY2" s="3481"/>
      <c r="IMZ2" s="3481"/>
      <c r="INA2" s="3481"/>
      <c r="INB2" s="3481"/>
      <c r="INC2" s="3481"/>
      <c r="IND2" s="3481"/>
      <c r="INE2" s="3481"/>
      <c r="INF2" s="3481"/>
      <c r="ING2" s="3481"/>
      <c r="INH2" s="3481"/>
      <c r="INI2" s="3481"/>
      <c r="INJ2" s="3481"/>
      <c r="INK2" s="3481"/>
      <c r="INL2" s="3481"/>
      <c r="INM2" s="3481"/>
      <c r="INN2" s="3481"/>
      <c r="INO2" s="3481"/>
      <c r="INP2" s="3481"/>
      <c r="INQ2" s="3481"/>
      <c r="INR2" s="3481"/>
      <c r="INS2" s="3481"/>
      <c r="INT2" s="3481"/>
      <c r="INU2" s="3481"/>
      <c r="INV2" s="3481"/>
      <c r="INW2" s="3481"/>
      <c r="INX2" s="3481"/>
      <c r="INY2" s="3481"/>
      <c r="INZ2" s="3481"/>
      <c r="IOA2" s="3481"/>
      <c r="IOB2" s="3481"/>
      <c r="IOC2" s="3481"/>
      <c r="IOD2" s="3481"/>
      <c r="IOE2" s="3481"/>
      <c r="IOF2" s="3481"/>
      <c r="IOG2" s="3481"/>
      <c r="IOH2" s="3481"/>
      <c r="IOI2" s="3481"/>
      <c r="IOJ2" s="3481"/>
      <c r="IOK2" s="3481"/>
      <c r="IOL2" s="3481"/>
      <c r="IOM2" s="3481"/>
      <c r="ION2" s="3481"/>
      <c r="IOO2" s="3481"/>
      <c r="IOP2" s="3481"/>
      <c r="IOQ2" s="3481"/>
      <c r="IOR2" s="3481"/>
      <c r="IOS2" s="3481"/>
      <c r="IOT2" s="3481"/>
      <c r="IOU2" s="3481"/>
      <c r="IOV2" s="3481"/>
      <c r="IOW2" s="3481"/>
      <c r="IOX2" s="3481"/>
      <c r="IOY2" s="3481"/>
      <c r="IOZ2" s="3481"/>
      <c r="IPA2" s="3481"/>
      <c r="IPB2" s="3481"/>
      <c r="IPC2" s="3481"/>
      <c r="IPD2" s="3481"/>
      <c r="IPE2" s="3481"/>
      <c r="IPF2" s="3481"/>
      <c r="IPG2" s="3481"/>
      <c r="IPH2" s="3481"/>
      <c r="IPI2" s="3481"/>
      <c r="IPJ2" s="3481"/>
      <c r="IPK2" s="3481"/>
      <c r="IPL2" s="3481"/>
      <c r="IPM2" s="3481"/>
      <c r="IPN2" s="3481"/>
      <c r="IPO2" s="3481"/>
      <c r="IPP2" s="3481"/>
      <c r="IPQ2" s="3481"/>
      <c r="IPR2" s="3481"/>
      <c r="IPS2" s="3481"/>
      <c r="IPT2" s="3481"/>
      <c r="IPU2" s="3481"/>
      <c r="IPV2" s="3481"/>
      <c r="IPW2" s="3481"/>
      <c r="IPX2" s="3481"/>
      <c r="IPY2" s="3481"/>
      <c r="IPZ2" s="3481"/>
      <c r="IQA2" s="3481"/>
      <c r="IQB2" s="3481"/>
      <c r="IQC2" s="3481"/>
      <c r="IQD2" s="3481"/>
      <c r="IQE2" s="3481"/>
      <c r="IQF2" s="3481"/>
      <c r="IQG2" s="3481"/>
      <c r="IQH2" s="3481"/>
      <c r="IQI2" s="3481"/>
      <c r="IQJ2" s="3481"/>
      <c r="IQK2" s="3481"/>
      <c r="IQL2" s="3481"/>
      <c r="IQM2" s="3481"/>
      <c r="IQN2" s="3481"/>
      <c r="IQO2" s="3481"/>
      <c r="IQP2" s="3481"/>
      <c r="IQQ2" s="3481"/>
      <c r="IQR2" s="3481"/>
      <c r="IQS2" s="3481"/>
      <c r="IQT2" s="3481"/>
      <c r="IQU2" s="3481"/>
      <c r="IQV2" s="3481"/>
      <c r="IQW2" s="3481"/>
      <c r="IQX2" s="3481"/>
      <c r="IQY2" s="3481"/>
      <c r="IQZ2" s="3481"/>
      <c r="IRA2" s="3481"/>
      <c r="IRB2" s="3481"/>
      <c r="IRC2" s="3481"/>
      <c r="IRD2" s="3481"/>
      <c r="IRE2" s="3481"/>
      <c r="IRF2" s="3481"/>
      <c r="IRG2" s="3481"/>
      <c r="IRH2" s="3481"/>
      <c r="IRI2" s="3481"/>
      <c r="IRJ2" s="3481"/>
      <c r="IRK2" s="3481"/>
      <c r="IRL2" s="3481"/>
      <c r="IRM2" s="3481"/>
      <c r="IRN2" s="3481"/>
      <c r="IRO2" s="3481"/>
      <c r="IRP2" s="3481"/>
      <c r="IRQ2" s="3481"/>
      <c r="IRR2" s="3481"/>
      <c r="IRS2" s="3481"/>
      <c r="IRT2" s="3481"/>
      <c r="IRU2" s="3481"/>
      <c r="IRV2" s="3481"/>
      <c r="IRW2" s="3481"/>
      <c r="IRX2" s="3481"/>
      <c r="IRY2" s="3481"/>
      <c r="IRZ2" s="3481"/>
      <c r="ISA2" s="3481"/>
      <c r="ISB2" s="3481"/>
      <c r="ISC2" s="3481"/>
      <c r="ISD2" s="3481"/>
      <c r="ISE2" s="3481"/>
      <c r="ISF2" s="3481"/>
      <c r="ISG2" s="3481"/>
      <c r="ISH2" s="3481"/>
      <c r="ISI2" s="3481"/>
      <c r="ISJ2" s="3481"/>
      <c r="ISK2" s="3481"/>
      <c r="ISL2" s="3481"/>
      <c r="ISM2" s="3481"/>
      <c r="ISN2" s="3481"/>
      <c r="ISO2" s="3481"/>
      <c r="ISP2" s="3481"/>
      <c r="ISQ2" s="3481"/>
      <c r="ISR2" s="3481"/>
      <c r="ISS2" s="3481"/>
      <c r="IST2" s="3481"/>
      <c r="ISU2" s="3481"/>
      <c r="ISV2" s="3481"/>
      <c r="ISW2" s="3481"/>
      <c r="ISX2" s="3481"/>
      <c r="ISY2" s="3481"/>
      <c r="ISZ2" s="3481"/>
      <c r="ITA2" s="3481"/>
      <c r="ITB2" s="3481"/>
      <c r="ITC2" s="3481"/>
      <c r="ITD2" s="3481"/>
      <c r="ITE2" s="3481"/>
      <c r="ITF2" s="3481"/>
      <c r="ITG2" s="3481"/>
      <c r="ITH2" s="3481"/>
      <c r="ITI2" s="3481"/>
      <c r="ITJ2" s="3481"/>
      <c r="ITK2" s="3481"/>
      <c r="ITL2" s="3481"/>
      <c r="ITM2" s="3481"/>
      <c r="ITN2" s="3481"/>
      <c r="ITO2" s="3481"/>
      <c r="ITP2" s="3481"/>
      <c r="ITQ2" s="3481"/>
      <c r="ITR2" s="3481"/>
      <c r="ITS2" s="3481"/>
      <c r="ITT2" s="3481"/>
      <c r="ITU2" s="3481"/>
      <c r="ITV2" s="3481"/>
      <c r="ITW2" s="3481"/>
      <c r="ITX2" s="3481"/>
      <c r="ITY2" s="3481"/>
      <c r="ITZ2" s="3481"/>
      <c r="IUA2" s="3481"/>
      <c r="IUB2" s="3481"/>
      <c r="IUC2" s="3481"/>
      <c r="IUD2" s="3481"/>
      <c r="IUE2" s="3481"/>
      <c r="IUF2" s="3481"/>
      <c r="IUG2" s="3481"/>
      <c r="IUH2" s="3481"/>
      <c r="IUI2" s="3481"/>
      <c r="IUJ2" s="3481"/>
      <c r="IUK2" s="3481"/>
      <c r="IUL2" s="3481"/>
      <c r="IUM2" s="3481"/>
      <c r="IUN2" s="3481"/>
      <c r="IUO2" s="3481"/>
      <c r="IUP2" s="3481"/>
      <c r="IUQ2" s="3481"/>
      <c r="IUR2" s="3481"/>
      <c r="IUS2" s="3481"/>
      <c r="IUT2" s="3481"/>
      <c r="IUU2" s="3481"/>
      <c r="IUV2" s="3481"/>
      <c r="IUW2" s="3481"/>
      <c r="IUX2" s="3481"/>
      <c r="IUY2" s="3481"/>
      <c r="IUZ2" s="3481"/>
      <c r="IVA2" s="3481"/>
      <c r="IVB2" s="3481"/>
      <c r="IVC2" s="3481"/>
      <c r="IVD2" s="3481"/>
      <c r="IVE2" s="3481"/>
      <c r="IVF2" s="3481"/>
      <c r="IVG2" s="3481"/>
      <c r="IVH2" s="3481"/>
      <c r="IVI2" s="3481"/>
      <c r="IVJ2" s="3481"/>
      <c r="IVK2" s="3481"/>
      <c r="IVL2" s="3481"/>
      <c r="IVM2" s="3481"/>
      <c r="IVN2" s="3481"/>
      <c r="IVO2" s="3481"/>
      <c r="IVP2" s="3481"/>
      <c r="IVQ2" s="3481"/>
      <c r="IVR2" s="3481"/>
      <c r="IVS2" s="3481"/>
      <c r="IVT2" s="3481"/>
      <c r="IVU2" s="3481"/>
      <c r="IVV2" s="3481"/>
      <c r="IVW2" s="3481"/>
      <c r="IVX2" s="3481"/>
      <c r="IVY2" s="3481"/>
      <c r="IVZ2" s="3481"/>
      <c r="IWA2" s="3481"/>
      <c r="IWB2" s="3481"/>
      <c r="IWC2" s="3481"/>
      <c r="IWD2" s="3481"/>
      <c r="IWE2" s="3481"/>
      <c r="IWF2" s="3481"/>
      <c r="IWG2" s="3481"/>
      <c r="IWH2" s="3481"/>
      <c r="IWI2" s="3481"/>
      <c r="IWJ2" s="3481"/>
      <c r="IWK2" s="3481"/>
      <c r="IWL2" s="3481"/>
      <c r="IWM2" s="3481"/>
      <c r="IWN2" s="3481"/>
      <c r="IWO2" s="3481"/>
      <c r="IWP2" s="3481"/>
      <c r="IWQ2" s="3481"/>
      <c r="IWR2" s="3481"/>
      <c r="IWS2" s="3481"/>
      <c r="IWT2" s="3481"/>
      <c r="IWU2" s="3481"/>
      <c r="IWV2" s="3481"/>
      <c r="IWW2" s="3481"/>
      <c r="IWX2" s="3481"/>
      <c r="IWY2" s="3481"/>
      <c r="IWZ2" s="3481"/>
      <c r="IXA2" s="3481"/>
      <c r="IXB2" s="3481"/>
      <c r="IXC2" s="3481"/>
      <c r="IXD2" s="3481"/>
      <c r="IXE2" s="3481"/>
      <c r="IXF2" s="3481"/>
      <c r="IXG2" s="3481"/>
      <c r="IXH2" s="3481"/>
      <c r="IXI2" s="3481"/>
      <c r="IXJ2" s="3481"/>
      <c r="IXK2" s="3481"/>
      <c r="IXL2" s="3481"/>
      <c r="IXM2" s="3481"/>
      <c r="IXN2" s="3481"/>
      <c r="IXO2" s="3481"/>
      <c r="IXP2" s="3481"/>
      <c r="IXQ2" s="3481"/>
      <c r="IXR2" s="3481"/>
      <c r="IXS2" s="3481"/>
      <c r="IXT2" s="3481"/>
      <c r="IXU2" s="3481"/>
      <c r="IXV2" s="3481"/>
      <c r="IXW2" s="3481"/>
      <c r="IXX2" s="3481"/>
      <c r="IXY2" s="3481"/>
      <c r="IXZ2" s="3481"/>
      <c r="IYA2" s="3481"/>
      <c r="IYB2" s="3481"/>
      <c r="IYC2" s="3481"/>
      <c r="IYD2" s="3481"/>
      <c r="IYE2" s="3481"/>
      <c r="IYF2" s="3481"/>
      <c r="IYG2" s="3481"/>
      <c r="IYH2" s="3481"/>
      <c r="IYI2" s="3481"/>
      <c r="IYJ2" s="3481"/>
      <c r="IYK2" s="3481"/>
      <c r="IYL2" s="3481"/>
      <c r="IYM2" s="3481"/>
      <c r="IYN2" s="3481"/>
      <c r="IYO2" s="3481"/>
      <c r="IYP2" s="3481"/>
      <c r="IYQ2" s="3481"/>
      <c r="IYR2" s="3481"/>
      <c r="IYS2" s="3481"/>
      <c r="IYT2" s="3481"/>
      <c r="IYU2" s="3481"/>
      <c r="IYV2" s="3481"/>
      <c r="IYW2" s="3481"/>
      <c r="IYX2" s="3481"/>
      <c r="IYY2" s="3481"/>
      <c r="IYZ2" s="3481"/>
      <c r="IZA2" s="3481"/>
      <c r="IZB2" s="3481"/>
      <c r="IZC2" s="3481"/>
      <c r="IZD2" s="3481"/>
      <c r="IZE2" s="3481"/>
      <c r="IZF2" s="3481"/>
      <c r="IZG2" s="3481"/>
      <c r="IZH2" s="3481"/>
      <c r="IZI2" s="3481"/>
      <c r="IZJ2" s="3481"/>
      <c r="IZK2" s="3481"/>
      <c r="IZL2" s="3481"/>
      <c r="IZM2" s="3481"/>
      <c r="IZN2" s="3481"/>
      <c r="IZO2" s="3481"/>
      <c r="IZP2" s="3481"/>
      <c r="IZQ2" s="3481"/>
      <c r="IZR2" s="3481"/>
      <c r="IZS2" s="3481"/>
      <c r="IZT2" s="3481"/>
      <c r="IZU2" s="3481"/>
      <c r="IZV2" s="3481"/>
      <c r="IZW2" s="3481"/>
      <c r="IZX2" s="3481"/>
      <c r="IZY2" s="3481"/>
      <c r="IZZ2" s="3481"/>
      <c r="JAA2" s="3481"/>
      <c r="JAB2" s="3481"/>
      <c r="JAC2" s="3481"/>
      <c r="JAD2" s="3481"/>
      <c r="JAE2" s="3481"/>
      <c r="JAF2" s="3481"/>
      <c r="JAG2" s="3481"/>
      <c r="JAH2" s="3481"/>
      <c r="JAI2" s="3481"/>
      <c r="JAJ2" s="3481"/>
      <c r="JAK2" s="3481"/>
      <c r="JAL2" s="3481"/>
      <c r="JAM2" s="3481"/>
      <c r="JAN2" s="3481"/>
      <c r="JAO2" s="3481"/>
      <c r="JAP2" s="3481"/>
      <c r="JAQ2" s="3481"/>
      <c r="JAR2" s="3481"/>
      <c r="JAS2" s="3481"/>
      <c r="JAT2" s="3481"/>
      <c r="JAU2" s="3481"/>
      <c r="JAV2" s="3481"/>
      <c r="JAW2" s="3481"/>
      <c r="JAX2" s="3481"/>
      <c r="JAY2" s="3481"/>
      <c r="JAZ2" s="3481"/>
      <c r="JBA2" s="3481"/>
      <c r="JBB2" s="3481"/>
      <c r="JBC2" s="3481"/>
      <c r="JBD2" s="3481"/>
      <c r="JBE2" s="3481"/>
      <c r="JBF2" s="3481"/>
      <c r="JBG2" s="3481"/>
      <c r="JBH2" s="3481"/>
      <c r="JBI2" s="3481"/>
      <c r="JBJ2" s="3481"/>
      <c r="JBK2" s="3481"/>
      <c r="JBL2" s="3481"/>
      <c r="JBM2" s="3481"/>
      <c r="JBN2" s="3481"/>
      <c r="JBO2" s="3481"/>
      <c r="JBP2" s="3481"/>
      <c r="JBQ2" s="3481"/>
      <c r="JBR2" s="3481"/>
      <c r="JBS2" s="3481"/>
      <c r="JBT2" s="3481"/>
      <c r="JBU2" s="3481"/>
      <c r="JBV2" s="3481"/>
      <c r="JBW2" s="3481"/>
      <c r="JBX2" s="3481"/>
      <c r="JBY2" s="3481"/>
      <c r="JBZ2" s="3481"/>
      <c r="JCA2" s="3481"/>
      <c r="JCB2" s="3481"/>
      <c r="JCC2" s="3481"/>
      <c r="JCD2" s="3481"/>
      <c r="JCE2" s="3481"/>
      <c r="JCF2" s="3481"/>
      <c r="JCG2" s="3481"/>
      <c r="JCH2" s="3481"/>
      <c r="JCI2" s="3481"/>
      <c r="JCJ2" s="3481"/>
      <c r="JCK2" s="3481"/>
      <c r="JCL2" s="3481"/>
      <c r="JCM2" s="3481"/>
      <c r="JCN2" s="3481"/>
      <c r="JCO2" s="3481"/>
      <c r="JCP2" s="3481"/>
      <c r="JCQ2" s="3481"/>
      <c r="JCR2" s="3481"/>
      <c r="JCS2" s="3481"/>
      <c r="JCT2" s="3481"/>
      <c r="JCU2" s="3481"/>
      <c r="JCV2" s="3481"/>
      <c r="JCW2" s="3481"/>
      <c r="JCX2" s="3481"/>
      <c r="JCY2" s="3481"/>
      <c r="JCZ2" s="3481"/>
      <c r="JDA2" s="3481"/>
      <c r="JDB2" s="3481"/>
      <c r="JDC2" s="3481"/>
      <c r="JDD2" s="3481"/>
      <c r="JDE2" s="3481"/>
      <c r="JDF2" s="3481"/>
      <c r="JDG2" s="3481"/>
      <c r="JDH2" s="3481"/>
      <c r="JDI2" s="3481"/>
      <c r="JDJ2" s="3481"/>
      <c r="JDK2" s="3481"/>
      <c r="JDL2" s="3481"/>
      <c r="JDM2" s="3481"/>
      <c r="JDN2" s="3481"/>
      <c r="JDO2" s="3481"/>
      <c r="JDP2" s="3481"/>
      <c r="JDQ2" s="3481"/>
      <c r="JDR2" s="3481"/>
      <c r="JDS2" s="3481"/>
      <c r="JDT2" s="3481"/>
      <c r="JDU2" s="3481"/>
      <c r="JDV2" s="3481"/>
      <c r="JDW2" s="3481"/>
      <c r="JDX2" s="3481"/>
      <c r="JDY2" s="3481"/>
      <c r="JDZ2" s="3481"/>
      <c r="JEA2" s="3481"/>
      <c r="JEB2" s="3481"/>
      <c r="JEC2" s="3481"/>
      <c r="JED2" s="3481"/>
      <c r="JEE2" s="3481"/>
      <c r="JEF2" s="3481"/>
      <c r="JEG2" s="3481"/>
      <c r="JEH2" s="3481"/>
      <c r="JEI2" s="3481"/>
      <c r="JEJ2" s="3481"/>
      <c r="JEK2" s="3481"/>
      <c r="JEL2" s="3481"/>
      <c r="JEM2" s="3481"/>
      <c r="JEN2" s="3481"/>
      <c r="JEO2" s="3481"/>
      <c r="JEP2" s="3481"/>
      <c r="JEQ2" s="3481"/>
      <c r="JER2" s="3481"/>
      <c r="JES2" s="3481"/>
      <c r="JET2" s="3481"/>
      <c r="JEU2" s="3481"/>
      <c r="JEV2" s="3481"/>
      <c r="JEW2" s="3481"/>
      <c r="JEX2" s="3481"/>
      <c r="JEY2" s="3481"/>
      <c r="JEZ2" s="3481"/>
      <c r="JFA2" s="3481"/>
      <c r="JFB2" s="3481"/>
      <c r="JFC2" s="3481"/>
      <c r="JFD2" s="3481"/>
      <c r="JFE2" s="3481"/>
      <c r="JFF2" s="3481"/>
      <c r="JFG2" s="3481"/>
      <c r="JFH2" s="3481"/>
      <c r="JFI2" s="3481"/>
      <c r="JFJ2" s="3481"/>
      <c r="JFK2" s="3481"/>
      <c r="JFL2" s="3481"/>
      <c r="JFM2" s="3481"/>
      <c r="JFN2" s="3481"/>
      <c r="JFO2" s="3481"/>
      <c r="JFP2" s="3481"/>
      <c r="JFQ2" s="3481"/>
      <c r="JFR2" s="3481"/>
      <c r="JFS2" s="3481"/>
      <c r="JFT2" s="3481"/>
      <c r="JFU2" s="3481"/>
      <c r="JFV2" s="3481"/>
      <c r="JFW2" s="3481"/>
      <c r="JFX2" s="3481"/>
      <c r="JFY2" s="3481"/>
      <c r="JFZ2" s="3481"/>
      <c r="JGA2" s="3481"/>
      <c r="JGB2" s="3481"/>
      <c r="JGC2" s="3481"/>
      <c r="JGD2" s="3481"/>
      <c r="JGE2" s="3481"/>
      <c r="JGF2" s="3481"/>
      <c r="JGG2" s="3481"/>
      <c r="JGH2" s="3481"/>
      <c r="JGI2" s="3481"/>
      <c r="JGJ2" s="3481"/>
      <c r="JGK2" s="3481"/>
      <c r="JGL2" s="3481"/>
      <c r="JGM2" s="3481"/>
      <c r="JGN2" s="3481"/>
      <c r="JGO2" s="3481"/>
      <c r="JGP2" s="3481"/>
      <c r="JGQ2" s="3481"/>
      <c r="JGR2" s="3481"/>
      <c r="JGS2" s="3481"/>
      <c r="JGT2" s="3481"/>
      <c r="JGU2" s="3481"/>
      <c r="JGV2" s="3481"/>
      <c r="JGW2" s="3481"/>
      <c r="JGX2" s="3481"/>
      <c r="JGY2" s="3481"/>
      <c r="JGZ2" s="3481"/>
      <c r="JHA2" s="3481"/>
      <c r="JHB2" s="3481"/>
      <c r="JHC2" s="3481"/>
      <c r="JHD2" s="3481"/>
      <c r="JHE2" s="3481"/>
      <c r="JHF2" s="3481"/>
      <c r="JHG2" s="3481"/>
      <c r="JHH2" s="3481"/>
      <c r="JHI2" s="3481"/>
      <c r="JHJ2" s="3481"/>
      <c r="JHK2" s="3481"/>
      <c r="JHL2" s="3481"/>
      <c r="JHM2" s="3481"/>
      <c r="JHN2" s="3481"/>
      <c r="JHO2" s="3481"/>
      <c r="JHP2" s="3481"/>
      <c r="JHQ2" s="3481"/>
      <c r="JHR2" s="3481"/>
      <c r="JHS2" s="3481"/>
      <c r="JHT2" s="3481"/>
      <c r="JHU2" s="3481"/>
      <c r="JHV2" s="3481"/>
      <c r="JHW2" s="3481"/>
      <c r="JHX2" s="3481"/>
      <c r="JHY2" s="3481"/>
      <c r="JHZ2" s="3481"/>
      <c r="JIA2" s="3481"/>
      <c r="JIB2" s="3481"/>
      <c r="JIC2" s="3481"/>
      <c r="JID2" s="3481"/>
      <c r="JIE2" s="3481"/>
      <c r="JIF2" s="3481"/>
      <c r="JIG2" s="3481"/>
      <c r="JIH2" s="3481"/>
      <c r="JII2" s="3481"/>
      <c r="JIJ2" s="3481"/>
      <c r="JIK2" s="3481"/>
      <c r="JIL2" s="3481"/>
      <c r="JIM2" s="3481"/>
      <c r="JIN2" s="3481"/>
      <c r="JIO2" s="3481"/>
      <c r="JIP2" s="3481"/>
      <c r="JIQ2" s="3481"/>
      <c r="JIR2" s="3481"/>
      <c r="JIS2" s="3481"/>
      <c r="JIT2" s="3481"/>
      <c r="JIU2" s="3481"/>
      <c r="JIV2" s="3481"/>
      <c r="JIW2" s="3481"/>
      <c r="JIX2" s="3481"/>
      <c r="JIY2" s="3481"/>
      <c r="JIZ2" s="3481"/>
      <c r="JJA2" s="3481"/>
      <c r="JJB2" s="3481"/>
      <c r="JJC2" s="3481"/>
      <c r="JJD2" s="3481"/>
      <c r="JJE2" s="3481"/>
      <c r="JJF2" s="3481"/>
      <c r="JJG2" s="3481"/>
      <c r="JJH2" s="3481"/>
      <c r="JJI2" s="3481"/>
      <c r="JJJ2" s="3481"/>
      <c r="JJK2" s="3481"/>
      <c r="JJL2" s="3481"/>
      <c r="JJM2" s="3481"/>
      <c r="JJN2" s="3481"/>
      <c r="JJO2" s="3481"/>
      <c r="JJP2" s="3481"/>
      <c r="JJQ2" s="3481"/>
      <c r="JJR2" s="3481"/>
      <c r="JJS2" s="3481"/>
      <c r="JJT2" s="3481"/>
      <c r="JJU2" s="3481"/>
      <c r="JJV2" s="3481"/>
      <c r="JJW2" s="3481"/>
      <c r="JJX2" s="3481"/>
      <c r="JJY2" s="3481"/>
      <c r="JJZ2" s="3481"/>
      <c r="JKA2" s="3481"/>
      <c r="JKB2" s="3481"/>
      <c r="JKC2" s="3481"/>
      <c r="JKD2" s="3481"/>
      <c r="JKE2" s="3481"/>
      <c r="JKF2" s="3481"/>
      <c r="JKG2" s="3481"/>
      <c r="JKH2" s="3481"/>
      <c r="JKI2" s="3481"/>
      <c r="JKJ2" s="3481"/>
      <c r="JKK2" s="3481"/>
      <c r="JKL2" s="3481"/>
      <c r="JKM2" s="3481"/>
      <c r="JKN2" s="3481"/>
      <c r="JKO2" s="3481"/>
      <c r="JKP2" s="3481"/>
      <c r="JKQ2" s="3481"/>
      <c r="JKR2" s="3481"/>
      <c r="JKS2" s="3481"/>
      <c r="JKT2" s="3481"/>
      <c r="JKU2" s="3481"/>
      <c r="JKV2" s="3481"/>
      <c r="JKW2" s="3481"/>
      <c r="JKX2" s="3481"/>
      <c r="JKY2" s="3481"/>
      <c r="JKZ2" s="3481"/>
      <c r="JLA2" s="3481"/>
      <c r="JLB2" s="3481"/>
      <c r="JLC2" s="3481"/>
      <c r="JLD2" s="3481"/>
      <c r="JLE2" s="3481"/>
      <c r="JLF2" s="3481"/>
      <c r="JLG2" s="3481"/>
      <c r="JLH2" s="3481"/>
      <c r="JLI2" s="3481"/>
      <c r="JLJ2" s="3481"/>
      <c r="JLK2" s="3481"/>
      <c r="JLL2" s="3481"/>
      <c r="JLM2" s="3481"/>
      <c r="JLN2" s="3481"/>
      <c r="JLO2" s="3481"/>
      <c r="JLP2" s="3481"/>
      <c r="JLQ2" s="3481"/>
      <c r="JLR2" s="3481"/>
      <c r="JLS2" s="3481"/>
      <c r="JLT2" s="3481"/>
      <c r="JLU2" s="3481"/>
      <c r="JLV2" s="3481"/>
      <c r="JLW2" s="3481"/>
      <c r="JLX2" s="3481"/>
      <c r="JLY2" s="3481"/>
      <c r="JLZ2" s="3481"/>
      <c r="JMA2" s="3481"/>
      <c r="JMB2" s="3481"/>
      <c r="JMC2" s="3481"/>
      <c r="JMD2" s="3481"/>
      <c r="JME2" s="3481"/>
      <c r="JMF2" s="3481"/>
      <c r="JMG2" s="3481"/>
      <c r="JMH2" s="3481"/>
      <c r="JMI2" s="3481"/>
      <c r="JMJ2" s="3481"/>
      <c r="JMK2" s="3481"/>
      <c r="JML2" s="3481"/>
      <c r="JMM2" s="3481"/>
      <c r="JMN2" s="3481"/>
      <c r="JMO2" s="3481"/>
      <c r="JMP2" s="3481"/>
      <c r="JMQ2" s="3481"/>
      <c r="JMR2" s="3481"/>
      <c r="JMS2" s="3481"/>
      <c r="JMT2" s="3481"/>
      <c r="JMU2" s="3481"/>
      <c r="JMV2" s="3481"/>
      <c r="JMW2" s="3481"/>
      <c r="JMX2" s="3481"/>
      <c r="JMY2" s="3481"/>
      <c r="JMZ2" s="3481"/>
      <c r="JNA2" s="3481"/>
      <c r="JNB2" s="3481"/>
      <c r="JNC2" s="3481"/>
      <c r="JND2" s="3481"/>
      <c r="JNE2" s="3481"/>
      <c r="JNF2" s="3481"/>
      <c r="JNG2" s="3481"/>
      <c r="JNH2" s="3481"/>
      <c r="JNI2" s="3481"/>
      <c r="JNJ2" s="3481"/>
      <c r="JNK2" s="3481"/>
      <c r="JNL2" s="3481"/>
      <c r="JNM2" s="3481"/>
      <c r="JNN2" s="3481"/>
      <c r="JNO2" s="3481"/>
      <c r="JNP2" s="3481"/>
      <c r="JNQ2" s="3481"/>
      <c r="JNR2" s="3481"/>
      <c r="JNS2" s="3481"/>
      <c r="JNT2" s="3481"/>
      <c r="JNU2" s="3481"/>
      <c r="JNV2" s="3481"/>
      <c r="JNW2" s="3481"/>
      <c r="JNX2" s="3481"/>
      <c r="JNY2" s="3481"/>
      <c r="JNZ2" s="3481"/>
      <c r="JOA2" s="3481"/>
      <c r="JOB2" s="3481"/>
      <c r="JOC2" s="3481"/>
      <c r="JOD2" s="3481"/>
      <c r="JOE2" s="3481"/>
      <c r="JOF2" s="3481"/>
      <c r="JOG2" s="3481"/>
      <c r="JOH2" s="3481"/>
      <c r="JOI2" s="3481"/>
      <c r="JOJ2" s="3481"/>
      <c r="JOK2" s="3481"/>
      <c r="JOL2" s="3481"/>
      <c r="JOM2" s="3481"/>
      <c r="JON2" s="3481"/>
      <c r="JOO2" s="3481"/>
      <c r="JOP2" s="3481"/>
      <c r="JOQ2" s="3481"/>
      <c r="JOR2" s="3481"/>
      <c r="JOS2" s="3481"/>
      <c r="JOT2" s="3481"/>
      <c r="JOU2" s="3481"/>
      <c r="JOV2" s="3481"/>
      <c r="JOW2" s="3481"/>
      <c r="JOX2" s="3481"/>
      <c r="JOY2" s="3481"/>
      <c r="JOZ2" s="3481"/>
      <c r="JPA2" s="3481"/>
      <c r="JPB2" s="3481"/>
      <c r="JPC2" s="3481"/>
      <c r="JPD2" s="3481"/>
      <c r="JPE2" s="3481"/>
      <c r="JPF2" s="3481"/>
      <c r="JPG2" s="3481"/>
      <c r="JPH2" s="3481"/>
      <c r="JPI2" s="3481"/>
      <c r="JPJ2" s="3481"/>
      <c r="JPK2" s="3481"/>
      <c r="JPL2" s="3481"/>
      <c r="JPM2" s="3481"/>
      <c r="JPN2" s="3481"/>
      <c r="JPO2" s="3481"/>
      <c r="JPP2" s="3481"/>
      <c r="JPQ2" s="3481"/>
      <c r="JPR2" s="3481"/>
      <c r="JPS2" s="3481"/>
      <c r="JPT2" s="3481"/>
      <c r="JPU2" s="3481"/>
      <c r="JPV2" s="3481"/>
      <c r="JPW2" s="3481"/>
      <c r="JPX2" s="3481"/>
      <c r="JPY2" s="3481"/>
      <c r="JPZ2" s="3481"/>
      <c r="JQA2" s="3481"/>
      <c r="JQB2" s="3481"/>
      <c r="JQC2" s="3481"/>
      <c r="JQD2" s="3481"/>
      <c r="JQE2" s="3481"/>
      <c r="JQF2" s="3481"/>
      <c r="JQG2" s="3481"/>
      <c r="JQH2" s="3481"/>
      <c r="JQI2" s="3481"/>
      <c r="JQJ2" s="3481"/>
      <c r="JQK2" s="3481"/>
      <c r="JQL2" s="3481"/>
      <c r="JQM2" s="3481"/>
      <c r="JQN2" s="3481"/>
      <c r="JQO2" s="3481"/>
      <c r="JQP2" s="3481"/>
      <c r="JQQ2" s="3481"/>
      <c r="JQR2" s="3481"/>
      <c r="JQS2" s="3481"/>
      <c r="JQT2" s="3481"/>
      <c r="JQU2" s="3481"/>
      <c r="JQV2" s="3481"/>
      <c r="JQW2" s="3481"/>
      <c r="JQX2" s="3481"/>
      <c r="JQY2" s="3481"/>
      <c r="JQZ2" s="3481"/>
      <c r="JRA2" s="3481"/>
      <c r="JRB2" s="3481"/>
      <c r="JRC2" s="3481"/>
      <c r="JRD2" s="3481"/>
      <c r="JRE2" s="3481"/>
      <c r="JRF2" s="3481"/>
      <c r="JRG2" s="3481"/>
      <c r="JRH2" s="3481"/>
      <c r="JRI2" s="3481"/>
      <c r="JRJ2" s="3481"/>
      <c r="JRK2" s="3481"/>
      <c r="JRL2" s="3481"/>
      <c r="JRM2" s="3481"/>
      <c r="JRN2" s="3481"/>
      <c r="JRO2" s="3481"/>
      <c r="JRP2" s="3481"/>
      <c r="JRQ2" s="3481"/>
      <c r="JRR2" s="3481"/>
      <c r="JRS2" s="3481"/>
      <c r="JRT2" s="3481"/>
      <c r="JRU2" s="3481"/>
      <c r="JRV2" s="3481"/>
      <c r="JRW2" s="3481"/>
      <c r="JRX2" s="3481"/>
      <c r="JRY2" s="3481"/>
      <c r="JRZ2" s="3481"/>
      <c r="JSA2" s="3481"/>
      <c r="JSB2" s="3481"/>
      <c r="JSC2" s="3481"/>
      <c r="JSD2" s="3481"/>
      <c r="JSE2" s="3481"/>
      <c r="JSF2" s="3481"/>
      <c r="JSG2" s="3481"/>
      <c r="JSH2" s="3481"/>
      <c r="JSI2" s="3481"/>
      <c r="JSJ2" s="3481"/>
      <c r="JSK2" s="3481"/>
      <c r="JSL2" s="3481"/>
      <c r="JSM2" s="3481"/>
      <c r="JSN2" s="3481"/>
      <c r="JSO2" s="3481"/>
      <c r="JSP2" s="3481"/>
      <c r="JSQ2" s="3481"/>
      <c r="JSR2" s="3481"/>
      <c r="JSS2" s="3481"/>
      <c r="JST2" s="3481"/>
      <c r="JSU2" s="3481"/>
      <c r="JSV2" s="3481"/>
      <c r="JSW2" s="3481"/>
      <c r="JSX2" s="3481"/>
      <c r="JSY2" s="3481"/>
      <c r="JSZ2" s="3481"/>
      <c r="JTA2" s="3481"/>
      <c r="JTB2" s="3481"/>
      <c r="JTC2" s="3481"/>
      <c r="JTD2" s="3481"/>
      <c r="JTE2" s="3481"/>
      <c r="JTF2" s="3481"/>
      <c r="JTG2" s="3481"/>
      <c r="JTH2" s="3481"/>
      <c r="JTI2" s="3481"/>
      <c r="JTJ2" s="3481"/>
      <c r="JTK2" s="3481"/>
      <c r="JTL2" s="3481"/>
      <c r="JTM2" s="3481"/>
      <c r="JTN2" s="3481"/>
      <c r="JTO2" s="3481"/>
      <c r="JTP2" s="3481"/>
      <c r="JTQ2" s="3481"/>
      <c r="JTR2" s="3481"/>
      <c r="JTS2" s="3481"/>
      <c r="JTT2" s="3481"/>
      <c r="JTU2" s="3481"/>
      <c r="JTV2" s="3481"/>
      <c r="JTW2" s="3481"/>
      <c r="JTX2" s="3481"/>
      <c r="JTY2" s="3481"/>
      <c r="JTZ2" s="3481"/>
      <c r="JUA2" s="3481"/>
      <c r="JUB2" s="3481"/>
      <c r="JUC2" s="3481"/>
      <c r="JUD2" s="3481"/>
      <c r="JUE2" s="3481"/>
      <c r="JUF2" s="3481"/>
      <c r="JUG2" s="3481"/>
      <c r="JUH2" s="3481"/>
      <c r="JUI2" s="3481"/>
      <c r="JUJ2" s="3481"/>
      <c r="JUK2" s="3481"/>
      <c r="JUL2" s="3481"/>
      <c r="JUM2" s="3481"/>
      <c r="JUN2" s="3481"/>
      <c r="JUO2" s="3481"/>
      <c r="JUP2" s="3481"/>
      <c r="JUQ2" s="3481"/>
      <c r="JUR2" s="3481"/>
      <c r="JUS2" s="3481"/>
      <c r="JUT2" s="3481"/>
      <c r="JUU2" s="3481"/>
      <c r="JUV2" s="3481"/>
      <c r="JUW2" s="3481"/>
      <c r="JUX2" s="3481"/>
      <c r="JUY2" s="3481"/>
      <c r="JUZ2" s="3481"/>
      <c r="JVA2" s="3481"/>
      <c r="JVB2" s="3481"/>
      <c r="JVC2" s="3481"/>
      <c r="JVD2" s="3481"/>
      <c r="JVE2" s="3481"/>
      <c r="JVF2" s="3481"/>
      <c r="JVG2" s="3481"/>
      <c r="JVH2" s="3481"/>
      <c r="JVI2" s="3481"/>
      <c r="JVJ2" s="3481"/>
      <c r="JVK2" s="3481"/>
      <c r="JVL2" s="3481"/>
      <c r="JVM2" s="3481"/>
      <c r="JVN2" s="3481"/>
      <c r="JVO2" s="3481"/>
      <c r="JVP2" s="3481"/>
      <c r="JVQ2" s="3481"/>
      <c r="JVR2" s="3481"/>
      <c r="JVS2" s="3481"/>
      <c r="JVT2" s="3481"/>
      <c r="JVU2" s="3481"/>
      <c r="JVV2" s="3481"/>
      <c r="JVW2" s="3481"/>
      <c r="JVX2" s="3481"/>
      <c r="JVY2" s="3481"/>
      <c r="JVZ2" s="3481"/>
      <c r="JWA2" s="3481"/>
      <c r="JWB2" s="3481"/>
      <c r="JWC2" s="3481"/>
      <c r="JWD2" s="3481"/>
      <c r="JWE2" s="3481"/>
      <c r="JWF2" s="3481"/>
      <c r="JWG2" s="3481"/>
      <c r="JWH2" s="3481"/>
      <c r="JWI2" s="3481"/>
      <c r="JWJ2" s="3481"/>
      <c r="JWK2" s="3481"/>
      <c r="JWL2" s="3481"/>
      <c r="JWM2" s="3481"/>
      <c r="JWN2" s="3481"/>
      <c r="JWO2" s="3481"/>
      <c r="JWP2" s="3481"/>
      <c r="JWQ2" s="3481"/>
      <c r="JWR2" s="3481"/>
      <c r="JWS2" s="3481"/>
      <c r="JWT2" s="3481"/>
      <c r="JWU2" s="3481"/>
      <c r="JWV2" s="3481"/>
      <c r="JWW2" s="3481"/>
      <c r="JWX2" s="3481"/>
      <c r="JWY2" s="3481"/>
      <c r="JWZ2" s="3481"/>
      <c r="JXA2" s="3481"/>
      <c r="JXB2" s="3481"/>
      <c r="JXC2" s="3481"/>
      <c r="JXD2" s="3481"/>
      <c r="JXE2" s="3481"/>
      <c r="JXF2" s="3481"/>
      <c r="JXG2" s="3481"/>
      <c r="JXH2" s="3481"/>
      <c r="JXI2" s="3481"/>
      <c r="JXJ2" s="3481"/>
      <c r="JXK2" s="3481"/>
      <c r="JXL2" s="3481"/>
      <c r="JXM2" s="3481"/>
      <c r="JXN2" s="3481"/>
      <c r="JXO2" s="3481"/>
      <c r="JXP2" s="3481"/>
      <c r="JXQ2" s="3481"/>
      <c r="JXR2" s="3481"/>
      <c r="JXS2" s="3481"/>
      <c r="JXT2" s="3481"/>
      <c r="JXU2" s="3481"/>
      <c r="JXV2" s="3481"/>
      <c r="JXW2" s="3481"/>
      <c r="JXX2" s="3481"/>
      <c r="JXY2" s="3481"/>
      <c r="JXZ2" s="3481"/>
      <c r="JYA2" s="3481"/>
      <c r="JYB2" s="3481"/>
      <c r="JYC2" s="3481"/>
      <c r="JYD2" s="3481"/>
      <c r="JYE2" s="3481"/>
      <c r="JYF2" s="3481"/>
      <c r="JYG2" s="3481"/>
      <c r="JYH2" s="3481"/>
      <c r="JYI2" s="3481"/>
      <c r="JYJ2" s="3481"/>
      <c r="JYK2" s="3481"/>
      <c r="JYL2" s="3481"/>
      <c r="JYM2" s="3481"/>
      <c r="JYN2" s="3481"/>
      <c r="JYO2" s="3481"/>
      <c r="JYP2" s="3481"/>
      <c r="JYQ2" s="3481"/>
      <c r="JYR2" s="3481"/>
      <c r="JYS2" s="3481"/>
      <c r="JYT2" s="3481"/>
      <c r="JYU2" s="3481"/>
      <c r="JYV2" s="3481"/>
      <c r="JYW2" s="3481"/>
      <c r="JYX2" s="3481"/>
      <c r="JYY2" s="3481"/>
      <c r="JYZ2" s="3481"/>
      <c r="JZA2" s="3481"/>
      <c r="JZB2" s="3481"/>
      <c r="JZC2" s="3481"/>
      <c r="JZD2" s="3481"/>
      <c r="JZE2" s="3481"/>
      <c r="JZF2" s="3481"/>
      <c r="JZG2" s="3481"/>
      <c r="JZH2" s="3481"/>
      <c r="JZI2" s="3481"/>
      <c r="JZJ2" s="3481"/>
      <c r="JZK2" s="3481"/>
      <c r="JZL2" s="3481"/>
      <c r="JZM2" s="3481"/>
      <c r="JZN2" s="3481"/>
      <c r="JZO2" s="3481"/>
      <c r="JZP2" s="3481"/>
      <c r="JZQ2" s="3481"/>
      <c r="JZR2" s="3481"/>
      <c r="JZS2" s="3481"/>
      <c r="JZT2" s="3481"/>
      <c r="JZU2" s="3481"/>
      <c r="JZV2" s="3481"/>
      <c r="JZW2" s="3481"/>
      <c r="JZX2" s="3481"/>
      <c r="JZY2" s="3481"/>
      <c r="JZZ2" s="3481"/>
      <c r="KAA2" s="3481"/>
      <c r="KAB2" s="3481"/>
      <c r="KAC2" s="3481"/>
      <c r="KAD2" s="3481"/>
      <c r="KAE2" s="3481"/>
      <c r="KAF2" s="3481"/>
      <c r="KAG2" s="3481"/>
      <c r="KAH2" s="3481"/>
      <c r="KAI2" s="3481"/>
      <c r="KAJ2" s="3481"/>
      <c r="KAK2" s="3481"/>
      <c r="KAL2" s="3481"/>
      <c r="KAM2" s="3481"/>
      <c r="KAN2" s="3481"/>
      <c r="KAO2" s="3481"/>
      <c r="KAP2" s="3481"/>
      <c r="KAQ2" s="3481"/>
      <c r="KAR2" s="3481"/>
      <c r="KAS2" s="3481"/>
      <c r="KAT2" s="3481"/>
      <c r="KAU2" s="3481"/>
      <c r="KAV2" s="3481"/>
      <c r="KAW2" s="3481"/>
      <c r="KAX2" s="3481"/>
      <c r="KAY2" s="3481"/>
      <c r="KAZ2" s="3481"/>
      <c r="KBA2" s="3481"/>
      <c r="KBB2" s="3481"/>
      <c r="KBC2" s="3481"/>
      <c r="KBD2" s="3481"/>
      <c r="KBE2" s="3481"/>
      <c r="KBF2" s="3481"/>
      <c r="KBG2" s="3481"/>
      <c r="KBH2" s="3481"/>
      <c r="KBI2" s="3481"/>
      <c r="KBJ2" s="3481"/>
      <c r="KBK2" s="3481"/>
      <c r="KBL2" s="3481"/>
      <c r="KBM2" s="3481"/>
      <c r="KBN2" s="3481"/>
      <c r="KBO2" s="3481"/>
      <c r="KBP2" s="3481"/>
      <c r="KBQ2" s="3481"/>
      <c r="KBR2" s="3481"/>
      <c r="KBS2" s="3481"/>
      <c r="KBT2" s="3481"/>
      <c r="KBU2" s="3481"/>
      <c r="KBV2" s="3481"/>
      <c r="KBW2" s="3481"/>
      <c r="KBX2" s="3481"/>
      <c r="KBY2" s="3481"/>
      <c r="KBZ2" s="3481"/>
      <c r="KCA2" s="3481"/>
      <c r="KCB2" s="3481"/>
      <c r="KCC2" s="3481"/>
      <c r="KCD2" s="3481"/>
      <c r="KCE2" s="3481"/>
      <c r="KCF2" s="3481"/>
      <c r="KCG2" s="3481"/>
      <c r="KCH2" s="3481"/>
      <c r="KCI2" s="3481"/>
      <c r="KCJ2" s="3481"/>
      <c r="KCK2" s="3481"/>
      <c r="KCL2" s="3481"/>
      <c r="KCM2" s="3481"/>
      <c r="KCN2" s="3481"/>
      <c r="KCO2" s="3481"/>
      <c r="KCP2" s="3481"/>
      <c r="KCQ2" s="3481"/>
      <c r="KCR2" s="3481"/>
      <c r="KCS2" s="3481"/>
      <c r="KCT2" s="3481"/>
      <c r="KCU2" s="3481"/>
      <c r="KCV2" s="3481"/>
      <c r="KCW2" s="3481"/>
      <c r="KCX2" s="3481"/>
      <c r="KCY2" s="3481"/>
      <c r="KCZ2" s="3481"/>
      <c r="KDA2" s="3481"/>
      <c r="KDB2" s="3481"/>
      <c r="KDC2" s="3481"/>
      <c r="KDD2" s="3481"/>
      <c r="KDE2" s="3481"/>
      <c r="KDF2" s="3481"/>
      <c r="KDG2" s="3481"/>
      <c r="KDH2" s="3481"/>
      <c r="KDI2" s="3481"/>
      <c r="KDJ2" s="3481"/>
      <c r="KDK2" s="3481"/>
      <c r="KDL2" s="3481"/>
      <c r="KDM2" s="3481"/>
      <c r="KDN2" s="3481"/>
      <c r="KDO2" s="3481"/>
      <c r="KDP2" s="3481"/>
      <c r="KDQ2" s="3481"/>
      <c r="KDR2" s="3481"/>
      <c r="KDS2" s="3481"/>
      <c r="KDT2" s="3481"/>
      <c r="KDU2" s="3481"/>
      <c r="KDV2" s="3481"/>
      <c r="KDW2" s="3481"/>
      <c r="KDX2" s="3481"/>
      <c r="KDY2" s="3481"/>
      <c r="KDZ2" s="3481"/>
      <c r="KEA2" s="3481"/>
      <c r="KEB2" s="3481"/>
      <c r="KEC2" s="3481"/>
      <c r="KED2" s="3481"/>
      <c r="KEE2" s="3481"/>
      <c r="KEF2" s="3481"/>
      <c r="KEG2" s="3481"/>
      <c r="KEH2" s="3481"/>
      <c r="KEI2" s="3481"/>
      <c r="KEJ2" s="3481"/>
      <c r="KEK2" s="3481"/>
      <c r="KEL2" s="3481"/>
      <c r="KEM2" s="3481"/>
      <c r="KEN2" s="3481"/>
      <c r="KEO2" s="3481"/>
      <c r="KEP2" s="3481"/>
      <c r="KEQ2" s="3481"/>
      <c r="KER2" s="3481"/>
      <c r="KES2" s="3481"/>
      <c r="KET2" s="3481"/>
      <c r="KEU2" s="3481"/>
      <c r="KEV2" s="3481"/>
      <c r="KEW2" s="3481"/>
      <c r="KEX2" s="3481"/>
      <c r="KEY2" s="3481"/>
      <c r="KEZ2" s="3481"/>
      <c r="KFA2" s="3481"/>
      <c r="KFB2" s="3481"/>
      <c r="KFC2" s="3481"/>
      <c r="KFD2" s="3481"/>
      <c r="KFE2" s="3481"/>
      <c r="KFF2" s="3481"/>
      <c r="KFG2" s="3481"/>
      <c r="KFH2" s="3481"/>
      <c r="KFI2" s="3481"/>
      <c r="KFJ2" s="3481"/>
      <c r="KFK2" s="3481"/>
      <c r="KFL2" s="3481"/>
      <c r="KFM2" s="3481"/>
      <c r="KFN2" s="3481"/>
      <c r="KFO2" s="3481"/>
      <c r="KFP2" s="3481"/>
      <c r="KFQ2" s="3481"/>
      <c r="KFR2" s="3481"/>
      <c r="KFS2" s="3481"/>
      <c r="KFT2" s="3481"/>
      <c r="KFU2" s="3481"/>
      <c r="KFV2" s="3481"/>
      <c r="KFW2" s="3481"/>
      <c r="KFX2" s="3481"/>
      <c r="KFY2" s="3481"/>
      <c r="KFZ2" s="3481"/>
      <c r="KGA2" s="3481"/>
      <c r="KGB2" s="3481"/>
      <c r="KGC2" s="3481"/>
      <c r="KGD2" s="3481"/>
      <c r="KGE2" s="3481"/>
      <c r="KGF2" s="3481"/>
      <c r="KGG2" s="3481"/>
      <c r="KGH2" s="3481"/>
      <c r="KGI2" s="3481"/>
      <c r="KGJ2" s="3481"/>
      <c r="KGK2" s="3481"/>
      <c r="KGL2" s="3481"/>
      <c r="KGM2" s="3481"/>
      <c r="KGN2" s="3481"/>
      <c r="KGO2" s="3481"/>
      <c r="KGP2" s="3481"/>
      <c r="KGQ2" s="3481"/>
      <c r="KGR2" s="3481"/>
      <c r="KGS2" s="3481"/>
      <c r="KGT2" s="3481"/>
      <c r="KGU2" s="3481"/>
      <c r="KGV2" s="3481"/>
      <c r="KGW2" s="3481"/>
      <c r="KGX2" s="3481"/>
      <c r="KGY2" s="3481"/>
      <c r="KGZ2" s="3481"/>
      <c r="KHA2" s="3481"/>
      <c r="KHB2" s="3481"/>
      <c r="KHC2" s="3481"/>
      <c r="KHD2" s="3481"/>
      <c r="KHE2" s="3481"/>
      <c r="KHF2" s="3481"/>
      <c r="KHG2" s="3481"/>
      <c r="KHH2" s="3481"/>
      <c r="KHI2" s="3481"/>
      <c r="KHJ2" s="3481"/>
      <c r="KHK2" s="3481"/>
      <c r="KHL2" s="3481"/>
      <c r="KHM2" s="3481"/>
      <c r="KHN2" s="3481"/>
      <c r="KHO2" s="3481"/>
      <c r="KHP2" s="3481"/>
      <c r="KHQ2" s="3481"/>
      <c r="KHR2" s="3481"/>
      <c r="KHS2" s="3481"/>
      <c r="KHT2" s="3481"/>
      <c r="KHU2" s="3481"/>
      <c r="KHV2" s="3481"/>
      <c r="KHW2" s="3481"/>
      <c r="KHX2" s="3481"/>
      <c r="KHY2" s="3481"/>
      <c r="KHZ2" s="3481"/>
      <c r="KIA2" s="3481"/>
      <c r="KIB2" s="3481"/>
      <c r="KIC2" s="3481"/>
      <c r="KID2" s="3481"/>
      <c r="KIE2" s="3481"/>
      <c r="KIF2" s="3481"/>
      <c r="KIG2" s="3481"/>
      <c r="KIH2" s="3481"/>
      <c r="KII2" s="3481"/>
      <c r="KIJ2" s="3481"/>
      <c r="KIK2" s="3481"/>
      <c r="KIL2" s="3481"/>
      <c r="KIM2" s="3481"/>
      <c r="KIN2" s="3481"/>
      <c r="KIO2" s="3481"/>
      <c r="KIP2" s="3481"/>
      <c r="KIQ2" s="3481"/>
      <c r="KIR2" s="3481"/>
      <c r="KIS2" s="3481"/>
      <c r="KIT2" s="3481"/>
      <c r="KIU2" s="3481"/>
      <c r="KIV2" s="3481"/>
      <c r="KIW2" s="3481"/>
      <c r="KIX2" s="3481"/>
      <c r="KIY2" s="3481"/>
      <c r="KIZ2" s="3481"/>
      <c r="KJA2" s="3481"/>
      <c r="KJB2" s="3481"/>
      <c r="KJC2" s="3481"/>
      <c r="KJD2" s="3481"/>
      <c r="KJE2" s="3481"/>
      <c r="KJF2" s="3481"/>
      <c r="KJG2" s="3481"/>
      <c r="KJH2" s="3481"/>
      <c r="KJI2" s="3481"/>
      <c r="KJJ2" s="3481"/>
      <c r="KJK2" s="3481"/>
      <c r="KJL2" s="3481"/>
      <c r="KJM2" s="3481"/>
      <c r="KJN2" s="3481"/>
      <c r="KJO2" s="3481"/>
      <c r="KJP2" s="3481"/>
      <c r="KJQ2" s="3481"/>
      <c r="KJR2" s="3481"/>
      <c r="KJS2" s="3481"/>
      <c r="KJT2" s="3481"/>
      <c r="KJU2" s="3481"/>
      <c r="KJV2" s="3481"/>
      <c r="KJW2" s="3481"/>
      <c r="KJX2" s="3481"/>
      <c r="KJY2" s="3481"/>
      <c r="KJZ2" s="3481"/>
      <c r="KKA2" s="3481"/>
      <c r="KKB2" s="3481"/>
      <c r="KKC2" s="3481"/>
      <c r="KKD2" s="3481"/>
      <c r="KKE2" s="3481"/>
      <c r="KKF2" s="3481"/>
      <c r="KKG2" s="3481"/>
      <c r="KKH2" s="3481"/>
      <c r="KKI2" s="3481"/>
      <c r="KKJ2" s="3481"/>
      <c r="KKK2" s="3481"/>
      <c r="KKL2" s="3481"/>
      <c r="KKM2" s="3481"/>
      <c r="KKN2" s="3481"/>
      <c r="KKO2" s="3481"/>
      <c r="KKP2" s="3481"/>
      <c r="KKQ2" s="3481"/>
      <c r="KKR2" s="3481"/>
      <c r="KKS2" s="3481"/>
      <c r="KKT2" s="3481"/>
      <c r="KKU2" s="3481"/>
      <c r="KKV2" s="3481"/>
      <c r="KKW2" s="3481"/>
      <c r="KKX2" s="3481"/>
      <c r="KKY2" s="3481"/>
      <c r="KKZ2" s="3481"/>
      <c r="KLA2" s="3481"/>
      <c r="KLB2" s="3481"/>
      <c r="KLC2" s="3481"/>
      <c r="KLD2" s="3481"/>
      <c r="KLE2" s="3481"/>
      <c r="KLF2" s="3481"/>
      <c r="KLG2" s="3481"/>
      <c r="KLH2" s="3481"/>
      <c r="KLI2" s="3481"/>
      <c r="KLJ2" s="3481"/>
      <c r="KLK2" s="3481"/>
      <c r="KLL2" s="3481"/>
      <c r="KLM2" s="3481"/>
      <c r="KLN2" s="3481"/>
      <c r="KLO2" s="3481"/>
      <c r="KLP2" s="3481"/>
      <c r="KLQ2" s="3481"/>
      <c r="KLR2" s="3481"/>
      <c r="KLS2" s="3481"/>
      <c r="KLT2" s="3481"/>
      <c r="KLU2" s="3481"/>
      <c r="KLV2" s="3481"/>
      <c r="KLW2" s="3481"/>
      <c r="KLX2" s="3481"/>
      <c r="KLY2" s="3481"/>
      <c r="KLZ2" s="3481"/>
      <c r="KMA2" s="3481"/>
      <c r="KMB2" s="3481"/>
      <c r="KMC2" s="3481"/>
      <c r="KMD2" s="3481"/>
      <c r="KME2" s="3481"/>
      <c r="KMF2" s="3481"/>
      <c r="KMG2" s="3481"/>
      <c r="KMH2" s="3481"/>
      <c r="KMI2" s="3481"/>
      <c r="KMJ2" s="3481"/>
      <c r="KMK2" s="3481"/>
      <c r="KML2" s="3481"/>
      <c r="KMM2" s="3481"/>
      <c r="KMN2" s="3481"/>
      <c r="KMO2" s="3481"/>
      <c r="KMP2" s="3481"/>
      <c r="KMQ2" s="3481"/>
      <c r="KMR2" s="3481"/>
      <c r="KMS2" s="3481"/>
      <c r="KMT2" s="3481"/>
      <c r="KMU2" s="3481"/>
      <c r="KMV2" s="3481"/>
      <c r="KMW2" s="3481"/>
      <c r="KMX2" s="3481"/>
      <c r="KMY2" s="3481"/>
      <c r="KMZ2" s="3481"/>
      <c r="KNA2" s="3481"/>
      <c r="KNB2" s="3481"/>
      <c r="KNC2" s="3481"/>
      <c r="KND2" s="3481"/>
      <c r="KNE2" s="3481"/>
      <c r="KNF2" s="3481"/>
      <c r="KNG2" s="3481"/>
      <c r="KNH2" s="3481"/>
      <c r="KNI2" s="3481"/>
      <c r="KNJ2" s="3481"/>
      <c r="KNK2" s="3481"/>
      <c r="KNL2" s="3481"/>
      <c r="KNM2" s="3481"/>
      <c r="KNN2" s="3481"/>
      <c r="KNO2" s="3481"/>
      <c r="KNP2" s="3481"/>
      <c r="KNQ2" s="3481"/>
      <c r="KNR2" s="3481"/>
      <c r="KNS2" s="3481"/>
      <c r="KNT2" s="3481"/>
      <c r="KNU2" s="3481"/>
      <c r="KNV2" s="3481"/>
      <c r="KNW2" s="3481"/>
      <c r="KNX2" s="3481"/>
      <c r="KNY2" s="3481"/>
      <c r="KNZ2" s="3481"/>
      <c r="KOA2" s="3481"/>
      <c r="KOB2" s="3481"/>
      <c r="KOC2" s="3481"/>
      <c r="KOD2" s="3481"/>
      <c r="KOE2" s="3481"/>
      <c r="KOF2" s="3481"/>
      <c r="KOG2" s="3481"/>
      <c r="KOH2" s="3481"/>
      <c r="KOI2" s="3481"/>
      <c r="KOJ2" s="3481"/>
      <c r="KOK2" s="3481"/>
      <c r="KOL2" s="3481"/>
      <c r="KOM2" s="3481"/>
      <c r="KON2" s="3481"/>
      <c r="KOO2" s="3481"/>
      <c r="KOP2" s="3481"/>
      <c r="KOQ2" s="3481"/>
      <c r="KOR2" s="3481"/>
      <c r="KOS2" s="3481"/>
      <c r="KOT2" s="3481"/>
      <c r="KOU2" s="3481"/>
      <c r="KOV2" s="3481"/>
      <c r="KOW2" s="3481"/>
      <c r="KOX2" s="3481"/>
      <c r="KOY2" s="3481"/>
      <c r="KOZ2" s="3481"/>
      <c r="KPA2" s="3481"/>
      <c r="KPB2" s="3481"/>
      <c r="KPC2" s="3481"/>
      <c r="KPD2" s="3481"/>
      <c r="KPE2" s="3481"/>
      <c r="KPF2" s="3481"/>
      <c r="KPG2" s="3481"/>
      <c r="KPH2" s="3481"/>
      <c r="KPI2" s="3481"/>
      <c r="KPJ2" s="3481"/>
      <c r="KPK2" s="3481"/>
      <c r="KPL2" s="3481"/>
      <c r="KPM2" s="3481"/>
      <c r="KPN2" s="3481"/>
      <c r="KPO2" s="3481"/>
      <c r="KPP2" s="3481"/>
      <c r="KPQ2" s="3481"/>
      <c r="KPR2" s="3481"/>
      <c r="KPS2" s="3481"/>
      <c r="KPT2" s="3481"/>
      <c r="KPU2" s="3481"/>
      <c r="KPV2" s="3481"/>
      <c r="KPW2" s="3481"/>
      <c r="KPX2" s="3481"/>
      <c r="KPY2" s="3481"/>
      <c r="KPZ2" s="3481"/>
      <c r="KQA2" s="3481"/>
      <c r="KQB2" s="3481"/>
      <c r="KQC2" s="3481"/>
      <c r="KQD2" s="3481"/>
      <c r="KQE2" s="3481"/>
      <c r="KQF2" s="3481"/>
      <c r="KQG2" s="3481"/>
      <c r="KQH2" s="3481"/>
      <c r="KQI2" s="3481"/>
      <c r="KQJ2" s="3481"/>
      <c r="KQK2" s="3481"/>
      <c r="KQL2" s="3481"/>
      <c r="KQM2" s="3481"/>
      <c r="KQN2" s="3481"/>
      <c r="KQO2" s="3481"/>
      <c r="KQP2" s="3481"/>
      <c r="KQQ2" s="3481"/>
      <c r="KQR2" s="3481"/>
      <c r="KQS2" s="3481"/>
      <c r="KQT2" s="3481"/>
      <c r="KQU2" s="3481"/>
      <c r="KQV2" s="3481"/>
      <c r="KQW2" s="3481"/>
      <c r="KQX2" s="3481"/>
      <c r="KQY2" s="3481"/>
      <c r="KQZ2" s="3481"/>
      <c r="KRA2" s="3481"/>
      <c r="KRB2" s="3481"/>
      <c r="KRC2" s="3481"/>
      <c r="KRD2" s="3481"/>
      <c r="KRE2" s="3481"/>
      <c r="KRF2" s="3481"/>
      <c r="KRG2" s="3481"/>
      <c r="KRH2" s="3481"/>
      <c r="KRI2" s="3481"/>
      <c r="KRJ2" s="3481"/>
      <c r="KRK2" s="3481"/>
      <c r="KRL2" s="3481"/>
      <c r="KRM2" s="3481"/>
      <c r="KRN2" s="3481"/>
      <c r="KRO2" s="3481"/>
      <c r="KRP2" s="3481"/>
      <c r="KRQ2" s="3481"/>
      <c r="KRR2" s="3481"/>
      <c r="KRS2" s="3481"/>
      <c r="KRT2" s="3481"/>
      <c r="KRU2" s="3481"/>
      <c r="KRV2" s="3481"/>
      <c r="KRW2" s="3481"/>
      <c r="KRX2" s="3481"/>
      <c r="KRY2" s="3481"/>
      <c r="KRZ2" s="3481"/>
      <c r="KSA2" s="3481"/>
      <c r="KSB2" s="3481"/>
      <c r="KSC2" s="3481"/>
      <c r="KSD2" s="3481"/>
      <c r="KSE2" s="3481"/>
      <c r="KSF2" s="3481"/>
      <c r="KSG2" s="3481"/>
      <c r="KSH2" s="3481"/>
      <c r="KSI2" s="3481"/>
      <c r="KSJ2" s="3481"/>
      <c r="KSK2" s="3481"/>
      <c r="KSL2" s="3481"/>
      <c r="KSM2" s="3481"/>
      <c r="KSN2" s="3481"/>
      <c r="KSO2" s="3481"/>
      <c r="KSP2" s="3481"/>
      <c r="KSQ2" s="3481"/>
      <c r="KSR2" s="3481"/>
      <c r="KSS2" s="3481"/>
      <c r="KST2" s="3481"/>
      <c r="KSU2" s="3481"/>
      <c r="KSV2" s="3481"/>
      <c r="KSW2" s="3481"/>
      <c r="KSX2" s="3481"/>
      <c r="KSY2" s="3481"/>
      <c r="KSZ2" s="3481"/>
      <c r="KTA2" s="3481"/>
      <c r="KTB2" s="3481"/>
      <c r="KTC2" s="3481"/>
      <c r="KTD2" s="3481"/>
      <c r="KTE2" s="3481"/>
      <c r="KTF2" s="3481"/>
      <c r="KTG2" s="3481"/>
      <c r="KTH2" s="3481"/>
      <c r="KTI2" s="3481"/>
      <c r="KTJ2" s="3481"/>
      <c r="KTK2" s="3481"/>
      <c r="KTL2" s="3481"/>
      <c r="KTM2" s="3481"/>
      <c r="KTN2" s="3481"/>
      <c r="KTO2" s="3481"/>
      <c r="KTP2" s="3481"/>
      <c r="KTQ2" s="3481"/>
      <c r="KTR2" s="3481"/>
      <c r="KTS2" s="3481"/>
      <c r="KTT2" s="3481"/>
      <c r="KTU2" s="3481"/>
      <c r="KTV2" s="3481"/>
      <c r="KTW2" s="3481"/>
      <c r="KTX2" s="3481"/>
      <c r="KTY2" s="3481"/>
      <c r="KTZ2" s="3481"/>
      <c r="KUA2" s="3481"/>
      <c r="KUB2" s="3481"/>
      <c r="KUC2" s="3481"/>
      <c r="KUD2" s="3481"/>
      <c r="KUE2" s="3481"/>
      <c r="KUF2" s="3481"/>
      <c r="KUG2" s="3481"/>
      <c r="KUH2" s="3481"/>
      <c r="KUI2" s="3481"/>
      <c r="KUJ2" s="3481"/>
      <c r="KUK2" s="3481"/>
      <c r="KUL2" s="3481"/>
      <c r="KUM2" s="3481"/>
      <c r="KUN2" s="3481"/>
      <c r="KUO2" s="3481"/>
      <c r="KUP2" s="3481"/>
      <c r="KUQ2" s="3481"/>
      <c r="KUR2" s="3481"/>
      <c r="KUS2" s="3481"/>
      <c r="KUT2" s="3481"/>
      <c r="KUU2" s="3481"/>
      <c r="KUV2" s="3481"/>
      <c r="KUW2" s="3481"/>
      <c r="KUX2" s="3481"/>
      <c r="KUY2" s="3481"/>
      <c r="KUZ2" s="3481"/>
      <c r="KVA2" s="3481"/>
      <c r="KVB2" s="3481"/>
      <c r="KVC2" s="3481"/>
      <c r="KVD2" s="3481"/>
      <c r="KVE2" s="3481"/>
      <c r="KVF2" s="3481"/>
      <c r="KVG2" s="3481"/>
      <c r="KVH2" s="3481"/>
      <c r="KVI2" s="3481"/>
      <c r="KVJ2" s="3481"/>
      <c r="KVK2" s="3481"/>
      <c r="KVL2" s="3481"/>
      <c r="KVM2" s="3481"/>
      <c r="KVN2" s="3481"/>
      <c r="KVO2" s="3481"/>
      <c r="KVP2" s="3481"/>
      <c r="KVQ2" s="3481"/>
      <c r="KVR2" s="3481"/>
      <c r="KVS2" s="3481"/>
      <c r="KVT2" s="3481"/>
      <c r="KVU2" s="3481"/>
      <c r="KVV2" s="3481"/>
      <c r="KVW2" s="3481"/>
      <c r="KVX2" s="3481"/>
      <c r="KVY2" s="3481"/>
      <c r="KVZ2" s="3481"/>
      <c r="KWA2" s="3481"/>
      <c r="KWB2" s="3481"/>
      <c r="KWC2" s="3481"/>
      <c r="KWD2" s="3481"/>
      <c r="KWE2" s="3481"/>
      <c r="KWF2" s="3481"/>
      <c r="KWG2" s="3481"/>
      <c r="KWH2" s="3481"/>
      <c r="KWI2" s="3481"/>
      <c r="KWJ2" s="3481"/>
      <c r="KWK2" s="3481"/>
      <c r="KWL2" s="3481"/>
      <c r="KWM2" s="3481"/>
      <c r="KWN2" s="3481"/>
      <c r="KWO2" s="3481"/>
      <c r="KWP2" s="3481"/>
      <c r="KWQ2" s="3481"/>
      <c r="KWR2" s="3481"/>
      <c r="KWS2" s="3481"/>
      <c r="KWT2" s="3481"/>
      <c r="KWU2" s="3481"/>
      <c r="KWV2" s="3481"/>
      <c r="KWW2" s="3481"/>
      <c r="KWX2" s="3481"/>
      <c r="KWY2" s="3481"/>
      <c r="KWZ2" s="3481"/>
      <c r="KXA2" s="3481"/>
      <c r="KXB2" s="3481"/>
      <c r="KXC2" s="3481"/>
      <c r="KXD2" s="3481"/>
      <c r="KXE2" s="3481"/>
      <c r="KXF2" s="3481"/>
      <c r="KXG2" s="3481"/>
      <c r="KXH2" s="3481"/>
      <c r="KXI2" s="3481"/>
      <c r="KXJ2" s="3481"/>
      <c r="KXK2" s="3481"/>
      <c r="KXL2" s="3481"/>
      <c r="KXM2" s="3481"/>
      <c r="KXN2" s="3481"/>
      <c r="KXO2" s="3481"/>
      <c r="KXP2" s="3481"/>
      <c r="KXQ2" s="3481"/>
      <c r="KXR2" s="3481"/>
      <c r="KXS2" s="3481"/>
      <c r="KXT2" s="3481"/>
      <c r="KXU2" s="3481"/>
      <c r="KXV2" s="3481"/>
      <c r="KXW2" s="3481"/>
      <c r="KXX2" s="3481"/>
      <c r="KXY2" s="3481"/>
      <c r="KXZ2" s="3481"/>
      <c r="KYA2" s="3481"/>
      <c r="KYB2" s="3481"/>
      <c r="KYC2" s="3481"/>
      <c r="KYD2" s="3481"/>
      <c r="KYE2" s="3481"/>
      <c r="KYF2" s="3481"/>
      <c r="KYG2" s="3481"/>
      <c r="KYH2" s="3481"/>
      <c r="KYI2" s="3481"/>
      <c r="KYJ2" s="3481"/>
      <c r="KYK2" s="3481"/>
      <c r="KYL2" s="3481"/>
      <c r="KYM2" s="3481"/>
      <c r="KYN2" s="3481"/>
      <c r="KYO2" s="3481"/>
      <c r="KYP2" s="3481"/>
      <c r="KYQ2" s="3481"/>
      <c r="KYR2" s="3481"/>
      <c r="KYS2" s="3481"/>
      <c r="KYT2" s="3481"/>
      <c r="KYU2" s="3481"/>
      <c r="KYV2" s="3481"/>
      <c r="KYW2" s="3481"/>
      <c r="KYX2" s="3481"/>
      <c r="KYY2" s="3481"/>
      <c r="KYZ2" s="3481"/>
      <c r="KZA2" s="3481"/>
      <c r="KZB2" s="3481"/>
      <c r="KZC2" s="3481"/>
      <c r="KZD2" s="3481"/>
      <c r="KZE2" s="3481"/>
      <c r="KZF2" s="3481"/>
      <c r="KZG2" s="3481"/>
      <c r="KZH2" s="3481"/>
      <c r="KZI2" s="3481"/>
      <c r="KZJ2" s="3481"/>
      <c r="KZK2" s="3481"/>
      <c r="KZL2" s="3481"/>
      <c r="KZM2" s="3481"/>
      <c r="KZN2" s="3481"/>
      <c r="KZO2" s="3481"/>
      <c r="KZP2" s="3481"/>
      <c r="KZQ2" s="3481"/>
      <c r="KZR2" s="3481"/>
      <c r="KZS2" s="3481"/>
      <c r="KZT2" s="3481"/>
      <c r="KZU2" s="3481"/>
      <c r="KZV2" s="3481"/>
      <c r="KZW2" s="3481"/>
      <c r="KZX2" s="3481"/>
      <c r="KZY2" s="3481"/>
      <c r="KZZ2" s="3481"/>
      <c r="LAA2" s="3481"/>
      <c r="LAB2" s="3481"/>
      <c r="LAC2" s="3481"/>
      <c r="LAD2" s="3481"/>
      <c r="LAE2" s="3481"/>
      <c r="LAF2" s="3481"/>
      <c r="LAG2" s="3481"/>
      <c r="LAH2" s="3481"/>
      <c r="LAI2" s="3481"/>
      <c r="LAJ2" s="3481"/>
      <c r="LAK2" s="3481"/>
      <c r="LAL2" s="3481"/>
      <c r="LAM2" s="3481"/>
      <c r="LAN2" s="3481"/>
      <c r="LAO2" s="3481"/>
      <c r="LAP2" s="3481"/>
      <c r="LAQ2" s="3481"/>
      <c r="LAR2" s="3481"/>
      <c r="LAS2" s="3481"/>
      <c r="LAT2" s="3481"/>
      <c r="LAU2" s="3481"/>
      <c r="LAV2" s="3481"/>
      <c r="LAW2" s="3481"/>
      <c r="LAX2" s="3481"/>
      <c r="LAY2" s="3481"/>
      <c r="LAZ2" s="3481"/>
      <c r="LBA2" s="3481"/>
      <c r="LBB2" s="3481"/>
      <c r="LBC2" s="3481"/>
      <c r="LBD2" s="3481"/>
      <c r="LBE2" s="3481"/>
      <c r="LBF2" s="3481"/>
      <c r="LBG2" s="3481"/>
      <c r="LBH2" s="3481"/>
      <c r="LBI2" s="3481"/>
      <c r="LBJ2" s="3481"/>
      <c r="LBK2" s="3481"/>
      <c r="LBL2" s="3481"/>
      <c r="LBM2" s="3481"/>
      <c r="LBN2" s="3481"/>
      <c r="LBO2" s="3481"/>
      <c r="LBP2" s="3481"/>
      <c r="LBQ2" s="3481"/>
      <c r="LBR2" s="3481"/>
      <c r="LBS2" s="3481"/>
      <c r="LBT2" s="3481"/>
      <c r="LBU2" s="3481"/>
      <c r="LBV2" s="3481"/>
      <c r="LBW2" s="3481"/>
      <c r="LBX2" s="3481"/>
      <c r="LBY2" s="3481"/>
      <c r="LBZ2" s="3481"/>
      <c r="LCA2" s="3481"/>
      <c r="LCB2" s="3481"/>
      <c r="LCC2" s="3481"/>
      <c r="LCD2" s="3481"/>
      <c r="LCE2" s="3481"/>
      <c r="LCF2" s="3481"/>
      <c r="LCG2" s="3481"/>
      <c r="LCH2" s="3481"/>
      <c r="LCI2" s="3481"/>
      <c r="LCJ2" s="3481"/>
      <c r="LCK2" s="3481"/>
      <c r="LCL2" s="3481"/>
      <c r="LCM2" s="3481"/>
      <c r="LCN2" s="3481"/>
      <c r="LCO2" s="3481"/>
      <c r="LCP2" s="3481"/>
      <c r="LCQ2" s="3481"/>
      <c r="LCR2" s="3481"/>
      <c r="LCS2" s="3481"/>
      <c r="LCT2" s="3481"/>
      <c r="LCU2" s="3481"/>
      <c r="LCV2" s="3481"/>
      <c r="LCW2" s="3481"/>
      <c r="LCX2" s="3481"/>
      <c r="LCY2" s="3481"/>
      <c r="LCZ2" s="3481"/>
      <c r="LDA2" s="3481"/>
      <c r="LDB2" s="3481"/>
      <c r="LDC2" s="3481"/>
      <c r="LDD2" s="3481"/>
      <c r="LDE2" s="3481"/>
      <c r="LDF2" s="3481"/>
      <c r="LDG2" s="3481"/>
      <c r="LDH2" s="3481"/>
      <c r="LDI2" s="3481"/>
      <c r="LDJ2" s="3481"/>
      <c r="LDK2" s="3481"/>
      <c r="LDL2" s="3481"/>
      <c r="LDM2" s="3481"/>
      <c r="LDN2" s="3481"/>
      <c r="LDO2" s="3481"/>
      <c r="LDP2" s="3481"/>
      <c r="LDQ2" s="3481"/>
      <c r="LDR2" s="3481"/>
      <c r="LDS2" s="3481"/>
      <c r="LDT2" s="3481"/>
      <c r="LDU2" s="3481"/>
      <c r="LDV2" s="3481"/>
      <c r="LDW2" s="3481"/>
      <c r="LDX2" s="3481"/>
      <c r="LDY2" s="3481"/>
      <c r="LDZ2" s="3481"/>
      <c r="LEA2" s="3481"/>
      <c r="LEB2" s="3481"/>
      <c r="LEC2" s="3481"/>
      <c r="LED2" s="3481"/>
      <c r="LEE2" s="3481"/>
      <c r="LEF2" s="3481"/>
      <c r="LEG2" s="3481"/>
      <c r="LEH2" s="3481"/>
      <c r="LEI2" s="3481"/>
      <c r="LEJ2" s="3481"/>
      <c r="LEK2" s="3481"/>
      <c r="LEL2" s="3481"/>
      <c r="LEM2" s="3481"/>
      <c r="LEN2" s="3481"/>
      <c r="LEO2" s="3481"/>
      <c r="LEP2" s="3481"/>
      <c r="LEQ2" s="3481"/>
      <c r="LER2" s="3481"/>
      <c r="LES2" s="3481"/>
      <c r="LET2" s="3481"/>
      <c r="LEU2" s="3481"/>
      <c r="LEV2" s="3481"/>
      <c r="LEW2" s="3481"/>
      <c r="LEX2" s="3481"/>
      <c r="LEY2" s="3481"/>
      <c r="LEZ2" s="3481"/>
      <c r="LFA2" s="3481"/>
      <c r="LFB2" s="3481"/>
      <c r="LFC2" s="3481"/>
      <c r="LFD2" s="3481"/>
      <c r="LFE2" s="3481"/>
      <c r="LFF2" s="3481"/>
      <c r="LFG2" s="3481"/>
      <c r="LFH2" s="3481"/>
      <c r="LFI2" s="3481"/>
      <c r="LFJ2" s="3481"/>
      <c r="LFK2" s="3481"/>
      <c r="LFL2" s="3481"/>
      <c r="LFM2" s="3481"/>
      <c r="LFN2" s="3481"/>
      <c r="LFO2" s="3481"/>
      <c r="LFP2" s="3481"/>
      <c r="LFQ2" s="3481"/>
      <c r="LFR2" s="3481"/>
      <c r="LFS2" s="3481"/>
      <c r="LFT2" s="3481"/>
      <c r="LFU2" s="3481"/>
      <c r="LFV2" s="3481"/>
      <c r="LFW2" s="3481"/>
      <c r="LFX2" s="3481"/>
      <c r="LFY2" s="3481"/>
      <c r="LFZ2" s="3481"/>
      <c r="LGA2" s="3481"/>
      <c r="LGB2" s="3481"/>
      <c r="LGC2" s="3481"/>
      <c r="LGD2" s="3481"/>
      <c r="LGE2" s="3481"/>
      <c r="LGF2" s="3481"/>
      <c r="LGG2" s="3481"/>
      <c r="LGH2" s="3481"/>
      <c r="LGI2" s="3481"/>
      <c r="LGJ2" s="3481"/>
      <c r="LGK2" s="3481"/>
      <c r="LGL2" s="3481"/>
      <c r="LGM2" s="3481"/>
      <c r="LGN2" s="3481"/>
      <c r="LGO2" s="3481"/>
      <c r="LGP2" s="3481"/>
      <c r="LGQ2" s="3481"/>
      <c r="LGR2" s="3481"/>
      <c r="LGS2" s="3481"/>
      <c r="LGT2" s="3481"/>
      <c r="LGU2" s="3481"/>
      <c r="LGV2" s="3481"/>
      <c r="LGW2" s="3481"/>
      <c r="LGX2" s="3481"/>
      <c r="LGY2" s="3481"/>
      <c r="LGZ2" s="3481"/>
      <c r="LHA2" s="3481"/>
      <c r="LHB2" s="3481"/>
      <c r="LHC2" s="3481"/>
      <c r="LHD2" s="3481"/>
      <c r="LHE2" s="3481"/>
      <c r="LHF2" s="3481"/>
      <c r="LHG2" s="3481"/>
      <c r="LHH2" s="3481"/>
      <c r="LHI2" s="3481"/>
      <c r="LHJ2" s="3481"/>
      <c r="LHK2" s="3481"/>
      <c r="LHL2" s="3481"/>
      <c r="LHM2" s="3481"/>
      <c r="LHN2" s="3481"/>
      <c r="LHO2" s="3481"/>
      <c r="LHP2" s="3481"/>
      <c r="LHQ2" s="3481"/>
      <c r="LHR2" s="3481"/>
      <c r="LHS2" s="3481"/>
      <c r="LHT2" s="3481"/>
      <c r="LHU2" s="3481"/>
      <c r="LHV2" s="3481"/>
      <c r="LHW2" s="3481"/>
      <c r="LHX2" s="3481"/>
      <c r="LHY2" s="3481"/>
      <c r="LHZ2" s="3481"/>
      <c r="LIA2" s="3481"/>
      <c r="LIB2" s="3481"/>
      <c r="LIC2" s="3481"/>
      <c r="LID2" s="3481"/>
      <c r="LIE2" s="3481"/>
      <c r="LIF2" s="3481"/>
      <c r="LIG2" s="3481"/>
      <c r="LIH2" s="3481"/>
      <c r="LII2" s="3481"/>
      <c r="LIJ2" s="3481"/>
      <c r="LIK2" s="3481"/>
      <c r="LIL2" s="3481"/>
      <c r="LIM2" s="3481"/>
      <c r="LIN2" s="3481"/>
      <c r="LIO2" s="3481"/>
      <c r="LIP2" s="3481"/>
      <c r="LIQ2" s="3481"/>
      <c r="LIR2" s="3481"/>
      <c r="LIS2" s="3481"/>
      <c r="LIT2" s="3481"/>
      <c r="LIU2" s="3481"/>
      <c r="LIV2" s="3481"/>
      <c r="LIW2" s="3481"/>
      <c r="LIX2" s="3481"/>
      <c r="LIY2" s="3481"/>
      <c r="LIZ2" s="3481"/>
      <c r="LJA2" s="3481"/>
      <c r="LJB2" s="3481"/>
      <c r="LJC2" s="3481"/>
      <c r="LJD2" s="3481"/>
      <c r="LJE2" s="3481"/>
      <c r="LJF2" s="3481"/>
      <c r="LJG2" s="3481"/>
      <c r="LJH2" s="3481"/>
      <c r="LJI2" s="3481"/>
      <c r="LJJ2" s="3481"/>
      <c r="LJK2" s="3481"/>
      <c r="LJL2" s="3481"/>
      <c r="LJM2" s="3481"/>
      <c r="LJN2" s="3481"/>
      <c r="LJO2" s="3481"/>
      <c r="LJP2" s="3481"/>
      <c r="LJQ2" s="3481"/>
      <c r="LJR2" s="3481"/>
      <c r="LJS2" s="3481"/>
      <c r="LJT2" s="3481"/>
      <c r="LJU2" s="3481"/>
      <c r="LJV2" s="3481"/>
      <c r="LJW2" s="3481"/>
      <c r="LJX2" s="3481"/>
      <c r="LJY2" s="3481"/>
      <c r="LJZ2" s="3481"/>
      <c r="LKA2" s="3481"/>
      <c r="LKB2" s="3481"/>
      <c r="LKC2" s="3481"/>
      <c r="LKD2" s="3481"/>
      <c r="LKE2" s="3481"/>
      <c r="LKF2" s="3481"/>
      <c r="LKG2" s="3481"/>
      <c r="LKH2" s="3481"/>
      <c r="LKI2" s="3481"/>
      <c r="LKJ2" s="3481"/>
      <c r="LKK2" s="3481"/>
      <c r="LKL2" s="3481"/>
      <c r="LKM2" s="3481"/>
      <c r="LKN2" s="3481"/>
      <c r="LKO2" s="3481"/>
      <c r="LKP2" s="3481"/>
      <c r="LKQ2" s="3481"/>
      <c r="LKR2" s="3481"/>
      <c r="LKS2" s="3481"/>
      <c r="LKT2" s="3481"/>
      <c r="LKU2" s="3481"/>
      <c r="LKV2" s="3481"/>
      <c r="LKW2" s="3481"/>
      <c r="LKX2" s="3481"/>
      <c r="LKY2" s="3481"/>
      <c r="LKZ2" s="3481"/>
      <c r="LLA2" s="3481"/>
      <c r="LLB2" s="3481"/>
      <c r="LLC2" s="3481"/>
      <c r="LLD2" s="3481"/>
      <c r="LLE2" s="3481"/>
      <c r="LLF2" s="3481"/>
      <c r="LLG2" s="3481"/>
      <c r="LLH2" s="3481"/>
      <c r="LLI2" s="3481"/>
      <c r="LLJ2" s="3481"/>
      <c r="LLK2" s="3481"/>
      <c r="LLL2" s="3481"/>
      <c r="LLM2" s="3481"/>
      <c r="LLN2" s="3481"/>
      <c r="LLO2" s="3481"/>
      <c r="LLP2" s="3481"/>
      <c r="LLQ2" s="3481"/>
      <c r="LLR2" s="3481"/>
      <c r="LLS2" s="3481"/>
      <c r="LLT2" s="3481"/>
      <c r="LLU2" s="3481"/>
      <c r="LLV2" s="3481"/>
      <c r="LLW2" s="3481"/>
      <c r="LLX2" s="3481"/>
      <c r="LLY2" s="3481"/>
      <c r="LLZ2" s="3481"/>
      <c r="LMA2" s="3481"/>
      <c r="LMB2" s="3481"/>
      <c r="LMC2" s="3481"/>
      <c r="LMD2" s="3481"/>
      <c r="LME2" s="3481"/>
      <c r="LMF2" s="3481"/>
      <c r="LMG2" s="3481"/>
      <c r="LMH2" s="3481"/>
      <c r="LMI2" s="3481"/>
      <c r="LMJ2" s="3481"/>
      <c r="LMK2" s="3481"/>
      <c r="LML2" s="3481"/>
      <c r="LMM2" s="3481"/>
      <c r="LMN2" s="3481"/>
      <c r="LMO2" s="3481"/>
      <c r="LMP2" s="3481"/>
      <c r="LMQ2" s="3481"/>
      <c r="LMR2" s="3481"/>
      <c r="LMS2" s="3481"/>
      <c r="LMT2" s="3481"/>
      <c r="LMU2" s="3481"/>
      <c r="LMV2" s="3481"/>
      <c r="LMW2" s="3481"/>
      <c r="LMX2" s="3481"/>
      <c r="LMY2" s="3481"/>
      <c r="LMZ2" s="3481"/>
      <c r="LNA2" s="3481"/>
      <c r="LNB2" s="3481"/>
      <c r="LNC2" s="3481"/>
      <c r="LND2" s="3481"/>
      <c r="LNE2" s="3481"/>
      <c r="LNF2" s="3481"/>
      <c r="LNG2" s="3481"/>
      <c r="LNH2" s="3481"/>
      <c r="LNI2" s="3481"/>
      <c r="LNJ2" s="3481"/>
      <c r="LNK2" s="3481"/>
      <c r="LNL2" s="3481"/>
      <c r="LNM2" s="3481"/>
      <c r="LNN2" s="3481"/>
      <c r="LNO2" s="3481"/>
      <c r="LNP2" s="3481"/>
      <c r="LNQ2" s="3481"/>
      <c r="LNR2" s="3481"/>
      <c r="LNS2" s="3481"/>
      <c r="LNT2" s="3481"/>
      <c r="LNU2" s="3481"/>
      <c r="LNV2" s="3481"/>
      <c r="LNW2" s="3481"/>
      <c r="LNX2" s="3481"/>
      <c r="LNY2" s="3481"/>
      <c r="LNZ2" s="3481"/>
      <c r="LOA2" s="3481"/>
      <c r="LOB2" s="3481"/>
      <c r="LOC2" s="3481"/>
      <c r="LOD2" s="3481"/>
      <c r="LOE2" s="3481"/>
      <c r="LOF2" s="3481"/>
      <c r="LOG2" s="3481"/>
      <c r="LOH2" s="3481"/>
      <c r="LOI2" s="3481"/>
      <c r="LOJ2" s="3481"/>
      <c r="LOK2" s="3481"/>
      <c r="LOL2" s="3481"/>
      <c r="LOM2" s="3481"/>
      <c r="LON2" s="3481"/>
      <c r="LOO2" s="3481"/>
      <c r="LOP2" s="3481"/>
      <c r="LOQ2" s="3481"/>
      <c r="LOR2" s="3481"/>
      <c r="LOS2" s="3481"/>
      <c r="LOT2" s="3481"/>
      <c r="LOU2" s="3481"/>
      <c r="LOV2" s="3481"/>
      <c r="LOW2" s="3481"/>
      <c r="LOX2" s="3481"/>
      <c r="LOY2" s="3481"/>
      <c r="LOZ2" s="3481"/>
      <c r="LPA2" s="3481"/>
      <c r="LPB2" s="3481"/>
      <c r="LPC2" s="3481"/>
      <c r="LPD2" s="3481"/>
      <c r="LPE2" s="3481"/>
      <c r="LPF2" s="3481"/>
      <c r="LPG2" s="3481"/>
      <c r="LPH2" s="3481"/>
      <c r="LPI2" s="3481"/>
      <c r="LPJ2" s="3481"/>
      <c r="LPK2" s="3481"/>
      <c r="LPL2" s="3481"/>
      <c r="LPM2" s="3481"/>
      <c r="LPN2" s="3481"/>
      <c r="LPO2" s="3481"/>
      <c r="LPP2" s="3481"/>
      <c r="LPQ2" s="3481"/>
      <c r="LPR2" s="3481"/>
      <c r="LPS2" s="3481"/>
      <c r="LPT2" s="3481"/>
      <c r="LPU2" s="3481"/>
      <c r="LPV2" s="3481"/>
      <c r="LPW2" s="3481"/>
      <c r="LPX2" s="3481"/>
      <c r="LPY2" s="3481"/>
      <c r="LPZ2" s="3481"/>
      <c r="LQA2" s="3481"/>
      <c r="LQB2" s="3481"/>
      <c r="LQC2" s="3481"/>
      <c r="LQD2" s="3481"/>
      <c r="LQE2" s="3481"/>
      <c r="LQF2" s="3481"/>
      <c r="LQG2" s="3481"/>
      <c r="LQH2" s="3481"/>
      <c r="LQI2" s="3481"/>
      <c r="LQJ2" s="3481"/>
      <c r="LQK2" s="3481"/>
      <c r="LQL2" s="3481"/>
      <c r="LQM2" s="3481"/>
      <c r="LQN2" s="3481"/>
      <c r="LQO2" s="3481"/>
      <c r="LQP2" s="3481"/>
      <c r="LQQ2" s="3481"/>
      <c r="LQR2" s="3481"/>
      <c r="LQS2" s="3481"/>
      <c r="LQT2" s="3481"/>
      <c r="LQU2" s="3481"/>
      <c r="LQV2" s="3481"/>
      <c r="LQW2" s="3481"/>
      <c r="LQX2" s="3481"/>
      <c r="LQY2" s="3481"/>
      <c r="LQZ2" s="3481"/>
      <c r="LRA2" s="3481"/>
      <c r="LRB2" s="3481"/>
      <c r="LRC2" s="3481"/>
      <c r="LRD2" s="3481"/>
      <c r="LRE2" s="3481"/>
      <c r="LRF2" s="3481"/>
      <c r="LRG2" s="3481"/>
      <c r="LRH2" s="3481"/>
      <c r="LRI2" s="3481"/>
      <c r="LRJ2" s="3481"/>
      <c r="LRK2" s="3481"/>
      <c r="LRL2" s="3481"/>
      <c r="LRM2" s="3481"/>
      <c r="LRN2" s="3481"/>
      <c r="LRO2" s="3481"/>
      <c r="LRP2" s="3481"/>
      <c r="LRQ2" s="3481"/>
      <c r="LRR2" s="3481"/>
      <c r="LRS2" s="3481"/>
      <c r="LRT2" s="3481"/>
      <c r="LRU2" s="3481"/>
      <c r="LRV2" s="3481"/>
      <c r="LRW2" s="3481"/>
      <c r="LRX2" s="3481"/>
      <c r="LRY2" s="3481"/>
      <c r="LRZ2" s="3481"/>
      <c r="LSA2" s="3481"/>
      <c r="LSB2" s="3481"/>
      <c r="LSC2" s="3481"/>
      <c r="LSD2" s="3481"/>
      <c r="LSE2" s="3481"/>
      <c r="LSF2" s="3481"/>
      <c r="LSG2" s="3481"/>
      <c r="LSH2" s="3481"/>
      <c r="LSI2" s="3481"/>
      <c r="LSJ2" s="3481"/>
      <c r="LSK2" s="3481"/>
      <c r="LSL2" s="3481"/>
      <c r="LSM2" s="3481"/>
      <c r="LSN2" s="3481"/>
      <c r="LSO2" s="3481"/>
      <c r="LSP2" s="3481"/>
      <c r="LSQ2" s="3481"/>
      <c r="LSR2" s="3481"/>
      <c r="LSS2" s="3481"/>
      <c r="LST2" s="3481"/>
      <c r="LSU2" s="3481"/>
      <c r="LSV2" s="3481"/>
      <c r="LSW2" s="3481"/>
      <c r="LSX2" s="3481"/>
      <c r="LSY2" s="3481"/>
      <c r="LSZ2" s="3481"/>
      <c r="LTA2" s="3481"/>
      <c r="LTB2" s="3481"/>
      <c r="LTC2" s="3481"/>
      <c r="LTD2" s="3481"/>
      <c r="LTE2" s="3481"/>
      <c r="LTF2" s="3481"/>
      <c r="LTG2" s="3481"/>
      <c r="LTH2" s="3481"/>
      <c r="LTI2" s="3481"/>
      <c r="LTJ2" s="3481"/>
      <c r="LTK2" s="3481"/>
      <c r="LTL2" s="3481"/>
      <c r="LTM2" s="3481"/>
      <c r="LTN2" s="3481"/>
      <c r="LTO2" s="3481"/>
      <c r="LTP2" s="3481"/>
      <c r="LTQ2" s="3481"/>
      <c r="LTR2" s="3481"/>
      <c r="LTS2" s="3481"/>
      <c r="LTT2" s="3481"/>
      <c r="LTU2" s="3481"/>
      <c r="LTV2" s="3481"/>
      <c r="LTW2" s="3481"/>
      <c r="LTX2" s="3481"/>
      <c r="LTY2" s="3481"/>
      <c r="LTZ2" s="3481"/>
      <c r="LUA2" s="3481"/>
      <c r="LUB2" s="3481"/>
      <c r="LUC2" s="3481"/>
      <c r="LUD2" s="3481"/>
      <c r="LUE2" s="3481"/>
      <c r="LUF2" s="3481"/>
      <c r="LUG2" s="3481"/>
      <c r="LUH2" s="3481"/>
      <c r="LUI2" s="3481"/>
      <c r="LUJ2" s="3481"/>
      <c r="LUK2" s="3481"/>
      <c r="LUL2" s="3481"/>
      <c r="LUM2" s="3481"/>
      <c r="LUN2" s="3481"/>
      <c r="LUO2" s="3481"/>
      <c r="LUP2" s="3481"/>
      <c r="LUQ2" s="3481"/>
      <c r="LUR2" s="3481"/>
      <c r="LUS2" s="3481"/>
      <c r="LUT2" s="3481"/>
      <c r="LUU2" s="3481"/>
      <c r="LUV2" s="3481"/>
      <c r="LUW2" s="3481"/>
      <c r="LUX2" s="3481"/>
      <c r="LUY2" s="3481"/>
      <c r="LUZ2" s="3481"/>
      <c r="LVA2" s="3481"/>
      <c r="LVB2" s="3481"/>
      <c r="LVC2" s="3481"/>
      <c r="LVD2" s="3481"/>
      <c r="LVE2" s="3481"/>
      <c r="LVF2" s="3481"/>
      <c r="LVG2" s="3481"/>
      <c r="LVH2" s="3481"/>
      <c r="LVI2" s="3481"/>
      <c r="LVJ2" s="3481"/>
      <c r="LVK2" s="3481"/>
      <c r="LVL2" s="3481"/>
      <c r="LVM2" s="3481"/>
      <c r="LVN2" s="3481"/>
      <c r="LVO2" s="3481"/>
      <c r="LVP2" s="3481"/>
      <c r="LVQ2" s="3481"/>
      <c r="LVR2" s="3481"/>
      <c r="LVS2" s="3481"/>
      <c r="LVT2" s="3481"/>
      <c r="LVU2" s="3481"/>
      <c r="LVV2" s="3481"/>
      <c r="LVW2" s="3481"/>
      <c r="LVX2" s="3481"/>
      <c r="LVY2" s="3481"/>
      <c r="LVZ2" s="3481"/>
      <c r="LWA2" s="3481"/>
      <c r="LWB2" s="3481"/>
      <c r="LWC2" s="3481"/>
      <c r="LWD2" s="3481"/>
      <c r="LWE2" s="3481"/>
      <c r="LWF2" s="3481"/>
      <c r="LWG2" s="3481"/>
      <c r="LWH2" s="3481"/>
      <c r="LWI2" s="3481"/>
      <c r="LWJ2" s="3481"/>
      <c r="LWK2" s="3481"/>
      <c r="LWL2" s="3481"/>
      <c r="LWM2" s="3481"/>
      <c r="LWN2" s="3481"/>
      <c r="LWO2" s="3481"/>
      <c r="LWP2" s="3481"/>
      <c r="LWQ2" s="3481"/>
      <c r="LWR2" s="3481"/>
      <c r="LWS2" s="3481"/>
      <c r="LWT2" s="3481"/>
      <c r="LWU2" s="3481"/>
      <c r="LWV2" s="3481"/>
      <c r="LWW2" s="3481"/>
      <c r="LWX2" s="3481"/>
      <c r="LWY2" s="3481"/>
      <c r="LWZ2" s="3481"/>
      <c r="LXA2" s="3481"/>
      <c r="LXB2" s="3481"/>
      <c r="LXC2" s="3481"/>
      <c r="LXD2" s="3481"/>
      <c r="LXE2" s="3481"/>
      <c r="LXF2" s="3481"/>
      <c r="LXG2" s="3481"/>
      <c r="LXH2" s="3481"/>
      <c r="LXI2" s="3481"/>
      <c r="LXJ2" s="3481"/>
      <c r="LXK2" s="3481"/>
      <c r="LXL2" s="3481"/>
      <c r="LXM2" s="3481"/>
      <c r="LXN2" s="3481"/>
      <c r="LXO2" s="3481"/>
      <c r="LXP2" s="3481"/>
      <c r="LXQ2" s="3481"/>
      <c r="LXR2" s="3481"/>
      <c r="LXS2" s="3481"/>
      <c r="LXT2" s="3481"/>
      <c r="LXU2" s="3481"/>
      <c r="LXV2" s="3481"/>
      <c r="LXW2" s="3481"/>
      <c r="LXX2" s="3481"/>
      <c r="LXY2" s="3481"/>
      <c r="LXZ2" s="3481"/>
      <c r="LYA2" s="3481"/>
      <c r="LYB2" s="3481"/>
      <c r="LYC2" s="3481"/>
      <c r="LYD2" s="3481"/>
      <c r="LYE2" s="3481"/>
      <c r="LYF2" s="3481"/>
      <c r="LYG2" s="3481"/>
      <c r="LYH2" s="3481"/>
      <c r="LYI2" s="3481"/>
      <c r="LYJ2" s="3481"/>
      <c r="LYK2" s="3481"/>
      <c r="LYL2" s="3481"/>
      <c r="LYM2" s="3481"/>
      <c r="LYN2" s="3481"/>
      <c r="LYO2" s="3481"/>
      <c r="LYP2" s="3481"/>
      <c r="LYQ2" s="3481"/>
      <c r="LYR2" s="3481"/>
      <c r="LYS2" s="3481"/>
      <c r="LYT2" s="3481"/>
      <c r="LYU2" s="3481"/>
      <c r="LYV2" s="3481"/>
      <c r="LYW2" s="3481"/>
      <c r="LYX2" s="3481"/>
      <c r="LYY2" s="3481"/>
      <c r="LYZ2" s="3481"/>
      <c r="LZA2" s="3481"/>
      <c r="LZB2" s="3481"/>
      <c r="LZC2" s="3481"/>
      <c r="LZD2" s="3481"/>
      <c r="LZE2" s="3481"/>
      <c r="LZF2" s="3481"/>
      <c r="LZG2" s="3481"/>
      <c r="LZH2" s="3481"/>
      <c r="LZI2" s="3481"/>
      <c r="LZJ2" s="3481"/>
      <c r="LZK2" s="3481"/>
      <c r="LZL2" s="3481"/>
      <c r="LZM2" s="3481"/>
      <c r="LZN2" s="3481"/>
      <c r="LZO2" s="3481"/>
      <c r="LZP2" s="3481"/>
      <c r="LZQ2" s="3481"/>
      <c r="LZR2" s="3481"/>
      <c r="LZS2" s="3481"/>
      <c r="LZT2" s="3481"/>
      <c r="LZU2" s="3481"/>
      <c r="LZV2" s="3481"/>
      <c r="LZW2" s="3481"/>
      <c r="LZX2" s="3481"/>
      <c r="LZY2" s="3481"/>
      <c r="LZZ2" s="3481"/>
      <c r="MAA2" s="3481"/>
      <c r="MAB2" s="3481"/>
      <c r="MAC2" s="3481"/>
      <c r="MAD2" s="3481"/>
      <c r="MAE2" s="3481"/>
      <c r="MAF2" s="3481"/>
      <c r="MAG2" s="3481"/>
      <c r="MAH2" s="3481"/>
      <c r="MAI2" s="3481"/>
      <c r="MAJ2" s="3481"/>
      <c r="MAK2" s="3481"/>
      <c r="MAL2" s="3481"/>
      <c r="MAM2" s="3481"/>
      <c r="MAN2" s="3481"/>
      <c r="MAO2" s="3481"/>
      <c r="MAP2" s="3481"/>
      <c r="MAQ2" s="3481"/>
      <c r="MAR2" s="3481"/>
      <c r="MAS2" s="3481"/>
      <c r="MAT2" s="3481"/>
      <c r="MAU2" s="3481"/>
      <c r="MAV2" s="3481"/>
      <c r="MAW2" s="3481"/>
      <c r="MAX2" s="3481"/>
      <c r="MAY2" s="3481"/>
      <c r="MAZ2" s="3481"/>
      <c r="MBA2" s="3481"/>
      <c r="MBB2" s="3481"/>
      <c r="MBC2" s="3481"/>
      <c r="MBD2" s="3481"/>
      <c r="MBE2" s="3481"/>
      <c r="MBF2" s="3481"/>
      <c r="MBG2" s="3481"/>
      <c r="MBH2" s="3481"/>
      <c r="MBI2" s="3481"/>
      <c r="MBJ2" s="3481"/>
      <c r="MBK2" s="3481"/>
      <c r="MBL2" s="3481"/>
      <c r="MBM2" s="3481"/>
      <c r="MBN2" s="3481"/>
      <c r="MBO2" s="3481"/>
      <c r="MBP2" s="3481"/>
      <c r="MBQ2" s="3481"/>
      <c r="MBR2" s="3481"/>
      <c r="MBS2" s="3481"/>
      <c r="MBT2" s="3481"/>
      <c r="MBU2" s="3481"/>
      <c r="MBV2" s="3481"/>
      <c r="MBW2" s="3481"/>
      <c r="MBX2" s="3481"/>
      <c r="MBY2" s="3481"/>
      <c r="MBZ2" s="3481"/>
      <c r="MCA2" s="3481"/>
      <c r="MCB2" s="3481"/>
      <c r="MCC2" s="3481"/>
      <c r="MCD2" s="3481"/>
      <c r="MCE2" s="3481"/>
      <c r="MCF2" s="3481"/>
      <c r="MCG2" s="3481"/>
      <c r="MCH2" s="3481"/>
      <c r="MCI2" s="3481"/>
      <c r="MCJ2" s="3481"/>
      <c r="MCK2" s="3481"/>
      <c r="MCL2" s="3481"/>
      <c r="MCM2" s="3481"/>
      <c r="MCN2" s="3481"/>
      <c r="MCO2" s="3481"/>
      <c r="MCP2" s="3481"/>
      <c r="MCQ2" s="3481"/>
      <c r="MCR2" s="3481"/>
      <c r="MCS2" s="3481"/>
      <c r="MCT2" s="3481"/>
      <c r="MCU2" s="3481"/>
      <c r="MCV2" s="3481"/>
      <c r="MCW2" s="3481"/>
      <c r="MCX2" s="3481"/>
      <c r="MCY2" s="3481"/>
      <c r="MCZ2" s="3481"/>
      <c r="MDA2" s="3481"/>
      <c r="MDB2" s="3481"/>
      <c r="MDC2" s="3481"/>
      <c r="MDD2" s="3481"/>
      <c r="MDE2" s="3481"/>
      <c r="MDF2" s="3481"/>
      <c r="MDG2" s="3481"/>
      <c r="MDH2" s="3481"/>
      <c r="MDI2" s="3481"/>
      <c r="MDJ2" s="3481"/>
      <c r="MDK2" s="3481"/>
      <c r="MDL2" s="3481"/>
      <c r="MDM2" s="3481"/>
      <c r="MDN2" s="3481"/>
      <c r="MDO2" s="3481"/>
      <c r="MDP2" s="3481"/>
      <c r="MDQ2" s="3481"/>
      <c r="MDR2" s="3481"/>
      <c r="MDS2" s="3481"/>
      <c r="MDT2" s="3481"/>
      <c r="MDU2" s="3481"/>
      <c r="MDV2" s="3481"/>
      <c r="MDW2" s="3481"/>
      <c r="MDX2" s="3481"/>
      <c r="MDY2" s="3481"/>
      <c r="MDZ2" s="3481"/>
      <c r="MEA2" s="3481"/>
      <c r="MEB2" s="3481"/>
      <c r="MEC2" s="3481"/>
      <c r="MED2" s="3481"/>
      <c r="MEE2" s="3481"/>
      <c r="MEF2" s="3481"/>
      <c r="MEG2" s="3481"/>
      <c r="MEH2" s="3481"/>
      <c r="MEI2" s="3481"/>
      <c r="MEJ2" s="3481"/>
      <c r="MEK2" s="3481"/>
      <c r="MEL2" s="3481"/>
      <c r="MEM2" s="3481"/>
      <c r="MEN2" s="3481"/>
      <c r="MEO2" s="3481"/>
      <c r="MEP2" s="3481"/>
      <c r="MEQ2" s="3481"/>
      <c r="MER2" s="3481"/>
      <c r="MES2" s="3481"/>
      <c r="MET2" s="3481"/>
      <c r="MEU2" s="3481"/>
      <c r="MEV2" s="3481"/>
      <c r="MEW2" s="3481"/>
      <c r="MEX2" s="3481"/>
      <c r="MEY2" s="3481"/>
      <c r="MEZ2" s="3481"/>
      <c r="MFA2" s="3481"/>
      <c r="MFB2" s="3481"/>
      <c r="MFC2" s="3481"/>
      <c r="MFD2" s="3481"/>
      <c r="MFE2" s="3481"/>
      <c r="MFF2" s="3481"/>
      <c r="MFG2" s="3481"/>
      <c r="MFH2" s="3481"/>
      <c r="MFI2" s="3481"/>
      <c r="MFJ2" s="3481"/>
      <c r="MFK2" s="3481"/>
      <c r="MFL2" s="3481"/>
      <c r="MFM2" s="3481"/>
      <c r="MFN2" s="3481"/>
      <c r="MFO2" s="3481"/>
      <c r="MFP2" s="3481"/>
      <c r="MFQ2" s="3481"/>
      <c r="MFR2" s="3481"/>
      <c r="MFS2" s="3481"/>
      <c r="MFT2" s="3481"/>
      <c r="MFU2" s="3481"/>
      <c r="MFV2" s="3481"/>
      <c r="MFW2" s="3481"/>
      <c r="MFX2" s="3481"/>
      <c r="MFY2" s="3481"/>
      <c r="MFZ2" s="3481"/>
      <c r="MGA2" s="3481"/>
      <c r="MGB2" s="3481"/>
      <c r="MGC2" s="3481"/>
      <c r="MGD2" s="3481"/>
      <c r="MGE2" s="3481"/>
      <c r="MGF2" s="3481"/>
      <c r="MGG2" s="3481"/>
      <c r="MGH2" s="3481"/>
      <c r="MGI2" s="3481"/>
      <c r="MGJ2" s="3481"/>
      <c r="MGK2" s="3481"/>
      <c r="MGL2" s="3481"/>
      <c r="MGM2" s="3481"/>
      <c r="MGN2" s="3481"/>
      <c r="MGO2" s="3481"/>
      <c r="MGP2" s="3481"/>
      <c r="MGQ2" s="3481"/>
      <c r="MGR2" s="3481"/>
      <c r="MGS2" s="3481"/>
      <c r="MGT2" s="3481"/>
      <c r="MGU2" s="3481"/>
      <c r="MGV2" s="3481"/>
      <c r="MGW2" s="3481"/>
      <c r="MGX2" s="3481"/>
      <c r="MGY2" s="3481"/>
      <c r="MGZ2" s="3481"/>
      <c r="MHA2" s="3481"/>
      <c r="MHB2" s="3481"/>
      <c r="MHC2" s="3481"/>
      <c r="MHD2" s="3481"/>
      <c r="MHE2" s="3481"/>
      <c r="MHF2" s="3481"/>
      <c r="MHG2" s="3481"/>
      <c r="MHH2" s="3481"/>
      <c r="MHI2" s="3481"/>
      <c r="MHJ2" s="3481"/>
      <c r="MHK2" s="3481"/>
      <c r="MHL2" s="3481"/>
      <c r="MHM2" s="3481"/>
      <c r="MHN2" s="3481"/>
      <c r="MHO2" s="3481"/>
      <c r="MHP2" s="3481"/>
      <c r="MHQ2" s="3481"/>
      <c r="MHR2" s="3481"/>
      <c r="MHS2" s="3481"/>
      <c r="MHT2" s="3481"/>
      <c r="MHU2" s="3481"/>
      <c r="MHV2" s="3481"/>
      <c r="MHW2" s="3481"/>
      <c r="MHX2" s="3481"/>
      <c r="MHY2" s="3481"/>
      <c r="MHZ2" s="3481"/>
      <c r="MIA2" s="3481"/>
      <c r="MIB2" s="3481"/>
      <c r="MIC2" s="3481"/>
      <c r="MID2" s="3481"/>
      <c r="MIE2" s="3481"/>
      <c r="MIF2" s="3481"/>
      <c r="MIG2" s="3481"/>
      <c r="MIH2" s="3481"/>
      <c r="MII2" s="3481"/>
      <c r="MIJ2" s="3481"/>
      <c r="MIK2" s="3481"/>
      <c r="MIL2" s="3481"/>
      <c r="MIM2" s="3481"/>
      <c r="MIN2" s="3481"/>
      <c r="MIO2" s="3481"/>
      <c r="MIP2" s="3481"/>
      <c r="MIQ2" s="3481"/>
      <c r="MIR2" s="3481"/>
      <c r="MIS2" s="3481"/>
      <c r="MIT2" s="3481"/>
      <c r="MIU2" s="3481"/>
      <c r="MIV2" s="3481"/>
      <c r="MIW2" s="3481"/>
      <c r="MIX2" s="3481"/>
      <c r="MIY2" s="3481"/>
      <c r="MIZ2" s="3481"/>
      <c r="MJA2" s="3481"/>
      <c r="MJB2" s="3481"/>
      <c r="MJC2" s="3481"/>
      <c r="MJD2" s="3481"/>
      <c r="MJE2" s="3481"/>
      <c r="MJF2" s="3481"/>
      <c r="MJG2" s="3481"/>
      <c r="MJH2" s="3481"/>
      <c r="MJI2" s="3481"/>
      <c r="MJJ2" s="3481"/>
      <c r="MJK2" s="3481"/>
      <c r="MJL2" s="3481"/>
      <c r="MJM2" s="3481"/>
      <c r="MJN2" s="3481"/>
      <c r="MJO2" s="3481"/>
      <c r="MJP2" s="3481"/>
      <c r="MJQ2" s="3481"/>
      <c r="MJR2" s="3481"/>
      <c r="MJS2" s="3481"/>
      <c r="MJT2" s="3481"/>
      <c r="MJU2" s="3481"/>
      <c r="MJV2" s="3481"/>
      <c r="MJW2" s="3481"/>
      <c r="MJX2" s="3481"/>
      <c r="MJY2" s="3481"/>
      <c r="MJZ2" s="3481"/>
      <c r="MKA2" s="3481"/>
      <c r="MKB2" s="3481"/>
      <c r="MKC2" s="3481"/>
      <c r="MKD2" s="3481"/>
      <c r="MKE2" s="3481"/>
      <c r="MKF2" s="3481"/>
      <c r="MKG2" s="3481"/>
      <c r="MKH2" s="3481"/>
      <c r="MKI2" s="3481"/>
      <c r="MKJ2" s="3481"/>
      <c r="MKK2" s="3481"/>
      <c r="MKL2" s="3481"/>
      <c r="MKM2" s="3481"/>
      <c r="MKN2" s="3481"/>
      <c r="MKO2" s="3481"/>
      <c r="MKP2" s="3481"/>
      <c r="MKQ2" s="3481"/>
      <c r="MKR2" s="3481"/>
      <c r="MKS2" s="3481"/>
      <c r="MKT2" s="3481"/>
      <c r="MKU2" s="3481"/>
      <c r="MKV2" s="3481"/>
      <c r="MKW2" s="3481"/>
      <c r="MKX2" s="3481"/>
      <c r="MKY2" s="3481"/>
      <c r="MKZ2" s="3481"/>
      <c r="MLA2" s="3481"/>
      <c r="MLB2" s="3481"/>
      <c r="MLC2" s="3481"/>
      <c r="MLD2" s="3481"/>
      <c r="MLE2" s="3481"/>
      <c r="MLF2" s="3481"/>
      <c r="MLG2" s="3481"/>
      <c r="MLH2" s="3481"/>
      <c r="MLI2" s="3481"/>
      <c r="MLJ2" s="3481"/>
      <c r="MLK2" s="3481"/>
      <c r="MLL2" s="3481"/>
      <c r="MLM2" s="3481"/>
      <c r="MLN2" s="3481"/>
      <c r="MLO2" s="3481"/>
      <c r="MLP2" s="3481"/>
      <c r="MLQ2" s="3481"/>
      <c r="MLR2" s="3481"/>
      <c r="MLS2" s="3481"/>
      <c r="MLT2" s="3481"/>
      <c r="MLU2" s="3481"/>
      <c r="MLV2" s="3481"/>
      <c r="MLW2" s="3481"/>
      <c r="MLX2" s="3481"/>
      <c r="MLY2" s="3481"/>
      <c r="MLZ2" s="3481"/>
      <c r="MMA2" s="3481"/>
      <c r="MMB2" s="3481"/>
      <c r="MMC2" s="3481"/>
      <c r="MMD2" s="3481"/>
      <c r="MME2" s="3481"/>
      <c r="MMF2" s="3481"/>
      <c r="MMG2" s="3481"/>
      <c r="MMH2" s="3481"/>
      <c r="MMI2" s="3481"/>
      <c r="MMJ2" s="3481"/>
      <c r="MMK2" s="3481"/>
      <c r="MML2" s="3481"/>
      <c r="MMM2" s="3481"/>
      <c r="MMN2" s="3481"/>
      <c r="MMO2" s="3481"/>
      <c r="MMP2" s="3481"/>
      <c r="MMQ2" s="3481"/>
      <c r="MMR2" s="3481"/>
      <c r="MMS2" s="3481"/>
      <c r="MMT2" s="3481"/>
      <c r="MMU2" s="3481"/>
      <c r="MMV2" s="3481"/>
      <c r="MMW2" s="3481"/>
      <c r="MMX2" s="3481"/>
      <c r="MMY2" s="3481"/>
      <c r="MMZ2" s="3481"/>
      <c r="MNA2" s="3481"/>
      <c r="MNB2" s="3481"/>
      <c r="MNC2" s="3481"/>
      <c r="MND2" s="3481"/>
      <c r="MNE2" s="3481"/>
      <c r="MNF2" s="3481"/>
      <c r="MNG2" s="3481"/>
      <c r="MNH2" s="3481"/>
      <c r="MNI2" s="3481"/>
      <c r="MNJ2" s="3481"/>
      <c r="MNK2" s="3481"/>
      <c r="MNL2" s="3481"/>
      <c r="MNM2" s="3481"/>
      <c r="MNN2" s="3481"/>
      <c r="MNO2" s="3481"/>
      <c r="MNP2" s="3481"/>
      <c r="MNQ2" s="3481"/>
      <c r="MNR2" s="3481"/>
      <c r="MNS2" s="3481"/>
      <c r="MNT2" s="3481"/>
      <c r="MNU2" s="3481"/>
      <c r="MNV2" s="3481"/>
      <c r="MNW2" s="3481"/>
      <c r="MNX2" s="3481"/>
      <c r="MNY2" s="3481"/>
      <c r="MNZ2" s="3481"/>
      <c r="MOA2" s="3481"/>
      <c r="MOB2" s="3481"/>
      <c r="MOC2" s="3481"/>
      <c r="MOD2" s="3481"/>
      <c r="MOE2" s="3481"/>
      <c r="MOF2" s="3481"/>
      <c r="MOG2" s="3481"/>
      <c r="MOH2" s="3481"/>
      <c r="MOI2" s="3481"/>
      <c r="MOJ2" s="3481"/>
      <c r="MOK2" s="3481"/>
      <c r="MOL2" s="3481"/>
      <c r="MOM2" s="3481"/>
      <c r="MON2" s="3481"/>
      <c r="MOO2" s="3481"/>
      <c r="MOP2" s="3481"/>
      <c r="MOQ2" s="3481"/>
      <c r="MOR2" s="3481"/>
      <c r="MOS2" s="3481"/>
      <c r="MOT2" s="3481"/>
      <c r="MOU2" s="3481"/>
      <c r="MOV2" s="3481"/>
      <c r="MOW2" s="3481"/>
      <c r="MOX2" s="3481"/>
      <c r="MOY2" s="3481"/>
      <c r="MOZ2" s="3481"/>
      <c r="MPA2" s="3481"/>
      <c r="MPB2" s="3481"/>
      <c r="MPC2" s="3481"/>
      <c r="MPD2" s="3481"/>
      <c r="MPE2" s="3481"/>
      <c r="MPF2" s="3481"/>
      <c r="MPG2" s="3481"/>
      <c r="MPH2" s="3481"/>
      <c r="MPI2" s="3481"/>
      <c r="MPJ2" s="3481"/>
      <c r="MPK2" s="3481"/>
      <c r="MPL2" s="3481"/>
      <c r="MPM2" s="3481"/>
      <c r="MPN2" s="3481"/>
      <c r="MPO2" s="3481"/>
      <c r="MPP2" s="3481"/>
      <c r="MPQ2" s="3481"/>
      <c r="MPR2" s="3481"/>
      <c r="MPS2" s="3481"/>
      <c r="MPT2" s="3481"/>
      <c r="MPU2" s="3481"/>
      <c r="MPV2" s="3481"/>
      <c r="MPW2" s="3481"/>
      <c r="MPX2" s="3481"/>
      <c r="MPY2" s="3481"/>
      <c r="MPZ2" s="3481"/>
      <c r="MQA2" s="3481"/>
      <c r="MQB2" s="3481"/>
      <c r="MQC2" s="3481"/>
      <c r="MQD2" s="3481"/>
      <c r="MQE2" s="3481"/>
      <c r="MQF2" s="3481"/>
      <c r="MQG2" s="3481"/>
      <c r="MQH2" s="3481"/>
      <c r="MQI2" s="3481"/>
      <c r="MQJ2" s="3481"/>
      <c r="MQK2" s="3481"/>
      <c r="MQL2" s="3481"/>
      <c r="MQM2" s="3481"/>
      <c r="MQN2" s="3481"/>
      <c r="MQO2" s="3481"/>
      <c r="MQP2" s="3481"/>
      <c r="MQQ2" s="3481"/>
      <c r="MQR2" s="3481"/>
      <c r="MQS2" s="3481"/>
      <c r="MQT2" s="3481"/>
      <c r="MQU2" s="3481"/>
      <c r="MQV2" s="3481"/>
      <c r="MQW2" s="3481"/>
      <c r="MQX2" s="3481"/>
      <c r="MQY2" s="3481"/>
      <c r="MQZ2" s="3481"/>
      <c r="MRA2" s="3481"/>
      <c r="MRB2" s="3481"/>
      <c r="MRC2" s="3481"/>
      <c r="MRD2" s="3481"/>
      <c r="MRE2" s="3481"/>
      <c r="MRF2" s="3481"/>
      <c r="MRG2" s="3481"/>
      <c r="MRH2" s="3481"/>
      <c r="MRI2" s="3481"/>
      <c r="MRJ2" s="3481"/>
      <c r="MRK2" s="3481"/>
      <c r="MRL2" s="3481"/>
      <c r="MRM2" s="3481"/>
      <c r="MRN2" s="3481"/>
      <c r="MRO2" s="3481"/>
      <c r="MRP2" s="3481"/>
      <c r="MRQ2" s="3481"/>
      <c r="MRR2" s="3481"/>
      <c r="MRS2" s="3481"/>
      <c r="MRT2" s="3481"/>
      <c r="MRU2" s="3481"/>
      <c r="MRV2" s="3481"/>
      <c r="MRW2" s="3481"/>
      <c r="MRX2" s="3481"/>
      <c r="MRY2" s="3481"/>
      <c r="MRZ2" s="3481"/>
      <c r="MSA2" s="3481"/>
      <c r="MSB2" s="3481"/>
      <c r="MSC2" s="3481"/>
      <c r="MSD2" s="3481"/>
      <c r="MSE2" s="3481"/>
      <c r="MSF2" s="3481"/>
      <c r="MSG2" s="3481"/>
      <c r="MSH2" s="3481"/>
      <c r="MSI2" s="3481"/>
      <c r="MSJ2" s="3481"/>
      <c r="MSK2" s="3481"/>
      <c r="MSL2" s="3481"/>
      <c r="MSM2" s="3481"/>
      <c r="MSN2" s="3481"/>
      <c r="MSO2" s="3481"/>
      <c r="MSP2" s="3481"/>
      <c r="MSQ2" s="3481"/>
      <c r="MSR2" s="3481"/>
      <c r="MSS2" s="3481"/>
      <c r="MST2" s="3481"/>
      <c r="MSU2" s="3481"/>
      <c r="MSV2" s="3481"/>
      <c r="MSW2" s="3481"/>
      <c r="MSX2" s="3481"/>
      <c r="MSY2" s="3481"/>
      <c r="MSZ2" s="3481"/>
      <c r="MTA2" s="3481"/>
      <c r="MTB2" s="3481"/>
      <c r="MTC2" s="3481"/>
      <c r="MTD2" s="3481"/>
      <c r="MTE2" s="3481"/>
      <c r="MTF2" s="3481"/>
      <c r="MTG2" s="3481"/>
      <c r="MTH2" s="3481"/>
      <c r="MTI2" s="3481"/>
      <c r="MTJ2" s="3481"/>
      <c r="MTK2" s="3481"/>
      <c r="MTL2" s="3481"/>
      <c r="MTM2" s="3481"/>
      <c r="MTN2" s="3481"/>
      <c r="MTO2" s="3481"/>
      <c r="MTP2" s="3481"/>
      <c r="MTQ2" s="3481"/>
      <c r="MTR2" s="3481"/>
      <c r="MTS2" s="3481"/>
      <c r="MTT2" s="3481"/>
      <c r="MTU2" s="3481"/>
      <c r="MTV2" s="3481"/>
      <c r="MTW2" s="3481"/>
      <c r="MTX2" s="3481"/>
      <c r="MTY2" s="3481"/>
      <c r="MTZ2" s="3481"/>
      <c r="MUA2" s="3481"/>
      <c r="MUB2" s="3481"/>
      <c r="MUC2" s="3481"/>
      <c r="MUD2" s="3481"/>
      <c r="MUE2" s="3481"/>
      <c r="MUF2" s="3481"/>
      <c r="MUG2" s="3481"/>
      <c r="MUH2" s="3481"/>
      <c r="MUI2" s="3481"/>
      <c r="MUJ2" s="3481"/>
      <c r="MUK2" s="3481"/>
      <c r="MUL2" s="3481"/>
      <c r="MUM2" s="3481"/>
      <c r="MUN2" s="3481"/>
      <c r="MUO2" s="3481"/>
      <c r="MUP2" s="3481"/>
      <c r="MUQ2" s="3481"/>
      <c r="MUR2" s="3481"/>
      <c r="MUS2" s="3481"/>
      <c r="MUT2" s="3481"/>
      <c r="MUU2" s="3481"/>
      <c r="MUV2" s="3481"/>
      <c r="MUW2" s="3481"/>
      <c r="MUX2" s="3481"/>
      <c r="MUY2" s="3481"/>
      <c r="MUZ2" s="3481"/>
      <c r="MVA2" s="3481"/>
      <c r="MVB2" s="3481"/>
      <c r="MVC2" s="3481"/>
      <c r="MVD2" s="3481"/>
      <c r="MVE2" s="3481"/>
      <c r="MVF2" s="3481"/>
      <c r="MVG2" s="3481"/>
      <c r="MVH2" s="3481"/>
      <c r="MVI2" s="3481"/>
      <c r="MVJ2" s="3481"/>
      <c r="MVK2" s="3481"/>
      <c r="MVL2" s="3481"/>
      <c r="MVM2" s="3481"/>
      <c r="MVN2" s="3481"/>
      <c r="MVO2" s="3481"/>
      <c r="MVP2" s="3481"/>
      <c r="MVQ2" s="3481"/>
      <c r="MVR2" s="3481"/>
      <c r="MVS2" s="3481"/>
      <c r="MVT2" s="3481"/>
      <c r="MVU2" s="3481"/>
      <c r="MVV2" s="3481"/>
      <c r="MVW2" s="3481"/>
      <c r="MVX2" s="3481"/>
      <c r="MVY2" s="3481"/>
      <c r="MVZ2" s="3481"/>
      <c r="MWA2" s="3481"/>
      <c r="MWB2" s="3481"/>
      <c r="MWC2" s="3481"/>
      <c r="MWD2" s="3481"/>
      <c r="MWE2" s="3481"/>
      <c r="MWF2" s="3481"/>
      <c r="MWG2" s="3481"/>
      <c r="MWH2" s="3481"/>
      <c r="MWI2" s="3481"/>
      <c r="MWJ2" s="3481"/>
      <c r="MWK2" s="3481"/>
      <c r="MWL2" s="3481"/>
      <c r="MWM2" s="3481"/>
      <c r="MWN2" s="3481"/>
      <c r="MWO2" s="3481"/>
      <c r="MWP2" s="3481"/>
      <c r="MWQ2" s="3481"/>
      <c r="MWR2" s="3481"/>
      <c r="MWS2" s="3481"/>
      <c r="MWT2" s="3481"/>
      <c r="MWU2" s="3481"/>
      <c r="MWV2" s="3481"/>
      <c r="MWW2" s="3481"/>
      <c r="MWX2" s="3481"/>
      <c r="MWY2" s="3481"/>
      <c r="MWZ2" s="3481"/>
      <c r="MXA2" s="3481"/>
      <c r="MXB2" s="3481"/>
      <c r="MXC2" s="3481"/>
      <c r="MXD2" s="3481"/>
      <c r="MXE2" s="3481"/>
      <c r="MXF2" s="3481"/>
      <c r="MXG2" s="3481"/>
      <c r="MXH2" s="3481"/>
      <c r="MXI2" s="3481"/>
      <c r="MXJ2" s="3481"/>
      <c r="MXK2" s="3481"/>
      <c r="MXL2" s="3481"/>
      <c r="MXM2" s="3481"/>
      <c r="MXN2" s="3481"/>
      <c r="MXO2" s="3481"/>
      <c r="MXP2" s="3481"/>
      <c r="MXQ2" s="3481"/>
      <c r="MXR2" s="3481"/>
      <c r="MXS2" s="3481"/>
      <c r="MXT2" s="3481"/>
      <c r="MXU2" s="3481"/>
      <c r="MXV2" s="3481"/>
      <c r="MXW2" s="3481"/>
      <c r="MXX2" s="3481"/>
      <c r="MXY2" s="3481"/>
      <c r="MXZ2" s="3481"/>
      <c r="MYA2" s="3481"/>
      <c r="MYB2" s="3481"/>
      <c r="MYC2" s="3481"/>
      <c r="MYD2" s="3481"/>
      <c r="MYE2" s="3481"/>
      <c r="MYF2" s="3481"/>
      <c r="MYG2" s="3481"/>
      <c r="MYH2" s="3481"/>
      <c r="MYI2" s="3481"/>
      <c r="MYJ2" s="3481"/>
      <c r="MYK2" s="3481"/>
      <c r="MYL2" s="3481"/>
      <c r="MYM2" s="3481"/>
      <c r="MYN2" s="3481"/>
      <c r="MYO2" s="3481"/>
      <c r="MYP2" s="3481"/>
      <c r="MYQ2" s="3481"/>
      <c r="MYR2" s="3481"/>
      <c r="MYS2" s="3481"/>
      <c r="MYT2" s="3481"/>
      <c r="MYU2" s="3481"/>
      <c r="MYV2" s="3481"/>
      <c r="MYW2" s="3481"/>
      <c r="MYX2" s="3481"/>
      <c r="MYY2" s="3481"/>
      <c r="MYZ2" s="3481"/>
      <c r="MZA2" s="3481"/>
      <c r="MZB2" s="3481"/>
      <c r="MZC2" s="3481"/>
      <c r="MZD2" s="3481"/>
      <c r="MZE2" s="3481"/>
      <c r="MZF2" s="3481"/>
      <c r="MZG2" s="3481"/>
      <c r="MZH2" s="3481"/>
      <c r="MZI2" s="3481"/>
      <c r="MZJ2" s="3481"/>
      <c r="MZK2" s="3481"/>
      <c r="MZL2" s="3481"/>
      <c r="MZM2" s="3481"/>
      <c r="MZN2" s="3481"/>
      <c r="MZO2" s="3481"/>
      <c r="MZP2" s="3481"/>
      <c r="MZQ2" s="3481"/>
      <c r="MZR2" s="3481"/>
      <c r="MZS2" s="3481"/>
      <c r="MZT2" s="3481"/>
      <c r="MZU2" s="3481"/>
      <c r="MZV2" s="3481"/>
      <c r="MZW2" s="3481"/>
      <c r="MZX2" s="3481"/>
      <c r="MZY2" s="3481"/>
      <c r="MZZ2" s="3481"/>
      <c r="NAA2" s="3481"/>
      <c r="NAB2" s="3481"/>
      <c r="NAC2" s="3481"/>
      <c r="NAD2" s="3481"/>
      <c r="NAE2" s="3481"/>
      <c r="NAF2" s="3481"/>
      <c r="NAG2" s="3481"/>
      <c r="NAH2" s="3481"/>
      <c r="NAI2" s="3481"/>
      <c r="NAJ2" s="3481"/>
      <c r="NAK2" s="3481"/>
      <c r="NAL2" s="3481"/>
      <c r="NAM2" s="3481"/>
      <c r="NAN2" s="3481"/>
      <c r="NAO2" s="3481"/>
      <c r="NAP2" s="3481"/>
      <c r="NAQ2" s="3481"/>
      <c r="NAR2" s="3481"/>
      <c r="NAS2" s="3481"/>
      <c r="NAT2" s="3481"/>
      <c r="NAU2" s="3481"/>
      <c r="NAV2" s="3481"/>
      <c r="NAW2" s="3481"/>
      <c r="NAX2" s="3481"/>
      <c r="NAY2" s="3481"/>
      <c r="NAZ2" s="3481"/>
      <c r="NBA2" s="3481"/>
      <c r="NBB2" s="3481"/>
      <c r="NBC2" s="3481"/>
      <c r="NBD2" s="3481"/>
      <c r="NBE2" s="3481"/>
      <c r="NBF2" s="3481"/>
      <c r="NBG2" s="3481"/>
      <c r="NBH2" s="3481"/>
      <c r="NBI2" s="3481"/>
      <c r="NBJ2" s="3481"/>
      <c r="NBK2" s="3481"/>
      <c r="NBL2" s="3481"/>
      <c r="NBM2" s="3481"/>
      <c r="NBN2" s="3481"/>
      <c r="NBO2" s="3481"/>
      <c r="NBP2" s="3481"/>
      <c r="NBQ2" s="3481"/>
      <c r="NBR2" s="3481"/>
      <c r="NBS2" s="3481"/>
      <c r="NBT2" s="3481"/>
      <c r="NBU2" s="3481"/>
      <c r="NBV2" s="3481"/>
      <c r="NBW2" s="3481"/>
      <c r="NBX2" s="3481"/>
      <c r="NBY2" s="3481"/>
      <c r="NBZ2" s="3481"/>
      <c r="NCA2" s="3481"/>
      <c r="NCB2" s="3481"/>
      <c r="NCC2" s="3481"/>
      <c r="NCD2" s="3481"/>
      <c r="NCE2" s="3481"/>
      <c r="NCF2" s="3481"/>
      <c r="NCG2" s="3481"/>
      <c r="NCH2" s="3481"/>
      <c r="NCI2" s="3481"/>
      <c r="NCJ2" s="3481"/>
      <c r="NCK2" s="3481"/>
      <c r="NCL2" s="3481"/>
      <c r="NCM2" s="3481"/>
      <c r="NCN2" s="3481"/>
      <c r="NCO2" s="3481"/>
      <c r="NCP2" s="3481"/>
      <c r="NCQ2" s="3481"/>
      <c r="NCR2" s="3481"/>
      <c r="NCS2" s="3481"/>
      <c r="NCT2" s="3481"/>
      <c r="NCU2" s="3481"/>
      <c r="NCV2" s="3481"/>
      <c r="NCW2" s="3481"/>
      <c r="NCX2" s="3481"/>
      <c r="NCY2" s="3481"/>
      <c r="NCZ2" s="3481"/>
      <c r="NDA2" s="3481"/>
      <c r="NDB2" s="3481"/>
      <c r="NDC2" s="3481"/>
      <c r="NDD2" s="3481"/>
      <c r="NDE2" s="3481"/>
      <c r="NDF2" s="3481"/>
      <c r="NDG2" s="3481"/>
      <c r="NDH2" s="3481"/>
      <c r="NDI2" s="3481"/>
      <c r="NDJ2" s="3481"/>
      <c r="NDK2" s="3481"/>
      <c r="NDL2" s="3481"/>
      <c r="NDM2" s="3481"/>
      <c r="NDN2" s="3481"/>
      <c r="NDO2" s="3481"/>
      <c r="NDP2" s="3481"/>
      <c r="NDQ2" s="3481"/>
      <c r="NDR2" s="3481"/>
      <c r="NDS2" s="3481"/>
      <c r="NDT2" s="3481"/>
      <c r="NDU2" s="3481"/>
      <c r="NDV2" s="3481"/>
      <c r="NDW2" s="3481"/>
      <c r="NDX2" s="3481"/>
      <c r="NDY2" s="3481"/>
      <c r="NDZ2" s="3481"/>
      <c r="NEA2" s="3481"/>
      <c r="NEB2" s="3481"/>
      <c r="NEC2" s="3481"/>
      <c r="NED2" s="3481"/>
      <c r="NEE2" s="3481"/>
      <c r="NEF2" s="3481"/>
      <c r="NEG2" s="3481"/>
      <c r="NEH2" s="3481"/>
      <c r="NEI2" s="3481"/>
      <c r="NEJ2" s="3481"/>
      <c r="NEK2" s="3481"/>
      <c r="NEL2" s="3481"/>
      <c r="NEM2" s="3481"/>
      <c r="NEN2" s="3481"/>
      <c r="NEO2" s="3481"/>
      <c r="NEP2" s="3481"/>
      <c r="NEQ2" s="3481"/>
      <c r="NER2" s="3481"/>
      <c r="NES2" s="3481"/>
      <c r="NET2" s="3481"/>
      <c r="NEU2" s="3481"/>
      <c r="NEV2" s="3481"/>
      <c r="NEW2" s="3481"/>
      <c r="NEX2" s="3481"/>
      <c r="NEY2" s="3481"/>
      <c r="NEZ2" s="3481"/>
      <c r="NFA2" s="3481"/>
      <c r="NFB2" s="3481"/>
      <c r="NFC2" s="3481"/>
      <c r="NFD2" s="3481"/>
      <c r="NFE2" s="3481"/>
      <c r="NFF2" s="3481"/>
      <c r="NFG2" s="3481"/>
      <c r="NFH2" s="3481"/>
      <c r="NFI2" s="3481"/>
      <c r="NFJ2" s="3481"/>
      <c r="NFK2" s="3481"/>
      <c r="NFL2" s="3481"/>
      <c r="NFM2" s="3481"/>
      <c r="NFN2" s="3481"/>
      <c r="NFO2" s="3481"/>
      <c r="NFP2" s="3481"/>
      <c r="NFQ2" s="3481"/>
      <c r="NFR2" s="3481"/>
      <c r="NFS2" s="3481"/>
      <c r="NFT2" s="3481"/>
      <c r="NFU2" s="3481"/>
      <c r="NFV2" s="3481"/>
      <c r="NFW2" s="3481"/>
      <c r="NFX2" s="3481"/>
      <c r="NFY2" s="3481"/>
      <c r="NFZ2" s="3481"/>
      <c r="NGA2" s="3481"/>
      <c r="NGB2" s="3481"/>
      <c r="NGC2" s="3481"/>
      <c r="NGD2" s="3481"/>
      <c r="NGE2" s="3481"/>
      <c r="NGF2" s="3481"/>
      <c r="NGG2" s="3481"/>
      <c r="NGH2" s="3481"/>
      <c r="NGI2" s="3481"/>
      <c r="NGJ2" s="3481"/>
      <c r="NGK2" s="3481"/>
      <c r="NGL2" s="3481"/>
      <c r="NGM2" s="3481"/>
      <c r="NGN2" s="3481"/>
      <c r="NGO2" s="3481"/>
      <c r="NGP2" s="3481"/>
      <c r="NGQ2" s="3481"/>
      <c r="NGR2" s="3481"/>
      <c r="NGS2" s="3481"/>
      <c r="NGT2" s="3481"/>
      <c r="NGU2" s="3481"/>
      <c r="NGV2" s="3481"/>
      <c r="NGW2" s="3481"/>
      <c r="NGX2" s="3481"/>
      <c r="NGY2" s="3481"/>
      <c r="NGZ2" s="3481"/>
      <c r="NHA2" s="3481"/>
      <c r="NHB2" s="3481"/>
      <c r="NHC2" s="3481"/>
      <c r="NHD2" s="3481"/>
      <c r="NHE2" s="3481"/>
      <c r="NHF2" s="3481"/>
      <c r="NHG2" s="3481"/>
      <c r="NHH2" s="3481"/>
      <c r="NHI2" s="3481"/>
      <c r="NHJ2" s="3481"/>
      <c r="NHK2" s="3481"/>
      <c r="NHL2" s="3481"/>
      <c r="NHM2" s="3481"/>
      <c r="NHN2" s="3481"/>
      <c r="NHO2" s="3481"/>
      <c r="NHP2" s="3481"/>
      <c r="NHQ2" s="3481"/>
      <c r="NHR2" s="3481"/>
      <c r="NHS2" s="3481"/>
      <c r="NHT2" s="3481"/>
      <c r="NHU2" s="3481"/>
      <c r="NHV2" s="3481"/>
      <c r="NHW2" s="3481"/>
      <c r="NHX2" s="3481"/>
      <c r="NHY2" s="3481"/>
      <c r="NHZ2" s="3481"/>
      <c r="NIA2" s="3481"/>
      <c r="NIB2" s="3481"/>
      <c r="NIC2" s="3481"/>
      <c r="NID2" s="3481"/>
      <c r="NIE2" s="3481"/>
      <c r="NIF2" s="3481"/>
      <c r="NIG2" s="3481"/>
      <c r="NIH2" s="3481"/>
      <c r="NII2" s="3481"/>
      <c r="NIJ2" s="3481"/>
      <c r="NIK2" s="3481"/>
      <c r="NIL2" s="3481"/>
      <c r="NIM2" s="3481"/>
      <c r="NIN2" s="3481"/>
      <c r="NIO2" s="3481"/>
      <c r="NIP2" s="3481"/>
      <c r="NIQ2" s="3481"/>
      <c r="NIR2" s="3481"/>
      <c r="NIS2" s="3481"/>
      <c r="NIT2" s="3481"/>
      <c r="NIU2" s="3481"/>
      <c r="NIV2" s="3481"/>
      <c r="NIW2" s="3481"/>
      <c r="NIX2" s="3481"/>
      <c r="NIY2" s="3481"/>
      <c r="NIZ2" s="3481"/>
      <c r="NJA2" s="3481"/>
      <c r="NJB2" s="3481"/>
      <c r="NJC2" s="3481"/>
      <c r="NJD2" s="3481"/>
      <c r="NJE2" s="3481"/>
      <c r="NJF2" s="3481"/>
      <c r="NJG2" s="3481"/>
      <c r="NJH2" s="3481"/>
      <c r="NJI2" s="3481"/>
      <c r="NJJ2" s="3481"/>
      <c r="NJK2" s="3481"/>
      <c r="NJL2" s="3481"/>
      <c r="NJM2" s="3481"/>
      <c r="NJN2" s="3481"/>
      <c r="NJO2" s="3481"/>
      <c r="NJP2" s="3481"/>
      <c r="NJQ2" s="3481"/>
      <c r="NJR2" s="3481"/>
      <c r="NJS2" s="3481"/>
      <c r="NJT2" s="3481"/>
      <c r="NJU2" s="3481"/>
      <c r="NJV2" s="3481"/>
      <c r="NJW2" s="3481"/>
      <c r="NJX2" s="3481"/>
      <c r="NJY2" s="3481"/>
      <c r="NJZ2" s="3481"/>
      <c r="NKA2" s="3481"/>
      <c r="NKB2" s="3481"/>
      <c r="NKC2" s="3481"/>
      <c r="NKD2" s="3481"/>
      <c r="NKE2" s="3481"/>
      <c r="NKF2" s="3481"/>
      <c r="NKG2" s="3481"/>
      <c r="NKH2" s="3481"/>
      <c r="NKI2" s="3481"/>
      <c r="NKJ2" s="3481"/>
      <c r="NKK2" s="3481"/>
      <c r="NKL2" s="3481"/>
      <c r="NKM2" s="3481"/>
      <c r="NKN2" s="3481"/>
      <c r="NKO2" s="3481"/>
      <c r="NKP2" s="3481"/>
      <c r="NKQ2" s="3481"/>
      <c r="NKR2" s="3481"/>
      <c r="NKS2" s="3481"/>
      <c r="NKT2" s="3481"/>
      <c r="NKU2" s="3481"/>
      <c r="NKV2" s="3481"/>
      <c r="NKW2" s="3481"/>
      <c r="NKX2" s="3481"/>
      <c r="NKY2" s="3481"/>
      <c r="NKZ2" s="3481"/>
      <c r="NLA2" s="3481"/>
      <c r="NLB2" s="3481"/>
      <c r="NLC2" s="3481"/>
      <c r="NLD2" s="3481"/>
      <c r="NLE2" s="3481"/>
      <c r="NLF2" s="3481"/>
      <c r="NLG2" s="3481"/>
      <c r="NLH2" s="3481"/>
      <c r="NLI2" s="3481"/>
      <c r="NLJ2" s="3481"/>
      <c r="NLK2" s="3481"/>
      <c r="NLL2" s="3481"/>
      <c r="NLM2" s="3481"/>
      <c r="NLN2" s="3481"/>
      <c r="NLO2" s="3481"/>
      <c r="NLP2" s="3481"/>
      <c r="NLQ2" s="3481"/>
      <c r="NLR2" s="3481"/>
      <c r="NLS2" s="3481"/>
      <c r="NLT2" s="3481"/>
      <c r="NLU2" s="3481"/>
      <c r="NLV2" s="3481"/>
      <c r="NLW2" s="3481"/>
      <c r="NLX2" s="3481"/>
      <c r="NLY2" s="3481"/>
      <c r="NLZ2" s="3481"/>
      <c r="NMA2" s="3481"/>
      <c r="NMB2" s="3481"/>
      <c r="NMC2" s="3481"/>
      <c r="NMD2" s="3481"/>
      <c r="NME2" s="3481"/>
      <c r="NMF2" s="3481"/>
      <c r="NMG2" s="3481"/>
      <c r="NMH2" s="3481"/>
      <c r="NMI2" s="3481"/>
      <c r="NMJ2" s="3481"/>
      <c r="NMK2" s="3481"/>
      <c r="NML2" s="3481"/>
      <c r="NMM2" s="3481"/>
      <c r="NMN2" s="3481"/>
      <c r="NMO2" s="3481"/>
      <c r="NMP2" s="3481"/>
      <c r="NMQ2" s="3481"/>
      <c r="NMR2" s="3481"/>
      <c r="NMS2" s="3481"/>
      <c r="NMT2" s="3481"/>
      <c r="NMU2" s="3481"/>
      <c r="NMV2" s="3481"/>
      <c r="NMW2" s="3481"/>
      <c r="NMX2" s="3481"/>
      <c r="NMY2" s="3481"/>
      <c r="NMZ2" s="3481"/>
      <c r="NNA2" s="3481"/>
      <c r="NNB2" s="3481"/>
      <c r="NNC2" s="3481"/>
      <c r="NND2" s="3481"/>
      <c r="NNE2" s="3481"/>
      <c r="NNF2" s="3481"/>
      <c r="NNG2" s="3481"/>
      <c r="NNH2" s="3481"/>
      <c r="NNI2" s="3481"/>
      <c r="NNJ2" s="3481"/>
      <c r="NNK2" s="3481"/>
      <c r="NNL2" s="3481"/>
      <c r="NNM2" s="3481"/>
      <c r="NNN2" s="3481"/>
      <c r="NNO2" s="3481"/>
      <c r="NNP2" s="3481"/>
      <c r="NNQ2" s="3481"/>
      <c r="NNR2" s="3481"/>
      <c r="NNS2" s="3481"/>
      <c r="NNT2" s="3481"/>
      <c r="NNU2" s="3481"/>
      <c r="NNV2" s="3481"/>
      <c r="NNW2" s="3481"/>
      <c r="NNX2" s="3481"/>
      <c r="NNY2" s="3481"/>
      <c r="NNZ2" s="3481"/>
      <c r="NOA2" s="3481"/>
      <c r="NOB2" s="3481"/>
      <c r="NOC2" s="3481"/>
      <c r="NOD2" s="3481"/>
      <c r="NOE2" s="3481"/>
      <c r="NOF2" s="3481"/>
      <c r="NOG2" s="3481"/>
      <c r="NOH2" s="3481"/>
      <c r="NOI2" s="3481"/>
      <c r="NOJ2" s="3481"/>
      <c r="NOK2" s="3481"/>
      <c r="NOL2" s="3481"/>
      <c r="NOM2" s="3481"/>
      <c r="NON2" s="3481"/>
      <c r="NOO2" s="3481"/>
      <c r="NOP2" s="3481"/>
      <c r="NOQ2" s="3481"/>
      <c r="NOR2" s="3481"/>
      <c r="NOS2" s="3481"/>
      <c r="NOT2" s="3481"/>
      <c r="NOU2" s="3481"/>
      <c r="NOV2" s="3481"/>
      <c r="NOW2" s="3481"/>
      <c r="NOX2" s="3481"/>
      <c r="NOY2" s="3481"/>
      <c r="NOZ2" s="3481"/>
      <c r="NPA2" s="3481"/>
      <c r="NPB2" s="3481"/>
      <c r="NPC2" s="3481"/>
      <c r="NPD2" s="3481"/>
      <c r="NPE2" s="3481"/>
      <c r="NPF2" s="3481"/>
      <c r="NPG2" s="3481"/>
      <c r="NPH2" s="3481"/>
      <c r="NPI2" s="3481"/>
      <c r="NPJ2" s="3481"/>
      <c r="NPK2" s="3481"/>
      <c r="NPL2" s="3481"/>
      <c r="NPM2" s="3481"/>
      <c r="NPN2" s="3481"/>
      <c r="NPO2" s="3481"/>
      <c r="NPP2" s="3481"/>
      <c r="NPQ2" s="3481"/>
      <c r="NPR2" s="3481"/>
      <c r="NPS2" s="3481"/>
      <c r="NPT2" s="3481"/>
      <c r="NPU2" s="3481"/>
      <c r="NPV2" s="3481"/>
      <c r="NPW2" s="3481"/>
      <c r="NPX2" s="3481"/>
      <c r="NPY2" s="3481"/>
      <c r="NPZ2" s="3481"/>
      <c r="NQA2" s="3481"/>
      <c r="NQB2" s="3481"/>
      <c r="NQC2" s="3481"/>
      <c r="NQD2" s="3481"/>
      <c r="NQE2" s="3481"/>
      <c r="NQF2" s="3481"/>
      <c r="NQG2" s="3481"/>
      <c r="NQH2" s="3481"/>
      <c r="NQI2" s="3481"/>
      <c r="NQJ2" s="3481"/>
      <c r="NQK2" s="3481"/>
      <c r="NQL2" s="3481"/>
      <c r="NQM2" s="3481"/>
      <c r="NQN2" s="3481"/>
      <c r="NQO2" s="3481"/>
      <c r="NQP2" s="3481"/>
      <c r="NQQ2" s="3481"/>
      <c r="NQR2" s="3481"/>
      <c r="NQS2" s="3481"/>
      <c r="NQT2" s="3481"/>
      <c r="NQU2" s="3481"/>
      <c r="NQV2" s="3481"/>
      <c r="NQW2" s="3481"/>
      <c r="NQX2" s="3481"/>
      <c r="NQY2" s="3481"/>
      <c r="NQZ2" s="3481"/>
      <c r="NRA2" s="3481"/>
      <c r="NRB2" s="3481"/>
      <c r="NRC2" s="3481"/>
      <c r="NRD2" s="3481"/>
      <c r="NRE2" s="3481"/>
      <c r="NRF2" s="3481"/>
      <c r="NRG2" s="3481"/>
      <c r="NRH2" s="3481"/>
      <c r="NRI2" s="3481"/>
      <c r="NRJ2" s="3481"/>
      <c r="NRK2" s="3481"/>
      <c r="NRL2" s="3481"/>
      <c r="NRM2" s="3481"/>
      <c r="NRN2" s="3481"/>
      <c r="NRO2" s="3481"/>
      <c r="NRP2" s="3481"/>
      <c r="NRQ2" s="3481"/>
      <c r="NRR2" s="3481"/>
      <c r="NRS2" s="3481"/>
      <c r="NRT2" s="3481"/>
      <c r="NRU2" s="3481"/>
      <c r="NRV2" s="3481"/>
      <c r="NRW2" s="3481"/>
      <c r="NRX2" s="3481"/>
      <c r="NRY2" s="3481"/>
      <c r="NRZ2" s="3481"/>
      <c r="NSA2" s="3481"/>
      <c r="NSB2" s="3481"/>
      <c r="NSC2" s="3481"/>
      <c r="NSD2" s="3481"/>
      <c r="NSE2" s="3481"/>
      <c r="NSF2" s="3481"/>
      <c r="NSG2" s="3481"/>
      <c r="NSH2" s="3481"/>
      <c r="NSI2" s="3481"/>
      <c r="NSJ2" s="3481"/>
      <c r="NSK2" s="3481"/>
      <c r="NSL2" s="3481"/>
      <c r="NSM2" s="3481"/>
      <c r="NSN2" s="3481"/>
      <c r="NSO2" s="3481"/>
      <c r="NSP2" s="3481"/>
      <c r="NSQ2" s="3481"/>
      <c r="NSR2" s="3481"/>
      <c r="NSS2" s="3481"/>
      <c r="NST2" s="3481"/>
      <c r="NSU2" s="3481"/>
      <c r="NSV2" s="3481"/>
      <c r="NSW2" s="3481"/>
      <c r="NSX2" s="3481"/>
      <c r="NSY2" s="3481"/>
      <c r="NSZ2" s="3481"/>
      <c r="NTA2" s="3481"/>
      <c r="NTB2" s="3481"/>
      <c r="NTC2" s="3481"/>
      <c r="NTD2" s="3481"/>
      <c r="NTE2" s="3481"/>
      <c r="NTF2" s="3481"/>
      <c r="NTG2" s="3481"/>
      <c r="NTH2" s="3481"/>
      <c r="NTI2" s="3481"/>
      <c r="NTJ2" s="3481"/>
      <c r="NTK2" s="3481"/>
      <c r="NTL2" s="3481"/>
      <c r="NTM2" s="3481"/>
      <c r="NTN2" s="3481"/>
      <c r="NTO2" s="3481"/>
      <c r="NTP2" s="3481"/>
      <c r="NTQ2" s="3481"/>
      <c r="NTR2" s="3481"/>
      <c r="NTS2" s="3481"/>
      <c r="NTT2" s="3481"/>
      <c r="NTU2" s="3481"/>
      <c r="NTV2" s="3481"/>
      <c r="NTW2" s="3481"/>
      <c r="NTX2" s="3481"/>
      <c r="NTY2" s="3481"/>
      <c r="NTZ2" s="3481"/>
      <c r="NUA2" s="3481"/>
      <c r="NUB2" s="3481"/>
      <c r="NUC2" s="3481"/>
      <c r="NUD2" s="3481"/>
      <c r="NUE2" s="3481"/>
      <c r="NUF2" s="3481"/>
      <c r="NUG2" s="3481"/>
      <c r="NUH2" s="3481"/>
      <c r="NUI2" s="3481"/>
      <c r="NUJ2" s="3481"/>
      <c r="NUK2" s="3481"/>
      <c r="NUL2" s="3481"/>
      <c r="NUM2" s="3481"/>
      <c r="NUN2" s="3481"/>
      <c r="NUO2" s="3481"/>
      <c r="NUP2" s="3481"/>
      <c r="NUQ2" s="3481"/>
      <c r="NUR2" s="3481"/>
      <c r="NUS2" s="3481"/>
      <c r="NUT2" s="3481"/>
      <c r="NUU2" s="3481"/>
      <c r="NUV2" s="3481"/>
      <c r="NUW2" s="3481"/>
      <c r="NUX2" s="3481"/>
      <c r="NUY2" s="3481"/>
      <c r="NUZ2" s="3481"/>
      <c r="NVA2" s="3481"/>
      <c r="NVB2" s="3481"/>
      <c r="NVC2" s="3481"/>
      <c r="NVD2" s="3481"/>
      <c r="NVE2" s="3481"/>
      <c r="NVF2" s="3481"/>
      <c r="NVG2" s="3481"/>
      <c r="NVH2" s="3481"/>
      <c r="NVI2" s="3481"/>
      <c r="NVJ2" s="3481"/>
      <c r="NVK2" s="3481"/>
      <c r="NVL2" s="3481"/>
      <c r="NVM2" s="3481"/>
      <c r="NVN2" s="3481"/>
      <c r="NVO2" s="3481"/>
      <c r="NVP2" s="3481"/>
      <c r="NVQ2" s="3481"/>
      <c r="NVR2" s="3481"/>
      <c r="NVS2" s="3481"/>
      <c r="NVT2" s="3481"/>
      <c r="NVU2" s="3481"/>
      <c r="NVV2" s="3481"/>
      <c r="NVW2" s="3481"/>
      <c r="NVX2" s="3481"/>
      <c r="NVY2" s="3481"/>
      <c r="NVZ2" s="3481"/>
      <c r="NWA2" s="3481"/>
      <c r="NWB2" s="3481"/>
      <c r="NWC2" s="3481"/>
      <c r="NWD2" s="3481"/>
      <c r="NWE2" s="3481"/>
      <c r="NWF2" s="3481"/>
      <c r="NWG2" s="3481"/>
      <c r="NWH2" s="3481"/>
      <c r="NWI2" s="3481"/>
      <c r="NWJ2" s="3481"/>
      <c r="NWK2" s="3481"/>
      <c r="NWL2" s="3481"/>
      <c r="NWM2" s="3481"/>
      <c r="NWN2" s="3481"/>
      <c r="NWO2" s="3481"/>
      <c r="NWP2" s="3481"/>
      <c r="NWQ2" s="3481"/>
      <c r="NWR2" s="3481"/>
      <c r="NWS2" s="3481"/>
      <c r="NWT2" s="3481"/>
      <c r="NWU2" s="3481"/>
      <c r="NWV2" s="3481"/>
      <c r="NWW2" s="3481"/>
      <c r="NWX2" s="3481"/>
      <c r="NWY2" s="3481"/>
      <c r="NWZ2" s="3481"/>
      <c r="NXA2" s="3481"/>
      <c r="NXB2" s="3481"/>
      <c r="NXC2" s="3481"/>
      <c r="NXD2" s="3481"/>
      <c r="NXE2" s="3481"/>
      <c r="NXF2" s="3481"/>
      <c r="NXG2" s="3481"/>
      <c r="NXH2" s="3481"/>
      <c r="NXI2" s="3481"/>
      <c r="NXJ2" s="3481"/>
      <c r="NXK2" s="3481"/>
      <c r="NXL2" s="3481"/>
      <c r="NXM2" s="3481"/>
      <c r="NXN2" s="3481"/>
      <c r="NXO2" s="3481"/>
      <c r="NXP2" s="3481"/>
      <c r="NXQ2" s="3481"/>
      <c r="NXR2" s="3481"/>
      <c r="NXS2" s="3481"/>
      <c r="NXT2" s="3481"/>
      <c r="NXU2" s="3481"/>
      <c r="NXV2" s="3481"/>
      <c r="NXW2" s="3481"/>
      <c r="NXX2" s="3481"/>
      <c r="NXY2" s="3481"/>
      <c r="NXZ2" s="3481"/>
      <c r="NYA2" s="3481"/>
      <c r="NYB2" s="3481"/>
      <c r="NYC2" s="3481"/>
      <c r="NYD2" s="3481"/>
      <c r="NYE2" s="3481"/>
      <c r="NYF2" s="3481"/>
      <c r="NYG2" s="3481"/>
      <c r="NYH2" s="3481"/>
      <c r="NYI2" s="3481"/>
      <c r="NYJ2" s="3481"/>
      <c r="NYK2" s="3481"/>
      <c r="NYL2" s="3481"/>
      <c r="NYM2" s="3481"/>
      <c r="NYN2" s="3481"/>
      <c r="NYO2" s="3481"/>
      <c r="NYP2" s="3481"/>
      <c r="NYQ2" s="3481"/>
      <c r="NYR2" s="3481"/>
      <c r="NYS2" s="3481"/>
      <c r="NYT2" s="3481"/>
      <c r="NYU2" s="3481"/>
      <c r="NYV2" s="3481"/>
      <c r="NYW2" s="3481"/>
      <c r="NYX2" s="3481"/>
      <c r="NYY2" s="3481"/>
      <c r="NYZ2" s="3481"/>
      <c r="NZA2" s="3481"/>
      <c r="NZB2" s="3481"/>
      <c r="NZC2" s="3481"/>
      <c r="NZD2" s="3481"/>
      <c r="NZE2" s="3481"/>
      <c r="NZF2" s="3481"/>
      <c r="NZG2" s="3481"/>
      <c r="NZH2" s="3481"/>
      <c r="NZI2" s="3481"/>
      <c r="NZJ2" s="3481"/>
      <c r="NZK2" s="3481"/>
      <c r="NZL2" s="3481"/>
      <c r="NZM2" s="3481"/>
      <c r="NZN2" s="3481"/>
      <c r="NZO2" s="3481"/>
      <c r="NZP2" s="3481"/>
      <c r="NZQ2" s="3481"/>
      <c r="NZR2" s="3481"/>
      <c r="NZS2" s="3481"/>
      <c r="NZT2" s="3481"/>
      <c r="NZU2" s="3481"/>
      <c r="NZV2" s="3481"/>
      <c r="NZW2" s="3481"/>
      <c r="NZX2" s="3481"/>
      <c r="NZY2" s="3481"/>
      <c r="NZZ2" s="3481"/>
      <c r="OAA2" s="3481"/>
      <c r="OAB2" s="3481"/>
      <c r="OAC2" s="3481"/>
      <c r="OAD2" s="3481"/>
      <c r="OAE2" s="3481"/>
      <c r="OAF2" s="3481"/>
      <c r="OAG2" s="3481"/>
      <c r="OAH2" s="3481"/>
      <c r="OAI2" s="3481"/>
      <c r="OAJ2" s="3481"/>
      <c r="OAK2" s="3481"/>
      <c r="OAL2" s="3481"/>
      <c r="OAM2" s="3481"/>
      <c r="OAN2" s="3481"/>
      <c r="OAO2" s="3481"/>
      <c r="OAP2" s="3481"/>
      <c r="OAQ2" s="3481"/>
      <c r="OAR2" s="3481"/>
      <c r="OAS2" s="3481"/>
      <c r="OAT2" s="3481"/>
      <c r="OAU2" s="3481"/>
      <c r="OAV2" s="3481"/>
      <c r="OAW2" s="3481"/>
      <c r="OAX2" s="3481"/>
      <c r="OAY2" s="3481"/>
      <c r="OAZ2" s="3481"/>
      <c r="OBA2" s="3481"/>
      <c r="OBB2" s="3481"/>
      <c r="OBC2" s="3481"/>
      <c r="OBD2" s="3481"/>
      <c r="OBE2" s="3481"/>
      <c r="OBF2" s="3481"/>
      <c r="OBG2" s="3481"/>
      <c r="OBH2" s="3481"/>
      <c r="OBI2" s="3481"/>
      <c r="OBJ2" s="3481"/>
      <c r="OBK2" s="3481"/>
      <c r="OBL2" s="3481"/>
      <c r="OBM2" s="3481"/>
      <c r="OBN2" s="3481"/>
      <c r="OBO2" s="3481"/>
      <c r="OBP2" s="3481"/>
      <c r="OBQ2" s="3481"/>
      <c r="OBR2" s="3481"/>
      <c r="OBS2" s="3481"/>
      <c r="OBT2" s="3481"/>
      <c r="OBU2" s="3481"/>
      <c r="OBV2" s="3481"/>
      <c r="OBW2" s="3481"/>
      <c r="OBX2" s="3481"/>
      <c r="OBY2" s="3481"/>
      <c r="OBZ2" s="3481"/>
      <c r="OCA2" s="3481"/>
      <c r="OCB2" s="3481"/>
      <c r="OCC2" s="3481"/>
      <c r="OCD2" s="3481"/>
      <c r="OCE2" s="3481"/>
      <c r="OCF2" s="3481"/>
      <c r="OCG2" s="3481"/>
      <c r="OCH2" s="3481"/>
      <c r="OCI2" s="3481"/>
      <c r="OCJ2" s="3481"/>
      <c r="OCK2" s="3481"/>
      <c r="OCL2" s="3481"/>
      <c r="OCM2" s="3481"/>
      <c r="OCN2" s="3481"/>
      <c r="OCO2" s="3481"/>
      <c r="OCP2" s="3481"/>
      <c r="OCQ2" s="3481"/>
      <c r="OCR2" s="3481"/>
      <c r="OCS2" s="3481"/>
      <c r="OCT2" s="3481"/>
      <c r="OCU2" s="3481"/>
      <c r="OCV2" s="3481"/>
      <c r="OCW2" s="3481"/>
      <c r="OCX2" s="3481"/>
      <c r="OCY2" s="3481"/>
      <c r="OCZ2" s="3481"/>
      <c r="ODA2" s="3481"/>
      <c r="ODB2" s="3481"/>
      <c r="ODC2" s="3481"/>
      <c r="ODD2" s="3481"/>
      <c r="ODE2" s="3481"/>
      <c r="ODF2" s="3481"/>
      <c r="ODG2" s="3481"/>
      <c r="ODH2" s="3481"/>
      <c r="ODI2" s="3481"/>
      <c r="ODJ2" s="3481"/>
      <c r="ODK2" s="3481"/>
      <c r="ODL2" s="3481"/>
      <c r="ODM2" s="3481"/>
      <c r="ODN2" s="3481"/>
      <c r="ODO2" s="3481"/>
      <c r="ODP2" s="3481"/>
      <c r="ODQ2" s="3481"/>
      <c r="ODR2" s="3481"/>
      <c r="ODS2" s="3481"/>
      <c r="ODT2" s="3481"/>
      <c r="ODU2" s="3481"/>
      <c r="ODV2" s="3481"/>
      <c r="ODW2" s="3481"/>
      <c r="ODX2" s="3481"/>
      <c r="ODY2" s="3481"/>
      <c r="ODZ2" s="3481"/>
      <c r="OEA2" s="3481"/>
      <c r="OEB2" s="3481"/>
      <c r="OEC2" s="3481"/>
      <c r="OED2" s="3481"/>
      <c r="OEE2" s="3481"/>
      <c r="OEF2" s="3481"/>
      <c r="OEG2" s="3481"/>
      <c r="OEH2" s="3481"/>
      <c r="OEI2" s="3481"/>
      <c r="OEJ2" s="3481"/>
      <c r="OEK2" s="3481"/>
      <c r="OEL2" s="3481"/>
      <c r="OEM2" s="3481"/>
      <c r="OEN2" s="3481"/>
      <c r="OEO2" s="3481"/>
      <c r="OEP2" s="3481"/>
      <c r="OEQ2" s="3481"/>
      <c r="OER2" s="3481"/>
      <c r="OES2" s="3481"/>
      <c r="OET2" s="3481"/>
      <c r="OEU2" s="3481"/>
      <c r="OEV2" s="3481"/>
      <c r="OEW2" s="3481"/>
      <c r="OEX2" s="3481"/>
      <c r="OEY2" s="3481"/>
      <c r="OEZ2" s="3481"/>
      <c r="OFA2" s="3481"/>
      <c r="OFB2" s="3481"/>
      <c r="OFC2" s="3481"/>
      <c r="OFD2" s="3481"/>
      <c r="OFE2" s="3481"/>
      <c r="OFF2" s="3481"/>
      <c r="OFG2" s="3481"/>
      <c r="OFH2" s="3481"/>
      <c r="OFI2" s="3481"/>
      <c r="OFJ2" s="3481"/>
      <c r="OFK2" s="3481"/>
      <c r="OFL2" s="3481"/>
      <c r="OFM2" s="3481"/>
      <c r="OFN2" s="3481"/>
      <c r="OFO2" s="3481"/>
      <c r="OFP2" s="3481"/>
      <c r="OFQ2" s="3481"/>
      <c r="OFR2" s="3481"/>
      <c r="OFS2" s="3481"/>
      <c r="OFT2" s="3481"/>
      <c r="OFU2" s="3481"/>
      <c r="OFV2" s="3481"/>
      <c r="OFW2" s="3481"/>
      <c r="OFX2" s="3481"/>
      <c r="OFY2" s="3481"/>
      <c r="OFZ2" s="3481"/>
      <c r="OGA2" s="3481"/>
      <c r="OGB2" s="3481"/>
      <c r="OGC2" s="3481"/>
      <c r="OGD2" s="3481"/>
      <c r="OGE2" s="3481"/>
      <c r="OGF2" s="3481"/>
      <c r="OGG2" s="3481"/>
      <c r="OGH2" s="3481"/>
      <c r="OGI2" s="3481"/>
      <c r="OGJ2" s="3481"/>
      <c r="OGK2" s="3481"/>
      <c r="OGL2" s="3481"/>
      <c r="OGM2" s="3481"/>
      <c r="OGN2" s="3481"/>
      <c r="OGO2" s="3481"/>
      <c r="OGP2" s="3481"/>
      <c r="OGQ2" s="3481"/>
      <c r="OGR2" s="3481"/>
      <c r="OGS2" s="3481"/>
      <c r="OGT2" s="3481"/>
      <c r="OGU2" s="3481"/>
      <c r="OGV2" s="3481"/>
      <c r="OGW2" s="3481"/>
      <c r="OGX2" s="3481"/>
      <c r="OGY2" s="3481"/>
      <c r="OGZ2" s="3481"/>
      <c r="OHA2" s="3481"/>
      <c r="OHB2" s="3481"/>
      <c r="OHC2" s="3481"/>
      <c r="OHD2" s="3481"/>
      <c r="OHE2" s="3481"/>
      <c r="OHF2" s="3481"/>
      <c r="OHG2" s="3481"/>
      <c r="OHH2" s="3481"/>
      <c r="OHI2" s="3481"/>
      <c r="OHJ2" s="3481"/>
      <c r="OHK2" s="3481"/>
      <c r="OHL2" s="3481"/>
      <c r="OHM2" s="3481"/>
      <c r="OHN2" s="3481"/>
      <c r="OHO2" s="3481"/>
      <c r="OHP2" s="3481"/>
      <c r="OHQ2" s="3481"/>
      <c r="OHR2" s="3481"/>
      <c r="OHS2" s="3481"/>
      <c r="OHT2" s="3481"/>
      <c r="OHU2" s="3481"/>
      <c r="OHV2" s="3481"/>
      <c r="OHW2" s="3481"/>
      <c r="OHX2" s="3481"/>
      <c r="OHY2" s="3481"/>
      <c r="OHZ2" s="3481"/>
      <c r="OIA2" s="3481"/>
      <c r="OIB2" s="3481"/>
      <c r="OIC2" s="3481"/>
      <c r="OID2" s="3481"/>
      <c r="OIE2" s="3481"/>
      <c r="OIF2" s="3481"/>
      <c r="OIG2" s="3481"/>
      <c r="OIH2" s="3481"/>
      <c r="OII2" s="3481"/>
      <c r="OIJ2" s="3481"/>
      <c r="OIK2" s="3481"/>
      <c r="OIL2" s="3481"/>
      <c r="OIM2" s="3481"/>
      <c r="OIN2" s="3481"/>
      <c r="OIO2" s="3481"/>
      <c r="OIP2" s="3481"/>
      <c r="OIQ2" s="3481"/>
      <c r="OIR2" s="3481"/>
      <c r="OIS2" s="3481"/>
      <c r="OIT2" s="3481"/>
      <c r="OIU2" s="3481"/>
      <c r="OIV2" s="3481"/>
      <c r="OIW2" s="3481"/>
      <c r="OIX2" s="3481"/>
      <c r="OIY2" s="3481"/>
      <c r="OIZ2" s="3481"/>
      <c r="OJA2" s="3481"/>
      <c r="OJB2" s="3481"/>
      <c r="OJC2" s="3481"/>
      <c r="OJD2" s="3481"/>
      <c r="OJE2" s="3481"/>
      <c r="OJF2" s="3481"/>
      <c r="OJG2" s="3481"/>
      <c r="OJH2" s="3481"/>
      <c r="OJI2" s="3481"/>
      <c r="OJJ2" s="3481"/>
      <c r="OJK2" s="3481"/>
      <c r="OJL2" s="3481"/>
      <c r="OJM2" s="3481"/>
      <c r="OJN2" s="3481"/>
      <c r="OJO2" s="3481"/>
      <c r="OJP2" s="3481"/>
      <c r="OJQ2" s="3481"/>
      <c r="OJR2" s="3481"/>
      <c r="OJS2" s="3481"/>
      <c r="OJT2" s="3481"/>
      <c r="OJU2" s="3481"/>
      <c r="OJV2" s="3481"/>
      <c r="OJW2" s="3481"/>
      <c r="OJX2" s="3481"/>
      <c r="OJY2" s="3481"/>
      <c r="OJZ2" s="3481"/>
      <c r="OKA2" s="3481"/>
      <c r="OKB2" s="3481"/>
      <c r="OKC2" s="3481"/>
      <c r="OKD2" s="3481"/>
      <c r="OKE2" s="3481"/>
      <c r="OKF2" s="3481"/>
      <c r="OKG2" s="3481"/>
      <c r="OKH2" s="3481"/>
      <c r="OKI2" s="3481"/>
      <c r="OKJ2" s="3481"/>
      <c r="OKK2" s="3481"/>
      <c r="OKL2" s="3481"/>
      <c r="OKM2" s="3481"/>
      <c r="OKN2" s="3481"/>
      <c r="OKO2" s="3481"/>
      <c r="OKP2" s="3481"/>
      <c r="OKQ2" s="3481"/>
      <c r="OKR2" s="3481"/>
      <c r="OKS2" s="3481"/>
      <c r="OKT2" s="3481"/>
      <c r="OKU2" s="3481"/>
      <c r="OKV2" s="3481"/>
      <c r="OKW2" s="3481"/>
      <c r="OKX2" s="3481"/>
      <c r="OKY2" s="3481"/>
      <c r="OKZ2" s="3481"/>
      <c r="OLA2" s="3481"/>
      <c r="OLB2" s="3481"/>
      <c r="OLC2" s="3481"/>
      <c r="OLD2" s="3481"/>
      <c r="OLE2" s="3481"/>
      <c r="OLF2" s="3481"/>
      <c r="OLG2" s="3481"/>
      <c r="OLH2" s="3481"/>
      <c r="OLI2" s="3481"/>
      <c r="OLJ2" s="3481"/>
      <c r="OLK2" s="3481"/>
      <c r="OLL2" s="3481"/>
      <c r="OLM2" s="3481"/>
      <c r="OLN2" s="3481"/>
      <c r="OLO2" s="3481"/>
      <c r="OLP2" s="3481"/>
      <c r="OLQ2" s="3481"/>
      <c r="OLR2" s="3481"/>
      <c r="OLS2" s="3481"/>
      <c r="OLT2" s="3481"/>
      <c r="OLU2" s="3481"/>
      <c r="OLV2" s="3481"/>
      <c r="OLW2" s="3481"/>
      <c r="OLX2" s="3481"/>
      <c r="OLY2" s="3481"/>
      <c r="OLZ2" s="3481"/>
      <c r="OMA2" s="3481"/>
      <c r="OMB2" s="3481"/>
      <c r="OMC2" s="3481"/>
      <c r="OMD2" s="3481"/>
      <c r="OME2" s="3481"/>
      <c r="OMF2" s="3481"/>
      <c r="OMG2" s="3481"/>
      <c r="OMH2" s="3481"/>
      <c r="OMI2" s="3481"/>
      <c r="OMJ2" s="3481"/>
      <c r="OMK2" s="3481"/>
      <c r="OML2" s="3481"/>
      <c r="OMM2" s="3481"/>
      <c r="OMN2" s="3481"/>
      <c r="OMO2" s="3481"/>
      <c r="OMP2" s="3481"/>
      <c r="OMQ2" s="3481"/>
      <c r="OMR2" s="3481"/>
      <c r="OMS2" s="3481"/>
      <c r="OMT2" s="3481"/>
      <c r="OMU2" s="3481"/>
      <c r="OMV2" s="3481"/>
      <c r="OMW2" s="3481"/>
      <c r="OMX2" s="3481"/>
      <c r="OMY2" s="3481"/>
      <c r="OMZ2" s="3481"/>
      <c r="ONA2" s="3481"/>
      <c r="ONB2" s="3481"/>
      <c r="ONC2" s="3481"/>
      <c r="OND2" s="3481"/>
      <c r="ONE2" s="3481"/>
      <c r="ONF2" s="3481"/>
      <c r="ONG2" s="3481"/>
      <c r="ONH2" s="3481"/>
      <c r="ONI2" s="3481"/>
      <c r="ONJ2" s="3481"/>
      <c r="ONK2" s="3481"/>
      <c r="ONL2" s="3481"/>
      <c r="ONM2" s="3481"/>
      <c r="ONN2" s="3481"/>
      <c r="ONO2" s="3481"/>
      <c r="ONP2" s="3481"/>
      <c r="ONQ2" s="3481"/>
      <c r="ONR2" s="3481"/>
      <c r="ONS2" s="3481"/>
      <c r="ONT2" s="3481"/>
      <c r="ONU2" s="3481"/>
      <c r="ONV2" s="3481"/>
      <c r="ONW2" s="3481"/>
      <c r="ONX2" s="3481"/>
      <c r="ONY2" s="3481"/>
      <c r="ONZ2" s="3481"/>
      <c r="OOA2" s="3481"/>
      <c r="OOB2" s="3481"/>
      <c r="OOC2" s="3481"/>
      <c r="OOD2" s="3481"/>
      <c r="OOE2" s="3481"/>
      <c r="OOF2" s="3481"/>
      <c r="OOG2" s="3481"/>
      <c r="OOH2" s="3481"/>
      <c r="OOI2" s="3481"/>
      <c r="OOJ2" s="3481"/>
      <c r="OOK2" s="3481"/>
      <c r="OOL2" s="3481"/>
      <c r="OOM2" s="3481"/>
      <c r="OON2" s="3481"/>
      <c r="OOO2" s="3481"/>
      <c r="OOP2" s="3481"/>
      <c r="OOQ2" s="3481"/>
      <c r="OOR2" s="3481"/>
      <c r="OOS2" s="3481"/>
      <c r="OOT2" s="3481"/>
      <c r="OOU2" s="3481"/>
      <c r="OOV2" s="3481"/>
      <c r="OOW2" s="3481"/>
      <c r="OOX2" s="3481"/>
      <c r="OOY2" s="3481"/>
      <c r="OOZ2" s="3481"/>
      <c r="OPA2" s="3481"/>
      <c r="OPB2" s="3481"/>
      <c r="OPC2" s="3481"/>
      <c r="OPD2" s="3481"/>
      <c r="OPE2" s="3481"/>
      <c r="OPF2" s="3481"/>
      <c r="OPG2" s="3481"/>
      <c r="OPH2" s="3481"/>
      <c r="OPI2" s="3481"/>
      <c r="OPJ2" s="3481"/>
      <c r="OPK2" s="3481"/>
      <c r="OPL2" s="3481"/>
      <c r="OPM2" s="3481"/>
      <c r="OPN2" s="3481"/>
      <c r="OPO2" s="3481"/>
      <c r="OPP2" s="3481"/>
      <c r="OPQ2" s="3481"/>
      <c r="OPR2" s="3481"/>
      <c r="OPS2" s="3481"/>
      <c r="OPT2" s="3481"/>
      <c r="OPU2" s="3481"/>
      <c r="OPV2" s="3481"/>
      <c r="OPW2" s="3481"/>
      <c r="OPX2" s="3481"/>
      <c r="OPY2" s="3481"/>
      <c r="OPZ2" s="3481"/>
      <c r="OQA2" s="3481"/>
      <c r="OQB2" s="3481"/>
      <c r="OQC2" s="3481"/>
      <c r="OQD2" s="3481"/>
      <c r="OQE2" s="3481"/>
      <c r="OQF2" s="3481"/>
      <c r="OQG2" s="3481"/>
      <c r="OQH2" s="3481"/>
      <c r="OQI2" s="3481"/>
      <c r="OQJ2" s="3481"/>
      <c r="OQK2" s="3481"/>
      <c r="OQL2" s="3481"/>
      <c r="OQM2" s="3481"/>
      <c r="OQN2" s="3481"/>
      <c r="OQO2" s="3481"/>
      <c r="OQP2" s="3481"/>
      <c r="OQQ2" s="3481"/>
      <c r="OQR2" s="3481"/>
      <c r="OQS2" s="3481"/>
      <c r="OQT2" s="3481"/>
      <c r="OQU2" s="3481"/>
      <c r="OQV2" s="3481"/>
      <c r="OQW2" s="3481"/>
      <c r="OQX2" s="3481"/>
      <c r="OQY2" s="3481"/>
      <c r="OQZ2" s="3481"/>
      <c r="ORA2" s="3481"/>
      <c r="ORB2" s="3481"/>
      <c r="ORC2" s="3481"/>
      <c r="ORD2" s="3481"/>
      <c r="ORE2" s="3481"/>
      <c r="ORF2" s="3481"/>
      <c r="ORG2" s="3481"/>
      <c r="ORH2" s="3481"/>
      <c r="ORI2" s="3481"/>
      <c r="ORJ2" s="3481"/>
      <c r="ORK2" s="3481"/>
      <c r="ORL2" s="3481"/>
      <c r="ORM2" s="3481"/>
      <c r="ORN2" s="3481"/>
      <c r="ORO2" s="3481"/>
      <c r="ORP2" s="3481"/>
      <c r="ORQ2" s="3481"/>
      <c r="ORR2" s="3481"/>
      <c r="ORS2" s="3481"/>
      <c r="ORT2" s="3481"/>
      <c r="ORU2" s="3481"/>
      <c r="ORV2" s="3481"/>
      <c r="ORW2" s="3481"/>
      <c r="ORX2" s="3481"/>
      <c r="ORY2" s="3481"/>
      <c r="ORZ2" s="3481"/>
      <c r="OSA2" s="3481"/>
      <c r="OSB2" s="3481"/>
      <c r="OSC2" s="3481"/>
      <c r="OSD2" s="3481"/>
      <c r="OSE2" s="3481"/>
      <c r="OSF2" s="3481"/>
      <c r="OSG2" s="3481"/>
      <c r="OSH2" s="3481"/>
      <c r="OSI2" s="3481"/>
      <c r="OSJ2" s="3481"/>
      <c r="OSK2" s="3481"/>
      <c r="OSL2" s="3481"/>
      <c r="OSM2" s="3481"/>
      <c r="OSN2" s="3481"/>
      <c r="OSO2" s="3481"/>
      <c r="OSP2" s="3481"/>
      <c r="OSQ2" s="3481"/>
      <c r="OSR2" s="3481"/>
      <c r="OSS2" s="3481"/>
      <c r="OST2" s="3481"/>
      <c r="OSU2" s="3481"/>
      <c r="OSV2" s="3481"/>
      <c r="OSW2" s="3481"/>
      <c r="OSX2" s="3481"/>
      <c r="OSY2" s="3481"/>
      <c r="OSZ2" s="3481"/>
      <c r="OTA2" s="3481"/>
      <c r="OTB2" s="3481"/>
      <c r="OTC2" s="3481"/>
      <c r="OTD2" s="3481"/>
      <c r="OTE2" s="3481"/>
      <c r="OTF2" s="3481"/>
      <c r="OTG2" s="3481"/>
      <c r="OTH2" s="3481"/>
      <c r="OTI2" s="3481"/>
      <c r="OTJ2" s="3481"/>
      <c r="OTK2" s="3481"/>
      <c r="OTL2" s="3481"/>
      <c r="OTM2" s="3481"/>
      <c r="OTN2" s="3481"/>
      <c r="OTO2" s="3481"/>
      <c r="OTP2" s="3481"/>
      <c r="OTQ2" s="3481"/>
      <c r="OTR2" s="3481"/>
      <c r="OTS2" s="3481"/>
      <c r="OTT2" s="3481"/>
      <c r="OTU2" s="3481"/>
      <c r="OTV2" s="3481"/>
      <c r="OTW2" s="3481"/>
      <c r="OTX2" s="3481"/>
      <c r="OTY2" s="3481"/>
      <c r="OTZ2" s="3481"/>
      <c r="OUA2" s="3481"/>
      <c r="OUB2" s="3481"/>
      <c r="OUC2" s="3481"/>
      <c r="OUD2" s="3481"/>
      <c r="OUE2" s="3481"/>
      <c r="OUF2" s="3481"/>
      <c r="OUG2" s="3481"/>
      <c r="OUH2" s="3481"/>
      <c r="OUI2" s="3481"/>
      <c r="OUJ2" s="3481"/>
      <c r="OUK2" s="3481"/>
      <c r="OUL2" s="3481"/>
      <c r="OUM2" s="3481"/>
      <c r="OUN2" s="3481"/>
      <c r="OUO2" s="3481"/>
      <c r="OUP2" s="3481"/>
      <c r="OUQ2" s="3481"/>
      <c r="OUR2" s="3481"/>
      <c r="OUS2" s="3481"/>
      <c r="OUT2" s="3481"/>
      <c r="OUU2" s="3481"/>
      <c r="OUV2" s="3481"/>
      <c r="OUW2" s="3481"/>
      <c r="OUX2" s="3481"/>
      <c r="OUY2" s="3481"/>
      <c r="OUZ2" s="3481"/>
      <c r="OVA2" s="3481"/>
      <c r="OVB2" s="3481"/>
      <c r="OVC2" s="3481"/>
      <c r="OVD2" s="3481"/>
      <c r="OVE2" s="3481"/>
      <c r="OVF2" s="3481"/>
      <c r="OVG2" s="3481"/>
      <c r="OVH2" s="3481"/>
      <c r="OVI2" s="3481"/>
      <c r="OVJ2" s="3481"/>
      <c r="OVK2" s="3481"/>
      <c r="OVL2" s="3481"/>
      <c r="OVM2" s="3481"/>
      <c r="OVN2" s="3481"/>
      <c r="OVO2" s="3481"/>
      <c r="OVP2" s="3481"/>
      <c r="OVQ2" s="3481"/>
      <c r="OVR2" s="3481"/>
      <c r="OVS2" s="3481"/>
      <c r="OVT2" s="3481"/>
      <c r="OVU2" s="3481"/>
      <c r="OVV2" s="3481"/>
      <c r="OVW2" s="3481"/>
      <c r="OVX2" s="3481"/>
      <c r="OVY2" s="3481"/>
      <c r="OVZ2" s="3481"/>
      <c r="OWA2" s="3481"/>
      <c r="OWB2" s="3481"/>
      <c r="OWC2" s="3481"/>
      <c r="OWD2" s="3481"/>
      <c r="OWE2" s="3481"/>
      <c r="OWF2" s="3481"/>
      <c r="OWG2" s="3481"/>
      <c r="OWH2" s="3481"/>
      <c r="OWI2" s="3481"/>
      <c r="OWJ2" s="3481"/>
      <c r="OWK2" s="3481"/>
      <c r="OWL2" s="3481"/>
      <c r="OWM2" s="3481"/>
      <c r="OWN2" s="3481"/>
      <c r="OWO2" s="3481"/>
      <c r="OWP2" s="3481"/>
      <c r="OWQ2" s="3481"/>
      <c r="OWR2" s="3481"/>
      <c r="OWS2" s="3481"/>
      <c r="OWT2" s="3481"/>
      <c r="OWU2" s="3481"/>
      <c r="OWV2" s="3481"/>
      <c r="OWW2" s="3481"/>
      <c r="OWX2" s="3481"/>
      <c r="OWY2" s="3481"/>
      <c r="OWZ2" s="3481"/>
      <c r="OXA2" s="3481"/>
      <c r="OXB2" s="3481"/>
      <c r="OXC2" s="3481"/>
      <c r="OXD2" s="3481"/>
      <c r="OXE2" s="3481"/>
      <c r="OXF2" s="3481"/>
      <c r="OXG2" s="3481"/>
      <c r="OXH2" s="3481"/>
      <c r="OXI2" s="3481"/>
      <c r="OXJ2" s="3481"/>
      <c r="OXK2" s="3481"/>
      <c r="OXL2" s="3481"/>
      <c r="OXM2" s="3481"/>
      <c r="OXN2" s="3481"/>
      <c r="OXO2" s="3481"/>
      <c r="OXP2" s="3481"/>
      <c r="OXQ2" s="3481"/>
      <c r="OXR2" s="3481"/>
      <c r="OXS2" s="3481"/>
      <c r="OXT2" s="3481"/>
      <c r="OXU2" s="3481"/>
      <c r="OXV2" s="3481"/>
      <c r="OXW2" s="3481"/>
      <c r="OXX2" s="3481"/>
      <c r="OXY2" s="3481"/>
      <c r="OXZ2" s="3481"/>
      <c r="OYA2" s="3481"/>
      <c r="OYB2" s="3481"/>
      <c r="OYC2" s="3481"/>
      <c r="OYD2" s="3481"/>
      <c r="OYE2" s="3481"/>
      <c r="OYF2" s="3481"/>
      <c r="OYG2" s="3481"/>
      <c r="OYH2" s="3481"/>
      <c r="OYI2" s="3481"/>
      <c r="OYJ2" s="3481"/>
      <c r="OYK2" s="3481"/>
      <c r="OYL2" s="3481"/>
      <c r="OYM2" s="3481"/>
      <c r="OYN2" s="3481"/>
      <c r="OYO2" s="3481"/>
      <c r="OYP2" s="3481"/>
      <c r="OYQ2" s="3481"/>
      <c r="OYR2" s="3481"/>
      <c r="OYS2" s="3481"/>
      <c r="OYT2" s="3481"/>
      <c r="OYU2" s="3481"/>
      <c r="OYV2" s="3481"/>
      <c r="OYW2" s="3481"/>
      <c r="OYX2" s="3481"/>
      <c r="OYY2" s="3481"/>
      <c r="OYZ2" s="3481"/>
      <c r="OZA2" s="3481"/>
      <c r="OZB2" s="3481"/>
      <c r="OZC2" s="3481"/>
      <c r="OZD2" s="3481"/>
      <c r="OZE2" s="3481"/>
      <c r="OZF2" s="3481"/>
      <c r="OZG2" s="3481"/>
      <c r="OZH2" s="3481"/>
      <c r="OZI2" s="3481"/>
      <c r="OZJ2" s="3481"/>
      <c r="OZK2" s="3481"/>
      <c r="OZL2" s="3481"/>
      <c r="OZM2" s="3481"/>
      <c r="OZN2" s="3481"/>
      <c r="OZO2" s="3481"/>
      <c r="OZP2" s="3481"/>
      <c r="OZQ2" s="3481"/>
      <c r="OZR2" s="3481"/>
      <c r="OZS2" s="3481"/>
      <c r="OZT2" s="3481"/>
      <c r="OZU2" s="3481"/>
      <c r="OZV2" s="3481"/>
      <c r="OZW2" s="3481"/>
      <c r="OZX2" s="3481"/>
      <c r="OZY2" s="3481"/>
      <c r="OZZ2" s="3481"/>
      <c r="PAA2" s="3481"/>
      <c r="PAB2" s="3481"/>
      <c r="PAC2" s="3481"/>
      <c r="PAD2" s="3481"/>
      <c r="PAE2" s="3481"/>
      <c r="PAF2" s="3481"/>
      <c r="PAG2" s="3481"/>
      <c r="PAH2" s="3481"/>
      <c r="PAI2" s="3481"/>
      <c r="PAJ2" s="3481"/>
      <c r="PAK2" s="3481"/>
      <c r="PAL2" s="3481"/>
      <c r="PAM2" s="3481"/>
      <c r="PAN2" s="3481"/>
      <c r="PAO2" s="3481"/>
      <c r="PAP2" s="3481"/>
      <c r="PAQ2" s="3481"/>
      <c r="PAR2" s="3481"/>
      <c r="PAS2" s="3481"/>
      <c r="PAT2" s="3481"/>
      <c r="PAU2" s="3481"/>
      <c r="PAV2" s="3481"/>
      <c r="PAW2" s="3481"/>
      <c r="PAX2" s="3481"/>
      <c r="PAY2" s="3481"/>
      <c r="PAZ2" s="3481"/>
      <c r="PBA2" s="3481"/>
      <c r="PBB2" s="3481"/>
      <c r="PBC2" s="3481"/>
      <c r="PBD2" s="3481"/>
      <c r="PBE2" s="3481"/>
      <c r="PBF2" s="3481"/>
      <c r="PBG2" s="3481"/>
      <c r="PBH2" s="3481"/>
      <c r="PBI2" s="3481"/>
      <c r="PBJ2" s="3481"/>
      <c r="PBK2" s="3481"/>
      <c r="PBL2" s="3481"/>
      <c r="PBM2" s="3481"/>
      <c r="PBN2" s="3481"/>
      <c r="PBO2" s="3481"/>
      <c r="PBP2" s="3481"/>
      <c r="PBQ2" s="3481"/>
      <c r="PBR2" s="3481"/>
      <c r="PBS2" s="3481"/>
      <c r="PBT2" s="3481"/>
      <c r="PBU2" s="3481"/>
      <c r="PBV2" s="3481"/>
      <c r="PBW2" s="3481"/>
      <c r="PBX2" s="3481"/>
      <c r="PBY2" s="3481"/>
      <c r="PBZ2" s="3481"/>
      <c r="PCA2" s="3481"/>
      <c r="PCB2" s="3481"/>
      <c r="PCC2" s="3481"/>
      <c r="PCD2" s="3481"/>
      <c r="PCE2" s="3481"/>
      <c r="PCF2" s="3481"/>
      <c r="PCG2" s="3481"/>
      <c r="PCH2" s="3481"/>
      <c r="PCI2" s="3481"/>
      <c r="PCJ2" s="3481"/>
      <c r="PCK2" s="3481"/>
      <c r="PCL2" s="3481"/>
      <c r="PCM2" s="3481"/>
      <c r="PCN2" s="3481"/>
      <c r="PCO2" s="3481"/>
      <c r="PCP2" s="3481"/>
      <c r="PCQ2" s="3481"/>
      <c r="PCR2" s="3481"/>
      <c r="PCS2" s="3481"/>
      <c r="PCT2" s="3481"/>
      <c r="PCU2" s="3481"/>
      <c r="PCV2" s="3481"/>
      <c r="PCW2" s="3481"/>
      <c r="PCX2" s="3481"/>
      <c r="PCY2" s="3481"/>
      <c r="PCZ2" s="3481"/>
      <c r="PDA2" s="3481"/>
      <c r="PDB2" s="3481"/>
      <c r="PDC2" s="3481"/>
      <c r="PDD2" s="3481"/>
      <c r="PDE2" s="3481"/>
      <c r="PDF2" s="3481"/>
      <c r="PDG2" s="3481"/>
      <c r="PDH2" s="3481"/>
      <c r="PDI2" s="3481"/>
      <c r="PDJ2" s="3481"/>
      <c r="PDK2" s="3481"/>
      <c r="PDL2" s="3481"/>
      <c r="PDM2" s="3481"/>
      <c r="PDN2" s="3481"/>
      <c r="PDO2" s="3481"/>
      <c r="PDP2" s="3481"/>
      <c r="PDQ2" s="3481"/>
      <c r="PDR2" s="3481"/>
      <c r="PDS2" s="3481"/>
      <c r="PDT2" s="3481"/>
      <c r="PDU2" s="3481"/>
      <c r="PDV2" s="3481"/>
      <c r="PDW2" s="3481"/>
      <c r="PDX2" s="3481"/>
      <c r="PDY2" s="3481"/>
      <c r="PDZ2" s="3481"/>
      <c r="PEA2" s="3481"/>
      <c r="PEB2" s="3481"/>
      <c r="PEC2" s="3481"/>
      <c r="PED2" s="3481"/>
      <c r="PEE2" s="3481"/>
      <c r="PEF2" s="3481"/>
      <c r="PEG2" s="3481"/>
      <c r="PEH2" s="3481"/>
      <c r="PEI2" s="3481"/>
      <c r="PEJ2" s="3481"/>
      <c r="PEK2" s="3481"/>
      <c r="PEL2" s="3481"/>
      <c r="PEM2" s="3481"/>
      <c r="PEN2" s="3481"/>
      <c r="PEO2" s="3481"/>
      <c r="PEP2" s="3481"/>
      <c r="PEQ2" s="3481"/>
      <c r="PER2" s="3481"/>
      <c r="PES2" s="3481"/>
      <c r="PET2" s="3481"/>
      <c r="PEU2" s="3481"/>
      <c r="PEV2" s="3481"/>
      <c r="PEW2" s="3481"/>
      <c r="PEX2" s="3481"/>
      <c r="PEY2" s="3481"/>
      <c r="PEZ2" s="3481"/>
      <c r="PFA2" s="3481"/>
      <c r="PFB2" s="3481"/>
      <c r="PFC2" s="3481"/>
      <c r="PFD2" s="3481"/>
      <c r="PFE2" s="3481"/>
      <c r="PFF2" s="3481"/>
      <c r="PFG2" s="3481"/>
      <c r="PFH2" s="3481"/>
      <c r="PFI2" s="3481"/>
      <c r="PFJ2" s="3481"/>
      <c r="PFK2" s="3481"/>
      <c r="PFL2" s="3481"/>
      <c r="PFM2" s="3481"/>
      <c r="PFN2" s="3481"/>
      <c r="PFO2" s="3481"/>
      <c r="PFP2" s="3481"/>
      <c r="PFQ2" s="3481"/>
      <c r="PFR2" s="3481"/>
      <c r="PFS2" s="3481"/>
      <c r="PFT2" s="3481"/>
      <c r="PFU2" s="3481"/>
      <c r="PFV2" s="3481"/>
      <c r="PFW2" s="3481"/>
      <c r="PFX2" s="3481"/>
      <c r="PFY2" s="3481"/>
      <c r="PFZ2" s="3481"/>
      <c r="PGA2" s="3481"/>
      <c r="PGB2" s="3481"/>
      <c r="PGC2" s="3481"/>
      <c r="PGD2" s="3481"/>
      <c r="PGE2" s="3481"/>
      <c r="PGF2" s="3481"/>
      <c r="PGG2" s="3481"/>
      <c r="PGH2" s="3481"/>
      <c r="PGI2" s="3481"/>
      <c r="PGJ2" s="3481"/>
      <c r="PGK2" s="3481"/>
      <c r="PGL2" s="3481"/>
      <c r="PGM2" s="3481"/>
      <c r="PGN2" s="3481"/>
      <c r="PGO2" s="3481"/>
      <c r="PGP2" s="3481"/>
      <c r="PGQ2" s="3481"/>
      <c r="PGR2" s="3481"/>
      <c r="PGS2" s="3481"/>
      <c r="PGT2" s="3481"/>
      <c r="PGU2" s="3481"/>
      <c r="PGV2" s="3481"/>
      <c r="PGW2" s="3481"/>
      <c r="PGX2" s="3481"/>
      <c r="PGY2" s="3481"/>
      <c r="PGZ2" s="3481"/>
      <c r="PHA2" s="3481"/>
      <c r="PHB2" s="3481"/>
      <c r="PHC2" s="3481"/>
      <c r="PHD2" s="3481"/>
      <c r="PHE2" s="3481"/>
      <c r="PHF2" s="3481"/>
      <c r="PHG2" s="3481"/>
      <c r="PHH2" s="3481"/>
      <c r="PHI2" s="3481"/>
      <c r="PHJ2" s="3481"/>
      <c r="PHK2" s="3481"/>
      <c r="PHL2" s="3481"/>
      <c r="PHM2" s="3481"/>
      <c r="PHN2" s="3481"/>
      <c r="PHO2" s="3481"/>
      <c r="PHP2" s="3481"/>
      <c r="PHQ2" s="3481"/>
      <c r="PHR2" s="3481"/>
      <c r="PHS2" s="3481"/>
      <c r="PHT2" s="3481"/>
      <c r="PHU2" s="3481"/>
      <c r="PHV2" s="3481"/>
      <c r="PHW2" s="3481"/>
      <c r="PHX2" s="3481"/>
      <c r="PHY2" s="3481"/>
      <c r="PHZ2" s="3481"/>
      <c r="PIA2" s="3481"/>
      <c r="PIB2" s="3481"/>
      <c r="PIC2" s="3481"/>
      <c r="PID2" s="3481"/>
      <c r="PIE2" s="3481"/>
      <c r="PIF2" s="3481"/>
      <c r="PIG2" s="3481"/>
      <c r="PIH2" s="3481"/>
      <c r="PII2" s="3481"/>
      <c r="PIJ2" s="3481"/>
      <c r="PIK2" s="3481"/>
      <c r="PIL2" s="3481"/>
      <c r="PIM2" s="3481"/>
      <c r="PIN2" s="3481"/>
      <c r="PIO2" s="3481"/>
      <c r="PIP2" s="3481"/>
      <c r="PIQ2" s="3481"/>
      <c r="PIR2" s="3481"/>
      <c r="PIS2" s="3481"/>
      <c r="PIT2" s="3481"/>
      <c r="PIU2" s="3481"/>
      <c r="PIV2" s="3481"/>
      <c r="PIW2" s="3481"/>
      <c r="PIX2" s="3481"/>
      <c r="PIY2" s="3481"/>
      <c r="PIZ2" s="3481"/>
      <c r="PJA2" s="3481"/>
      <c r="PJB2" s="3481"/>
      <c r="PJC2" s="3481"/>
      <c r="PJD2" s="3481"/>
      <c r="PJE2" s="3481"/>
      <c r="PJF2" s="3481"/>
      <c r="PJG2" s="3481"/>
      <c r="PJH2" s="3481"/>
      <c r="PJI2" s="3481"/>
      <c r="PJJ2" s="3481"/>
      <c r="PJK2" s="3481"/>
      <c r="PJL2" s="3481"/>
      <c r="PJM2" s="3481"/>
      <c r="PJN2" s="3481"/>
      <c r="PJO2" s="3481"/>
      <c r="PJP2" s="3481"/>
      <c r="PJQ2" s="3481"/>
      <c r="PJR2" s="3481"/>
      <c r="PJS2" s="3481"/>
      <c r="PJT2" s="3481"/>
      <c r="PJU2" s="3481"/>
      <c r="PJV2" s="3481"/>
      <c r="PJW2" s="3481"/>
      <c r="PJX2" s="3481"/>
      <c r="PJY2" s="3481"/>
      <c r="PJZ2" s="3481"/>
      <c r="PKA2" s="3481"/>
      <c r="PKB2" s="3481"/>
      <c r="PKC2" s="3481"/>
      <c r="PKD2" s="3481"/>
      <c r="PKE2" s="3481"/>
      <c r="PKF2" s="3481"/>
      <c r="PKG2" s="3481"/>
      <c r="PKH2" s="3481"/>
      <c r="PKI2" s="3481"/>
      <c r="PKJ2" s="3481"/>
      <c r="PKK2" s="3481"/>
      <c r="PKL2" s="3481"/>
      <c r="PKM2" s="3481"/>
      <c r="PKN2" s="3481"/>
      <c r="PKO2" s="3481"/>
      <c r="PKP2" s="3481"/>
      <c r="PKQ2" s="3481"/>
      <c r="PKR2" s="3481"/>
      <c r="PKS2" s="3481"/>
      <c r="PKT2" s="3481"/>
      <c r="PKU2" s="3481"/>
      <c r="PKV2" s="3481"/>
      <c r="PKW2" s="3481"/>
      <c r="PKX2" s="3481"/>
      <c r="PKY2" s="3481"/>
      <c r="PKZ2" s="3481"/>
      <c r="PLA2" s="3481"/>
      <c r="PLB2" s="3481"/>
      <c r="PLC2" s="3481"/>
      <c r="PLD2" s="3481"/>
      <c r="PLE2" s="3481"/>
      <c r="PLF2" s="3481"/>
      <c r="PLG2" s="3481"/>
      <c r="PLH2" s="3481"/>
      <c r="PLI2" s="3481"/>
      <c r="PLJ2" s="3481"/>
      <c r="PLK2" s="3481"/>
      <c r="PLL2" s="3481"/>
      <c r="PLM2" s="3481"/>
      <c r="PLN2" s="3481"/>
      <c r="PLO2" s="3481"/>
      <c r="PLP2" s="3481"/>
      <c r="PLQ2" s="3481"/>
      <c r="PLR2" s="3481"/>
      <c r="PLS2" s="3481"/>
      <c r="PLT2" s="3481"/>
      <c r="PLU2" s="3481"/>
      <c r="PLV2" s="3481"/>
      <c r="PLW2" s="3481"/>
      <c r="PLX2" s="3481"/>
      <c r="PLY2" s="3481"/>
      <c r="PLZ2" s="3481"/>
      <c r="PMA2" s="3481"/>
      <c r="PMB2" s="3481"/>
      <c r="PMC2" s="3481"/>
      <c r="PMD2" s="3481"/>
      <c r="PME2" s="3481"/>
      <c r="PMF2" s="3481"/>
      <c r="PMG2" s="3481"/>
      <c r="PMH2" s="3481"/>
      <c r="PMI2" s="3481"/>
      <c r="PMJ2" s="3481"/>
      <c r="PMK2" s="3481"/>
      <c r="PML2" s="3481"/>
      <c r="PMM2" s="3481"/>
      <c r="PMN2" s="3481"/>
      <c r="PMO2" s="3481"/>
      <c r="PMP2" s="3481"/>
      <c r="PMQ2" s="3481"/>
      <c r="PMR2" s="3481"/>
      <c r="PMS2" s="3481"/>
      <c r="PMT2" s="3481"/>
      <c r="PMU2" s="3481"/>
      <c r="PMV2" s="3481"/>
      <c r="PMW2" s="3481"/>
      <c r="PMX2" s="3481"/>
      <c r="PMY2" s="3481"/>
      <c r="PMZ2" s="3481"/>
      <c r="PNA2" s="3481"/>
      <c r="PNB2" s="3481"/>
      <c r="PNC2" s="3481"/>
      <c r="PND2" s="3481"/>
      <c r="PNE2" s="3481"/>
      <c r="PNF2" s="3481"/>
      <c r="PNG2" s="3481"/>
      <c r="PNH2" s="3481"/>
      <c r="PNI2" s="3481"/>
      <c r="PNJ2" s="3481"/>
      <c r="PNK2" s="3481"/>
      <c r="PNL2" s="3481"/>
      <c r="PNM2" s="3481"/>
      <c r="PNN2" s="3481"/>
      <c r="PNO2" s="3481"/>
      <c r="PNP2" s="3481"/>
      <c r="PNQ2" s="3481"/>
      <c r="PNR2" s="3481"/>
      <c r="PNS2" s="3481"/>
      <c r="PNT2" s="3481"/>
      <c r="PNU2" s="3481"/>
      <c r="PNV2" s="3481"/>
      <c r="PNW2" s="3481"/>
      <c r="PNX2" s="3481"/>
      <c r="PNY2" s="3481"/>
      <c r="PNZ2" s="3481"/>
      <c r="POA2" s="3481"/>
      <c r="POB2" s="3481"/>
      <c r="POC2" s="3481"/>
      <c r="POD2" s="3481"/>
      <c r="POE2" s="3481"/>
      <c r="POF2" s="3481"/>
      <c r="POG2" s="3481"/>
      <c r="POH2" s="3481"/>
      <c r="POI2" s="3481"/>
      <c r="POJ2" s="3481"/>
      <c r="POK2" s="3481"/>
      <c r="POL2" s="3481"/>
      <c r="POM2" s="3481"/>
      <c r="PON2" s="3481"/>
      <c r="POO2" s="3481"/>
      <c r="POP2" s="3481"/>
      <c r="POQ2" s="3481"/>
      <c r="POR2" s="3481"/>
      <c r="POS2" s="3481"/>
      <c r="POT2" s="3481"/>
      <c r="POU2" s="3481"/>
      <c r="POV2" s="3481"/>
      <c r="POW2" s="3481"/>
      <c r="POX2" s="3481"/>
      <c r="POY2" s="3481"/>
      <c r="POZ2" s="3481"/>
      <c r="PPA2" s="3481"/>
      <c r="PPB2" s="3481"/>
      <c r="PPC2" s="3481"/>
      <c r="PPD2" s="3481"/>
      <c r="PPE2" s="3481"/>
      <c r="PPF2" s="3481"/>
      <c r="PPG2" s="3481"/>
      <c r="PPH2" s="3481"/>
      <c r="PPI2" s="3481"/>
      <c r="PPJ2" s="3481"/>
      <c r="PPK2" s="3481"/>
      <c r="PPL2" s="3481"/>
      <c r="PPM2" s="3481"/>
      <c r="PPN2" s="3481"/>
      <c r="PPO2" s="3481"/>
      <c r="PPP2" s="3481"/>
      <c r="PPQ2" s="3481"/>
      <c r="PPR2" s="3481"/>
      <c r="PPS2" s="3481"/>
      <c r="PPT2" s="3481"/>
      <c r="PPU2" s="3481"/>
      <c r="PPV2" s="3481"/>
      <c r="PPW2" s="3481"/>
      <c r="PPX2" s="3481"/>
      <c r="PPY2" s="3481"/>
      <c r="PPZ2" s="3481"/>
      <c r="PQA2" s="3481"/>
      <c r="PQB2" s="3481"/>
      <c r="PQC2" s="3481"/>
      <c r="PQD2" s="3481"/>
      <c r="PQE2" s="3481"/>
      <c r="PQF2" s="3481"/>
      <c r="PQG2" s="3481"/>
      <c r="PQH2" s="3481"/>
      <c r="PQI2" s="3481"/>
      <c r="PQJ2" s="3481"/>
      <c r="PQK2" s="3481"/>
      <c r="PQL2" s="3481"/>
      <c r="PQM2" s="3481"/>
      <c r="PQN2" s="3481"/>
      <c r="PQO2" s="3481"/>
      <c r="PQP2" s="3481"/>
      <c r="PQQ2" s="3481"/>
      <c r="PQR2" s="3481"/>
      <c r="PQS2" s="3481"/>
      <c r="PQT2" s="3481"/>
      <c r="PQU2" s="3481"/>
      <c r="PQV2" s="3481"/>
      <c r="PQW2" s="3481"/>
      <c r="PQX2" s="3481"/>
      <c r="PQY2" s="3481"/>
      <c r="PQZ2" s="3481"/>
      <c r="PRA2" s="3481"/>
      <c r="PRB2" s="3481"/>
      <c r="PRC2" s="3481"/>
      <c r="PRD2" s="3481"/>
      <c r="PRE2" s="3481"/>
      <c r="PRF2" s="3481"/>
      <c r="PRG2" s="3481"/>
      <c r="PRH2" s="3481"/>
      <c r="PRI2" s="3481"/>
      <c r="PRJ2" s="3481"/>
      <c r="PRK2" s="3481"/>
      <c r="PRL2" s="3481"/>
      <c r="PRM2" s="3481"/>
      <c r="PRN2" s="3481"/>
      <c r="PRO2" s="3481"/>
      <c r="PRP2" s="3481"/>
      <c r="PRQ2" s="3481"/>
      <c r="PRR2" s="3481"/>
      <c r="PRS2" s="3481"/>
      <c r="PRT2" s="3481"/>
      <c r="PRU2" s="3481"/>
      <c r="PRV2" s="3481"/>
      <c r="PRW2" s="3481"/>
      <c r="PRX2" s="3481"/>
      <c r="PRY2" s="3481"/>
      <c r="PRZ2" s="3481"/>
      <c r="PSA2" s="3481"/>
      <c r="PSB2" s="3481"/>
      <c r="PSC2" s="3481"/>
      <c r="PSD2" s="3481"/>
      <c r="PSE2" s="3481"/>
      <c r="PSF2" s="3481"/>
      <c r="PSG2" s="3481"/>
      <c r="PSH2" s="3481"/>
      <c r="PSI2" s="3481"/>
      <c r="PSJ2" s="3481"/>
      <c r="PSK2" s="3481"/>
      <c r="PSL2" s="3481"/>
      <c r="PSM2" s="3481"/>
      <c r="PSN2" s="3481"/>
      <c r="PSO2" s="3481"/>
      <c r="PSP2" s="3481"/>
      <c r="PSQ2" s="3481"/>
      <c r="PSR2" s="3481"/>
      <c r="PSS2" s="3481"/>
      <c r="PST2" s="3481"/>
      <c r="PSU2" s="3481"/>
      <c r="PSV2" s="3481"/>
      <c r="PSW2" s="3481"/>
      <c r="PSX2" s="3481"/>
      <c r="PSY2" s="3481"/>
      <c r="PSZ2" s="3481"/>
      <c r="PTA2" s="3481"/>
      <c r="PTB2" s="3481"/>
      <c r="PTC2" s="3481"/>
      <c r="PTD2" s="3481"/>
      <c r="PTE2" s="3481"/>
      <c r="PTF2" s="3481"/>
      <c r="PTG2" s="3481"/>
      <c r="PTH2" s="3481"/>
      <c r="PTI2" s="3481"/>
      <c r="PTJ2" s="3481"/>
      <c r="PTK2" s="3481"/>
      <c r="PTL2" s="3481"/>
      <c r="PTM2" s="3481"/>
      <c r="PTN2" s="3481"/>
      <c r="PTO2" s="3481"/>
      <c r="PTP2" s="3481"/>
      <c r="PTQ2" s="3481"/>
      <c r="PTR2" s="3481"/>
      <c r="PTS2" s="3481"/>
      <c r="PTT2" s="3481"/>
      <c r="PTU2" s="3481"/>
      <c r="PTV2" s="3481"/>
      <c r="PTW2" s="3481"/>
      <c r="PTX2" s="3481"/>
      <c r="PTY2" s="3481"/>
      <c r="PTZ2" s="3481"/>
      <c r="PUA2" s="3481"/>
      <c r="PUB2" s="3481"/>
      <c r="PUC2" s="3481"/>
      <c r="PUD2" s="3481"/>
      <c r="PUE2" s="3481"/>
      <c r="PUF2" s="3481"/>
      <c r="PUG2" s="3481"/>
      <c r="PUH2" s="3481"/>
      <c r="PUI2" s="3481"/>
      <c r="PUJ2" s="3481"/>
      <c r="PUK2" s="3481"/>
      <c r="PUL2" s="3481"/>
      <c r="PUM2" s="3481"/>
      <c r="PUN2" s="3481"/>
      <c r="PUO2" s="3481"/>
      <c r="PUP2" s="3481"/>
      <c r="PUQ2" s="3481"/>
      <c r="PUR2" s="3481"/>
      <c r="PUS2" s="3481"/>
      <c r="PUT2" s="3481"/>
      <c r="PUU2" s="3481"/>
      <c r="PUV2" s="3481"/>
      <c r="PUW2" s="3481"/>
      <c r="PUX2" s="3481"/>
      <c r="PUY2" s="3481"/>
      <c r="PUZ2" s="3481"/>
      <c r="PVA2" s="3481"/>
      <c r="PVB2" s="3481"/>
      <c r="PVC2" s="3481"/>
      <c r="PVD2" s="3481"/>
      <c r="PVE2" s="3481"/>
      <c r="PVF2" s="3481"/>
      <c r="PVG2" s="3481"/>
      <c r="PVH2" s="3481"/>
      <c r="PVI2" s="3481"/>
      <c r="PVJ2" s="3481"/>
      <c r="PVK2" s="3481"/>
      <c r="PVL2" s="3481"/>
      <c r="PVM2" s="3481"/>
      <c r="PVN2" s="3481"/>
      <c r="PVO2" s="3481"/>
      <c r="PVP2" s="3481"/>
      <c r="PVQ2" s="3481"/>
      <c r="PVR2" s="3481"/>
      <c r="PVS2" s="3481"/>
      <c r="PVT2" s="3481"/>
      <c r="PVU2" s="3481"/>
      <c r="PVV2" s="3481"/>
      <c r="PVW2" s="3481"/>
      <c r="PVX2" s="3481"/>
      <c r="PVY2" s="3481"/>
      <c r="PVZ2" s="3481"/>
      <c r="PWA2" s="3481"/>
      <c r="PWB2" s="3481"/>
      <c r="PWC2" s="3481"/>
      <c r="PWD2" s="3481"/>
      <c r="PWE2" s="3481"/>
      <c r="PWF2" s="3481"/>
      <c r="PWG2" s="3481"/>
      <c r="PWH2" s="3481"/>
      <c r="PWI2" s="3481"/>
      <c r="PWJ2" s="3481"/>
      <c r="PWK2" s="3481"/>
      <c r="PWL2" s="3481"/>
      <c r="PWM2" s="3481"/>
      <c r="PWN2" s="3481"/>
      <c r="PWO2" s="3481"/>
      <c r="PWP2" s="3481"/>
      <c r="PWQ2" s="3481"/>
      <c r="PWR2" s="3481"/>
      <c r="PWS2" s="3481"/>
      <c r="PWT2" s="3481"/>
      <c r="PWU2" s="3481"/>
      <c r="PWV2" s="3481"/>
      <c r="PWW2" s="3481"/>
      <c r="PWX2" s="3481"/>
      <c r="PWY2" s="3481"/>
      <c r="PWZ2" s="3481"/>
      <c r="PXA2" s="3481"/>
      <c r="PXB2" s="3481"/>
      <c r="PXC2" s="3481"/>
      <c r="PXD2" s="3481"/>
      <c r="PXE2" s="3481"/>
      <c r="PXF2" s="3481"/>
      <c r="PXG2" s="3481"/>
      <c r="PXH2" s="3481"/>
      <c r="PXI2" s="3481"/>
      <c r="PXJ2" s="3481"/>
      <c r="PXK2" s="3481"/>
      <c r="PXL2" s="3481"/>
      <c r="PXM2" s="3481"/>
      <c r="PXN2" s="3481"/>
      <c r="PXO2" s="3481"/>
      <c r="PXP2" s="3481"/>
      <c r="PXQ2" s="3481"/>
      <c r="PXR2" s="3481"/>
      <c r="PXS2" s="3481"/>
      <c r="PXT2" s="3481"/>
      <c r="PXU2" s="3481"/>
      <c r="PXV2" s="3481"/>
      <c r="PXW2" s="3481"/>
      <c r="PXX2" s="3481"/>
      <c r="PXY2" s="3481"/>
      <c r="PXZ2" s="3481"/>
      <c r="PYA2" s="3481"/>
      <c r="PYB2" s="3481"/>
      <c r="PYC2" s="3481"/>
      <c r="PYD2" s="3481"/>
      <c r="PYE2" s="3481"/>
      <c r="PYF2" s="3481"/>
      <c r="PYG2" s="3481"/>
      <c r="PYH2" s="3481"/>
      <c r="PYI2" s="3481"/>
      <c r="PYJ2" s="3481"/>
      <c r="PYK2" s="3481"/>
      <c r="PYL2" s="3481"/>
      <c r="PYM2" s="3481"/>
      <c r="PYN2" s="3481"/>
      <c r="PYO2" s="3481"/>
      <c r="PYP2" s="3481"/>
      <c r="PYQ2" s="3481"/>
      <c r="PYR2" s="3481"/>
      <c r="PYS2" s="3481"/>
      <c r="PYT2" s="3481"/>
      <c r="PYU2" s="3481"/>
      <c r="PYV2" s="3481"/>
      <c r="PYW2" s="3481"/>
      <c r="PYX2" s="3481"/>
      <c r="PYY2" s="3481"/>
      <c r="PYZ2" s="3481"/>
      <c r="PZA2" s="3481"/>
      <c r="PZB2" s="3481"/>
      <c r="PZC2" s="3481"/>
      <c r="PZD2" s="3481"/>
      <c r="PZE2" s="3481"/>
      <c r="PZF2" s="3481"/>
      <c r="PZG2" s="3481"/>
      <c r="PZH2" s="3481"/>
      <c r="PZI2" s="3481"/>
      <c r="PZJ2" s="3481"/>
      <c r="PZK2" s="3481"/>
      <c r="PZL2" s="3481"/>
      <c r="PZM2" s="3481"/>
      <c r="PZN2" s="3481"/>
      <c r="PZO2" s="3481"/>
      <c r="PZP2" s="3481"/>
      <c r="PZQ2" s="3481"/>
      <c r="PZR2" s="3481"/>
      <c r="PZS2" s="3481"/>
      <c r="PZT2" s="3481"/>
      <c r="PZU2" s="3481"/>
      <c r="PZV2" s="3481"/>
      <c r="PZW2" s="3481"/>
      <c r="PZX2" s="3481"/>
      <c r="PZY2" s="3481"/>
      <c r="PZZ2" s="3481"/>
      <c r="QAA2" s="3481"/>
      <c r="QAB2" s="3481"/>
      <c r="QAC2" s="3481"/>
      <c r="QAD2" s="3481"/>
      <c r="QAE2" s="3481"/>
      <c r="QAF2" s="3481"/>
      <c r="QAG2" s="3481"/>
      <c r="QAH2" s="3481"/>
      <c r="QAI2" s="3481"/>
      <c r="QAJ2" s="3481"/>
      <c r="QAK2" s="3481"/>
      <c r="QAL2" s="3481"/>
      <c r="QAM2" s="3481"/>
      <c r="QAN2" s="3481"/>
      <c r="QAO2" s="3481"/>
      <c r="QAP2" s="3481"/>
      <c r="QAQ2" s="3481"/>
      <c r="QAR2" s="3481"/>
      <c r="QAS2" s="3481"/>
      <c r="QAT2" s="3481"/>
      <c r="QAU2" s="3481"/>
      <c r="QAV2" s="3481"/>
      <c r="QAW2" s="3481"/>
      <c r="QAX2" s="3481"/>
      <c r="QAY2" s="3481"/>
      <c r="QAZ2" s="3481"/>
      <c r="QBA2" s="3481"/>
      <c r="QBB2" s="3481"/>
      <c r="QBC2" s="3481"/>
      <c r="QBD2" s="3481"/>
      <c r="QBE2" s="3481"/>
      <c r="QBF2" s="3481"/>
      <c r="QBG2" s="3481"/>
      <c r="QBH2" s="3481"/>
      <c r="QBI2" s="3481"/>
      <c r="QBJ2" s="3481"/>
      <c r="QBK2" s="3481"/>
      <c r="QBL2" s="3481"/>
      <c r="QBM2" s="3481"/>
      <c r="QBN2" s="3481"/>
      <c r="QBO2" s="3481"/>
      <c r="QBP2" s="3481"/>
      <c r="QBQ2" s="3481"/>
      <c r="QBR2" s="3481"/>
      <c r="QBS2" s="3481"/>
      <c r="QBT2" s="3481"/>
      <c r="QBU2" s="3481"/>
      <c r="QBV2" s="3481"/>
      <c r="QBW2" s="3481"/>
      <c r="QBX2" s="3481"/>
      <c r="QBY2" s="3481"/>
      <c r="QBZ2" s="3481"/>
      <c r="QCA2" s="3481"/>
      <c r="QCB2" s="3481"/>
      <c r="QCC2" s="3481"/>
      <c r="QCD2" s="3481"/>
      <c r="QCE2" s="3481"/>
      <c r="QCF2" s="3481"/>
      <c r="QCG2" s="3481"/>
      <c r="QCH2" s="3481"/>
      <c r="QCI2" s="3481"/>
      <c r="QCJ2" s="3481"/>
      <c r="QCK2" s="3481"/>
      <c r="QCL2" s="3481"/>
      <c r="QCM2" s="3481"/>
      <c r="QCN2" s="3481"/>
      <c r="QCO2" s="3481"/>
      <c r="QCP2" s="3481"/>
      <c r="QCQ2" s="3481"/>
      <c r="QCR2" s="3481"/>
      <c r="QCS2" s="3481"/>
      <c r="QCT2" s="3481"/>
      <c r="QCU2" s="3481"/>
      <c r="QCV2" s="3481"/>
      <c r="QCW2" s="3481"/>
      <c r="QCX2" s="3481"/>
      <c r="QCY2" s="3481"/>
      <c r="QCZ2" s="3481"/>
      <c r="QDA2" s="3481"/>
      <c r="QDB2" s="3481"/>
      <c r="QDC2" s="3481"/>
      <c r="QDD2" s="3481"/>
      <c r="QDE2" s="3481"/>
      <c r="QDF2" s="3481"/>
      <c r="QDG2" s="3481"/>
      <c r="QDH2" s="3481"/>
      <c r="QDI2" s="3481"/>
      <c r="QDJ2" s="3481"/>
      <c r="QDK2" s="3481"/>
      <c r="QDL2" s="3481"/>
      <c r="QDM2" s="3481"/>
      <c r="QDN2" s="3481"/>
      <c r="QDO2" s="3481"/>
      <c r="QDP2" s="3481"/>
      <c r="QDQ2" s="3481"/>
      <c r="QDR2" s="3481"/>
      <c r="QDS2" s="3481"/>
      <c r="QDT2" s="3481"/>
      <c r="QDU2" s="3481"/>
      <c r="QDV2" s="3481"/>
      <c r="QDW2" s="3481"/>
      <c r="QDX2" s="3481"/>
      <c r="QDY2" s="3481"/>
      <c r="QDZ2" s="3481"/>
      <c r="QEA2" s="3481"/>
      <c r="QEB2" s="3481"/>
      <c r="QEC2" s="3481"/>
      <c r="QED2" s="3481"/>
      <c r="QEE2" s="3481"/>
      <c r="QEF2" s="3481"/>
      <c r="QEG2" s="3481"/>
      <c r="QEH2" s="3481"/>
      <c r="QEI2" s="3481"/>
      <c r="QEJ2" s="3481"/>
      <c r="QEK2" s="3481"/>
      <c r="QEL2" s="3481"/>
      <c r="QEM2" s="3481"/>
      <c r="QEN2" s="3481"/>
      <c r="QEO2" s="3481"/>
      <c r="QEP2" s="3481"/>
      <c r="QEQ2" s="3481"/>
      <c r="QER2" s="3481"/>
      <c r="QES2" s="3481"/>
      <c r="QET2" s="3481"/>
      <c r="QEU2" s="3481"/>
      <c r="QEV2" s="3481"/>
      <c r="QEW2" s="3481"/>
      <c r="QEX2" s="3481"/>
      <c r="QEY2" s="3481"/>
      <c r="QEZ2" s="3481"/>
      <c r="QFA2" s="3481"/>
      <c r="QFB2" s="3481"/>
      <c r="QFC2" s="3481"/>
      <c r="QFD2" s="3481"/>
      <c r="QFE2" s="3481"/>
      <c r="QFF2" s="3481"/>
      <c r="QFG2" s="3481"/>
      <c r="QFH2" s="3481"/>
      <c r="QFI2" s="3481"/>
      <c r="QFJ2" s="3481"/>
      <c r="QFK2" s="3481"/>
      <c r="QFL2" s="3481"/>
      <c r="QFM2" s="3481"/>
      <c r="QFN2" s="3481"/>
      <c r="QFO2" s="3481"/>
      <c r="QFP2" s="3481"/>
      <c r="QFQ2" s="3481"/>
      <c r="QFR2" s="3481"/>
      <c r="QFS2" s="3481"/>
      <c r="QFT2" s="3481"/>
      <c r="QFU2" s="3481"/>
      <c r="QFV2" s="3481"/>
      <c r="QFW2" s="3481"/>
      <c r="QFX2" s="3481"/>
      <c r="QFY2" s="3481"/>
      <c r="QFZ2" s="3481"/>
      <c r="QGA2" s="3481"/>
      <c r="QGB2" s="3481"/>
      <c r="QGC2" s="3481"/>
      <c r="QGD2" s="3481"/>
      <c r="QGE2" s="3481"/>
      <c r="QGF2" s="3481"/>
      <c r="QGG2" s="3481"/>
      <c r="QGH2" s="3481"/>
      <c r="QGI2" s="3481"/>
      <c r="QGJ2" s="3481"/>
      <c r="QGK2" s="3481"/>
      <c r="QGL2" s="3481"/>
      <c r="QGM2" s="3481"/>
      <c r="QGN2" s="3481"/>
      <c r="QGO2" s="3481"/>
      <c r="QGP2" s="3481"/>
      <c r="QGQ2" s="3481"/>
      <c r="QGR2" s="3481"/>
      <c r="QGS2" s="3481"/>
      <c r="QGT2" s="3481"/>
      <c r="QGU2" s="3481"/>
      <c r="QGV2" s="3481"/>
      <c r="QGW2" s="3481"/>
      <c r="QGX2" s="3481"/>
      <c r="QGY2" s="3481"/>
      <c r="QGZ2" s="3481"/>
      <c r="QHA2" s="3481"/>
      <c r="QHB2" s="3481"/>
      <c r="QHC2" s="3481"/>
      <c r="QHD2" s="3481"/>
      <c r="QHE2" s="3481"/>
      <c r="QHF2" s="3481"/>
      <c r="QHG2" s="3481"/>
      <c r="QHH2" s="3481"/>
      <c r="QHI2" s="3481"/>
      <c r="QHJ2" s="3481"/>
      <c r="QHK2" s="3481"/>
      <c r="QHL2" s="3481"/>
      <c r="QHM2" s="3481"/>
      <c r="QHN2" s="3481"/>
      <c r="QHO2" s="3481"/>
      <c r="QHP2" s="3481"/>
      <c r="QHQ2" s="3481"/>
      <c r="QHR2" s="3481"/>
      <c r="QHS2" s="3481"/>
      <c r="QHT2" s="3481"/>
      <c r="QHU2" s="3481"/>
      <c r="QHV2" s="3481"/>
      <c r="QHW2" s="3481"/>
      <c r="QHX2" s="3481"/>
      <c r="QHY2" s="3481"/>
      <c r="QHZ2" s="3481"/>
      <c r="QIA2" s="3481"/>
      <c r="QIB2" s="3481"/>
      <c r="QIC2" s="3481"/>
      <c r="QID2" s="3481"/>
      <c r="QIE2" s="3481"/>
      <c r="QIF2" s="3481"/>
      <c r="QIG2" s="3481"/>
      <c r="QIH2" s="3481"/>
      <c r="QII2" s="3481"/>
      <c r="QIJ2" s="3481"/>
      <c r="QIK2" s="3481"/>
      <c r="QIL2" s="3481"/>
      <c r="QIM2" s="3481"/>
      <c r="QIN2" s="3481"/>
      <c r="QIO2" s="3481"/>
      <c r="QIP2" s="3481"/>
      <c r="QIQ2" s="3481"/>
      <c r="QIR2" s="3481"/>
      <c r="QIS2" s="3481"/>
      <c r="QIT2" s="3481"/>
      <c r="QIU2" s="3481"/>
      <c r="QIV2" s="3481"/>
      <c r="QIW2" s="3481"/>
      <c r="QIX2" s="3481"/>
      <c r="QIY2" s="3481"/>
      <c r="QIZ2" s="3481"/>
      <c r="QJA2" s="3481"/>
      <c r="QJB2" s="3481"/>
      <c r="QJC2" s="3481"/>
      <c r="QJD2" s="3481"/>
      <c r="QJE2" s="3481"/>
      <c r="QJF2" s="3481"/>
      <c r="QJG2" s="3481"/>
      <c r="QJH2" s="3481"/>
      <c r="QJI2" s="3481"/>
      <c r="QJJ2" s="3481"/>
      <c r="QJK2" s="3481"/>
      <c r="QJL2" s="3481"/>
      <c r="QJM2" s="3481"/>
      <c r="QJN2" s="3481"/>
      <c r="QJO2" s="3481"/>
      <c r="QJP2" s="3481"/>
      <c r="QJQ2" s="3481"/>
      <c r="QJR2" s="3481"/>
      <c r="QJS2" s="3481"/>
      <c r="QJT2" s="3481"/>
      <c r="QJU2" s="3481"/>
      <c r="QJV2" s="3481"/>
      <c r="QJW2" s="3481"/>
      <c r="QJX2" s="3481"/>
      <c r="QJY2" s="3481"/>
      <c r="QJZ2" s="3481"/>
      <c r="QKA2" s="3481"/>
      <c r="QKB2" s="3481"/>
      <c r="QKC2" s="3481"/>
      <c r="QKD2" s="3481"/>
      <c r="QKE2" s="3481"/>
      <c r="QKF2" s="3481"/>
      <c r="QKG2" s="3481"/>
      <c r="QKH2" s="3481"/>
      <c r="QKI2" s="3481"/>
      <c r="QKJ2" s="3481"/>
      <c r="QKK2" s="3481"/>
      <c r="QKL2" s="3481"/>
      <c r="QKM2" s="3481"/>
      <c r="QKN2" s="3481"/>
      <c r="QKO2" s="3481"/>
      <c r="QKP2" s="3481"/>
      <c r="QKQ2" s="3481"/>
      <c r="QKR2" s="3481"/>
      <c r="QKS2" s="3481"/>
      <c r="QKT2" s="3481"/>
      <c r="QKU2" s="3481"/>
      <c r="QKV2" s="3481"/>
      <c r="QKW2" s="3481"/>
      <c r="QKX2" s="3481"/>
      <c r="QKY2" s="3481"/>
      <c r="QKZ2" s="3481"/>
      <c r="QLA2" s="3481"/>
      <c r="QLB2" s="3481"/>
      <c r="QLC2" s="3481"/>
      <c r="QLD2" s="3481"/>
      <c r="QLE2" s="3481"/>
      <c r="QLF2" s="3481"/>
      <c r="QLG2" s="3481"/>
      <c r="QLH2" s="3481"/>
      <c r="QLI2" s="3481"/>
      <c r="QLJ2" s="3481"/>
      <c r="QLK2" s="3481"/>
      <c r="QLL2" s="3481"/>
      <c r="QLM2" s="3481"/>
      <c r="QLN2" s="3481"/>
      <c r="QLO2" s="3481"/>
      <c r="QLP2" s="3481"/>
      <c r="QLQ2" s="3481"/>
      <c r="QLR2" s="3481"/>
      <c r="QLS2" s="3481"/>
      <c r="QLT2" s="3481"/>
      <c r="QLU2" s="3481"/>
      <c r="QLV2" s="3481"/>
      <c r="QLW2" s="3481"/>
      <c r="QLX2" s="3481"/>
      <c r="QLY2" s="3481"/>
      <c r="QLZ2" s="3481"/>
      <c r="QMA2" s="3481"/>
      <c r="QMB2" s="3481"/>
      <c r="QMC2" s="3481"/>
      <c r="QMD2" s="3481"/>
      <c r="QME2" s="3481"/>
      <c r="QMF2" s="3481"/>
      <c r="QMG2" s="3481"/>
      <c r="QMH2" s="3481"/>
      <c r="QMI2" s="3481"/>
      <c r="QMJ2" s="3481"/>
      <c r="QMK2" s="3481"/>
      <c r="QML2" s="3481"/>
      <c r="QMM2" s="3481"/>
      <c r="QMN2" s="3481"/>
      <c r="QMO2" s="3481"/>
      <c r="QMP2" s="3481"/>
      <c r="QMQ2" s="3481"/>
      <c r="QMR2" s="3481"/>
      <c r="QMS2" s="3481"/>
      <c r="QMT2" s="3481"/>
      <c r="QMU2" s="3481"/>
      <c r="QMV2" s="3481"/>
      <c r="QMW2" s="3481"/>
      <c r="QMX2" s="3481"/>
      <c r="QMY2" s="3481"/>
      <c r="QMZ2" s="3481"/>
      <c r="QNA2" s="3481"/>
      <c r="QNB2" s="3481"/>
      <c r="QNC2" s="3481"/>
      <c r="QND2" s="3481"/>
      <c r="QNE2" s="3481"/>
      <c r="QNF2" s="3481"/>
      <c r="QNG2" s="3481"/>
      <c r="QNH2" s="3481"/>
      <c r="QNI2" s="3481"/>
      <c r="QNJ2" s="3481"/>
      <c r="QNK2" s="3481"/>
      <c r="QNL2" s="3481"/>
      <c r="QNM2" s="3481"/>
      <c r="QNN2" s="3481"/>
      <c r="QNO2" s="3481"/>
      <c r="QNP2" s="3481"/>
      <c r="QNQ2" s="3481"/>
      <c r="QNR2" s="3481"/>
      <c r="QNS2" s="3481"/>
      <c r="QNT2" s="3481"/>
      <c r="QNU2" s="3481"/>
      <c r="QNV2" s="3481"/>
      <c r="QNW2" s="3481"/>
      <c r="QNX2" s="3481"/>
      <c r="QNY2" s="3481"/>
      <c r="QNZ2" s="3481"/>
      <c r="QOA2" s="3481"/>
      <c r="QOB2" s="3481"/>
      <c r="QOC2" s="3481"/>
      <c r="QOD2" s="3481"/>
      <c r="QOE2" s="3481"/>
      <c r="QOF2" s="3481"/>
      <c r="QOG2" s="3481"/>
      <c r="QOH2" s="3481"/>
      <c r="QOI2" s="3481"/>
      <c r="QOJ2" s="3481"/>
      <c r="QOK2" s="3481"/>
      <c r="QOL2" s="3481"/>
      <c r="QOM2" s="3481"/>
      <c r="QON2" s="3481"/>
      <c r="QOO2" s="3481"/>
      <c r="QOP2" s="3481"/>
      <c r="QOQ2" s="3481"/>
      <c r="QOR2" s="3481"/>
      <c r="QOS2" s="3481"/>
      <c r="QOT2" s="3481"/>
      <c r="QOU2" s="3481"/>
      <c r="QOV2" s="3481"/>
      <c r="QOW2" s="3481"/>
      <c r="QOX2" s="3481"/>
      <c r="QOY2" s="3481"/>
      <c r="QOZ2" s="3481"/>
      <c r="QPA2" s="3481"/>
      <c r="QPB2" s="3481"/>
      <c r="QPC2" s="3481"/>
      <c r="QPD2" s="3481"/>
      <c r="QPE2" s="3481"/>
      <c r="QPF2" s="3481"/>
      <c r="QPG2" s="3481"/>
      <c r="QPH2" s="3481"/>
      <c r="QPI2" s="3481"/>
      <c r="QPJ2" s="3481"/>
      <c r="QPK2" s="3481"/>
      <c r="QPL2" s="3481"/>
      <c r="QPM2" s="3481"/>
      <c r="QPN2" s="3481"/>
      <c r="QPO2" s="3481"/>
      <c r="QPP2" s="3481"/>
      <c r="QPQ2" s="3481"/>
      <c r="QPR2" s="3481"/>
      <c r="QPS2" s="3481"/>
      <c r="QPT2" s="3481"/>
      <c r="QPU2" s="3481"/>
      <c r="QPV2" s="3481"/>
      <c r="QPW2" s="3481"/>
      <c r="QPX2" s="3481"/>
      <c r="QPY2" s="3481"/>
      <c r="QPZ2" s="3481"/>
      <c r="QQA2" s="3481"/>
      <c r="QQB2" s="3481"/>
      <c r="QQC2" s="3481"/>
      <c r="QQD2" s="3481"/>
      <c r="QQE2" s="3481"/>
      <c r="QQF2" s="3481"/>
      <c r="QQG2" s="3481"/>
      <c r="QQH2" s="3481"/>
      <c r="QQI2" s="3481"/>
      <c r="QQJ2" s="3481"/>
      <c r="QQK2" s="3481"/>
      <c r="QQL2" s="3481"/>
      <c r="QQM2" s="3481"/>
      <c r="QQN2" s="3481"/>
      <c r="QQO2" s="3481"/>
      <c r="QQP2" s="3481"/>
      <c r="QQQ2" s="3481"/>
      <c r="QQR2" s="3481"/>
      <c r="QQS2" s="3481"/>
      <c r="QQT2" s="3481"/>
      <c r="QQU2" s="3481"/>
      <c r="QQV2" s="3481"/>
      <c r="QQW2" s="3481"/>
      <c r="QQX2" s="3481"/>
      <c r="QQY2" s="3481"/>
      <c r="QQZ2" s="3481"/>
      <c r="QRA2" s="3481"/>
      <c r="QRB2" s="3481"/>
      <c r="QRC2" s="3481"/>
      <c r="QRD2" s="3481"/>
      <c r="QRE2" s="3481"/>
      <c r="QRF2" s="3481"/>
      <c r="QRG2" s="3481"/>
      <c r="QRH2" s="3481"/>
      <c r="QRI2" s="3481"/>
      <c r="QRJ2" s="3481"/>
      <c r="QRK2" s="3481"/>
      <c r="QRL2" s="3481"/>
      <c r="QRM2" s="3481"/>
      <c r="QRN2" s="3481"/>
      <c r="QRO2" s="3481"/>
      <c r="QRP2" s="3481"/>
      <c r="QRQ2" s="3481"/>
      <c r="QRR2" s="3481"/>
      <c r="QRS2" s="3481"/>
      <c r="QRT2" s="3481"/>
      <c r="QRU2" s="3481"/>
      <c r="QRV2" s="3481"/>
      <c r="QRW2" s="3481"/>
      <c r="QRX2" s="3481"/>
      <c r="QRY2" s="3481"/>
      <c r="QRZ2" s="3481"/>
      <c r="QSA2" s="3481"/>
      <c r="QSB2" s="3481"/>
      <c r="QSC2" s="3481"/>
      <c r="QSD2" s="3481"/>
      <c r="QSE2" s="3481"/>
      <c r="QSF2" s="3481"/>
      <c r="QSG2" s="3481"/>
      <c r="QSH2" s="3481"/>
      <c r="QSI2" s="3481"/>
      <c r="QSJ2" s="3481"/>
      <c r="QSK2" s="3481"/>
      <c r="QSL2" s="3481"/>
      <c r="QSM2" s="3481"/>
      <c r="QSN2" s="3481"/>
      <c r="QSO2" s="3481"/>
      <c r="QSP2" s="3481"/>
      <c r="QSQ2" s="3481"/>
      <c r="QSR2" s="3481"/>
      <c r="QSS2" s="3481"/>
      <c r="QST2" s="3481"/>
      <c r="QSU2" s="3481"/>
      <c r="QSV2" s="3481"/>
      <c r="QSW2" s="3481"/>
      <c r="QSX2" s="3481"/>
      <c r="QSY2" s="3481"/>
      <c r="QSZ2" s="3481"/>
      <c r="QTA2" s="3481"/>
      <c r="QTB2" s="3481"/>
      <c r="QTC2" s="3481"/>
      <c r="QTD2" s="3481"/>
      <c r="QTE2" s="3481"/>
      <c r="QTF2" s="3481"/>
      <c r="QTG2" s="3481"/>
      <c r="QTH2" s="3481"/>
      <c r="QTI2" s="3481"/>
      <c r="QTJ2" s="3481"/>
      <c r="QTK2" s="3481"/>
      <c r="QTL2" s="3481"/>
      <c r="QTM2" s="3481"/>
      <c r="QTN2" s="3481"/>
      <c r="QTO2" s="3481"/>
      <c r="QTP2" s="3481"/>
      <c r="QTQ2" s="3481"/>
      <c r="QTR2" s="3481"/>
      <c r="QTS2" s="3481"/>
      <c r="QTT2" s="3481"/>
      <c r="QTU2" s="3481"/>
      <c r="QTV2" s="3481"/>
      <c r="QTW2" s="3481"/>
      <c r="QTX2" s="3481"/>
      <c r="QTY2" s="3481"/>
      <c r="QTZ2" s="3481"/>
      <c r="QUA2" s="3481"/>
      <c r="QUB2" s="3481"/>
      <c r="QUC2" s="3481"/>
      <c r="QUD2" s="3481"/>
      <c r="QUE2" s="3481"/>
      <c r="QUF2" s="3481"/>
      <c r="QUG2" s="3481"/>
      <c r="QUH2" s="3481"/>
      <c r="QUI2" s="3481"/>
      <c r="QUJ2" s="3481"/>
      <c r="QUK2" s="3481"/>
      <c r="QUL2" s="3481"/>
      <c r="QUM2" s="3481"/>
      <c r="QUN2" s="3481"/>
      <c r="QUO2" s="3481"/>
      <c r="QUP2" s="3481"/>
      <c r="QUQ2" s="3481"/>
      <c r="QUR2" s="3481"/>
      <c r="QUS2" s="3481"/>
      <c r="QUT2" s="3481"/>
      <c r="QUU2" s="3481"/>
      <c r="QUV2" s="3481"/>
      <c r="QUW2" s="3481"/>
      <c r="QUX2" s="3481"/>
      <c r="QUY2" s="3481"/>
      <c r="QUZ2" s="3481"/>
      <c r="QVA2" s="3481"/>
      <c r="QVB2" s="3481"/>
      <c r="QVC2" s="3481"/>
      <c r="QVD2" s="3481"/>
      <c r="QVE2" s="3481"/>
      <c r="QVF2" s="3481"/>
      <c r="QVG2" s="3481"/>
      <c r="QVH2" s="3481"/>
      <c r="QVI2" s="3481"/>
      <c r="QVJ2" s="3481"/>
      <c r="QVK2" s="3481"/>
      <c r="QVL2" s="3481"/>
      <c r="QVM2" s="3481"/>
      <c r="QVN2" s="3481"/>
      <c r="QVO2" s="3481"/>
      <c r="QVP2" s="3481"/>
      <c r="QVQ2" s="3481"/>
      <c r="QVR2" s="3481"/>
      <c r="QVS2" s="3481"/>
      <c r="QVT2" s="3481"/>
      <c r="QVU2" s="3481"/>
      <c r="QVV2" s="3481"/>
      <c r="QVW2" s="3481"/>
      <c r="QVX2" s="3481"/>
      <c r="QVY2" s="3481"/>
      <c r="QVZ2" s="3481"/>
      <c r="QWA2" s="3481"/>
      <c r="QWB2" s="3481"/>
      <c r="QWC2" s="3481"/>
      <c r="QWD2" s="3481"/>
      <c r="QWE2" s="3481"/>
      <c r="QWF2" s="3481"/>
      <c r="QWG2" s="3481"/>
      <c r="QWH2" s="3481"/>
      <c r="QWI2" s="3481"/>
      <c r="QWJ2" s="3481"/>
      <c r="QWK2" s="3481"/>
      <c r="QWL2" s="3481"/>
      <c r="QWM2" s="3481"/>
      <c r="QWN2" s="3481"/>
      <c r="QWO2" s="3481"/>
      <c r="QWP2" s="3481"/>
      <c r="QWQ2" s="3481"/>
      <c r="QWR2" s="3481"/>
      <c r="QWS2" s="3481"/>
      <c r="QWT2" s="3481"/>
      <c r="QWU2" s="3481"/>
      <c r="QWV2" s="3481"/>
      <c r="QWW2" s="3481"/>
      <c r="QWX2" s="3481"/>
      <c r="QWY2" s="3481"/>
      <c r="QWZ2" s="3481"/>
      <c r="QXA2" s="3481"/>
      <c r="QXB2" s="3481"/>
      <c r="QXC2" s="3481"/>
      <c r="QXD2" s="3481"/>
      <c r="QXE2" s="3481"/>
      <c r="QXF2" s="3481"/>
      <c r="QXG2" s="3481"/>
      <c r="QXH2" s="3481"/>
      <c r="QXI2" s="3481"/>
      <c r="QXJ2" s="3481"/>
      <c r="QXK2" s="3481"/>
      <c r="QXL2" s="3481"/>
      <c r="QXM2" s="3481"/>
      <c r="QXN2" s="3481"/>
      <c r="QXO2" s="3481"/>
      <c r="QXP2" s="3481"/>
      <c r="QXQ2" s="3481"/>
      <c r="QXR2" s="3481"/>
      <c r="QXS2" s="3481"/>
      <c r="QXT2" s="3481"/>
      <c r="QXU2" s="3481"/>
      <c r="QXV2" s="3481"/>
      <c r="QXW2" s="3481"/>
      <c r="QXX2" s="3481"/>
      <c r="QXY2" s="3481"/>
      <c r="QXZ2" s="3481"/>
      <c r="QYA2" s="3481"/>
      <c r="QYB2" s="3481"/>
      <c r="QYC2" s="3481"/>
      <c r="QYD2" s="3481"/>
      <c r="QYE2" s="3481"/>
      <c r="QYF2" s="3481"/>
      <c r="QYG2" s="3481"/>
      <c r="QYH2" s="3481"/>
      <c r="QYI2" s="3481"/>
      <c r="QYJ2" s="3481"/>
      <c r="QYK2" s="3481"/>
      <c r="QYL2" s="3481"/>
      <c r="QYM2" s="3481"/>
      <c r="QYN2" s="3481"/>
      <c r="QYO2" s="3481"/>
      <c r="QYP2" s="3481"/>
      <c r="QYQ2" s="3481"/>
      <c r="QYR2" s="3481"/>
      <c r="QYS2" s="3481"/>
      <c r="QYT2" s="3481"/>
      <c r="QYU2" s="3481"/>
      <c r="QYV2" s="3481"/>
      <c r="QYW2" s="3481"/>
      <c r="QYX2" s="3481"/>
      <c r="QYY2" s="3481"/>
      <c r="QYZ2" s="3481"/>
      <c r="QZA2" s="3481"/>
      <c r="QZB2" s="3481"/>
      <c r="QZC2" s="3481"/>
      <c r="QZD2" s="3481"/>
      <c r="QZE2" s="3481"/>
      <c r="QZF2" s="3481"/>
      <c r="QZG2" s="3481"/>
      <c r="QZH2" s="3481"/>
      <c r="QZI2" s="3481"/>
      <c r="QZJ2" s="3481"/>
      <c r="QZK2" s="3481"/>
      <c r="QZL2" s="3481"/>
      <c r="QZM2" s="3481"/>
      <c r="QZN2" s="3481"/>
      <c r="QZO2" s="3481"/>
      <c r="QZP2" s="3481"/>
      <c r="QZQ2" s="3481"/>
      <c r="QZR2" s="3481"/>
      <c r="QZS2" s="3481"/>
      <c r="QZT2" s="3481"/>
      <c r="QZU2" s="3481"/>
      <c r="QZV2" s="3481"/>
      <c r="QZW2" s="3481"/>
      <c r="QZX2" s="3481"/>
      <c r="QZY2" s="3481"/>
      <c r="QZZ2" s="3481"/>
      <c r="RAA2" s="3481"/>
      <c r="RAB2" s="3481"/>
      <c r="RAC2" s="3481"/>
      <c r="RAD2" s="3481"/>
      <c r="RAE2" s="3481"/>
      <c r="RAF2" s="3481"/>
      <c r="RAG2" s="3481"/>
      <c r="RAH2" s="3481"/>
      <c r="RAI2" s="3481"/>
      <c r="RAJ2" s="3481"/>
      <c r="RAK2" s="3481"/>
      <c r="RAL2" s="3481"/>
      <c r="RAM2" s="3481"/>
      <c r="RAN2" s="3481"/>
      <c r="RAO2" s="3481"/>
      <c r="RAP2" s="3481"/>
      <c r="RAQ2" s="3481"/>
      <c r="RAR2" s="3481"/>
      <c r="RAS2" s="3481"/>
      <c r="RAT2" s="3481"/>
      <c r="RAU2" s="3481"/>
      <c r="RAV2" s="3481"/>
      <c r="RAW2" s="3481"/>
      <c r="RAX2" s="3481"/>
      <c r="RAY2" s="3481"/>
      <c r="RAZ2" s="3481"/>
      <c r="RBA2" s="3481"/>
      <c r="RBB2" s="3481"/>
      <c r="RBC2" s="3481"/>
      <c r="RBD2" s="3481"/>
      <c r="RBE2" s="3481"/>
      <c r="RBF2" s="3481"/>
      <c r="RBG2" s="3481"/>
      <c r="RBH2" s="3481"/>
      <c r="RBI2" s="3481"/>
      <c r="RBJ2" s="3481"/>
      <c r="RBK2" s="3481"/>
      <c r="RBL2" s="3481"/>
      <c r="RBM2" s="3481"/>
      <c r="RBN2" s="3481"/>
      <c r="RBO2" s="3481"/>
      <c r="RBP2" s="3481"/>
      <c r="RBQ2" s="3481"/>
      <c r="RBR2" s="3481"/>
      <c r="RBS2" s="3481"/>
      <c r="RBT2" s="3481"/>
      <c r="RBU2" s="3481"/>
      <c r="RBV2" s="3481"/>
      <c r="RBW2" s="3481"/>
      <c r="RBX2" s="3481"/>
      <c r="RBY2" s="3481"/>
      <c r="RBZ2" s="3481"/>
      <c r="RCA2" s="3481"/>
      <c r="RCB2" s="3481"/>
      <c r="RCC2" s="3481"/>
      <c r="RCD2" s="3481"/>
      <c r="RCE2" s="3481"/>
      <c r="RCF2" s="3481"/>
      <c r="RCG2" s="3481"/>
      <c r="RCH2" s="3481"/>
      <c r="RCI2" s="3481"/>
      <c r="RCJ2" s="3481"/>
      <c r="RCK2" s="3481"/>
      <c r="RCL2" s="3481"/>
      <c r="RCM2" s="3481"/>
      <c r="RCN2" s="3481"/>
      <c r="RCO2" s="3481"/>
      <c r="RCP2" s="3481"/>
      <c r="RCQ2" s="3481"/>
      <c r="RCR2" s="3481"/>
      <c r="RCS2" s="3481"/>
      <c r="RCT2" s="3481"/>
      <c r="RCU2" s="3481"/>
      <c r="RCV2" s="3481"/>
      <c r="RCW2" s="3481"/>
      <c r="RCX2" s="3481"/>
      <c r="RCY2" s="3481"/>
      <c r="RCZ2" s="3481"/>
      <c r="RDA2" s="3481"/>
      <c r="RDB2" s="3481"/>
      <c r="RDC2" s="3481"/>
      <c r="RDD2" s="3481"/>
      <c r="RDE2" s="3481"/>
      <c r="RDF2" s="3481"/>
      <c r="RDG2" s="3481"/>
      <c r="RDH2" s="3481"/>
      <c r="RDI2" s="3481"/>
      <c r="RDJ2" s="3481"/>
      <c r="RDK2" s="3481"/>
      <c r="RDL2" s="3481"/>
      <c r="RDM2" s="3481"/>
      <c r="RDN2" s="3481"/>
      <c r="RDO2" s="3481"/>
      <c r="RDP2" s="3481"/>
      <c r="RDQ2" s="3481"/>
      <c r="RDR2" s="3481"/>
      <c r="RDS2" s="3481"/>
      <c r="RDT2" s="3481"/>
      <c r="RDU2" s="3481"/>
      <c r="RDV2" s="3481"/>
      <c r="RDW2" s="3481"/>
      <c r="RDX2" s="3481"/>
      <c r="RDY2" s="3481"/>
      <c r="RDZ2" s="3481"/>
      <c r="REA2" s="3481"/>
      <c r="REB2" s="3481"/>
      <c r="REC2" s="3481"/>
      <c r="RED2" s="3481"/>
      <c r="REE2" s="3481"/>
      <c r="REF2" s="3481"/>
      <c r="REG2" s="3481"/>
      <c r="REH2" s="3481"/>
      <c r="REI2" s="3481"/>
      <c r="REJ2" s="3481"/>
      <c r="REK2" s="3481"/>
      <c r="REL2" s="3481"/>
      <c r="REM2" s="3481"/>
      <c r="REN2" s="3481"/>
      <c r="REO2" s="3481"/>
      <c r="REP2" s="3481"/>
      <c r="REQ2" s="3481"/>
      <c r="RER2" s="3481"/>
      <c r="RES2" s="3481"/>
      <c r="RET2" s="3481"/>
      <c r="REU2" s="3481"/>
      <c r="REV2" s="3481"/>
      <c r="REW2" s="3481"/>
      <c r="REX2" s="3481"/>
      <c r="REY2" s="3481"/>
      <c r="REZ2" s="3481"/>
      <c r="RFA2" s="3481"/>
      <c r="RFB2" s="3481"/>
      <c r="RFC2" s="3481"/>
      <c r="RFD2" s="3481"/>
      <c r="RFE2" s="3481"/>
      <c r="RFF2" s="3481"/>
      <c r="RFG2" s="3481"/>
      <c r="RFH2" s="3481"/>
      <c r="RFI2" s="3481"/>
      <c r="RFJ2" s="3481"/>
      <c r="RFK2" s="3481"/>
      <c r="RFL2" s="3481"/>
      <c r="RFM2" s="3481"/>
      <c r="RFN2" s="3481"/>
      <c r="RFO2" s="3481"/>
      <c r="RFP2" s="3481"/>
      <c r="RFQ2" s="3481"/>
      <c r="RFR2" s="3481"/>
      <c r="RFS2" s="3481"/>
      <c r="RFT2" s="3481"/>
      <c r="RFU2" s="3481"/>
      <c r="RFV2" s="3481"/>
      <c r="RFW2" s="3481"/>
      <c r="RFX2" s="3481"/>
      <c r="RFY2" s="3481"/>
      <c r="RFZ2" s="3481"/>
      <c r="RGA2" s="3481"/>
      <c r="RGB2" s="3481"/>
      <c r="RGC2" s="3481"/>
      <c r="RGD2" s="3481"/>
      <c r="RGE2" s="3481"/>
      <c r="RGF2" s="3481"/>
      <c r="RGG2" s="3481"/>
      <c r="RGH2" s="3481"/>
      <c r="RGI2" s="3481"/>
      <c r="RGJ2" s="3481"/>
      <c r="RGK2" s="3481"/>
      <c r="RGL2" s="3481"/>
      <c r="RGM2" s="3481"/>
      <c r="RGN2" s="3481"/>
      <c r="RGO2" s="3481"/>
      <c r="RGP2" s="3481"/>
      <c r="RGQ2" s="3481"/>
      <c r="RGR2" s="3481"/>
      <c r="RGS2" s="3481"/>
      <c r="RGT2" s="3481"/>
      <c r="RGU2" s="3481"/>
      <c r="RGV2" s="3481"/>
      <c r="RGW2" s="3481"/>
      <c r="RGX2" s="3481"/>
      <c r="RGY2" s="3481"/>
      <c r="RGZ2" s="3481"/>
      <c r="RHA2" s="3481"/>
      <c r="RHB2" s="3481"/>
      <c r="RHC2" s="3481"/>
      <c r="RHD2" s="3481"/>
      <c r="RHE2" s="3481"/>
      <c r="RHF2" s="3481"/>
      <c r="RHG2" s="3481"/>
      <c r="RHH2" s="3481"/>
      <c r="RHI2" s="3481"/>
      <c r="RHJ2" s="3481"/>
      <c r="RHK2" s="3481"/>
      <c r="RHL2" s="3481"/>
      <c r="RHM2" s="3481"/>
      <c r="RHN2" s="3481"/>
      <c r="RHO2" s="3481"/>
      <c r="RHP2" s="3481"/>
      <c r="RHQ2" s="3481"/>
      <c r="RHR2" s="3481"/>
      <c r="RHS2" s="3481"/>
      <c r="RHT2" s="3481"/>
      <c r="RHU2" s="3481"/>
      <c r="RHV2" s="3481"/>
      <c r="RHW2" s="3481"/>
      <c r="RHX2" s="3481"/>
      <c r="RHY2" s="3481"/>
      <c r="RHZ2" s="3481"/>
      <c r="RIA2" s="3481"/>
      <c r="RIB2" s="3481"/>
      <c r="RIC2" s="3481"/>
      <c r="RID2" s="3481"/>
      <c r="RIE2" s="3481"/>
      <c r="RIF2" s="3481"/>
      <c r="RIG2" s="3481"/>
      <c r="RIH2" s="3481"/>
      <c r="RII2" s="3481"/>
      <c r="RIJ2" s="3481"/>
      <c r="RIK2" s="3481"/>
      <c r="RIL2" s="3481"/>
      <c r="RIM2" s="3481"/>
      <c r="RIN2" s="3481"/>
      <c r="RIO2" s="3481"/>
      <c r="RIP2" s="3481"/>
      <c r="RIQ2" s="3481"/>
      <c r="RIR2" s="3481"/>
      <c r="RIS2" s="3481"/>
      <c r="RIT2" s="3481"/>
      <c r="RIU2" s="3481"/>
      <c r="RIV2" s="3481"/>
      <c r="RIW2" s="3481"/>
      <c r="RIX2" s="3481"/>
      <c r="RIY2" s="3481"/>
      <c r="RIZ2" s="3481"/>
      <c r="RJA2" s="3481"/>
      <c r="RJB2" s="3481"/>
      <c r="RJC2" s="3481"/>
      <c r="RJD2" s="3481"/>
      <c r="RJE2" s="3481"/>
      <c r="RJF2" s="3481"/>
      <c r="RJG2" s="3481"/>
      <c r="RJH2" s="3481"/>
      <c r="RJI2" s="3481"/>
      <c r="RJJ2" s="3481"/>
      <c r="RJK2" s="3481"/>
      <c r="RJL2" s="3481"/>
      <c r="RJM2" s="3481"/>
      <c r="RJN2" s="3481"/>
      <c r="RJO2" s="3481"/>
      <c r="RJP2" s="3481"/>
      <c r="RJQ2" s="3481"/>
      <c r="RJR2" s="3481"/>
      <c r="RJS2" s="3481"/>
      <c r="RJT2" s="3481"/>
      <c r="RJU2" s="3481"/>
      <c r="RJV2" s="3481"/>
      <c r="RJW2" s="3481"/>
      <c r="RJX2" s="3481"/>
      <c r="RJY2" s="3481"/>
      <c r="RJZ2" s="3481"/>
      <c r="RKA2" s="3481"/>
      <c r="RKB2" s="3481"/>
      <c r="RKC2" s="3481"/>
      <c r="RKD2" s="3481"/>
      <c r="RKE2" s="3481"/>
      <c r="RKF2" s="3481"/>
      <c r="RKG2" s="3481"/>
      <c r="RKH2" s="3481"/>
      <c r="RKI2" s="3481"/>
      <c r="RKJ2" s="3481"/>
      <c r="RKK2" s="3481"/>
      <c r="RKL2" s="3481"/>
      <c r="RKM2" s="3481"/>
      <c r="RKN2" s="3481"/>
      <c r="RKO2" s="3481"/>
      <c r="RKP2" s="3481"/>
      <c r="RKQ2" s="3481"/>
      <c r="RKR2" s="3481"/>
      <c r="RKS2" s="3481"/>
      <c r="RKT2" s="3481"/>
      <c r="RKU2" s="3481"/>
      <c r="RKV2" s="3481"/>
      <c r="RKW2" s="3481"/>
      <c r="RKX2" s="3481"/>
      <c r="RKY2" s="3481"/>
      <c r="RKZ2" s="3481"/>
      <c r="RLA2" s="3481"/>
      <c r="RLB2" s="3481"/>
      <c r="RLC2" s="3481"/>
      <c r="RLD2" s="3481"/>
      <c r="RLE2" s="3481"/>
      <c r="RLF2" s="3481"/>
      <c r="RLG2" s="3481"/>
      <c r="RLH2" s="3481"/>
      <c r="RLI2" s="3481"/>
      <c r="RLJ2" s="3481"/>
      <c r="RLK2" s="3481"/>
      <c r="RLL2" s="3481"/>
      <c r="RLM2" s="3481"/>
      <c r="RLN2" s="3481"/>
      <c r="RLO2" s="3481"/>
      <c r="RLP2" s="3481"/>
      <c r="RLQ2" s="3481"/>
      <c r="RLR2" s="3481"/>
      <c r="RLS2" s="3481"/>
      <c r="RLT2" s="3481"/>
      <c r="RLU2" s="3481"/>
      <c r="RLV2" s="3481"/>
      <c r="RLW2" s="3481"/>
      <c r="RLX2" s="3481"/>
      <c r="RLY2" s="3481"/>
      <c r="RLZ2" s="3481"/>
      <c r="RMA2" s="3481"/>
      <c r="RMB2" s="3481"/>
      <c r="RMC2" s="3481"/>
      <c r="RMD2" s="3481"/>
      <c r="RME2" s="3481"/>
      <c r="RMF2" s="3481"/>
      <c r="RMG2" s="3481"/>
      <c r="RMH2" s="3481"/>
      <c r="RMI2" s="3481"/>
      <c r="RMJ2" s="3481"/>
      <c r="RMK2" s="3481"/>
      <c r="RML2" s="3481"/>
      <c r="RMM2" s="3481"/>
      <c r="RMN2" s="3481"/>
      <c r="RMO2" s="3481"/>
      <c r="RMP2" s="3481"/>
      <c r="RMQ2" s="3481"/>
      <c r="RMR2" s="3481"/>
      <c r="RMS2" s="3481"/>
      <c r="RMT2" s="3481"/>
      <c r="RMU2" s="3481"/>
      <c r="RMV2" s="3481"/>
      <c r="RMW2" s="3481"/>
      <c r="RMX2" s="3481"/>
      <c r="RMY2" s="3481"/>
      <c r="RMZ2" s="3481"/>
      <c r="RNA2" s="3481"/>
      <c r="RNB2" s="3481"/>
      <c r="RNC2" s="3481"/>
      <c r="RND2" s="3481"/>
      <c r="RNE2" s="3481"/>
      <c r="RNF2" s="3481"/>
      <c r="RNG2" s="3481"/>
      <c r="RNH2" s="3481"/>
      <c r="RNI2" s="3481"/>
      <c r="RNJ2" s="3481"/>
      <c r="RNK2" s="3481"/>
      <c r="RNL2" s="3481"/>
      <c r="RNM2" s="3481"/>
      <c r="RNN2" s="3481"/>
      <c r="RNO2" s="3481"/>
      <c r="RNP2" s="3481"/>
      <c r="RNQ2" s="3481"/>
      <c r="RNR2" s="3481"/>
      <c r="RNS2" s="3481"/>
      <c r="RNT2" s="3481"/>
      <c r="RNU2" s="3481"/>
      <c r="RNV2" s="3481"/>
      <c r="RNW2" s="3481"/>
      <c r="RNX2" s="3481"/>
      <c r="RNY2" s="3481"/>
      <c r="RNZ2" s="3481"/>
      <c r="ROA2" s="3481"/>
      <c r="ROB2" s="3481"/>
      <c r="ROC2" s="3481"/>
      <c r="ROD2" s="3481"/>
      <c r="ROE2" s="3481"/>
      <c r="ROF2" s="3481"/>
      <c r="ROG2" s="3481"/>
      <c r="ROH2" s="3481"/>
      <c r="ROI2" s="3481"/>
      <c r="ROJ2" s="3481"/>
      <c r="ROK2" s="3481"/>
      <c r="ROL2" s="3481"/>
      <c r="ROM2" s="3481"/>
      <c r="RON2" s="3481"/>
      <c r="ROO2" s="3481"/>
      <c r="ROP2" s="3481"/>
      <c r="ROQ2" s="3481"/>
      <c r="ROR2" s="3481"/>
      <c r="ROS2" s="3481"/>
      <c r="ROT2" s="3481"/>
      <c r="ROU2" s="3481"/>
      <c r="ROV2" s="3481"/>
      <c r="ROW2" s="3481"/>
      <c r="ROX2" s="3481"/>
      <c r="ROY2" s="3481"/>
      <c r="ROZ2" s="3481"/>
      <c r="RPA2" s="3481"/>
      <c r="RPB2" s="3481"/>
      <c r="RPC2" s="3481"/>
      <c r="RPD2" s="3481"/>
      <c r="RPE2" s="3481"/>
      <c r="RPF2" s="3481"/>
      <c r="RPG2" s="3481"/>
      <c r="RPH2" s="3481"/>
      <c r="RPI2" s="3481"/>
      <c r="RPJ2" s="3481"/>
      <c r="RPK2" s="3481"/>
      <c r="RPL2" s="3481"/>
      <c r="RPM2" s="3481"/>
      <c r="RPN2" s="3481"/>
      <c r="RPO2" s="3481"/>
      <c r="RPP2" s="3481"/>
      <c r="RPQ2" s="3481"/>
      <c r="RPR2" s="3481"/>
      <c r="RPS2" s="3481"/>
      <c r="RPT2" s="3481"/>
      <c r="RPU2" s="3481"/>
      <c r="RPV2" s="3481"/>
      <c r="RPW2" s="3481"/>
      <c r="RPX2" s="3481"/>
      <c r="RPY2" s="3481"/>
      <c r="RPZ2" s="3481"/>
      <c r="RQA2" s="3481"/>
      <c r="RQB2" s="3481"/>
      <c r="RQC2" s="3481"/>
      <c r="RQD2" s="3481"/>
      <c r="RQE2" s="3481"/>
      <c r="RQF2" s="3481"/>
      <c r="RQG2" s="3481"/>
      <c r="RQH2" s="3481"/>
      <c r="RQI2" s="3481"/>
      <c r="RQJ2" s="3481"/>
      <c r="RQK2" s="3481"/>
      <c r="RQL2" s="3481"/>
      <c r="RQM2" s="3481"/>
      <c r="RQN2" s="3481"/>
      <c r="RQO2" s="3481"/>
      <c r="RQP2" s="3481"/>
      <c r="RQQ2" s="3481"/>
      <c r="RQR2" s="3481"/>
      <c r="RQS2" s="3481"/>
      <c r="RQT2" s="3481"/>
      <c r="RQU2" s="3481"/>
      <c r="RQV2" s="3481"/>
      <c r="RQW2" s="3481"/>
      <c r="RQX2" s="3481"/>
      <c r="RQY2" s="3481"/>
      <c r="RQZ2" s="3481"/>
      <c r="RRA2" s="3481"/>
      <c r="RRB2" s="3481"/>
      <c r="RRC2" s="3481"/>
      <c r="RRD2" s="3481"/>
      <c r="RRE2" s="3481"/>
      <c r="RRF2" s="3481"/>
      <c r="RRG2" s="3481"/>
      <c r="RRH2" s="3481"/>
      <c r="RRI2" s="3481"/>
      <c r="RRJ2" s="3481"/>
      <c r="RRK2" s="3481"/>
      <c r="RRL2" s="3481"/>
      <c r="RRM2" s="3481"/>
      <c r="RRN2" s="3481"/>
      <c r="RRO2" s="3481"/>
      <c r="RRP2" s="3481"/>
      <c r="RRQ2" s="3481"/>
      <c r="RRR2" s="3481"/>
      <c r="RRS2" s="3481"/>
      <c r="RRT2" s="3481"/>
      <c r="RRU2" s="3481"/>
      <c r="RRV2" s="3481"/>
      <c r="RRW2" s="3481"/>
      <c r="RRX2" s="3481"/>
      <c r="RRY2" s="3481"/>
      <c r="RRZ2" s="3481"/>
      <c r="RSA2" s="3481"/>
      <c r="RSB2" s="3481"/>
      <c r="RSC2" s="3481"/>
      <c r="RSD2" s="3481"/>
      <c r="RSE2" s="3481"/>
      <c r="RSF2" s="3481"/>
      <c r="RSG2" s="3481"/>
      <c r="RSH2" s="3481"/>
      <c r="RSI2" s="3481"/>
      <c r="RSJ2" s="3481"/>
      <c r="RSK2" s="3481"/>
      <c r="RSL2" s="3481"/>
      <c r="RSM2" s="3481"/>
      <c r="RSN2" s="3481"/>
      <c r="RSO2" s="3481"/>
      <c r="RSP2" s="3481"/>
      <c r="RSQ2" s="3481"/>
      <c r="RSR2" s="3481"/>
      <c r="RSS2" s="3481"/>
      <c r="RST2" s="3481"/>
      <c r="RSU2" s="3481"/>
      <c r="RSV2" s="3481"/>
      <c r="RSW2" s="3481"/>
      <c r="RSX2" s="3481"/>
      <c r="RSY2" s="3481"/>
      <c r="RSZ2" s="3481"/>
      <c r="RTA2" s="3481"/>
      <c r="RTB2" s="3481"/>
      <c r="RTC2" s="3481"/>
      <c r="RTD2" s="3481"/>
      <c r="RTE2" s="3481"/>
      <c r="RTF2" s="3481"/>
      <c r="RTG2" s="3481"/>
      <c r="RTH2" s="3481"/>
      <c r="RTI2" s="3481"/>
      <c r="RTJ2" s="3481"/>
      <c r="RTK2" s="3481"/>
      <c r="RTL2" s="3481"/>
      <c r="RTM2" s="3481"/>
      <c r="RTN2" s="3481"/>
      <c r="RTO2" s="3481"/>
      <c r="RTP2" s="3481"/>
      <c r="RTQ2" s="3481"/>
      <c r="RTR2" s="3481"/>
      <c r="RTS2" s="3481"/>
      <c r="RTT2" s="3481"/>
      <c r="RTU2" s="3481"/>
      <c r="RTV2" s="3481"/>
      <c r="RTW2" s="3481"/>
      <c r="RTX2" s="3481"/>
      <c r="RTY2" s="3481"/>
      <c r="RTZ2" s="3481"/>
      <c r="RUA2" s="3481"/>
      <c r="RUB2" s="3481"/>
      <c r="RUC2" s="3481"/>
      <c r="RUD2" s="3481"/>
      <c r="RUE2" s="3481"/>
      <c r="RUF2" s="3481"/>
      <c r="RUG2" s="3481"/>
      <c r="RUH2" s="3481"/>
      <c r="RUI2" s="3481"/>
      <c r="RUJ2" s="3481"/>
      <c r="RUK2" s="3481"/>
      <c r="RUL2" s="3481"/>
      <c r="RUM2" s="3481"/>
      <c r="RUN2" s="3481"/>
      <c r="RUO2" s="3481"/>
      <c r="RUP2" s="3481"/>
      <c r="RUQ2" s="3481"/>
      <c r="RUR2" s="3481"/>
      <c r="RUS2" s="3481"/>
      <c r="RUT2" s="3481"/>
      <c r="RUU2" s="3481"/>
      <c r="RUV2" s="3481"/>
      <c r="RUW2" s="3481"/>
      <c r="RUX2" s="3481"/>
      <c r="RUY2" s="3481"/>
      <c r="RUZ2" s="3481"/>
      <c r="RVA2" s="3481"/>
      <c r="RVB2" s="3481"/>
      <c r="RVC2" s="3481"/>
      <c r="RVD2" s="3481"/>
      <c r="RVE2" s="3481"/>
      <c r="RVF2" s="3481"/>
      <c r="RVG2" s="3481"/>
      <c r="RVH2" s="3481"/>
      <c r="RVI2" s="3481"/>
      <c r="RVJ2" s="3481"/>
      <c r="RVK2" s="3481"/>
      <c r="RVL2" s="3481"/>
      <c r="RVM2" s="3481"/>
      <c r="RVN2" s="3481"/>
      <c r="RVO2" s="3481"/>
      <c r="RVP2" s="3481"/>
      <c r="RVQ2" s="3481"/>
      <c r="RVR2" s="3481"/>
      <c r="RVS2" s="3481"/>
      <c r="RVT2" s="3481"/>
      <c r="RVU2" s="3481"/>
      <c r="RVV2" s="3481"/>
      <c r="RVW2" s="3481"/>
      <c r="RVX2" s="3481"/>
      <c r="RVY2" s="3481"/>
      <c r="RVZ2" s="3481"/>
      <c r="RWA2" s="3481"/>
      <c r="RWB2" s="3481"/>
      <c r="RWC2" s="3481"/>
      <c r="RWD2" s="3481"/>
      <c r="RWE2" s="3481"/>
      <c r="RWF2" s="3481"/>
      <c r="RWG2" s="3481"/>
      <c r="RWH2" s="3481"/>
      <c r="RWI2" s="3481"/>
      <c r="RWJ2" s="3481"/>
      <c r="RWK2" s="3481"/>
      <c r="RWL2" s="3481"/>
      <c r="RWM2" s="3481"/>
      <c r="RWN2" s="3481"/>
      <c r="RWO2" s="3481"/>
      <c r="RWP2" s="3481"/>
      <c r="RWQ2" s="3481"/>
      <c r="RWR2" s="3481"/>
      <c r="RWS2" s="3481"/>
      <c r="RWT2" s="3481"/>
      <c r="RWU2" s="3481"/>
      <c r="RWV2" s="3481"/>
      <c r="RWW2" s="3481"/>
      <c r="RWX2" s="3481"/>
      <c r="RWY2" s="3481"/>
      <c r="RWZ2" s="3481"/>
      <c r="RXA2" s="3481"/>
      <c r="RXB2" s="3481"/>
      <c r="RXC2" s="3481"/>
      <c r="RXD2" s="3481"/>
      <c r="RXE2" s="3481"/>
      <c r="RXF2" s="3481"/>
      <c r="RXG2" s="3481"/>
      <c r="RXH2" s="3481"/>
      <c r="RXI2" s="3481"/>
      <c r="RXJ2" s="3481"/>
      <c r="RXK2" s="3481"/>
      <c r="RXL2" s="3481"/>
      <c r="RXM2" s="3481"/>
      <c r="RXN2" s="3481"/>
      <c r="RXO2" s="3481"/>
      <c r="RXP2" s="3481"/>
      <c r="RXQ2" s="3481"/>
      <c r="RXR2" s="3481"/>
      <c r="RXS2" s="3481"/>
      <c r="RXT2" s="3481"/>
      <c r="RXU2" s="3481"/>
      <c r="RXV2" s="3481"/>
      <c r="RXW2" s="3481"/>
      <c r="RXX2" s="3481"/>
      <c r="RXY2" s="3481"/>
      <c r="RXZ2" s="3481"/>
      <c r="RYA2" s="3481"/>
      <c r="RYB2" s="3481"/>
      <c r="RYC2" s="3481"/>
      <c r="RYD2" s="3481"/>
      <c r="RYE2" s="3481"/>
      <c r="RYF2" s="3481"/>
      <c r="RYG2" s="3481"/>
      <c r="RYH2" s="3481"/>
      <c r="RYI2" s="3481"/>
      <c r="RYJ2" s="3481"/>
      <c r="RYK2" s="3481"/>
      <c r="RYL2" s="3481"/>
      <c r="RYM2" s="3481"/>
      <c r="RYN2" s="3481"/>
      <c r="RYO2" s="3481"/>
      <c r="RYP2" s="3481"/>
      <c r="RYQ2" s="3481"/>
      <c r="RYR2" s="3481"/>
      <c r="RYS2" s="3481"/>
      <c r="RYT2" s="3481"/>
      <c r="RYU2" s="3481"/>
      <c r="RYV2" s="3481"/>
      <c r="RYW2" s="3481"/>
      <c r="RYX2" s="3481"/>
      <c r="RYY2" s="3481"/>
      <c r="RYZ2" s="3481"/>
      <c r="RZA2" s="3481"/>
      <c r="RZB2" s="3481"/>
      <c r="RZC2" s="3481"/>
      <c r="RZD2" s="3481"/>
      <c r="RZE2" s="3481"/>
      <c r="RZF2" s="3481"/>
      <c r="RZG2" s="3481"/>
      <c r="RZH2" s="3481"/>
      <c r="RZI2" s="3481"/>
      <c r="RZJ2" s="3481"/>
      <c r="RZK2" s="3481"/>
      <c r="RZL2" s="3481"/>
      <c r="RZM2" s="3481"/>
      <c r="RZN2" s="3481"/>
      <c r="RZO2" s="3481"/>
      <c r="RZP2" s="3481"/>
      <c r="RZQ2" s="3481"/>
      <c r="RZR2" s="3481"/>
      <c r="RZS2" s="3481"/>
      <c r="RZT2" s="3481"/>
      <c r="RZU2" s="3481"/>
      <c r="RZV2" s="3481"/>
      <c r="RZW2" s="3481"/>
      <c r="RZX2" s="3481"/>
      <c r="RZY2" s="3481"/>
      <c r="RZZ2" s="3481"/>
      <c r="SAA2" s="3481"/>
      <c r="SAB2" s="3481"/>
      <c r="SAC2" s="3481"/>
      <c r="SAD2" s="3481"/>
      <c r="SAE2" s="3481"/>
      <c r="SAF2" s="3481"/>
      <c r="SAG2" s="3481"/>
      <c r="SAH2" s="3481"/>
      <c r="SAI2" s="3481"/>
      <c r="SAJ2" s="3481"/>
      <c r="SAK2" s="3481"/>
      <c r="SAL2" s="3481"/>
      <c r="SAM2" s="3481"/>
      <c r="SAN2" s="3481"/>
      <c r="SAO2" s="3481"/>
      <c r="SAP2" s="3481"/>
      <c r="SAQ2" s="3481"/>
      <c r="SAR2" s="3481"/>
      <c r="SAS2" s="3481"/>
      <c r="SAT2" s="3481"/>
      <c r="SAU2" s="3481"/>
      <c r="SAV2" s="3481"/>
      <c r="SAW2" s="3481"/>
      <c r="SAX2" s="3481"/>
      <c r="SAY2" s="3481"/>
      <c r="SAZ2" s="3481"/>
      <c r="SBA2" s="3481"/>
      <c r="SBB2" s="3481"/>
      <c r="SBC2" s="3481"/>
      <c r="SBD2" s="3481"/>
      <c r="SBE2" s="3481"/>
      <c r="SBF2" s="3481"/>
      <c r="SBG2" s="3481"/>
      <c r="SBH2" s="3481"/>
      <c r="SBI2" s="3481"/>
      <c r="SBJ2" s="3481"/>
      <c r="SBK2" s="3481"/>
      <c r="SBL2" s="3481"/>
      <c r="SBM2" s="3481"/>
      <c r="SBN2" s="3481"/>
      <c r="SBO2" s="3481"/>
      <c r="SBP2" s="3481"/>
      <c r="SBQ2" s="3481"/>
      <c r="SBR2" s="3481"/>
      <c r="SBS2" s="3481"/>
      <c r="SBT2" s="3481"/>
      <c r="SBU2" s="3481"/>
      <c r="SBV2" s="3481"/>
      <c r="SBW2" s="3481"/>
      <c r="SBX2" s="3481"/>
      <c r="SBY2" s="3481"/>
      <c r="SBZ2" s="3481"/>
      <c r="SCA2" s="3481"/>
      <c r="SCB2" s="3481"/>
      <c r="SCC2" s="3481"/>
      <c r="SCD2" s="3481"/>
      <c r="SCE2" s="3481"/>
      <c r="SCF2" s="3481"/>
      <c r="SCG2" s="3481"/>
      <c r="SCH2" s="3481"/>
      <c r="SCI2" s="3481"/>
      <c r="SCJ2" s="3481"/>
      <c r="SCK2" s="3481"/>
      <c r="SCL2" s="3481"/>
      <c r="SCM2" s="3481"/>
      <c r="SCN2" s="3481"/>
      <c r="SCO2" s="3481"/>
      <c r="SCP2" s="3481"/>
      <c r="SCQ2" s="3481"/>
      <c r="SCR2" s="3481"/>
      <c r="SCS2" s="3481"/>
      <c r="SCT2" s="3481"/>
      <c r="SCU2" s="3481"/>
      <c r="SCV2" s="3481"/>
      <c r="SCW2" s="3481"/>
      <c r="SCX2" s="3481"/>
      <c r="SCY2" s="3481"/>
      <c r="SCZ2" s="3481"/>
      <c r="SDA2" s="3481"/>
      <c r="SDB2" s="3481"/>
      <c r="SDC2" s="3481"/>
      <c r="SDD2" s="3481"/>
      <c r="SDE2" s="3481"/>
      <c r="SDF2" s="3481"/>
      <c r="SDG2" s="3481"/>
      <c r="SDH2" s="3481"/>
      <c r="SDI2" s="3481"/>
      <c r="SDJ2" s="3481"/>
      <c r="SDK2" s="3481"/>
      <c r="SDL2" s="3481"/>
      <c r="SDM2" s="3481"/>
      <c r="SDN2" s="3481"/>
      <c r="SDO2" s="3481"/>
      <c r="SDP2" s="3481"/>
      <c r="SDQ2" s="3481"/>
      <c r="SDR2" s="3481"/>
      <c r="SDS2" s="3481"/>
      <c r="SDT2" s="3481"/>
      <c r="SDU2" s="3481"/>
      <c r="SDV2" s="3481"/>
      <c r="SDW2" s="3481"/>
      <c r="SDX2" s="3481"/>
      <c r="SDY2" s="3481"/>
      <c r="SDZ2" s="3481"/>
      <c r="SEA2" s="3481"/>
      <c r="SEB2" s="3481"/>
      <c r="SEC2" s="3481"/>
      <c r="SED2" s="3481"/>
      <c r="SEE2" s="3481"/>
      <c r="SEF2" s="3481"/>
      <c r="SEG2" s="3481"/>
      <c r="SEH2" s="3481"/>
      <c r="SEI2" s="3481"/>
      <c r="SEJ2" s="3481"/>
      <c r="SEK2" s="3481"/>
      <c r="SEL2" s="3481"/>
      <c r="SEM2" s="3481"/>
      <c r="SEN2" s="3481"/>
      <c r="SEO2" s="3481"/>
      <c r="SEP2" s="3481"/>
      <c r="SEQ2" s="3481"/>
      <c r="SER2" s="3481"/>
      <c r="SES2" s="3481"/>
      <c r="SET2" s="3481"/>
      <c r="SEU2" s="3481"/>
      <c r="SEV2" s="3481"/>
      <c r="SEW2" s="3481"/>
      <c r="SEX2" s="3481"/>
      <c r="SEY2" s="3481"/>
      <c r="SEZ2" s="3481"/>
      <c r="SFA2" s="3481"/>
      <c r="SFB2" s="3481"/>
      <c r="SFC2" s="3481"/>
      <c r="SFD2" s="3481"/>
      <c r="SFE2" s="3481"/>
      <c r="SFF2" s="3481"/>
      <c r="SFG2" s="3481"/>
      <c r="SFH2" s="3481"/>
      <c r="SFI2" s="3481"/>
      <c r="SFJ2" s="3481"/>
      <c r="SFK2" s="3481"/>
      <c r="SFL2" s="3481"/>
      <c r="SFM2" s="3481"/>
      <c r="SFN2" s="3481"/>
      <c r="SFO2" s="3481"/>
      <c r="SFP2" s="3481"/>
      <c r="SFQ2" s="3481"/>
      <c r="SFR2" s="3481"/>
      <c r="SFS2" s="3481"/>
      <c r="SFT2" s="3481"/>
      <c r="SFU2" s="3481"/>
      <c r="SFV2" s="3481"/>
      <c r="SFW2" s="3481"/>
      <c r="SFX2" s="3481"/>
      <c r="SFY2" s="3481"/>
      <c r="SFZ2" s="3481"/>
      <c r="SGA2" s="3481"/>
      <c r="SGB2" s="3481"/>
      <c r="SGC2" s="3481"/>
      <c r="SGD2" s="3481"/>
      <c r="SGE2" s="3481"/>
      <c r="SGF2" s="3481"/>
      <c r="SGG2" s="3481"/>
      <c r="SGH2" s="3481"/>
      <c r="SGI2" s="3481"/>
      <c r="SGJ2" s="3481"/>
      <c r="SGK2" s="3481"/>
      <c r="SGL2" s="3481"/>
      <c r="SGM2" s="3481"/>
      <c r="SGN2" s="3481"/>
      <c r="SGO2" s="3481"/>
      <c r="SGP2" s="3481"/>
      <c r="SGQ2" s="3481"/>
      <c r="SGR2" s="3481"/>
      <c r="SGS2" s="3481"/>
      <c r="SGT2" s="3481"/>
      <c r="SGU2" s="3481"/>
      <c r="SGV2" s="3481"/>
      <c r="SGW2" s="3481"/>
      <c r="SGX2" s="3481"/>
      <c r="SGY2" s="3481"/>
      <c r="SGZ2" s="3481"/>
      <c r="SHA2" s="3481"/>
      <c r="SHB2" s="3481"/>
      <c r="SHC2" s="3481"/>
      <c r="SHD2" s="3481"/>
      <c r="SHE2" s="3481"/>
      <c r="SHF2" s="3481"/>
      <c r="SHG2" s="3481"/>
      <c r="SHH2" s="3481"/>
      <c r="SHI2" s="3481"/>
      <c r="SHJ2" s="3481"/>
      <c r="SHK2" s="3481"/>
      <c r="SHL2" s="3481"/>
      <c r="SHM2" s="3481"/>
      <c r="SHN2" s="3481"/>
      <c r="SHO2" s="3481"/>
      <c r="SHP2" s="3481"/>
      <c r="SHQ2" s="3481"/>
      <c r="SHR2" s="3481"/>
      <c r="SHS2" s="3481"/>
      <c r="SHT2" s="3481"/>
      <c r="SHU2" s="3481"/>
      <c r="SHV2" s="3481"/>
      <c r="SHW2" s="3481"/>
      <c r="SHX2" s="3481"/>
      <c r="SHY2" s="3481"/>
      <c r="SHZ2" s="3481"/>
      <c r="SIA2" s="3481"/>
      <c r="SIB2" s="3481"/>
      <c r="SIC2" s="3481"/>
      <c r="SID2" s="3481"/>
      <c r="SIE2" s="3481"/>
      <c r="SIF2" s="3481"/>
      <c r="SIG2" s="3481"/>
      <c r="SIH2" s="3481"/>
      <c r="SII2" s="3481"/>
      <c r="SIJ2" s="3481"/>
      <c r="SIK2" s="3481"/>
      <c r="SIL2" s="3481"/>
      <c r="SIM2" s="3481"/>
      <c r="SIN2" s="3481"/>
      <c r="SIO2" s="3481"/>
      <c r="SIP2" s="3481"/>
      <c r="SIQ2" s="3481"/>
      <c r="SIR2" s="3481"/>
      <c r="SIS2" s="3481"/>
      <c r="SIT2" s="3481"/>
      <c r="SIU2" s="3481"/>
      <c r="SIV2" s="3481"/>
      <c r="SIW2" s="3481"/>
      <c r="SIX2" s="3481"/>
      <c r="SIY2" s="3481"/>
      <c r="SIZ2" s="3481"/>
      <c r="SJA2" s="3481"/>
      <c r="SJB2" s="3481"/>
      <c r="SJC2" s="3481"/>
      <c r="SJD2" s="3481"/>
      <c r="SJE2" s="3481"/>
      <c r="SJF2" s="3481"/>
      <c r="SJG2" s="3481"/>
      <c r="SJH2" s="3481"/>
      <c r="SJI2" s="3481"/>
      <c r="SJJ2" s="3481"/>
      <c r="SJK2" s="3481"/>
      <c r="SJL2" s="3481"/>
      <c r="SJM2" s="3481"/>
      <c r="SJN2" s="3481"/>
      <c r="SJO2" s="3481"/>
      <c r="SJP2" s="3481"/>
      <c r="SJQ2" s="3481"/>
      <c r="SJR2" s="3481"/>
      <c r="SJS2" s="3481"/>
      <c r="SJT2" s="3481"/>
      <c r="SJU2" s="3481"/>
      <c r="SJV2" s="3481"/>
      <c r="SJW2" s="3481"/>
      <c r="SJX2" s="3481"/>
      <c r="SJY2" s="3481"/>
      <c r="SJZ2" s="3481"/>
      <c r="SKA2" s="3481"/>
      <c r="SKB2" s="3481"/>
      <c r="SKC2" s="3481"/>
      <c r="SKD2" s="3481"/>
      <c r="SKE2" s="3481"/>
      <c r="SKF2" s="3481"/>
      <c r="SKG2" s="3481"/>
      <c r="SKH2" s="3481"/>
      <c r="SKI2" s="3481"/>
      <c r="SKJ2" s="3481"/>
      <c r="SKK2" s="3481"/>
      <c r="SKL2" s="3481"/>
      <c r="SKM2" s="3481"/>
      <c r="SKN2" s="3481"/>
      <c r="SKO2" s="3481"/>
      <c r="SKP2" s="3481"/>
      <c r="SKQ2" s="3481"/>
      <c r="SKR2" s="3481"/>
      <c r="SKS2" s="3481"/>
      <c r="SKT2" s="3481"/>
      <c r="SKU2" s="3481"/>
      <c r="SKV2" s="3481"/>
      <c r="SKW2" s="3481"/>
      <c r="SKX2" s="3481"/>
      <c r="SKY2" s="3481"/>
      <c r="SKZ2" s="3481"/>
      <c r="SLA2" s="3481"/>
      <c r="SLB2" s="3481"/>
      <c r="SLC2" s="3481"/>
      <c r="SLD2" s="3481"/>
      <c r="SLE2" s="3481"/>
      <c r="SLF2" s="3481"/>
      <c r="SLG2" s="3481"/>
      <c r="SLH2" s="3481"/>
      <c r="SLI2" s="3481"/>
      <c r="SLJ2" s="3481"/>
      <c r="SLK2" s="3481"/>
      <c r="SLL2" s="3481"/>
      <c r="SLM2" s="3481"/>
      <c r="SLN2" s="3481"/>
      <c r="SLO2" s="3481"/>
      <c r="SLP2" s="3481"/>
      <c r="SLQ2" s="3481"/>
      <c r="SLR2" s="3481"/>
      <c r="SLS2" s="3481"/>
      <c r="SLT2" s="3481"/>
      <c r="SLU2" s="3481"/>
      <c r="SLV2" s="3481"/>
      <c r="SLW2" s="3481"/>
      <c r="SLX2" s="3481"/>
      <c r="SLY2" s="3481"/>
      <c r="SLZ2" s="3481"/>
      <c r="SMA2" s="3481"/>
      <c r="SMB2" s="3481"/>
      <c r="SMC2" s="3481"/>
      <c r="SMD2" s="3481"/>
      <c r="SME2" s="3481"/>
      <c r="SMF2" s="3481"/>
      <c r="SMG2" s="3481"/>
      <c r="SMH2" s="3481"/>
      <c r="SMI2" s="3481"/>
      <c r="SMJ2" s="3481"/>
      <c r="SMK2" s="3481"/>
      <c r="SML2" s="3481"/>
      <c r="SMM2" s="3481"/>
      <c r="SMN2" s="3481"/>
      <c r="SMO2" s="3481"/>
      <c r="SMP2" s="3481"/>
      <c r="SMQ2" s="3481"/>
      <c r="SMR2" s="3481"/>
      <c r="SMS2" s="3481"/>
      <c r="SMT2" s="3481"/>
      <c r="SMU2" s="3481"/>
      <c r="SMV2" s="3481"/>
      <c r="SMW2" s="3481"/>
      <c r="SMX2" s="3481"/>
      <c r="SMY2" s="3481"/>
      <c r="SMZ2" s="3481"/>
      <c r="SNA2" s="3481"/>
      <c r="SNB2" s="3481"/>
      <c r="SNC2" s="3481"/>
      <c r="SND2" s="3481"/>
      <c r="SNE2" s="3481"/>
      <c r="SNF2" s="3481"/>
      <c r="SNG2" s="3481"/>
      <c r="SNH2" s="3481"/>
      <c r="SNI2" s="3481"/>
      <c r="SNJ2" s="3481"/>
      <c r="SNK2" s="3481"/>
      <c r="SNL2" s="3481"/>
      <c r="SNM2" s="3481"/>
      <c r="SNN2" s="3481"/>
      <c r="SNO2" s="3481"/>
      <c r="SNP2" s="3481"/>
      <c r="SNQ2" s="3481"/>
      <c r="SNR2" s="3481"/>
      <c r="SNS2" s="3481"/>
      <c r="SNT2" s="3481"/>
      <c r="SNU2" s="3481"/>
      <c r="SNV2" s="3481"/>
      <c r="SNW2" s="3481"/>
      <c r="SNX2" s="3481"/>
      <c r="SNY2" s="3481"/>
      <c r="SNZ2" s="3481"/>
      <c r="SOA2" s="3481"/>
      <c r="SOB2" s="3481"/>
      <c r="SOC2" s="3481"/>
      <c r="SOD2" s="3481"/>
      <c r="SOE2" s="3481"/>
      <c r="SOF2" s="3481"/>
      <c r="SOG2" s="3481"/>
      <c r="SOH2" s="3481"/>
      <c r="SOI2" s="3481"/>
      <c r="SOJ2" s="3481"/>
      <c r="SOK2" s="3481"/>
      <c r="SOL2" s="3481"/>
      <c r="SOM2" s="3481"/>
      <c r="SON2" s="3481"/>
      <c r="SOO2" s="3481"/>
      <c r="SOP2" s="3481"/>
      <c r="SOQ2" s="3481"/>
      <c r="SOR2" s="3481"/>
      <c r="SOS2" s="3481"/>
      <c r="SOT2" s="3481"/>
      <c r="SOU2" s="3481"/>
      <c r="SOV2" s="3481"/>
      <c r="SOW2" s="3481"/>
      <c r="SOX2" s="3481"/>
      <c r="SOY2" s="3481"/>
      <c r="SOZ2" s="3481"/>
      <c r="SPA2" s="3481"/>
      <c r="SPB2" s="3481"/>
      <c r="SPC2" s="3481"/>
      <c r="SPD2" s="3481"/>
      <c r="SPE2" s="3481"/>
      <c r="SPF2" s="3481"/>
      <c r="SPG2" s="3481"/>
      <c r="SPH2" s="3481"/>
      <c r="SPI2" s="3481"/>
      <c r="SPJ2" s="3481"/>
      <c r="SPK2" s="3481"/>
      <c r="SPL2" s="3481"/>
      <c r="SPM2" s="3481"/>
      <c r="SPN2" s="3481"/>
      <c r="SPO2" s="3481"/>
      <c r="SPP2" s="3481"/>
      <c r="SPQ2" s="3481"/>
      <c r="SPR2" s="3481"/>
      <c r="SPS2" s="3481"/>
      <c r="SPT2" s="3481"/>
      <c r="SPU2" s="3481"/>
      <c r="SPV2" s="3481"/>
      <c r="SPW2" s="3481"/>
      <c r="SPX2" s="3481"/>
      <c r="SPY2" s="3481"/>
      <c r="SPZ2" s="3481"/>
      <c r="SQA2" s="3481"/>
      <c r="SQB2" s="3481"/>
      <c r="SQC2" s="3481"/>
      <c r="SQD2" s="3481"/>
      <c r="SQE2" s="3481"/>
      <c r="SQF2" s="3481"/>
      <c r="SQG2" s="3481"/>
      <c r="SQH2" s="3481"/>
      <c r="SQI2" s="3481"/>
      <c r="SQJ2" s="3481"/>
      <c r="SQK2" s="3481"/>
      <c r="SQL2" s="3481"/>
      <c r="SQM2" s="3481"/>
      <c r="SQN2" s="3481"/>
      <c r="SQO2" s="3481"/>
      <c r="SQP2" s="3481"/>
      <c r="SQQ2" s="3481"/>
      <c r="SQR2" s="3481"/>
      <c r="SQS2" s="3481"/>
      <c r="SQT2" s="3481"/>
      <c r="SQU2" s="3481"/>
      <c r="SQV2" s="3481"/>
      <c r="SQW2" s="3481"/>
      <c r="SQX2" s="3481"/>
      <c r="SQY2" s="3481"/>
      <c r="SQZ2" s="3481"/>
      <c r="SRA2" s="3481"/>
      <c r="SRB2" s="3481"/>
      <c r="SRC2" s="3481"/>
      <c r="SRD2" s="3481"/>
      <c r="SRE2" s="3481"/>
      <c r="SRF2" s="3481"/>
      <c r="SRG2" s="3481"/>
      <c r="SRH2" s="3481"/>
      <c r="SRI2" s="3481"/>
      <c r="SRJ2" s="3481"/>
      <c r="SRK2" s="3481"/>
      <c r="SRL2" s="3481"/>
      <c r="SRM2" s="3481"/>
      <c r="SRN2" s="3481"/>
      <c r="SRO2" s="3481"/>
      <c r="SRP2" s="3481"/>
      <c r="SRQ2" s="3481"/>
      <c r="SRR2" s="3481"/>
      <c r="SRS2" s="3481"/>
      <c r="SRT2" s="3481"/>
      <c r="SRU2" s="3481"/>
      <c r="SRV2" s="3481"/>
      <c r="SRW2" s="3481"/>
      <c r="SRX2" s="3481"/>
      <c r="SRY2" s="3481"/>
      <c r="SRZ2" s="3481"/>
      <c r="SSA2" s="3481"/>
      <c r="SSB2" s="3481"/>
      <c r="SSC2" s="3481"/>
      <c r="SSD2" s="3481"/>
      <c r="SSE2" s="3481"/>
      <c r="SSF2" s="3481"/>
      <c r="SSG2" s="3481"/>
      <c r="SSH2" s="3481"/>
      <c r="SSI2" s="3481"/>
      <c r="SSJ2" s="3481"/>
      <c r="SSK2" s="3481"/>
      <c r="SSL2" s="3481"/>
      <c r="SSM2" s="3481"/>
      <c r="SSN2" s="3481"/>
      <c r="SSO2" s="3481"/>
      <c r="SSP2" s="3481"/>
      <c r="SSQ2" s="3481"/>
      <c r="SSR2" s="3481"/>
      <c r="SSS2" s="3481"/>
      <c r="SST2" s="3481"/>
      <c r="SSU2" s="3481"/>
      <c r="SSV2" s="3481"/>
      <c r="SSW2" s="3481"/>
      <c r="SSX2" s="3481"/>
      <c r="SSY2" s="3481"/>
      <c r="SSZ2" s="3481"/>
      <c r="STA2" s="3481"/>
      <c r="STB2" s="3481"/>
      <c r="STC2" s="3481"/>
      <c r="STD2" s="3481"/>
      <c r="STE2" s="3481"/>
      <c r="STF2" s="3481"/>
      <c r="STG2" s="3481"/>
      <c r="STH2" s="3481"/>
      <c r="STI2" s="3481"/>
      <c r="STJ2" s="3481"/>
      <c r="STK2" s="3481"/>
      <c r="STL2" s="3481"/>
      <c r="STM2" s="3481"/>
      <c r="STN2" s="3481"/>
      <c r="STO2" s="3481"/>
      <c r="STP2" s="3481"/>
      <c r="STQ2" s="3481"/>
      <c r="STR2" s="3481"/>
      <c r="STS2" s="3481"/>
      <c r="STT2" s="3481"/>
      <c r="STU2" s="3481"/>
      <c r="STV2" s="3481"/>
      <c r="STW2" s="3481"/>
      <c r="STX2" s="3481"/>
      <c r="STY2" s="3481"/>
      <c r="STZ2" s="3481"/>
      <c r="SUA2" s="3481"/>
      <c r="SUB2" s="3481"/>
      <c r="SUC2" s="3481"/>
      <c r="SUD2" s="3481"/>
      <c r="SUE2" s="3481"/>
      <c r="SUF2" s="3481"/>
      <c r="SUG2" s="3481"/>
      <c r="SUH2" s="3481"/>
      <c r="SUI2" s="3481"/>
      <c r="SUJ2" s="3481"/>
      <c r="SUK2" s="3481"/>
      <c r="SUL2" s="3481"/>
      <c r="SUM2" s="3481"/>
      <c r="SUN2" s="3481"/>
      <c r="SUO2" s="3481"/>
      <c r="SUP2" s="3481"/>
      <c r="SUQ2" s="3481"/>
      <c r="SUR2" s="3481"/>
      <c r="SUS2" s="3481"/>
      <c r="SUT2" s="3481"/>
      <c r="SUU2" s="3481"/>
      <c r="SUV2" s="3481"/>
      <c r="SUW2" s="3481"/>
      <c r="SUX2" s="3481"/>
      <c r="SUY2" s="3481"/>
      <c r="SUZ2" s="3481"/>
      <c r="SVA2" s="3481"/>
      <c r="SVB2" s="3481"/>
      <c r="SVC2" s="3481"/>
      <c r="SVD2" s="3481"/>
      <c r="SVE2" s="3481"/>
      <c r="SVF2" s="3481"/>
      <c r="SVG2" s="3481"/>
      <c r="SVH2" s="3481"/>
      <c r="SVI2" s="3481"/>
      <c r="SVJ2" s="3481"/>
      <c r="SVK2" s="3481"/>
      <c r="SVL2" s="3481"/>
      <c r="SVM2" s="3481"/>
      <c r="SVN2" s="3481"/>
      <c r="SVO2" s="3481"/>
      <c r="SVP2" s="3481"/>
      <c r="SVQ2" s="3481"/>
      <c r="SVR2" s="3481"/>
      <c r="SVS2" s="3481"/>
      <c r="SVT2" s="3481"/>
      <c r="SVU2" s="3481"/>
      <c r="SVV2" s="3481"/>
      <c r="SVW2" s="3481"/>
      <c r="SVX2" s="3481"/>
      <c r="SVY2" s="3481"/>
      <c r="SVZ2" s="3481"/>
      <c r="SWA2" s="3481"/>
      <c r="SWB2" s="3481"/>
      <c r="SWC2" s="3481"/>
      <c r="SWD2" s="3481"/>
      <c r="SWE2" s="3481"/>
      <c r="SWF2" s="3481"/>
      <c r="SWG2" s="3481"/>
      <c r="SWH2" s="3481"/>
      <c r="SWI2" s="3481"/>
      <c r="SWJ2" s="3481"/>
      <c r="SWK2" s="3481"/>
      <c r="SWL2" s="3481"/>
      <c r="SWM2" s="3481"/>
      <c r="SWN2" s="3481"/>
      <c r="SWO2" s="3481"/>
      <c r="SWP2" s="3481"/>
      <c r="SWQ2" s="3481"/>
      <c r="SWR2" s="3481"/>
      <c r="SWS2" s="3481"/>
      <c r="SWT2" s="3481"/>
      <c r="SWU2" s="3481"/>
      <c r="SWV2" s="3481"/>
      <c r="SWW2" s="3481"/>
      <c r="SWX2" s="3481"/>
      <c r="SWY2" s="3481"/>
      <c r="SWZ2" s="3481"/>
      <c r="SXA2" s="3481"/>
      <c r="SXB2" s="3481"/>
      <c r="SXC2" s="3481"/>
      <c r="SXD2" s="3481"/>
      <c r="SXE2" s="3481"/>
      <c r="SXF2" s="3481"/>
      <c r="SXG2" s="3481"/>
      <c r="SXH2" s="3481"/>
      <c r="SXI2" s="3481"/>
      <c r="SXJ2" s="3481"/>
      <c r="SXK2" s="3481"/>
      <c r="SXL2" s="3481"/>
      <c r="SXM2" s="3481"/>
      <c r="SXN2" s="3481"/>
      <c r="SXO2" s="3481"/>
      <c r="SXP2" s="3481"/>
      <c r="SXQ2" s="3481"/>
      <c r="SXR2" s="3481"/>
      <c r="SXS2" s="3481"/>
      <c r="SXT2" s="3481"/>
      <c r="SXU2" s="3481"/>
      <c r="SXV2" s="3481"/>
      <c r="SXW2" s="3481"/>
      <c r="SXX2" s="3481"/>
      <c r="SXY2" s="3481"/>
      <c r="SXZ2" s="3481"/>
      <c r="SYA2" s="3481"/>
      <c r="SYB2" s="3481"/>
      <c r="SYC2" s="3481"/>
      <c r="SYD2" s="3481"/>
      <c r="SYE2" s="3481"/>
      <c r="SYF2" s="3481"/>
      <c r="SYG2" s="3481"/>
      <c r="SYH2" s="3481"/>
      <c r="SYI2" s="3481"/>
      <c r="SYJ2" s="3481"/>
      <c r="SYK2" s="3481"/>
      <c r="SYL2" s="3481"/>
      <c r="SYM2" s="3481"/>
      <c r="SYN2" s="3481"/>
      <c r="SYO2" s="3481"/>
      <c r="SYP2" s="3481"/>
      <c r="SYQ2" s="3481"/>
      <c r="SYR2" s="3481"/>
      <c r="SYS2" s="3481"/>
      <c r="SYT2" s="3481"/>
      <c r="SYU2" s="3481"/>
      <c r="SYV2" s="3481"/>
      <c r="SYW2" s="3481"/>
      <c r="SYX2" s="3481"/>
      <c r="SYY2" s="3481"/>
      <c r="SYZ2" s="3481"/>
      <c r="SZA2" s="3481"/>
      <c r="SZB2" s="3481"/>
      <c r="SZC2" s="3481"/>
      <c r="SZD2" s="3481"/>
      <c r="SZE2" s="3481"/>
      <c r="SZF2" s="3481"/>
      <c r="SZG2" s="3481"/>
      <c r="SZH2" s="3481"/>
      <c r="SZI2" s="3481"/>
      <c r="SZJ2" s="3481"/>
      <c r="SZK2" s="3481"/>
      <c r="SZL2" s="3481"/>
      <c r="SZM2" s="3481"/>
      <c r="SZN2" s="3481"/>
      <c r="SZO2" s="3481"/>
      <c r="SZP2" s="3481"/>
      <c r="SZQ2" s="3481"/>
      <c r="SZR2" s="3481"/>
      <c r="SZS2" s="3481"/>
      <c r="SZT2" s="3481"/>
      <c r="SZU2" s="3481"/>
      <c r="SZV2" s="3481"/>
      <c r="SZW2" s="3481"/>
      <c r="SZX2" s="3481"/>
      <c r="SZY2" s="3481"/>
      <c r="SZZ2" s="3481"/>
      <c r="TAA2" s="3481"/>
      <c r="TAB2" s="3481"/>
      <c r="TAC2" s="3481"/>
      <c r="TAD2" s="3481"/>
      <c r="TAE2" s="3481"/>
      <c r="TAF2" s="3481"/>
      <c r="TAG2" s="3481"/>
      <c r="TAH2" s="3481"/>
      <c r="TAI2" s="3481"/>
      <c r="TAJ2" s="3481"/>
      <c r="TAK2" s="3481"/>
      <c r="TAL2" s="3481"/>
      <c r="TAM2" s="3481"/>
      <c r="TAN2" s="3481"/>
      <c r="TAO2" s="3481"/>
      <c r="TAP2" s="3481"/>
      <c r="TAQ2" s="3481"/>
      <c r="TAR2" s="3481"/>
      <c r="TAS2" s="3481"/>
      <c r="TAT2" s="3481"/>
      <c r="TAU2" s="3481"/>
      <c r="TAV2" s="3481"/>
      <c r="TAW2" s="3481"/>
      <c r="TAX2" s="3481"/>
      <c r="TAY2" s="3481"/>
      <c r="TAZ2" s="3481"/>
      <c r="TBA2" s="3481"/>
      <c r="TBB2" s="3481"/>
      <c r="TBC2" s="3481"/>
      <c r="TBD2" s="3481"/>
      <c r="TBE2" s="3481"/>
      <c r="TBF2" s="3481"/>
      <c r="TBG2" s="3481"/>
      <c r="TBH2" s="3481"/>
      <c r="TBI2" s="3481"/>
      <c r="TBJ2" s="3481"/>
      <c r="TBK2" s="3481"/>
      <c r="TBL2" s="3481"/>
      <c r="TBM2" s="3481"/>
      <c r="TBN2" s="3481"/>
      <c r="TBO2" s="3481"/>
      <c r="TBP2" s="3481"/>
      <c r="TBQ2" s="3481"/>
      <c r="TBR2" s="3481"/>
      <c r="TBS2" s="3481"/>
      <c r="TBT2" s="3481"/>
      <c r="TBU2" s="3481"/>
      <c r="TBV2" s="3481"/>
      <c r="TBW2" s="3481"/>
      <c r="TBX2" s="3481"/>
      <c r="TBY2" s="3481"/>
      <c r="TBZ2" s="3481"/>
      <c r="TCA2" s="3481"/>
      <c r="TCB2" s="3481"/>
      <c r="TCC2" s="3481"/>
      <c r="TCD2" s="3481"/>
      <c r="TCE2" s="3481"/>
      <c r="TCF2" s="3481"/>
      <c r="TCG2" s="3481"/>
      <c r="TCH2" s="3481"/>
      <c r="TCI2" s="3481"/>
      <c r="TCJ2" s="3481"/>
      <c r="TCK2" s="3481"/>
      <c r="TCL2" s="3481"/>
      <c r="TCM2" s="3481"/>
      <c r="TCN2" s="3481"/>
      <c r="TCO2" s="3481"/>
      <c r="TCP2" s="3481"/>
      <c r="TCQ2" s="3481"/>
      <c r="TCR2" s="3481"/>
      <c r="TCS2" s="3481"/>
      <c r="TCT2" s="3481"/>
      <c r="TCU2" s="3481"/>
      <c r="TCV2" s="3481"/>
      <c r="TCW2" s="3481"/>
      <c r="TCX2" s="3481"/>
      <c r="TCY2" s="3481"/>
      <c r="TCZ2" s="3481"/>
      <c r="TDA2" s="3481"/>
      <c r="TDB2" s="3481"/>
      <c r="TDC2" s="3481"/>
      <c r="TDD2" s="3481"/>
      <c r="TDE2" s="3481"/>
      <c r="TDF2" s="3481"/>
      <c r="TDG2" s="3481"/>
      <c r="TDH2" s="3481"/>
      <c r="TDI2" s="3481"/>
      <c r="TDJ2" s="3481"/>
      <c r="TDK2" s="3481"/>
      <c r="TDL2" s="3481"/>
      <c r="TDM2" s="3481"/>
      <c r="TDN2" s="3481"/>
      <c r="TDO2" s="3481"/>
      <c r="TDP2" s="3481"/>
      <c r="TDQ2" s="3481"/>
      <c r="TDR2" s="3481"/>
      <c r="TDS2" s="3481"/>
      <c r="TDT2" s="3481"/>
      <c r="TDU2" s="3481"/>
      <c r="TDV2" s="3481"/>
      <c r="TDW2" s="3481"/>
      <c r="TDX2" s="3481"/>
      <c r="TDY2" s="3481"/>
      <c r="TDZ2" s="3481"/>
      <c r="TEA2" s="3481"/>
      <c r="TEB2" s="3481"/>
      <c r="TEC2" s="3481"/>
      <c r="TED2" s="3481"/>
      <c r="TEE2" s="3481"/>
      <c r="TEF2" s="3481"/>
      <c r="TEG2" s="3481"/>
      <c r="TEH2" s="3481"/>
      <c r="TEI2" s="3481"/>
      <c r="TEJ2" s="3481"/>
      <c r="TEK2" s="3481"/>
      <c r="TEL2" s="3481"/>
      <c r="TEM2" s="3481"/>
      <c r="TEN2" s="3481"/>
      <c r="TEO2" s="3481"/>
      <c r="TEP2" s="3481"/>
      <c r="TEQ2" s="3481"/>
      <c r="TER2" s="3481"/>
      <c r="TES2" s="3481"/>
      <c r="TET2" s="3481"/>
      <c r="TEU2" s="3481"/>
      <c r="TEV2" s="3481"/>
      <c r="TEW2" s="3481"/>
      <c r="TEX2" s="3481"/>
      <c r="TEY2" s="3481"/>
      <c r="TEZ2" s="3481"/>
      <c r="TFA2" s="3481"/>
      <c r="TFB2" s="3481"/>
      <c r="TFC2" s="3481"/>
      <c r="TFD2" s="3481"/>
      <c r="TFE2" s="3481"/>
      <c r="TFF2" s="3481"/>
      <c r="TFG2" s="3481"/>
      <c r="TFH2" s="3481"/>
      <c r="TFI2" s="3481"/>
      <c r="TFJ2" s="3481"/>
      <c r="TFK2" s="3481"/>
      <c r="TFL2" s="3481"/>
      <c r="TFM2" s="3481"/>
      <c r="TFN2" s="3481"/>
      <c r="TFO2" s="3481"/>
      <c r="TFP2" s="3481"/>
      <c r="TFQ2" s="3481"/>
      <c r="TFR2" s="3481"/>
      <c r="TFS2" s="3481"/>
      <c r="TFT2" s="3481"/>
      <c r="TFU2" s="3481"/>
      <c r="TFV2" s="3481"/>
      <c r="TFW2" s="3481"/>
      <c r="TFX2" s="3481"/>
      <c r="TFY2" s="3481"/>
      <c r="TFZ2" s="3481"/>
      <c r="TGA2" s="3481"/>
      <c r="TGB2" s="3481"/>
      <c r="TGC2" s="3481"/>
      <c r="TGD2" s="3481"/>
      <c r="TGE2" s="3481"/>
      <c r="TGF2" s="3481"/>
      <c r="TGG2" s="3481"/>
      <c r="TGH2" s="3481"/>
      <c r="TGI2" s="3481"/>
      <c r="TGJ2" s="3481"/>
      <c r="TGK2" s="3481"/>
      <c r="TGL2" s="3481"/>
      <c r="TGM2" s="3481"/>
      <c r="TGN2" s="3481"/>
      <c r="TGO2" s="3481"/>
      <c r="TGP2" s="3481"/>
      <c r="TGQ2" s="3481"/>
      <c r="TGR2" s="3481"/>
      <c r="TGS2" s="3481"/>
      <c r="TGT2" s="3481"/>
      <c r="TGU2" s="3481"/>
      <c r="TGV2" s="3481"/>
      <c r="TGW2" s="3481"/>
      <c r="TGX2" s="3481"/>
      <c r="TGY2" s="3481"/>
      <c r="TGZ2" s="3481"/>
      <c r="THA2" s="3481"/>
      <c r="THB2" s="3481"/>
      <c r="THC2" s="3481"/>
      <c r="THD2" s="3481"/>
      <c r="THE2" s="3481"/>
      <c r="THF2" s="3481"/>
      <c r="THG2" s="3481"/>
      <c r="THH2" s="3481"/>
      <c r="THI2" s="3481"/>
      <c r="THJ2" s="3481"/>
      <c r="THK2" s="3481"/>
      <c r="THL2" s="3481"/>
      <c r="THM2" s="3481"/>
      <c r="THN2" s="3481"/>
      <c r="THO2" s="3481"/>
      <c r="THP2" s="3481"/>
      <c r="THQ2" s="3481"/>
      <c r="THR2" s="3481"/>
      <c r="THS2" s="3481"/>
      <c r="THT2" s="3481"/>
      <c r="THU2" s="3481"/>
      <c r="THV2" s="3481"/>
      <c r="THW2" s="3481"/>
      <c r="THX2" s="3481"/>
      <c r="THY2" s="3481"/>
      <c r="THZ2" s="3481"/>
      <c r="TIA2" s="3481"/>
      <c r="TIB2" s="3481"/>
      <c r="TIC2" s="3481"/>
      <c r="TID2" s="3481"/>
      <c r="TIE2" s="3481"/>
      <c r="TIF2" s="3481"/>
      <c r="TIG2" s="3481"/>
      <c r="TIH2" s="3481"/>
      <c r="TII2" s="3481"/>
      <c r="TIJ2" s="3481"/>
      <c r="TIK2" s="3481"/>
      <c r="TIL2" s="3481"/>
      <c r="TIM2" s="3481"/>
      <c r="TIN2" s="3481"/>
      <c r="TIO2" s="3481"/>
      <c r="TIP2" s="3481"/>
      <c r="TIQ2" s="3481"/>
      <c r="TIR2" s="3481"/>
      <c r="TIS2" s="3481"/>
      <c r="TIT2" s="3481"/>
      <c r="TIU2" s="3481"/>
      <c r="TIV2" s="3481"/>
      <c r="TIW2" s="3481"/>
      <c r="TIX2" s="3481"/>
      <c r="TIY2" s="3481"/>
      <c r="TIZ2" s="3481"/>
      <c r="TJA2" s="3481"/>
      <c r="TJB2" s="3481"/>
      <c r="TJC2" s="3481"/>
      <c r="TJD2" s="3481"/>
      <c r="TJE2" s="3481"/>
      <c r="TJF2" s="3481"/>
      <c r="TJG2" s="3481"/>
      <c r="TJH2" s="3481"/>
      <c r="TJI2" s="3481"/>
      <c r="TJJ2" s="3481"/>
      <c r="TJK2" s="3481"/>
      <c r="TJL2" s="3481"/>
      <c r="TJM2" s="3481"/>
      <c r="TJN2" s="3481"/>
      <c r="TJO2" s="3481"/>
      <c r="TJP2" s="3481"/>
      <c r="TJQ2" s="3481"/>
      <c r="TJR2" s="3481"/>
      <c r="TJS2" s="3481"/>
      <c r="TJT2" s="3481"/>
      <c r="TJU2" s="3481"/>
      <c r="TJV2" s="3481"/>
      <c r="TJW2" s="3481"/>
      <c r="TJX2" s="3481"/>
      <c r="TJY2" s="3481"/>
      <c r="TJZ2" s="3481"/>
      <c r="TKA2" s="3481"/>
      <c r="TKB2" s="3481"/>
      <c r="TKC2" s="3481"/>
      <c r="TKD2" s="3481"/>
      <c r="TKE2" s="3481"/>
      <c r="TKF2" s="3481"/>
      <c r="TKG2" s="3481"/>
      <c r="TKH2" s="3481"/>
      <c r="TKI2" s="3481"/>
      <c r="TKJ2" s="3481"/>
      <c r="TKK2" s="3481"/>
      <c r="TKL2" s="3481"/>
      <c r="TKM2" s="3481"/>
      <c r="TKN2" s="3481"/>
      <c r="TKO2" s="3481"/>
      <c r="TKP2" s="3481"/>
      <c r="TKQ2" s="3481"/>
      <c r="TKR2" s="3481"/>
      <c r="TKS2" s="3481"/>
      <c r="TKT2" s="3481"/>
      <c r="TKU2" s="3481"/>
      <c r="TKV2" s="3481"/>
      <c r="TKW2" s="3481"/>
      <c r="TKX2" s="3481"/>
      <c r="TKY2" s="3481"/>
      <c r="TKZ2" s="3481"/>
      <c r="TLA2" s="3481"/>
      <c r="TLB2" s="3481"/>
      <c r="TLC2" s="3481"/>
      <c r="TLD2" s="3481"/>
      <c r="TLE2" s="3481"/>
      <c r="TLF2" s="3481"/>
      <c r="TLG2" s="3481"/>
      <c r="TLH2" s="3481"/>
      <c r="TLI2" s="3481"/>
      <c r="TLJ2" s="3481"/>
      <c r="TLK2" s="3481"/>
      <c r="TLL2" s="3481"/>
      <c r="TLM2" s="3481"/>
      <c r="TLN2" s="3481"/>
      <c r="TLO2" s="3481"/>
      <c r="TLP2" s="3481"/>
      <c r="TLQ2" s="3481"/>
      <c r="TLR2" s="3481"/>
      <c r="TLS2" s="3481"/>
      <c r="TLT2" s="3481"/>
      <c r="TLU2" s="3481"/>
      <c r="TLV2" s="3481"/>
      <c r="TLW2" s="3481"/>
      <c r="TLX2" s="3481"/>
      <c r="TLY2" s="3481"/>
      <c r="TLZ2" s="3481"/>
      <c r="TMA2" s="3481"/>
      <c r="TMB2" s="3481"/>
      <c r="TMC2" s="3481"/>
      <c r="TMD2" s="3481"/>
      <c r="TME2" s="3481"/>
      <c r="TMF2" s="3481"/>
      <c r="TMG2" s="3481"/>
      <c r="TMH2" s="3481"/>
      <c r="TMI2" s="3481"/>
      <c r="TMJ2" s="3481"/>
      <c r="TMK2" s="3481"/>
      <c r="TML2" s="3481"/>
      <c r="TMM2" s="3481"/>
      <c r="TMN2" s="3481"/>
      <c r="TMO2" s="3481"/>
      <c r="TMP2" s="3481"/>
      <c r="TMQ2" s="3481"/>
      <c r="TMR2" s="3481"/>
      <c r="TMS2" s="3481"/>
      <c r="TMT2" s="3481"/>
      <c r="TMU2" s="3481"/>
      <c r="TMV2" s="3481"/>
      <c r="TMW2" s="3481"/>
      <c r="TMX2" s="3481"/>
      <c r="TMY2" s="3481"/>
      <c r="TMZ2" s="3481"/>
      <c r="TNA2" s="3481"/>
      <c r="TNB2" s="3481"/>
      <c r="TNC2" s="3481"/>
      <c r="TND2" s="3481"/>
      <c r="TNE2" s="3481"/>
      <c r="TNF2" s="3481"/>
      <c r="TNG2" s="3481"/>
      <c r="TNH2" s="3481"/>
      <c r="TNI2" s="3481"/>
      <c r="TNJ2" s="3481"/>
      <c r="TNK2" s="3481"/>
      <c r="TNL2" s="3481"/>
      <c r="TNM2" s="3481"/>
      <c r="TNN2" s="3481"/>
      <c r="TNO2" s="3481"/>
      <c r="TNP2" s="3481"/>
      <c r="TNQ2" s="3481"/>
      <c r="TNR2" s="3481"/>
      <c r="TNS2" s="3481"/>
      <c r="TNT2" s="3481"/>
      <c r="TNU2" s="3481"/>
      <c r="TNV2" s="3481"/>
      <c r="TNW2" s="3481"/>
      <c r="TNX2" s="3481"/>
      <c r="TNY2" s="3481"/>
      <c r="TNZ2" s="3481"/>
      <c r="TOA2" s="3481"/>
      <c r="TOB2" s="3481"/>
      <c r="TOC2" s="3481"/>
      <c r="TOD2" s="3481"/>
      <c r="TOE2" s="3481"/>
      <c r="TOF2" s="3481"/>
      <c r="TOG2" s="3481"/>
      <c r="TOH2" s="3481"/>
      <c r="TOI2" s="3481"/>
      <c r="TOJ2" s="3481"/>
      <c r="TOK2" s="3481"/>
      <c r="TOL2" s="3481"/>
      <c r="TOM2" s="3481"/>
      <c r="TON2" s="3481"/>
      <c r="TOO2" s="3481"/>
      <c r="TOP2" s="3481"/>
      <c r="TOQ2" s="3481"/>
      <c r="TOR2" s="3481"/>
      <c r="TOS2" s="3481"/>
      <c r="TOT2" s="3481"/>
      <c r="TOU2" s="3481"/>
      <c r="TOV2" s="3481"/>
      <c r="TOW2" s="3481"/>
      <c r="TOX2" s="3481"/>
      <c r="TOY2" s="3481"/>
      <c r="TOZ2" s="3481"/>
      <c r="TPA2" s="3481"/>
      <c r="TPB2" s="3481"/>
      <c r="TPC2" s="3481"/>
      <c r="TPD2" s="3481"/>
      <c r="TPE2" s="3481"/>
      <c r="TPF2" s="3481"/>
      <c r="TPG2" s="3481"/>
      <c r="TPH2" s="3481"/>
      <c r="TPI2" s="3481"/>
      <c r="TPJ2" s="3481"/>
      <c r="TPK2" s="3481"/>
      <c r="TPL2" s="3481"/>
      <c r="TPM2" s="3481"/>
      <c r="TPN2" s="3481"/>
      <c r="TPO2" s="3481"/>
      <c r="TPP2" s="3481"/>
      <c r="TPQ2" s="3481"/>
      <c r="TPR2" s="3481"/>
      <c r="TPS2" s="3481"/>
      <c r="TPT2" s="3481"/>
      <c r="TPU2" s="3481"/>
      <c r="TPV2" s="3481"/>
      <c r="TPW2" s="3481"/>
      <c r="TPX2" s="3481"/>
      <c r="TPY2" s="3481"/>
      <c r="TPZ2" s="3481"/>
      <c r="TQA2" s="3481"/>
      <c r="TQB2" s="3481"/>
      <c r="TQC2" s="3481"/>
      <c r="TQD2" s="3481"/>
      <c r="TQE2" s="3481"/>
      <c r="TQF2" s="3481"/>
      <c r="TQG2" s="3481"/>
      <c r="TQH2" s="3481"/>
      <c r="TQI2" s="3481"/>
      <c r="TQJ2" s="3481"/>
      <c r="TQK2" s="3481"/>
      <c r="TQL2" s="3481"/>
      <c r="TQM2" s="3481"/>
      <c r="TQN2" s="3481"/>
      <c r="TQO2" s="3481"/>
      <c r="TQP2" s="3481"/>
      <c r="TQQ2" s="3481"/>
      <c r="TQR2" s="3481"/>
      <c r="TQS2" s="3481"/>
      <c r="TQT2" s="3481"/>
      <c r="TQU2" s="3481"/>
      <c r="TQV2" s="3481"/>
      <c r="TQW2" s="3481"/>
      <c r="TQX2" s="3481"/>
      <c r="TQY2" s="3481"/>
      <c r="TQZ2" s="3481"/>
      <c r="TRA2" s="3481"/>
      <c r="TRB2" s="3481"/>
      <c r="TRC2" s="3481"/>
      <c r="TRD2" s="3481"/>
      <c r="TRE2" s="3481"/>
      <c r="TRF2" s="3481"/>
      <c r="TRG2" s="3481"/>
      <c r="TRH2" s="3481"/>
      <c r="TRI2" s="3481"/>
      <c r="TRJ2" s="3481"/>
      <c r="TRK2" s="3481"/>
      <c r="TRL2" s="3481"/>
      <c r="TRM2" s="3481"/>
      <c r="TRN2" s="3481"/>
      <c r="TRO2" s="3481"/>
      <c r="TRP2" s="3481"/>
      <c r="TRQ2" s="3481"/>
      <c r="TRR2" s="3481"/>
      <c r="TRS2" s="3481"/>
      <c r="TRT2" s="3481"/>
      <c r="TRU2" s="3481"/>
      <c r="TRV2" s="3481"/>
      <c r="TRW2" s="3481"/>
      <c r="TRX2" s="3481"/>
      <c r="TRY2" s="3481"/>
      <c r="TRZ2" s="3481"/>
      <c r="TSA2" s="3481"/>
      <c r="TSB2" s="3481"/>
      <c r="TSC2" s="3481"/>
      <c r="TSD2" s="3481"/>
      <c r="TSE2" s="3481"/>
      <c r="TSF2" s="3481"/>
      <c r="TSG2" s="3481"/>
      <c r="TSH2" s="3481"/>
      <c r="TSI2" s="3481"/>
      <c r="TSJ2" s="3481"/>
      <c r="TSK2" s="3481"/>
      <c r="TSL2" s="3481"/>
      <c r="TSM2" s="3481"/>
      <c r="TSN2" s="3481"/>
      <c r="TSO2" s="3481"/>
      <c r="TSP2" s="3481"/>
      <c r="TSQ2" s="3481"/>
      <c r="TSR2" s="3481"/>
      <c r="TSS2" s="3481"/>
      <c r="TST2" s="3481"/>
      <c r="TSU2" s="3481"/>
      <c r="TSV2" s="3481"/>
      <c r="TSW2" s="3481"/>
      <c r="TSX2" s="3481"/>
      <c r="TSY2" s="3481"/>
      <c r="TSZ2" s="3481"/>
      <c r="TTA2" s="3481"/>
      <c r="TTB2" s="3481"/>
      <c r="TTC2" s="3481"/>
      <c r="TTD2" s="3481"/>
      <c r="TTE2" s="3481"/>
      <c r="TTF2" s="3481"/>
      <c r="TTG2" s="3481"/>
      <c r="TTH2" s="3481"/>
      <c r="TTI2" s="3481"/>
      <c r="TTJ2" s="3481"/>
      <c r="TTK2" s="3481"/>
      <c r="TTL2" s="3481"/>
      <c r="TTM2" s="3481"/>
      <c r="TTN2" s="3481"/>
      <c r="TTO2" s="3481"/>
      <c r="TTP2" s="3481"/>
      <c r="TTQ2" s="3481"/>
      <c r="TTR2" s="3481"/>
      <c r="TTS2" s="3481"/>
      <c r="TTT2" s="3481"/>
      <c r="TTU2" s="3481"/>
      <c r="TTV2" s="3481"/>
      <c r="TTW2" s="3481"/>
      <c r="TTX2" s="3481"/>
      <c r="TTY2" s="3481"/>
      <c r="TTZ2" s="3481"/>
      <c r="TUA2" s="3481"/>
      <c r="TUB2" s="3481"/>
      <c r="TUC2" s="3481"/>
      <c r="TUD2" s="3481"/>
      <c r="TUE2" s="3481"/>
      <c r="TUF2" s="3481"/>
      <c r="TUG2" s="3481"/>
      <c r="TUH2" s="3481"/>
      <c r="TUI2" s="3481"/>
      <c r="TUJ2" s="3481"/>
      <c r="TUK2" s="3481"/>
      <c r="TUL2" s="3481"/>
      <c r="TUM2" s="3481"/>
      <c r="TUN2" s="3481"/>
      <c r="TUO2" s="3481"/>
      <c r="TUP2" s="3481"/>
      <c r="TUQ2" s="3481"/>
      <c r="TUR2" s="3481"/>
      <c r="TUS2" s="3481"/>
      <c r="TUT2" s="3481"/>
      <c r="TUU2" s="3481"/>
      <c r="TUV2" s="3481"/>
      <c r="TUW2" s="3481"/>
      <c r="TUX2" s="3481"/>
      <c r="TUY2" s="3481"/>
      <c r="TUZ2" s="3481"/>
      <c r="TVA2" s="3481"/>
      <c r="TVB2" s="3481"/>
      <c r="TVC2" s="3481"/>
      <c r="TVD2" s="3481"/>
      <c r="TVE2" s="3481"/>
      <c r="TVF2" s="3481"/>
      <c r="TVG2" s="3481"/>
      <c r="TVH2" s="3481"/>
      <c r="TVI2" s="3481"/>
      <c r="TVJ2" s="3481"/>
      <c r="TVK2" s="3481"/>
      <c r="TVL2" s="3481"/>
      <c r="TVM2" s="3481"/>
      <c r="TVN2" s="3481"/>
      <c r="TVO2" s="3481"/>
      <c r="TVP2" s="3481"/>
      <c r="TVQ2" s="3481"/>
      <c r="TVR2" s="3481"/>
      <c r="TVS2" s="3481"/>
      <c r="TVT2" s="3481"/>
      <c r="TVU2" s="3481"/>
      <c r="TVV2" s="3481"/>
      <c r="TVW2" s="3481"/>
      <c r="TVX2" s="3481"/>
      <c r="TVY2" s="3481"/>
      <c r="TVZ2" s="3481"/>
      <c r="TWA2" s="3481"/>
      <c r="TWB2" s="3481"/>
      <c r="TWC2" s="3481"/>
      <c r="TWD2" s="3481"/>
      <c r="TWE2" s="3481"/>
      <c r="TWF2" s="3481"/>
      <c r="TWG2" s="3481"/>
      <c r="TWH2" s="3481"/>
      <c r="TWI2" s="3481"/>
      <c r="TWJ2" s="3481"/>
      <c r="TWK2" s="3481"/>
      <c r="TWL2" s="3481"/>
      <c r="TWM2" s="3481"/>
      <c r="TWN2" s="3481"/>
      <c r="TWO2" s="3481"/>
      <c r="TWP2" s="3481"/>
      <c r="TWQ2" s="3481"/>
      <c r="TWR2" s="3481"/>
      <c r="TWS2" s="3481"/>
      <c r="TWT2" s="3481"/>
      <c r="TWU2" s="3481"/>
      <c r="TWV2" s="3481"/>
      <c r="TWW2" s="3481"/>
      <c r="TWX2" s="3481"/>
      <c r="TWY2" s="3481"/>
      <c r="TWZ2" s="3481"/>
      <c r="TXA2" s="3481"/>
      <c r="TXB2" s="3481"/>
      <c r="TXC2" s="3481"/>
      <c r="TXD2" s="3481"/>
      <c r="TXE2" s="3481"/>
      <c r="TXF2" s="3481"/>
      <c r="TXG2" s="3481"/>
      <c r="TXH2" s="3481"/>
      <c r="TXI2" s="3481"/>
      <c r="TXJ2" s="3481"/>
      <c r="TXK2" s="3481"/>
      <c r="TXL2" s="3481"/>
      <c r="TXM2" s="3481"/>
      <c r="TXN2" s="3481"/>
      <c r="TXO2" s="3481"/>
      <c r="TXP2" s="3481"/>
      <c r="TXQ2" s="3481"/>
      <c r="TXR2" s="3481"/>
      <c r="TXS2" s="3481"/>
      <c r="TXT2" s="3481"/>
      <c r="TXU2" s="3481"/>
      <c r="TXV2" s="3481"/>
      <c r="TXW2" s="3481"/>
      <c r="TXX2" s="3481"/>
      <c r="TXY2" s="3481"/>
      <c r="TXZ2" s="3481"/>
      <c r="TYA2" s="3481"/>
      <c r="TYB2" s="3481"/>
      <c r="TYC2" s="3481"/>
      <c r="TYD2" s="3481"/>
      <c r="TYE2" s="3481"/>
      <c r="TYF2" s="3481"/>
      <c r="TYG2" s="3481"/>
      <c r="TYH2" s="3481"/>
      <c r="TYI2" s="3481"/>
      <c r="TYJ2" s="3481"/>
      <c r="TYK2" s="3481"/>
      <c r="TYL2" s="3481"/>
      <c r="TYM2" s="3481"/>
      <c r="TYN2" s="3481"/>
      <c r="TYO2" s="3481"/>
      <c r="TYP2" s="3481"/>
      <c r="TYQ2" s="3481"/>
      <c r="TYR2" s="3481"/>
      <c r="TYS2" s="3481"/>
      <c r="TYT2" s="3481"/>
      <c r="TYU2" s="3481"/>
      <c r="TYV2" s="3481"/>
      <c r="TYW2" s="3481"/>
      <c r="TYX2" s="3481"/>
      <c r="TYY2" s="3481"/>
      <c r="TYZ2" s="3481"/>
      <c r="TZA2" s="3481"/>
      <c r="TZB2" s="3481"/>
      <c r="TZC2" s="3481"/>
      <c r="TZD2" s="3481"/>
      <c r="TZE2" s="3481"/>
      <c r="TZF2" s="3481"/>
      <c r="TZG2" s="3481"/>
      <c r="TZH2" s="3481"/>
      <c r="TZI2" s="3481"/>
      <c r="TZJ2" s="3481"/>
      <c r="TZK2" s="3481"/>
      <c r="TZL2" s="3481"/>
      <c r="TZM2" s="3481"/>
      <c r="TZN2" s="3481"/>
      <c r="TZO2" s="3481"/>
      <c r="TZP2" s="3481"/>
      <c r="TZQ2" s="3481"/>
      <c r="TZR2" s="3481"/>
      <c r="TZS2" s="3481"/>
      <c r="TZT2" s="3481"/>
      <c r="TZU2" s="3481"/>
      <c r="TZV2" s="3481"/>
      <c r="TZW2" s="3481"/>
      <c r="TZX2" s="3481"/>
      <c r="TZY2" s="3481"/>
      <c r="TZZ2" s="3481"/>
      <c r="UAA2" s="3481"/>
      <c r="UAB2" s="3481"/>
      <c r="UAC2" s="3481"/>
      <c r="UAD2" s="3481"/>
      <c r="UAE2" s="3481"/>
      <c r="UAF2" s="3481"/>
      <c r="UAG2" s="3481"/>
      <c r="UAH2" s="3481"/>
      <c r="UAI2" s="3481"/>
      <c r="UAJ2" s="3481"/>
      <c r="UAK2" s="3481"/>
      <c r="UAL2" s="3481"/>
      <c r="UAM2" s="3481"/>
      <c r="UAN2" s="3481"/>
      <c r="UAO2" s="3481"/>
      <c r="UAP2" s="3481"/>
      <c r="UAQ2" s="3481"/>
      <c r="UAR2" s="3481"/>
      <c r="UAS2" s="3481"/>
      <c r="UAT2" s="3481"/>
      <c r="UAU2" s="3481"/>
      <c r="UAV2" s="3481"/>
      <c r="UAW2" s="3481"/>
      <c r="UAX2" s="3481"/>
      <c r="UAY2" s="3481"/>
      <c r="UAZ2" s="3481"/>
      <c r="UBA2" s="3481"/>
      <c r="UBB2" s="3481"/>
      <c r="UBC2" s="3481"/>
      <c r="UBD2" s="3481"/>
      <c r="UBE2" s="3481"/>
      <c r="UBF2" s="3481"/>
      <c r="UBG2" s="3481"/>
      <c r="UBH2" s="3481"/>
      <c r="UBI2" s="3481"/>
      <c r="UBJ2" s="3481"/>
      <c r="UBK2" s="3481"/>
      <c r="UBL2" s="3481"/>
      <c r="UBM2" s="3481"/>
      <c r="UBN2" s="3481"/>
      <c r="UBO2" s="3481"/>
      <c r="UBP2" s="3481"/>
      <c r="UBQ2" s="3481"/>
      <c r="UBR2" s="3481"/>
      <c r="UBS2" s="3481"/>
      <c r="UBT2" s="3481"/>
      <c r="UBU2" s="3481"/>
      <c r="UBV2" s="3481"/>
      <c r="UBW2" s="3481"/>
      <c r="UBX2" s="3481"/>
      <c r="UBY2" s="3481"/>
      <c r="UBZ2" s="3481"/>
      <c r="UCA2" s="3481"/>
      <c r="UCB2" s="3481"/>
      <c r="UCC2" s="3481"/>
      <c r="UCD2" s="3481"/>
      <c r="UCE2" s="3481"/>
      <c r="UCF2" s="3481"/>
      <c r="UCG2" s="3481"/>
      <c r="UCH2" s="3481"/>
      <c r="UCI2" s="3481"/>
      <c r="UCJ2" s="3481"/>
      <c r="UCK2" s="3481"/>
      <c r="UCL2" s="3481"/>
      <c r="UCM2" s="3481"/>
      <c r="UCN2" s="3481"/>
      <c r="UCO2" s="3481"/>
      <c r="UCP2" s="3481"/>
      <c r="UCQ2" s="3481"/>
      <c r="UCR2" s="3481"/>
      <c r="UCS2" s="3481"/>
      <c r="UCT2" s="3481"/>
      <c r="UCU2" s="3481"/>
      <c r="UCV2" s="3481"/>
      <c r="UCW2" s="3481"/>
      <c r="UCX2" s="3481"/>
      <c r="UCY2" s="3481"/>
      <c r="UCZ2" s="3481"/>
      <c r="UDA2" s="3481"/>
      <c r="UDB2" s="3481"/>
      <c r="UDC2" s="3481"/>
      <c r="UDD2" s="3481"/>
      <c r="UDE2" s="3481"/>
      <c r="UDF2" s="3481"/>
      <c r="UDG2" s="3481"/>
      <c r="UDH2" s="3481"/>
      <c r="UDI2" s="3481"/>
      <c r="UDJ2" s="3481"/>
      <c r="UDK2" s="3481"/>
      <c r="UDL2" s="3481"/>
      <c r="UDM2" s="3481"/>
      <c r="UDN2" s="3481"/>
      <c r="UDO2" s="3481"/>
      <c r="UDP2" s="3481"/>
      <c r="UDQ2" s="3481"/>
      <c r="UDR2" s="3481"/>
      <c r="UDS2" s="3481"/>
      <c r="UDT2" s="3481"/>
      <c r="UDU2" s="3481"/>
      <c r="UDV2" s="3481"/>
      <c r="UDW2" s="3481"/>
      <c r="UDX2" s="3481"/>
      <c r="UDY2" s="3481"/>
      <c r="UDZ2" s="3481"/>
      <c r="UEA2" s="3481"/>
      <c r="UEB2" s="3481"/>
      <c r="UEC2" s="3481"/>
      <c r="UED2" s="3481"/>
      <c r="UEE2" s="3481"/>
      <c r="UEF2" s="3481"/>
      <c r="UEG2" s="3481"/>
      <c r="UEH2" s="3481"/>
      <c r="UEI2" s="3481"/>
      <c r="UEJ2" s="3481"/>
      <c r="UEK2" s="3481"/>
      <c r="UEL2" s="3481"/>
      <c r="UEM2" s="3481"/>
      <c r="UEN2" s="3481"/>
      <c r="UEO2" s="3481"/>
      <c r="UEP2" s="3481"/>
      <c r="UEQ2" s="3481"/>
      <c r="UER2" s="3481"/>
      <c r="UES2" s="3481"/>
      <c r="UET2" s="3481"/>
      <c r="UEU2" s="3481"/>
      <c r="UEV2" s="3481"/>
      <c r="UEW2" s="3481"/>
      <c r="UEX2" s="3481"/>
      <c r="UEY2" s="3481"/>
      <c r="UEZ2" s="3481"/>
      <c r="UFA2" s="3481"/>
      <c r="UFB2" s="3481"/>
      <c r="UFC2" s="3481"/>
      <c r="UFD2" s="3481"/>
      <c r="UFE2" s="3481"/>
      <c r="UFF2" s="3481"/>
      <c r="UFG2" s="3481"/>
      <c r="UFH2" s="3481"/>
      <c r="UFI2" s="3481"/>
      <c r="UFJ2" s="3481"/>
      <c r="UFK2" s="3481"/>
      <c r="UFL2" s="3481"/>
      <c r="UFM2" s="3481"/>
      <c r="UFN2" s="3481"/>
      <c r="UFO2" s="3481"/>
      <c r="UFP2" s="3481"/>
      <c r="UFQ2" s="3481"/>
      <c r="UFR2" s="3481"/>
      <c r="UFS2" s="3481"/>
      <c r="UFT2" s="3481"/>
      <c r="UFU2" s="3481"/>
      <c r="UFV2" s="3481"/>
      <c r="UFW2" s="3481"/>
      <c r="UFX2" s="3481"/>
      <c r="UFY2" s="3481"/>
      <c r="UFZ2" s="3481"/>
      <c r="UGA2" s="3481"/>
      <c r="UGB2" s="3481"/>
      <c r="UGC2" s="3481"/>
      <c r="UGD2" s="3481"/>
      <c r="UGE2" s="3481"/>
      <c r="UGF2" s="3481"/>
      <c r="UGG2" s="3481"/>
      <c r="UGH2" s="3481"/>
      <c r="UGI2" s="3481"/>
      <c r="UGJ2" s="3481"/>
      <c r="UGK2" s="3481"/>
      <c r="UGL2" s="3481"/>
      <c r="UGM2" s="3481"/>
      <c r="UGN2" s="3481"/>
      <c r="UGO2" s="3481"/>
      <c r="UGP2" s="3481"/>
      <c r="UGQ2" s="3481"/>
      <c r="UGR2" s="3481"/>
      <c r="UGS2" s="3481"/>
      <c r="UGT2" s="3481"/>
      <c r="UGU2" s="3481"/>
      <c r="UGV2" s="3481"/>
      <c r="UGW2" s="3481"/>
      <c r="UGX2" s="3481"/>
      <c r="UGY2" s="3481"/>
      <c r="UGZ2" s="3481"/>
      <c r="UHA2" s="3481"/>
      <c r="UHB2" s="3481"/>
      <c r="UHC2" s="3481"/>
      <c r="UHD2" s="3481"/>
      <c r="UHE2" s="3481"/>
      <c r="UHF2" s="3481"/>
      <c r="UHG2" s="3481"/>
      <c r="UHH2" s="3481"/>
      <c r="UHI2" s="3481"/>
      <c r="UHJ2" s="3481"/>
      <c r="UHK2" s="3481"/>
      <c r="UHL2" s="3481"/>
      <c r="UHM2" s="3481"/>
      <c r="UHN2" s="3481"/>
      <c r="UHO2" s="3481"/>
      <c r="UHP2" s="3481"/>
      <c r="UHQ2" s="3481"/>
      <c r="UHR2" s="3481"/>
      <c r="UHS2" s="3481"/>
      <c r="UHT2" s="3481"/>
      <c r="UHU2" s="3481"/>
      <c r="UHV2" s="3481"/>
      <c r="UHW2" s="3481"/>
      <c r="UHX2" s="3481"/>
      <c r="UHY2" s="3481"/>
      <c r="UHZ2" s="3481"/>
      <c r="UIA2" s="3481"/>
      <c r="UIB2" s="3481"/>
      <c r="UIC2" s="3481"/>
      <c r="UID2" s="3481"/>
      <c r="UIE2" s="3481"/>
      <c r="UIF2" s="3481"/>
      <c r="UIG2" s="3481"/>
      <c r="UIH2" s="3481"/>
      <c r="UII2" s="3481"/>
      <c r="UIJ2" s="3481"/>
      <c r="UIK2" s="3481"/>
      <c r="UIL2" s="3481"/>
      <c r="UIM2" s="3481"/>
      <c r="UIN2" s="3481"/>
      <c r="UIO2" s="3481"/>
      <c r="UIP2" s="3481"/>
      <c r="UIQ2" s="3481"/>
      <c r="UIR2" s="3481"/>
      <c r="UIS2" s="3481"/>
      <c r="UIT2" s="3481"/>
      <c r="UIU2" s="3481"/>
      <c r="UIV2" s="3481"/>
      <c r="UIW2" s="3481"/>
      <c r="UIX2" s="3481"/>
      <c r="UIY2" s="3481"/>
      <c r="UIZ2" s="3481"/>
      <c r="UJA2" s="3481"/>
      <c r="UJB2" s="3481"/>
      <c r="UJC2" s="3481"/>
      <c r="UJD2" s="3481"/>
      <c r="UJE2" s="3481"/>
      <c r="UJF2" s="3481"/>
      <c r="UJG2" s="3481"/>
      <c r="UJH2" s="3481"/>
      <c r="UJI2" s="3481"/>
      <c r="UJJ2" s="3481"/>
      <c r="UJK2" s="3481"/>
      <c r="UJL2" s="3481"/>
      <c r="UJM2" s="3481"/>
      <c r="UJN2" s="3481"/>
      <c r="UJO2" s="3481"/>
      <c r="UJP2" s="3481"/>
      <c r="UJQ2" s="3481"/>
      <c r="UJR2" s="3481"/>
      <c r="UJS2" s="3481"/>
      <c r="UJT2" s="3481"/>
      <c r="UJU2" s="3481"/>
      <c r="UJV2" s="3481"/>
      <c r="UJW2" s="3481"/>
      <c r="UJX2" s="3481"/>
      <c r="UJY2" s="3481"/>
      <c r="UJZ2" s="3481"/>
      <c r="UKA2" s="3481"/>
      <c r="UKB2" s="3481"/>
      <c r="UKC2" s="3481"/>
      <c r="UKD2" s="3481"/>
      <c r="UKE2" s="3481"/>
      <c r="UKF2" s="3481"/>
      <c r="UKG2" s="3481"/>
      <c r="UKH2" s="3481"/>
      <c r="UKI2" s="3481"/>
      <c r="UKJ2" s="3481"/>
      <c r="UKK2" s="3481"/>
      <c r="UKL2" s="3481"/>
      <c r="UKM2" s="3481"/>
      <c r="UKN2" s="3481"/>
      <c r="UKO2" s="3481"/>
      <c r="UKP2" s="3481"/>
      <c r="UKQ2" s="3481"/>
      <c r="UKR2" s="3481"/>
      <c r="UKS2" s="3481"/>
      <c r="UKT2" s="3481"/>
      <c r="UKU2" s="3481"/>
      <c r="UKV2" s="3481"/>
      <c r="UKW2" s="3481"/>
      <c r="UKX2" s="3481"/>
      <c r="UKY2" s="3481"/>
      <c r="UKZ2" s="3481"/>
      <c r="ULA2" s="3481"/>
      <c r="ULB2" s="3481"/>
      <c r="ULC2" s="3481"/>
      <c r="ULD2" s="3481"/>
      <c r="ULE2" s="3481"/>
      <c r="ULF2" s="3481"/>
      <c r="ULG2" s="3481"/>
      <c r="ULH2" s="3481"/>
      <c r="ULI2" s="3481"/>
      <c r="ULJ2" s="3481"/>
      <c r="ULK2" s="3481"/>
      <c r="ULL2" s="3481"/>
      <c r="ULM2" s="3481"/>
      <c r="ULN2" s="3481"/>
      <c r="ULO2" s="3481"/>
      <c r="ULP2" s="3481"/>
      <c r="ULQ2" s="3481"/>
      <c r="ULR2" s="3481"/>
      <c r="ULS2" s="3481"/>
      <c r="ULT2" s="3481"/>
      <c r="ULU2" s="3481"/>
      <c r="ULV2" s="3481"/>
      <c r="ULW2" s="3481"/>
      <c r="ULX2" s="3481"/>
      <c r="ULY2" s="3481"/>
      <c r="ULZ2" s="3481"/>
      <c r="UMA2" s="3481"/>
      <c r="UMB2" s="3481"/>
      <c r="UMC2" s="3481"/>
      <c r="UMD2" s="3481"/>
      <c r="UME2" s="3481"/>
      <c r="UMF2" s="3481"/>
      <c r="UMG2" s="3481"/>
      <c r="UMH2" s="3481"/>
      <c r="UMI2" s="3481"/>
      <c r="UMJ2" s="3481"/>
      <c r="UMK2" s="3481"/>
      <c r="UML2" s="3481"/>
      <c r="UMM2" s="3481"/>
      <c r="UMN2" s="3481"/>
      <c r="UMO2" s="3481"/>
      <c r="UMP2" s="3481"/>
      <c r="UMQ2" s="3481"/>
      <c r="UMR2" s="3481"/>
      <c r="UMS2" s="3481"/>
      <c r="UMT2" s="3481"/>
      <c r="UMU2" s="3481"/>
      <c r="UMV2" s="3481"/>
      <c r="UMW2" s="3481"/>
      <c r="UMX2" s="3481"/>
      <c r="UMY2" s="3481"/>
      <c r="UMZ2" s="3481"/>
      <c r="UNA2" s="3481"/>
      <c r="UNB2" s="3481"/>
      <c r="UNC2" s="3481"/>
      <c r="UND2" s="3481"/>
      <c r="UNE2" s="3481"/>
      <c r="UNF2" s="3481"/>
      <c r="UNG2" s="3481"/>
      <c r="UNH2" s="3481"/>
      <c r="UNI2" s="3481"/>
      <c r="UNJ2" s="3481"/>
      <c r="UNK2" s="3481"/>
      <c r="UNL2" s="3481"/>
      <c r="UNM2" s="3481"/>
      <c r="UNN2" s="3481"/>
      <c r="UNO2" s="3481"/>
      <c r="UNP2" s="3481"/>
      <c r="UNQ2" s="3481"/>
      <c r="UNR2" s="3481"/>
      <c r="UNS2" s="3481"/>
      <c r="UNT2" s="3481"/>
      <c r="UNU2" s="3481"/>
      <c r="UNV2" s="3481"/>
      <c r="UNW2" s="3481"/>
      <c r="UNX2" s="3481"/>
      <c r="UNY2" s="3481"/>
      <c r="UNZ2" s="3481"/>
      <c r="UOA2" s="3481"/>
      <c r="UOB2" s="3481"/>
      <c r="UOC2" s="3481"/>
      <c r="UOD2" s="3481"/>
      <c r="UOE2" s="3481"/>
      <c r="UOF2" s="3481"/>
      <c r="UOG2" s="3481"/>
      <c r="UOH2" s="3481"/>
      <c r="UOI2" s="3481"/>
      <c r="UOJ2" s="3481"/>
      <c r="UOK2" s="3481"/>
      <c r="UOL2" s="3481"/>
      <c r="UOM2" s="3481"/>
      <c r="UON2" s="3481"/>
      <c r="UOO2" s="3481"/>
      <c r="UOP2" s="3481"/>
      <c r="UOQ2" s="3481"/>
      <c r="UOR2" s="3481"/>
      <c r="UOS2" s="3481"/>
      <c r="UOT2" s="3481"/>
      <c r="UOU2" s="3481"/>
      <c r="UOV2" s="3481"/>
      <c r="UOW2" s="3481"/>
      <c r="UOX2" s="3481"/>
      <c r="UOY2" s="3481"/>
      <c r="UOZ2" s="3481"/>
      <c r="UPA2" s="3481"/>
      <c r="UPB2" s="3481"/>
      <c r="UPC2" s="3481"/>
      <c r="UPD2" s="3481"/>
      <c r="UPE2" s="3481"/>
      <c r="UPF2" s="3481"/>
      <c r="UPG2" s="3481"/>
      <c r="UPH2" s="3481"/>
      <c r="UPI2" s="3481"/>
      <c r="UPJ2" s="3481"/>
      <c r="UPK2" s="3481"/>
      <c r="UPL2" s="3481"/>
      <c r="UPM2" s="3481"/>
      <c r="UPN2" s="3481"/>
      <c r="UPO2" s="3481"/>
      <c r="UPP2" s="3481"/>
      <c r="UPQ2" s="3481"/>
      <c r="UPR2" s="3481"/>
      <c r="UPS2" s="3481"/>
      <c r="UPT2" s="3481"/>
      <c r="UPU2" s="3481"/>
      <c r="UPV2" s="3481"/>
      <c r="UPW2" s="3481"/>
      <c r="UPX2" s="3481"/>
      <c r="UPY2" s="3481"/>
      <c r="UPZ2" s="3481"/>
      <c r="UQA2" s="3481"/>
      <c r="UQB2" s="3481"/>
      <c r="UQC2" s="3481"/>
      <c r="UQD2" s="3481"/>
      <c r="UQE2" s="3481"/>
      <c r="UQF2" s="3481"/>
      <c r="UQG2" s="3481"/>
      <c r="UQH2" s="3481"/>
      <c r="UQI2" s="3481"/>
      <c r="UQJ2" s="3481"/>
      <c r="UQK2" s="3481"/>
      <c r="UQL2" s="3481"/>
      <c r="UQM2" s="3481"/>
      <c r="UQN2" s="3481"/>
      <c r="UQO2" s="3481"/>
      <c r="UQP2" s="3481"/>
      <c r="UQQ2" s="3481"/>
      <c r="UQR2" s="3481"/>
      <c r="UQS2" s="3481"/>
      <c r="UQT2" s="3481"/>
      <c r="UQU2" s="3481"/>
      <c r="UQV2" s="3481"/>
      <c r="UQW2" s="3481"/>
      <c r="UQX2" s="3481"/>
      <c r="UQY2" s="3481"/>
      <c r="UQZ2" s="3481"/>
      <c r="URA2" s="3481"/>
      <c r="URB2" s="3481"/>
      <c r="URC2" s="3481"/>
      <c r="URD2" s="3481"/>
      <c r="URE2" s="3481"/>
      <c r="URF2" s="3481"/>
      <c r="URG2" s="3481"/>
      <c r="URH2" s="3481"/>
      <c r="URI2" s="3481"/>
      <c r="URJ2" s="3481"/>
      <c r="URK2" s="3481"/>
      <c r="URL2" s="3481"/>
      <c r="URM2" s="3481"/>
      <c r="URN2" s="3481"/>
      <c r="URO2" s="3481"/>
      <c r="URP2" s="3481"/>
      <c r="URQ2" s="3481"/>
      <c r="URR2" s="3481"/>
      <c r="URS2" s="3481"/>
      <c r="URT2" s="3481"/>
      <c r="URU2" s="3481"/>
      <c r="URV2" s="3481"/>
      <c r="URW2" s="3481"/>
      <c r="URX2" s="3481"/>
      <c r="URY2" s="3481"/>
      <c r="URZ2" s="3481"/>
      <c r="USA2" s="3481"/>
      <c r="USB2" s="3481"/>
      <c r="USC2" s="3481"/>
      <c r="USD2" s="3481"/>
      <c r="USE2" s="3481"/>
      <c r="USF2" s="3481"/>
      <c r="USG2" s="3481"/>
      <c r="USH2" s="3481"/>
      <c r="USI2" s="3481"/>
      <c r="USJ2" s="3481"/>
      <c r="USK2" s="3481"/>
      <c r="USL2" s="3481"/>
      <c r="USM2" s="3481"/>
      <c r="USN2" s="3481"/>
      <c r="USO2" s="3481"/>
      <c r="USP2" s="3481"/>
      <c r="USQ2" s="3481"/>
      <c r="USR2" s="3481"/>
      <c r="USS2" s="3481"/>
      <c r="UST2" s="3481"/>
      <c r="USU2" s="3481"/>
      <c r="USV2" s="3481"/>
      <c r="USW2" s="3481"/>
      <c r="USX2" s="3481"/>
      <c r="USY2" s="3481"/>
      <c r="USZ2" s="3481"/>
      <c r="UTA2" s="3481"/>
      <c r="UTB2" s="3481"/>
      <c r="UTC2" s="3481"/>
      <c r="UTD2" s="3481"/>
      <c r="UTE2" s="3481"/>
      <c r="UTF2" s="3481"/>
      <c r="UTG2" s="3481"/>
      <c r="UTH2" s="3481"/>
      <c r="UTI2" s="3481"/>
      <c r="UTJ2" s="3481"/>
      <c r="UTK2" s="3481"/>
      <c r="UTL2" s="3481"/>
      <c r="UTM2" s="3481"/>
      <c r="UTN2" s="3481"/>
      <c r="UTO2" s="3481"/>
      <c r="UTP2" s="3481"/>
      <c r="UTQ2" s="3481"/>
      <c r="UTR2" s="3481"/>
      <c r="UTS2" s="3481"/>
      <c r="UTT2" s="3481"/>
      <c r="UTU2" s="3481"/>
      <c r="UTV2" s="3481"/>
      <c r="UTW2" s="3481"/>
      <c r="UTX2" s="3481"/>
      <c r="UTY2" s="3481"/>
      <c r="UTZ2" s="3481"/>
      <c r="UUA2" s="3481"/>
      <c r="UUB2" s="3481"/>
      <c r="UUC2" s="3481"/>
      <c r="UUD2" s="3481"/>
      <c r="UUE2" s="3481"/>
      <c r="UUF2" s="3481"/>
      <c r="UUG2" s="3481"/>
      <c r="UUH2" s="3481"/>
      <c r="UUI2" s="3481"/>
      <c r="UUJ2" s="3481"/>
      <c r="UUK2" s="3481"/>
      <c r="UUL2" s="3481"/>
      <c r="UUM2" s="3481"/>
      <c r="UUN2" s="3481"/>
      <c r="UUO2" s="3481"/>
      <c r="UUP2" s="3481"/>
      <c r="UUQ2" s="3481"/>
      <c r="UUR2" s="3481"/>
      <c r="UUS2" s="3481"/>
      <c r="UUT2" s="3481"/>
      <c r="UUU2" s="3481"/>
      <c r="UUV2" s="3481"/>
      <c r="UUW2" s="3481"/>
      <c r="UUX2" s="3481"/>
      <c r="UUY2" s="3481"/>
      <c r="UUZ2" s="3481"/>
      <c r="UVA2" s="3481"/>
      <c r="UVB2" s="3481"/>
      <c r="UVC2" s="3481"/>
      <c r="UVD2" s="3481"/>
      <c r="UVE2" s="3481"/>
      <c r="UVF2" s="3481"/>
      <c r="UVG2" s="3481"/>
      <c r="UVH2" s="3481"/>
      <c r="UVI2" s="3481"/>
      <c r="UVJ2" s="3481"/>
      <c r="UVK2" s="3481"/>
      <c r="UVL2" s="3481"/>
      <c r="UVM2" s="3481"/>
      <c r="UVN2" s="3481"/>
      <c r="UVO2" s="3481"/>
      <c r="UVP2" s="3481"/>
      <c r="UVQ2" s="3481"/>
      <c r="UVR2" s="3481"/>
      <c r="UVS2" s="3481"/>
      <c r="UVT2" s="3481"/>
      <c r="UVU2" s="3481"/>
      <c r="UVV2" s="3481"/>
      <c r="UVW2" s="3481"/>
      <c r="UVX2" s="3481"/>
      <c r="UVY2" s="3481"/>
      <c r="UVZ2" s="3481"/>
      <c r="UWA2" s="3481"/>
      <c r="UWB2" s="3481"/>
      <c r="UWC2" s="3481"/>
      <c r="UWD2" s="3481"/>
      <c r="UWE2" s="3481"/>
      <c r="UWF2" s="3481"/>
      <c r="UWG2" s="3481"/>
      <c r="UWH2" s="3481"/>
      <c r="UWI2" s="3481"/>
      <c r="UWJ2" s="3481"/>
      <c r="UWK2" s="3481"/>
      <c r="UWL2" s="3481"/>
      <c r="UWM2" s="3481"/>
      <c r="UWN2" s="3481"/>
      <c r="UWO2" s="3481"/>
      <c r="UWP2" s="3481"/>
      <c r="UWQ2" s="3481"/>
      <c r="UWR2" s="3481"/>
      <c r="UWS2" s="3481"/>
      <c r="UWT2" s="3481"/>
      <c r="UWU2" s="3481"/>
      <c r="UWV2" s="3481"/>
      <c r="UWW2" s="3481"/>
      <c r="UWX2" s="3481"/>
      <c r="UWY2" s="3481"/>
      <c r="UWZ2" s="3481"/>
      <c r="UXA2" s="3481"/>
      <c r="UXB2" s="3481"/>
      <c r="UXC2" s="3481"/>
      <c r="UXD2" s="3481"/>
      <c r="UXE2" s="3481"/>
      <c r="UXF2" s="3481"/>
      <c r="UXG2" s="3481"/>
      <c r="UXH2" s="3481"/>
      <c r="UXI2" s="3481"/>
      <c r="UXJ2" s="3481"/>
      <c r="UXK2" s="3481"/>
      <c r="UXL2" s="3481"/>
      <c r="UXM2" s="3481"/>
      <c r="UXN2" s="3481"/>
      <c r="UXO2" s="3481"/>
      <c r="UXP2" s="3481"/>
      <c r="UXQ2" s="3481"/>
      <c r="UXR2" s="3481"/>
      <c r="UXS2" s="3481"/>
      <c r="UXT2" s="3481"/>
      <c r="UXU2" s="3481"/>
      <c r="UXV2" s="3481"/>
      <c r="UXW2" s="3481"/>
      <c r="UXX2" s="3481"/>
      <c r="UXY2" s="3481"/>
      <c r="UXZ2" s="3481"/>
      <c r="UYA2" s="3481"/>
      <c r="UYB2" s="3481"/>
      <c r="UYC2" s="3481"/>
      <c r="UYD2" s="3481"/>
      <c r="UYE2" s="3481"/>
      <c r="UYF2" s="3481"/>
      <c r="UYG2" s="3481"/>
      <c r="UYH2" s="3481"/>
      <c r="UYI2" s="3481"/>
      <c r="UYJ2" s="3481"/>
      <c r="UYK2" s="3481"/>
      <c r="UYL2" s="3481"/>
      <c r="UYM2" s="3481"/>
      <c r="UYN2" s="3481"/>
      <c r="UYO2" s="3481"/>
      <c r="UYP2" s="3481"/>
      <c r="UYQ2" s="3481"/>
      <c r="UYR2" s="3481"/>
      <c r="UYS2" s="3481"/>
      <c r="UYT2" s="3481"/>
      <c r="UYU2" s="3481"/>
      <c r="UYV2" s="3481"/>
      <c r="UYW2" s="3481"/>
      <c r="UYX2" s="3481"/>
      <c r="UYY2" s="3481"/>
      <c r="UYZ2" s="3481"/>
      <c r="UZA2" s="3481"/>
      <c r="UZB2" s="3481"/>
      <c r="UZC2" s="3481"/>
      <c r="UZD2" s="3481"/>
      <c r="UZE2" s="3481"/>
      <c r="UZF2" s="3481"/>
      <c r="UZG2" s="3481"/>
      <c r="UZH2" s="3481"/>
      <c r="UZI2" s="3481"/>
      <c r="UZJ2" s="3481"/>
      <c r="UZK2" s="3481"/>
      <c r="UZL2" s="3481"/>
      <c r="UZM2" s="3481"/>
      <c r="UZN2" s="3481"/>
      <c r="UZO2" s="3481"/>
      <c r="UZP2" s="3481"/>
      <c r="UZQ2" s="3481"/>
      <c r="UZR2" s="3481"/>
      <c r="UZS2" s="3481"/>
      <c r="UZT2" s="3481"/>
      <c r="UZU2" s="3481"/>
      <c r="UZV2" s="3481"/>
      <c r="UZW2" s="3481"/>
      <c r="UZX2" s="3481"/>
      <c r="UZY2" s="3481"/>
      <c r="UZZ2" s="3481"/>
      <c r="VAA2" s="3481"/>
      <c r="VAB2" s="3481"/>
      <c r="VAC2" s="3481"/>
      <c r="VAD2" s="3481"/>
      <c r="VAE2" s="3481"/>
      <c r="VAF2" s="3481"/>
      <c r="VAG2" s="3481"/>
      <c r="VAH2" s="3481"/>
      <c r="VAI2" s="3481"/>
      <c r="VAJ2" s="3481"/>
      <c r="VAK2" s="3481"/>
      <c r="VAL2" s="3481"/>
      <c r="VAM2" s="3481"/>
      <c r="VAN2" s="3481"/>
      <c r="VAO2" s="3481"/>
      <c r="VAP2" s="3481"/>
      <c r="VAQ2" s="3481"/>
      <c r="VAR2" s="3481"/>
      <c r="VAS2" s="3481"/>
      <c r="VAT2" s="3481"/>
      <c r="VAU2" s="3481"/>
      <c r="VAV2" s="3481"/>
      <c r="VAW2" s="3481"/>
      <c r="VAX2" s="3481"/>
      <c r="VAY2" s="3481"/>
      <c r="VAZ2" s="3481"/>
      <c r="VBA2" s="3481"/>
      <c r="VBB2" s="3481"/>
      <c r="VBC2" s="3481"/>
      <c r="VBD2" s="3481"/>
      <c r="VBE2" s="3481"/>
      <c r="VBF2" s="3481"/>
      <c r="VBG2" s="3481"/>
      <c r="VBH2" s="3481"/>
      <c r="VBI2" s="3481"/>
      <c r="VBJ2" s="3481"/>
      <c r="VBK2" s="3481"/>
      <c r="VBL2" s="3481"/>
      <c r="VBM2" s="3481"/>
      <c r="VBN2" s="3481"/>
      <c r="VBO2" s="3481"/>
      <c r="VBP2" s="3481"/>
      <c r="VBQ2" s="3481"/>
      <c r="VBR2" s="3481"/>
      <c r="VBS2" s="3481"/>
      <c r="VBT2" s="3481"/>
      <c r="VBU2" s="3481"/>
      <c r="VBV2" s="3481"/>
      <c r="VBW2" s="3481"/>
      <c r="VBX2" s="3481"/>
      <c r="VBY2" s="3481"/>
      <c r="VBZ2" s="3481"/>
      <c r="VCA2" s="3481"/>
      <c r="VCB2" s="3481"/>
      <c r="VCC2" s="3481"/>
      <c r="VCD2" s="3481"/>
      <c r="VCE2" s="3481"/>
      <c r="VCF2" s="3481"/>
      <c r="VCG2" s="3481"/>
      <c r="VCH2" s="3481"/>
      <c r="VCI2" s="3481"/>
      <c r="VCJ2" s="3481"/>
      <c r="VCK2" s="3481"/>
      <c r="VCL2" s="3481"/>
      <c r="VCM2" s="3481"/>
      <c r="VCN2" s="3481"/>
      <c r="VCO2" s="3481"/>
      <c r="VCP2" s="3481"/>
      <c r="VCQ2" s="3481"/>
      <c r="VCR2" s="3481"/>
      <c r="VCS2" s="3481"/>
      <c r="VCT2" s="3481"/>
      <c r="VCU2" s="3481"/>
      <c r="VCV2" s="3481"/>
      <c r="VCW2" s="3481"/>
      <c r="VCX2" s="3481"/>
      <c r="VCY2" s="3481"/>
      <c r="VCZ2" s="3481"/>
      <c r="VDA2" s="3481"/>
      <c r="VDB2" s="3481"/>
      <c r="VDC2" s="3481"/>
      <c r="VDD2" s="3481"/>
      <c r="VDE2" s="3481"/>
      <c r="VDF2" s="3481"/>
      <c r="VDG2" s="3481"/>
      <c r="VDH2" s="3481"/>
      <c r="VDI2" s="3481"/>
      <c r="VDJ2" s="3481"/>
      <c r="VDK2" s="3481"/>
      <c r="VDL2" s="3481"/>
      <c r="VDM2" s="3481"/>
      <c r="VDN2" s="3481"/>
      <c r="VDO2" s="3481"/>
      <c r="VDP2" s="3481"/>
      <c r="VDQ2" s="3481"/>
      <c r="VDR2" s="3481"/>
      <c r="VDS2" s="3481"/>
      <c r="VDT2" s="3481"/>
      <c r="VDU2" s="3481"/>
      <c r="VDV2" s="3481"/>
      <c r="VDW2" s="3481"/>
      <c r="VDX2" s="3481"/>
      <c r="VDY2" s="3481"/>
      <c r="VDZ2" s="3481"/>
      <c r="VEA2" s="3481"/>
      <c r="VEB2" s="3481"/>
      <c r="VEC2" s="3481"/>
      <c r="VED2" s="3481"/>
      <c r="VEE2" s="3481"/>
      <c r="VEF2" s="3481"/>
      <c r="VEG2" s="3481"/>
      <c r="VEH2" s="3481"/>
      <c r="VEI2" s="3481"/>
      <c r="VEJ2" s="3481"/>
      <c r="VEK2" s="3481"/>
      <c r="VEL2" s="3481"/>
      <c r="VEM2" s="3481"/>
      <c r="VEN2" s="3481"/>
      <c r="VEO2" s="3481"/>
      <c r="VEP2" s="3481"/>
      <c r="VEQ2" s="3481"/>
      <c r="VER2" s="3481"/>
      <c r="VES2" s="3481"/>
      <c r="VET2" s="3481"/>
      <c r="VEU2" s="3481"/>
      <c r="VEV2" s="3481"/>
      <c r="VEW2" s="3481"/>
      <c r="VEX2" s="3481"/>
      <c r="VEY2" s="3481"/>
      <c r="VEZ2" s="3481"/>
      <c r="VFA2" s="3481"/>
      <c r="VFB2" s="3481"/>
      <c r="VFC2" s="3481"/>
      <c r="VFD2" s="3481"/>
      <c r="VFE2" s="3481"/>
      <c r="VFF2" s="3481"/>
      <c r="VFG2" s="3481"/>
      <c r="VFH2" s="3481"/>
      <c r="VFI2" s="3481"/>
      <c r="VFJ2" s="3481"/>
      <c r="VFK2" s="3481"/>
      <c r="VFL2" s="3481"/>
      <c r="VFM2" s="3481"/>
      <c r="VFN2" s="3481"/>
      <c r="VFO2" s="3481"/>
      <c r="VFP2" s="3481"/>
      <c r="VFQ2" s="3481"/>
      <c r="VFR2" s="3481"/>
      <c r="VFS2" s="3481"/>
      <c r="VFT2" s="3481"/>
      <c r="VFU2" s="3481"/>
      <c r="VFV2" s="3481"/>
      <c r="VFW2" s="3481"/>
      <c r="VFX2" s="3481"/>
      <c r="VFY2" s="3481"/>
      <c r="VFZ2" s="3481"/>
      <c r="VGA2" s="3481"/>
      <c r="VGB2" s="3481"/>
      <c r="VGC2" s="3481"/>
      <c r="VGD2" s="3481"/>
      <c r="VGE2" s="3481"/>
      <c r="VGF2" s="3481"/>
      <c r="VGG2" s="3481"/>
      <c r="VGH2" s="3481"/>
      <c r="VGI2" s="3481"/>
      <c r="VGJ2" s="3481"/>
      <c r="VGK2" s="3481"/>
      <c r="VGL2" s="3481"/>
      <c r="VGM2" s="3481"/>
      <c r="VGN2" s="3481"/>
      <c r="VGO2" s="3481"/>
      <c r="VGP2" s="3481"/>
      <c r="VGQ2" s="3481"/>
      <c r="VGR2" s="3481"/>
      <c r="VGS2" s="3481"/>
      <c r="VGT2" s="3481"/>
      <c r="VGU2" s="3481"/>
      <c r="VGV2" s="3481"/>
      <c r="VGW2" s="3481"/>
      <c r="VGX2" s="3481"/>
      <c r="VGY2" s="3481"/>
      <c r="VGZ2" s="3481"/>
      <c r="VHA2" s="3481"/>
      <c r="VHB2" s="3481"/>
      <c r="VHC2" s="3481"/>
      <c r="VHD2" s="3481"/>
      <c r="VHE2" s="3481"/>
      <c r="VHF2" s="3481"/>
      <c r="VHG2" s="3481"/>
      <c r="VHH2" s="3481"/>
      <c r="VHI2" s="3481"/>
      <c r="VHJ2" s="3481"/>
      <c r="VHK2" s="3481"/>
      <c r="VHL2" s="3481"/>
      <c r="VHM2" s="3481"/>
      <c r="VHN2" s="3481"/>
      <c r="VHO2" s="3481"/>
      <c r="VHP2" s="3481"/>
      <c r="VHQ2" s="3481"/>
      <c r="VHR2" s="3481"/>
      <c r="VHS2" s="3481"/>
      <c r="VHT2" s="3481"/>
      <c r="VHU2" s="3481"/>
      <c r="VHV2" s="3481"/>
      <c r="VHW2" s="3481"/>
      <c r="VHX2" s="3481"/>
      <c r="VHY2" s="3481"/>
      <c r="VHZ2" s="3481"/>
      <c r="VIA2" s="3481"/>
      <c r="VIB2" s="3481"/>
      <c r="VIC2" s="3481"/>
      <c r="VID2" s="3481"/>
      <c r="VIE2" s="3481"/>
      <c r="VIF2" s="3481"/>
      <c r="VIG2" s="3481"/>
      <c r="VIH2" s="3481"/>
      <c r="VII2" s="3481"/>
      <c r="VIJ2" s="3481"/>
      <c r="VIK2" s="3481"/>
      <c r="VIL2" s="3481"/>
      <c r="VIM2" s="3481"/>
      <c r="VIN2" s="3481"/>
      <c r="VIO2" s="3481"/>
      <c r="VIP2" s="3481"/>
      <c r="VIQ2" s="3481"/>
      <c r="VIR2" s="3481"/>
      <c r="VIS2" s="3481"/>
      <c r="VIT2" s="3481"/>
      <c r="VIU2" s="3481"/>
      <c r="VIV2" s="3481"/>
      <c r="VIW2" s="3481"/>
      <c r="VIX2" s="3481"/>
      <c r="VIY2" s="3481"/>
      <c r="VIZ2" s="3481"/>
      <c r="VJA2" s="3481"/>
      <c r="VJB2" s="3481"/>
      <c r="VJC2" s="3481"/>
      <c r="VJD2" s="3481"/>
      <c r="VJE2" s="3481"/>
      <c r="VJF2" s="3481"/>
      <c r="VJG2" s="3481"/>
      <c r="VJH2" s="3481"/>
      <c r="VJI2" s="3481"/>
      <c r="VJJ2" s="3481"/>
      <c r="VJK2" s="3481"/>
      <c r="VJL2" s="3481"/>
      <c r="VJM2" s="3481"/>
      <c r="VJN2" s="3481"/>
      <c r="VJO2" s="3481"/>
      <c r="VJP2" s="3481"/>
      <c r="VJQ2" s="3481"/>
      <c r="VJR2" s="3481"/>
      <c r="VJS2" s="3481"/>
      <c r="VJT2" s="3481"/>
      <c r="VJU2" s="3481"/>
      <c r="VJV2" s="3481"/>
      <c r="VJW2" s="3481"/>
      <c r="VJX2" s="3481"/>
      <c r="VJY2" s="3481"/>
      <c r="VJZ2" s="3481"/>
      <c r="VKA2" s="3481"/>
      <c r="VKB2" s="3481"/>
      <c r="VKC2" s="3481"/>
      <c r="VKD2" s="3481"/>
      <c r="VKE2" s="3481"/>
      <c r="VKF2" s="3481"/>
      <c r="VKG2" s="3481"/>
      <c r="VKH2" s="3481"/>
      <c r="VKI2" s="3481"/>
      <c r="VKJ2" s="3481"/>
      <c r="VKK2" s="3481"/>
      <c r="VKL2" s="3481"/>
      <c r="VKM2" s="3481"/>
      <c r="VKN2" s="3481"/>
      <c r="VKO2" s="3481"/>
      <c r="VKP2" s="3481"/>
      <c r="VKQ2" s="3481"/>
      <c r="VKR2" s="3481"/>
      <c r="VKS2" s="3481"/>
      <c r="VKT2" s="3481"/>
      <c r="VKU2" s="3481"/>
      <c r="VKV2" s="3481"/>
      <c r="VKW2" s="3481"/>
      <c r="VKX2" s="3481"/>
      <c r="VKY2" s="3481"/>
      <c r="VKZ2" s="3481"/>
      <c r="VLA2" s="3481"/>
      <c r="VLB2" s="3481"/>
      <c r="VLC2" s="3481"/>
      <c r="VLD2" s="3481"/>
      <c r="VLE2" s="3481"/>
      <c r="VLF2" s="3481"/>
      <c r="VLG2" s="3481"/>
      <c r="VLH2" s="3481"/>
      <c r="VLI2" s="3481"/>
      <c r="VLJ2" s="3481"/>
      <c r="VLK2" s="3481"/>
      <c r="VLL2" s="3481"/>
      <c r="VLM2" s="3481"/>
      <c r="VLN2" s="3481"/>
      <c r="VLO2" s="3481"/>
      <c r="VLP2" s="3481"/>
      <c r="VLQ2" s="3481"/>
      <c r="VLR2" s="3481"/>
      <c r="VLS2" s="3481"/>
      <c r="VLT2" s="3481"/>
      <c r="VLU2" s="3481"/>
      <c r="VLV2" s="3481"/>
      <c r="VLW2" s="3481"/>
      <c r="VLX2" s="3481"/>
      <c r="VLY2" s="3481"/>
      <c r="VLZ2" s="3481"/>
      <c r="VMA2" s="3481"/>
      <c r="VMB2" s="3481"/>
      <c r="VMC2" s="3481"/>
      <c r="VMD2" s="3481"/>
      <c r="VME2" s="3481"/>
      <c r="VMF2" s="3481"/>
      <c r="VMG2" s="3481"/>
      <c r="VMH2" s="3481"/>
      <c r="VMI2" s="3481"/>
      <c r="VMJ2" s="3481"/>
      <c r="VMK2" s="3481"/>
      <c r="VML2" s="3481"/>
      <c r="VMM2" s="3481"/>
      <c r="VMN2" s="3481"/>
      <c r="VMO2" s="3481"/>
      <c r="VMP2" s="3481"/>
      <c r="VMQ2" s="3481"/>
      <c r="VMR2" s="3481"/>
      <c r="VMS2" s="3481"/>
      <c r="VMT2" s="3481"/>
      <c r="VMU2" s="3481"/>
      <c r="VMV2" s="3481"/>
      <c r="VMW2" s="3481"/>
      <c r="VMX2" s="3481"/>
      <c r="VMY2" s="3481"/>
      <c r="VMZ2" s="3481"/>
      <c r="VNA2" s="3481"/>
      <c r="VNB2" s="3481"/>
      <c r="VNC2" s="3481"/>
      <c r="VND2" s="3481"/>
      <c r="VNE2" s="3481"/>
      <c r="VNF2" s="3481"/>
      <c r="VNG2" s="3481"/>
      <c r="VNH2" s="3481"/>
      <c r="VNI2" s="3481"/>
      <c r="VNJ2" s="3481"/>
      <c r="VNK2" s="3481"/>
      <c r="VNL2" s="3481"/>
      <c r="VNM2" s="3481"/>
      <c r="VNN2" s="3481"/>
      <c r="VNO2" s="3481"/>
      <c r="VNP2" s="3481"/>
      <c r="VNQ2" s="3481"/>
      <c r="VNR2" s="3481"/>
      <c r="VNS2" s="3481"/>
      <c r="VNT2" s="3481"/>
      <c r="VNU2" s="3481"/>
      <c r="VNV2" s="3481"/>
      <c r="VNW2" s="3481"/>
      <c r="VNX2" s="3481"/>
      <c r="VNY2" s="3481"/>
      <c r="VNZ2" s="3481"/>
      <c r="VOA2" s="3481"/>
      <c r="VOB2" s="3481"/>
      <c r="VOC2" s="3481"/>
      <c r="VOD2" s="3481"/>
      <c r="VOE2" s="3481"/>
      <c r="VOF2" s="3481"/>
      <c r="VOG2" s="3481"/>
      <c r="VOH2" s="3481"/>
      <c r="VOI2" s="3481"/>
      <c r="VOJ2" s="3481"/>
      <c r="VOK2" s="3481"/>
      <c r="VOL2" s="3481"/>
      <c r="VOM2" s="3481"/>
      <c r="VON2" s="3481"/>
      <c r="VOO2" s="3481"/>
      <c r="VOP2" s="3481"/>
      <c r="VOQ2" s="3481"/>
      <c r="VOR2" s="3481"/>
      <c r="VOS2" s="3481"/>
      <c r="VOT2" s="3481"/>
      <c r="VOU2" s="3481"/>
      <c r="VOV2" s="3481"/>
      <c r="VOW2" s="3481"/>
      <c r="VOX2" s="3481"/>
      <c r="VOY2" s="3481"/>
      <c r="VOZ2" s="3481"/>
      <c r="VPA2" s="3481"/>
      <c r="VPB2" s="3481"/>
      <c r="VPC2" s="3481"/>
      <c r="VPD2" s="3481"/>
      <c r="VPE2" s="3481"/>
      <c r="VPF2" s="3481"/>
      <c r="VPG2" s="3481"/>
      <c r="VPH2" s="3481"/>
      <c r="VPI2" s="3481"/>
      <c r="VPJ2" s="3481"/>
      <c r="VPK2" s="3481"/>
      <c r="VPL2" s="3481"/>
      <c r="VPM2" s="3481"/>
      <c r="VPN2" s="3481"/>
      <c r="VPO2" s="3481"/>
      <c r="VPP2" s="3481"/>
      <c r="VPQ2" s="3481"/>
      <c r="VPR2" s="3481"/>
      <c r="VPS2" s="3481"/>
      <c r="VPT2" s="3481"/>
      <c r="VPU2" s="3481"/>
      <c r="VPV2" s="3481"/>
      <c r="VPW2" s="3481"/>
      <c r="VPX2" s="3481"/>
      <c r="VPY2" s="3481"/>
      <c r="VPZ2" s="3481"/>
      <c r="VQA2" s="3481"/>
      <c r="VQB2" s="3481"/>
      <c r="VQC2" s="3481"/>
      <c r="VQD2" s="3481"/>
      <c r="VQE2" s="3481"/>
      <c r="VQF2" s="3481"/>
      <c r="VQG2" s="3481"/>
      <c r="VQH2" s="3481"/>
      <c r="VQI2" s="3481"/>
      <c r="VQJ2" s="3481"/>
      <c r="VQK2" s="3481"/>
      <c r="VQL2" s="3481"/>
      <c r="VQM2" s="3481"/>
      <c r="VQN2" s="3481"/>
      <c r="VQO2" s="3481"/>
      <c r="VQP2" s="3481"/>
      <c r="VQQ2" s="3481"/>
      <c r="VQR2" s="3481"/>
      <c r="VQS2" s="3481"/>
      <c r="VQT2" s="3481"/>
      <c r="VQU2" s="3481"/>
      <c r="VQV2" s="3481"/>
      <c r="VQW2" s="3481"/>
      <c r="VQX2" s="3481"/>
      <c r="VQY2" s="3481"/>
      <c r="VQZ2" s="3481"/>
      <c r="VRA2" s="3481"/>
      <c r="VRB2" s="3481"/>
      <c r="VRC2" s="3481"/>
      <c r="VRD2" s="3481"/>
      <c r="VRE2" s="3481"/>
      <c r="VRF2" s="3481"/>
      <c r="VRG2" s="3481"/>
      <c r="VRH2" s="3481"/>
      <c r="VRI2" s="3481"/>
      <c r="VRJ2" s="3481"/>
      <c r="VRK2" s="3481"/>
      <c r="VRL2" s="3481"/>
      <c r="VRM2" s="3481"/>
      <c r="VRN2" s="3481"/>
      <c r="VRO2" s="3481"/>
      <c r="VRP2" s="3481"/>
      <c r="VRQ2" s="3481"/>
      <c r="VRR2" s="3481"/>
      <c r="VRS2" s="3481"/>
      <c r="VRT2" s="3481"/>
      <c r="VRU2" s="3481"/>
      <c r="VRV2" s="3481"/>
      <c r="VRW2" s="3481"/>
      <c r="VRX2" s="3481"/>
      <c r="VRY2" s="3481"/>
      <c r="VRZ2" s="3481"/>
      <c r="VSA2" s="3481"/>
      <c r="VSB2" s="3481"/>
      <c r="VSC2" s="3481"/>
      <c r="VSD2" s="3481"/>
      <c r="VSE2" s="3481"/>
      <c r="VSF2" s="3481"/>
      <c r="VSG2" s="3481"/>
      <c r="VSH2" s="3481"/>
      <c r="VSI2" s="3481"/>
      <c r="VSJ2" s="3481"/>
      <c r="VSK2" s="3481"/>
      <c r="VSL2" s="3481"/>
      <c r="VSM2" s="3481"/>
      <c r="VSN2" s="3481"/>
      <c r="VSO2" s="3481"/>
      <c r="VSP2" s="3481"/>
      <c r="VSQ2" s="3481"/>
      <c r="VSR2" s="3481"/>
      <c r="VSS2" s="3481"/>
      <c r="VST2" s="3481"/>
      <c r="VSU2" s="3481"/>
      <c r="VSV2" s="3481"/>
      <c r="VSW2" s="3481"/>
      <c r="VSX2" s="3481"/>
      <c r="VSY2" s="3481"/>
      <c r="VSZ2" s="3481"/>
      <c r="VTA2" s="3481"/>
      <c r="VTB2" s="3481"/>
      <c r="VTC2" s="3481"/>
      <c r="VTD2" s="3481"/>
      <c r="VTE2" s="3481"/>
      <c r="VTF2" s="3481"/>
      <c r="VTG2" s="3481"/>
      <c r="VTH2" s="3481"/>
      <c r="VTI2" s="3481"/>
      <c r="VTJ2" s="3481"/>
      <c r="VTK2" s="3481"/>
      <c r="VTL2" s="3481"/>
      <c r="VTM2" s="3481"/>
      <c r="VTN2" s="3481"/>
      <c r="VTO2" s="3481"/>
      <c r="VTP2" s="3481"/>
      <c r="VTQ2" s="3481"/>
      <c r="VTR2" s="3481"/>
      <c r="VTS2" s="3481"/>
      <c r="VTT2" s="3481"/>
      <c r="VTU2" s="3481"/>
      <c r="VTV2" s="3481"/>
      <c r="VTW2" s="3481"/>
      <c r="VTX2" s="3481"/>
      <c r="VTY2" s="3481"/>
      <c r="VTZ2" s="3481"/>
      <c r="VUA2" s="3481"/>
      <c r="VUB2" s="3481"/>
      <c r="VUC2" s="3481"/>
      <c r="VUD2" s="3481"/>
      <c r="VUE2" s="3481"/>
      <c r="VUF2" s="3481"/>
      <c r="VUG2" s="3481"/>
      <c r="VUH2" s="3481"/>
      <c r="VUI2" s="3481"/>
      <c r="VUJ2" s="3481"/>
      <c r="VUK2" s="3481"/>
      <c r="VUL2" s="3481"/>
      <c r="VUM2" s="3481"/>
      <c r="VUN2" s="3481"/>
      <c r="VUO2" s="3481"/>
      <c r="VUP2" s="3481"/>
      <c r="VUQ2" s="3481"/>
      <c r="VUR2" s="3481"/>
      <c r="VUS2" s="3481"/>
      <c r="VUT2" s="3481"/>
      <c r="VUU2" s="3481"/>
      <c r="VUV2" s="3481"/>
      <c r="VUW2" s="3481"/>
      <c r="VUX2" s="3481"/>
      <c r="VUY2" s="3481"/>
      <c r="VUZ2" s="3481"/>
      <c r="VVA2" s="3481"/>
      <c r="VVB2" s="3481"/>
      <c r="VVC2" s="3481"/>
      <c r="VVD2" s="3481"/>
      <c r="VVE2" s="3481"/>
      <c r="VVF2" s="3481"/>
      <c r="VVG2" s="3481"/>
      <c r="VVH2" s="3481"/>
      <c r="VVI2" s="3481"/>
      <c r="VVJ2" s="3481"/>
      <c r="VVK2" s="3481"/>
      <c r="VVL2" s="3481"/>
      <c r="VVM2" s="3481"/>
      <c r="VVN2" s="3481"/>
      <c r="VVO2" s="3481"/>
      <c r="VVP2" s="3481"/>
      <c r="VVQ2" s="3481"/>
      <c r="VVR2" s="3481"/>
      <c r="VVS2" s="3481"/>
      <c r="VVT2" s="3481"/>
      <c r="VVU2" s="3481"/>
      <c r="VVV2" s="3481"/>
      <c r="VVW2" s="3481"/>
      <c r="VVX2" s="3481"/>
      <c r="VVY2" s="3481"/>
      <c r="VVZ2" s="3481"/>
      <c r="VWA2" s="3481"/>
      <c r="VWB2" s="3481"/>
      <c r="VWC2" s="3481"/>
      <c r="VWD2" s="3481"/>
      <c r="VWE2" s="3481"/>
      <c r="VWF2" s="3481"/>
      <c r="VWG2" s="3481"/>
      <c r="VWH2" s="3481"/>
      <c r="VWI2" s="3481"/>
      <c r="VWJ2" s="3481"/>
      <c r="VWK2" s="3481"/>
      <c r="VWL2" s="3481"/>
      <c r="VWM2" s="3481"/>
      <c r="VWN2" s="3481"/>
      <c r="VWO2" s="3481"/>
      <c r="VWP2" s="3481"/>
      <c r="VWQ2" s="3481"/>
      <c r="VWR2" s="3481"/>
      <c r="VWS2" s="3481"/>
      <c r="VWT2" s="3481"/>
      <c r="VWU2" s="3481"/>
      <c r="VWV2" s="3481"/>
      <c r="VWW2" s="3481"/>
      <c r="VWX2" s="3481"/>
      <c r="VWY2" s="3481"/>
      <c r="VWZ2" s="3481"/>
      <c r="VXA2" s="3481"/>
      <c r="VXB2" s="3481"/>
      <c r="VXC2" s="3481"/>
      <c r="VXD2" s="3481"/>
      <c r="VXE2" s="3481"/>
      <c r="VXF2" s="3481"/>
      <c r="VXG2" s="3481"/>
      <c r="VXH2" s="3481"/>
      <c r="VXI2" s="3481"/>
      <c r="VXJ2" s="3481"/>
      <c r="VXK2" s="3481"/>
      <c r="VXL2" s="3481"/>
      <c r="VXM2" s="3481"/>
      <c r="VXN2" s="3481"/>
      <c r="VXO2" s="3481"/>
      <c r="VXP2" s="3481"/>
      <c r="VXQ2" s="3481"/>
      <c r="VXR2" s="3481"/>
      <c r="VXS2" s="3481"/>
      <c r="VXT2" s="3481"/>
      <c r="VXU2" s="3481"/>
      <c r="VXV2" s="3481"/>
      <c r="VXW2" s="3481"/>
      <c r="VXX2" s="3481"/>
      <c r="VXY2" s="3481"/>
      <c r="VXZ2" s="3481"/>
      <c r="VYA2" s="3481"/>
      <c r="VYB2" s="3481"/>
      <c r="VYC2" s="3481"/>
      <c r="VYD2" s="3481"/>
      <c r="VYE2" s="3481"/>
      <c r="VYF2" s="3481"/>
      <c r="VYG2" s="3481"/>
      <c r="VYH2" s="3481"/>
      <c r="VYI2" s="3481"/>
      <c r="VYJ2" s="3481"/>
      <c r="VYK2" s="3481"/>
      <c r="VYL2" s="3481"/>
      <c r="VYM2" s="3481"/>
      <c r="VYN2" s="3481"/>
      <c r="VYO2" s="3481"/>
      <c r="VYP2" s="3481"/>
      <c r="VYQ2" s="3481"/>
      <c r="VYR2" s="3481"/>
      <c r="VYS2" s="3481"/>
      <c r="VYT2" s="3481"/>
      <c r="VYU2" s="3481"/>
      <c r="VYV2" s="3481"/>
      <c r="VYW2" s="3481"/>
      <c r="VYX2" s="3481"/>
      <c r="VYY2" s="3481"/>
      <c r="VYZ2" s="3481"/>
      <c r="VZA2" s="3481"/>
      <c r="VZB2" s="3481"/>
      <c r="VZC2" s="3481"/>
      <c r="VZD2" s="3481"/>
      <c r="VZE2" s="3481"/>
      <c r="VZF2" s="3481"/>
      <c r="VZG2" s="3481"/>
      <c r="VZH2" s="3481"/>
      <c r="VZI2" s="3481"/>
      <c r="VZJ2" s="3481"/>
      <c r="VZK2" s="3481"/>
      <c r="VZL2" s="3481"/>
      <c r="VZM2" s="3481"/>
      <c r="VZN2" s="3481"/>
      <c r="VZO2" s="3481"/>
      <c r="VZP2" s="3481"/>
      <c r="VZQ2" s="3481"/>
      <c r="VZR2" s="3481"/>
      <c r="VZS2" s="3481"/>
      <c r="VZT2" s="3481"/>
      <c r="VZU2" s="3481"/>
      <c r="VZV2" s="3481"/>
      <c r="VZW2" s="3481"/>
      <c r="VZX2" s="3481"/>
      <c r="VZY2" s="3481"/>
      <c r="VZZ2" s="3481"/>
      <c r="WAA2" s="3481"/>
      <c r="WAB2" s="3481"/>
      <c r="WAC2" s="3481"/>
      <c r="WAD2" s="3481"/>
      <c r="WAE2" s="3481"/>
      <c r="WAF2" s="3481"/>
      <c r="WAG2" s="3481"/>
      <c r="WAH2" s="3481"/>
      <c r="WAI2" s="3481"/>
      <c r="WAJ2" s="3481"/>
      <c r="WAK2" s="3481"/>
      <c r="WAL2" s="3481"/>
      <c r="WAM2" s="3481"/>
      <c r="WAN2" s="3481"/>
      <c r="WAO2" s="3481"/>
      <c r="WAP2" s="3481"/>
      <c r="WAQ2" s="3481"/>
      <c r="WAR2" s="3481"/>
      <c r="WAS2" s="3481"/>
      <c r="WAT2" s="3481"/>
      <c r="WAU2" s="3481"/>
      <c r="WAV2" s="3481"/>
      <c r="WAW2" s="3481"/>
      <c r="WAX2" s="3481"/>
      <c r="WAY2" s="3481"/>
      <c r="WAZ2" s="3481"/>
      <c r="WBA2" s="3481"/>
      <c r="WBB2" s="3481"/>
      <c r="WBC2" s="3481"/>
      <c r="WBD2" s="3481"/>
      <c r="WBE2" s="3481"/>
      <c r="WBF2" s="3481"/>
      <c r="WBG2" s="3481"/>
      <c r="WBH2" s="3481"/>
      <c r="WBI2" s="3481"/>
      <c r="WBJ2" s="3481"/>
      <c r="WBK2" s="3481"/>
      <c r="WBL2" s="3481"/>
      <c r="WBM2" s="3481"/>
      <c r="WBN2" s="3481"/>
      <c r="WBO2" s="3481"/>
      <c r="WBP2" s="3481"/>
      <c r="WBQ2" s="3481"/>
      <c r="WBR2" s="3481"/>
      <c r="WBS2" s="3481"/>
      <c r="WBT2" s="3481"/>
      <c r="WBU2" s="3481"/>
      <c r="WBV2" s="3481"/>
      <c r="WBW2" s="3481"/>
      <c r="WBX2" s="3481"/>
      <c r="WBY2" s="3481"/>
      <c r="WBZ2" s="3481"/>
      <c r="WCA2" s="3481"/>
      <c r="WCB2" s="3481"/>
      <c r="WCC2" s="3481"/>
      <c r="WCD2" s="3481"/>
      <c r="WCE2" s="3481"/>
      <c r="WCF2" s="3481"/>
      <c r="WCG2" s="3481"/>
      <c r="WCH2" s="3481"/>
      <c r="WCI2" s="3481"/>
      <c r="WCJ2" s="3481"/>
      <c r="WCK2" s="3481"/>
      <c r="WCL2" s="3481"/>
      <c r="WCM2" s="3481"/>
      <c r="WCN2" s="3481"/>
      <c r="WCO2" s="3481"/>
      <c r="WCP2" s="3481"/>
      <c r="WCQ2" s="3481"/>
      <c r="WCR2" s="3481"/>
      <c r="WCS2" s="3481"/>
      <c r="WCT2" s="3481"/>
      <c r="WCU2" s="3481"/>
      <c r="WCV2" s="3481"/>
      <c r="WCW2" s="3481"/>
      <c r="WCX2" s="3481"/>
      <c r="WCY2" s="3481"/>
      <c r="WCZ2" s="3481"/>
      <c r="WDA2" s="3481"/>
      <c r="WDB2" s="3481"/>
      <c r="WDC2" s="3481"/>
      <c r="WDD2" s="3481"/>
      <c r="WDE2" s="3481"/>
      <c r="WDF2" s="3481"/>
      <c r="WDG2" s="3481"/>
      <c r="WDH2" s="3481"/>
      <c r="WDI2" s="3481"/>
      <c r="WDJ2" s="3481"/>
      <c r="WDK2" s="3481"/>
      <c r="WDL2" s="3481"/>
      <c r="WDM2" s="3481"/>
      <c r="WDN2" s="3481"/>
      <c r="WDO2" s="3481"/>
      <c r="WDP2" s="3481"/>
      <c r="WDQ2" s="3481"/>
      <c r="WDR2" s="3481"/>
      <c r="WDS2" s="3481"/>
      <c r="WDT2" s="3481"/>
      <c r="WDU2" s="3481"/>
      <c r="WDV2" s="3481"/>
      <c r="WDW2" s="3481"/>
      <c r="WDX2" s="3481"/>
      <c r="WDY2" s="3481"/>
      <c r="WDZ2" s="3481"/>
      <c r="WEA2" s="3481"/>
      <c r="WEB2" s="3481"/>
      <c r="WEC2" s="3481"/>
      <c r="WED2" s="3481"/>
      <c r="WEE2" s="3481"/>
      <c r="WEF2" s="3481"/>
      <c r="WEG2" s="3481"/>
      <c r="WEH2" s="3481"/>
      <c r="WEI2" s="3481"/>
      <c r="WEJ2" s="3481"/>
      <c r="WEK2" s="3481"/>
      <c r="WEL2" s="3481"/>
      <c r="WEM2" s="3481"/>
      <c r="WEN2" s="3481"/>
      <c r="WEO2" s="3481"/>
      <c r="WEP2" s="3481"/>
      <c r="WEQ2" s="3481"/>
      <c r="WER2" s="3481"/>
      <c r="WES2" s="3481"/>
      <c r="WET2" s="3481"/>
      <c r="WEU2" s="3481"/>
      <c r="WEV2" s="3481"/>
      <c r="WEW2" s="3481"/>
      <c r="WEX2" s="3481"/>
      <c r="WEY2" s="3481"/>
      <c r="WEZ2" s="3481"/>
      <c r="WFA2" s="3481"/>
      <c r="WFB2" s="3481"/>
      <c r="WFC2" s="3481"/>
      <c r="WFD2" s="3481"/>
      <c r="WFE2" s="3481"/>
      <c r="WFF2" s="3481"/>
      <c r="WFG2" s="3481"/>
      <c r="WFH2" s="3481"/>
      <c r="WFI2" s="3481"/>
      <c r="WFJ2" s="3481"/>
      <c r="WFK2" s="3481"/>
      <c r="WFL2" s="3481"/>
      <c r="WFM2" s="3481"/>
      <c r="WFN2" s="3481"/>
      <c r="WFO2" s="3481"/>
      <c r="WFP2" s="3481"/>
      <c r="WFQ2" s="3481"/>
      <c r="WFR2" s="3481"/>
      <c r="WFS2" s="3481"/>
      <c r="WFT2" s="3481"/>
      <c r="WFU2" s="3481"/>
      <c r="WFV2" s="3481"/>
      <c r="WFW2" s="3481"/>
      <c r="WFX2" s="3481"/>
      <c r="WFY2" s="3481"/>
      <c r="WFZ2" s="3481"/>
      <c r="WGA2" s="3481"/>
      <c r="WGB2" s="3481"/>
      <c r="WGC2" s="3481"/>
      <c r="WGD2" s="3481"/>
      <c r="WGE2" s="3481"/>
      <c r="WGF2" s="3481"/>
      <c r="WGG2" s="3481"/>
      <c r="WGH2" s="3481"/>
      <c r="WGI2" s="3481"/>
      <c r="WGJ2" s="3481"/>
      <c r="WGK2" s="3481"/>
      <c r="WGL2" s="3481"/>
      <c r="WGM2" s="3481"/>
      <c r="WGN2" s="3481"/>
      <c r="WGO2" s="3481"/>
      <c r="WGP2" s="3481"/>
      <c r="WGQ2" s="3481"/>
      <c r="WGR2" s="3481"/>
      <c r="WGS2" s="3481"/>
      <c r="WGT2" s="3481"/>
      <c r="WGU2" s="3481"/>
      <c r="WGV2" s="3481"/>
      <c r="WGW2" s="3481"/>
      <c r="WGX2" s="3481"/>
      <c r="WGY2" s="3481"/>
      <c r="WGZ2" s="3481"/>
      <c r="WHA2" s="3481"/>
      <c r="WHB2" s="3481"/>
      <c r="WHC2" s="3481"/>
      <c r="WHD2" s="3481"/>
      <c r="WHE2" s="3481"/>
      <c r="WHF2" s="3481"/>
      <c r="WHG2" s="3481"/>
      <c r="WHH2" s="3481"/>
      <c r="WHI2" s="3481"/>
      <c r="WHJ2" s="3481"/>
      <c r="WHK2" s="3481"/>
      <c r="WHL2" s="3481"/>
      <c r="WHM2" s="3481"/>
      <c r="WHN2" s="3481"/>
      <c r="WHO2" s="3481"/>
      <c r="WHP2" s="3481"/>
      <c r="WHQ2" s="3481"/>
      <c r="WHR2" s="3481"/>
      <c r="WHS2" s="3481"/>
      <c r="WHT2" s="3481"/>
      <c r="WHU2" s="3481"/>
      <c r="WHV2" s="3481"/>
      <c r="WHW2" s="3481"/>
      <c r="WHX2" s="3481"/>
      <c r="WHY2" s="3481"/>
      <c r="WHZ2" s="3481"/>
      <c r="WIA2" s="3481"/>
      <c r="WIB2" s="3481"/>
      <c r="WIC2" s="3481"/>
      <c r="WID2" s="3481"/>
      <c r="WIE2" s="3481"/>
      <c r="WIF2" s="3481"/>
      <c r="WIG2" s="3481"/>
      <c r="WIH2" s="3481"/>
      <c r="WII2" s="3481"/>
      <c r="WIJ2" s="3481"/>
      <c r="WIK2" s="3481"/>
      <c r="WIL2" s="3481"/>
      <c r="WIM2" s="3481"/>
      <c r="WIN2" s="3481"/>
      <c r="WIO2" s="3481"/>
      <c r="WIP2" s="3481"/>
      <c r="WIQ2" s="3481"/>
      <c r="WIR2" s="3481"/>
      <c r="WIS2" s="3481"/>
      <c r="WIT2" s="3481"/>
      <c r="WIU2" s="3481"/>
      <c r="WIV2" s="3481"/>
      <c r="WIW2" s="3481"/>
      <c r="WIX2" s="3481"/>
      <c r="WIY2" s="3481"/>
      <c r="WIZ2" s="3481"/>
      <c r="WJA2" s="3481"/>
      <c r="WJB2" s="3481"/>
      <c r="WJC2" s="3481"/>
      <c r="WJD2" s="3481"/>
      <c r="WJE2" s="3481"/>
      <c r="WJF2" s="3481"/>
      <c r="WJG2" s="3481"/>
      <c r="WJH2" s="3481"/>
      <c r="WJI2" s="3481"/>
      <c r="WJJ2" s="3481"/>
      <c r="WJK2" s="3481"/>
      <c r="WJL2" s="3481"/>
      <c r="WJM2" s="3481"/>
      <c r="WJN2" s="3481"/>
      <c r="WJO2" s="3481"/>
      <c r="WJP2" s="3481"/>
      <c r="WJQ2" s="3481"/>
      <c r="WJR2" s="3481"/>
      <c r="WJS2" s="3481"/>
      <c r="WJT2" s="3481"/>
      <c r="WJU2" s="3481"/>
      <c r="WJV2" s="3481"/>
      <c r="WJW2" s="3481"/>
      <c r="WJX2" s="3481"/>
      <c r="WJY2" s="3481"/>
      <c r="WJZ2" s="3481"/>
      <c r="WKA2" s="3481"/>
      <c r="WKB2" s="3481"/>
      <c r="WKC2" s="3481"/>
      <c r="WKD2" s="3481"/>
      <c r="WKE2" s="3481"/>
      <c r="WKF2" s="3481"/>
      <c r="WKG2" s="3481"/>
      <c r="WKH2" s="3481"/>
      <c r="WKI2" s="3481"/>
      <c r="WKJ2" s="3481"/>
      <c r="WKK2" s="3481"/>
      <c r="WKL2" s="3481"/>
      <c r="WKM2" s="3481"/>
      <c r="WKN2" s="3481"/>
      <c r="WKO2" s="3481"/>
      <c r="WKP2" s="3481"/>
      <c r="WKQ2" s="3481"/>
      <c r="WKR2" s="3481"/>
      <c r="WKS2" s="3481"/>
      <c r="WKT2" s="3481"/>
      <c r="WKU2" s="3481"/>
      <c r="WKV2" s="3481"/>
      <c r="WKW2" s="3481"/>
      <c r="WKX2" s="3481"/>
      <c r="WKY2" s="3481"/>
      <c r="WKZ2" s="3481"/>
      <c r="WLA2" s="3481"/>
      <c r="WLB2" s="3481"/>
      <c r="WLC2" s="3481"/>
      <c r="WLD2" s="3481"/>
      <c r="WLE2" s="3481"/>
      <c r="WLF2" s="3481"/>
      <c r="WLG2" s="3481"/>
      <c r="WLH2" s="3481"/>
      <c r="WLI2" s="3481"/>
      <c r="WLJ2" s="3481"/>
      <c r="WLK2" s="3481"/>
      <c r="WLL2" s="3481"/>
      <c r="WLM2" s="3481"/>
      <c r="WLN2" s="3481"/>
      <c r="WLO2" s="3481"/>
      <c r="WLP2" s="3481"/>
      <c r="WLQ2" s="3481"/>
      <c r="WLR2" s="3481"/>
      <c r="WLS2" s="3481"/>
      <c r="WLT2" s="3481"/>
      <c r="WLU2" s="3481"/>
      <c r="WLV2" s="3481"/>
      <c r="WLW2" s="3481"/>
      <c r="WLX2" s="3481"/>
      <c r="WLY2" s="3481"/>
      <c r="WLZ2" s="3481"/>
      <c r="WMA2" s="3481"/>
      <c r="WMB2" s="3481"/>
      <c r="WMC2" s="3481"/>
      <c r="WMD2" s="3481"/>
      <c r="WME2" s="3481"/>
      <c r="WMF2" s="3481"/>
      <c r="WMG2" s="3481"/>
      <c r="WMH2" s="3481"/>
      <c r="WMI2" s="3481"/>
      <c r="WMJ2" s="3481"/>
      <c r="WMK2" s="3481"/>
      <c r="WML2" s="3481"/>
      <c r="WMM2" s="3481"/>
      <c r="WMN2" s="3481"/>
      <c r="WMO2" s="3481"/>
      <c r="WMP2" s="3481"/>
      <c r="WMQ2" s="3481"/>
      <c r="WMR2" s="3481"/>
      <c r="WMS2" s="3481"/>
      <c r="WMT2" s="3481"/>
      <c r="WMU2" s="3481"/>
      <c r="WMV2" s="3481"/>
      <c r="WMW2" s="3481"/>
      <c r="WMX2" s="3481"/>
      <c r="WMY2" s="3481"/>
      <c r="WMZ2" s="3481"/>
      <c r="WNA2" s="3481"/>
      <c r="WNB2" s="3481"/>
      <c r="WNC2" s="3481"/>
      <c r="WND2" s="3481"/>
      <c r="WNE2" s="3481"/>
      <c r="WNF2" s="3481"/>
      <c r="WNG2" s="3481"/>
      <c r="WNH2" s="3481"/>
      <c r="WNI2" s="3481"/>
      <c r="WNJ2" s="3481"/>
      <c r="WNK2" s="3481"/>
      <c r="WNL2" s="3481"/>
      <c r="WNM2" s="3481"/>
      <c r="WNN2" s="3481"/>
      <c r="WNO2" s="3481"/>
      <c r="WNP2" s="3481"/>
      <c r="WNQ2" s="3481"/>
      <c r="WNR2" s="3481"/>
      <c r="WNS2" s="3481"/>
      <c r="WNT2" s="3481"/>
      <c r="WNU2" s="3481"/>
      <c r="WNV2" s="3481"/>
      <c r="WNW2" s="3481"/>
      <c r="WNX2" s="3481"/>
      <c r="WNY2" s="3481"/>
      <c r="WNZ2" s="3481"/>
      <c r="WOA2" s="3481"/>
      <c r="WOB2" s="3481"/>
      <c r="WOC2" s="3481"/>
      <c r="WOD2" s="3481"/>
      <c r="WOE2" s="3481"/>
      <c r="WOF2" s="3481"/>
      <c r="WOG2" s="3481"/>
      <c r="WOH2" s="3481"/>
      <c r="WOI2" s="3481"/>
      <c r="WOJ2" s="3481"/>
      <c r="WOK2" s="3481"/>
      <c r="WOL2" s="3481"/>
      <c r="WOM2" s="3481"/>
      <c r="WON2" s="3481"/>
      <c r="WOO2" s="3481"/>
      <c r="WOP2" s="3481"/>
      <c r="WOQ2" s="3481"/>
      <c r="WOR2" s="3481"/>
      <c r="WOS2" s="3481"/>
      <c r="WOT2" s="3481"/>
      <c r="WOU2" s="3481"/>
      <c r="WOV2" s="3481"/>
      <c r="WOW2" s="3481"/>
      <c r="WOX2" s="3481"/>
      <c r="WOY2" s="3481"/>
      <c r="WOZ2" s="3481"/>
      <c r="WPA2" s="3481"/>
      <c r="WPB2" s="3481"/>
      <c r="WPC2" s="3481"/>
      <c r="WPD2" s="3481"/>
      <c r="WPE2" s="3481"/>
      <c r="WPF2" s="3481"/>
      <c r="WPG2" s="3481"/>
      <c r="WPH2" s="3481"/>
      <c r="WPI2" s="3481"/>
      <c r="WPJ2" s="3481"/>
      <c r="WPK2" s="3481"/>
      <c r="WPL2" s="3481"/>
      <c r="WPM2" s="3481"/>
      <c r="WPN2" s="3481"/>
      <c r="WPO2" s="3481"/>
      <c r="WPP2" s="3481"/>
      <c r="WPQ2" s="3481"/>
      <c r="WPR2" s="3481"/>
      <c r="WPS2" s="3481"/>
      <c r="WPT2" s="3481"/>
      <c r="WPU2" s="3481"/>
      <c r="WPV2" s="3481"/>
      <c r="WPW2" s="3481"/>
      <c r="WPX2" s="3481"/>
      <c r="WPY2" s="3481"/>
      <c r="WPZ2" s="3481"/>
      <c r="WQA2" s="3481"/>
      <c r="WQB2" s="3481"/>
      <c r="WQC2" s="3481"/>
      <c r="WQD2" s="3481"/>
      <c r="WQE2" s="3481"/>
      <c r="WQF2" s="3481"/>
      <c r="WQG2" s="3481"/>
      <c r="WQH2" s="3481"/>
      <c r="WQI2" s="3481"/>
      <c r="WQJ2" s="3481"/>
      <c r="WQK2" s="3481"/>
      <c r="WQL2" s="3481"/>
      <c r="WQM2" s="3481"/>
      <c r="WQN2" s="3481"/>
      <c r="WQO2" s="3481"/>
      <c r="WQP2" s="3481"/>
      <c r="WQQ2" s="3481"/>
      <c r="WQR2" s="3481"/>
      <c r="WQS2" s="3481"/>
      <c r="WQT2" s="3481"/>
      <c r="WQU2" s="3481"/>
      <c r="WQV2" s="3481"/>
      <c r="WQW2" s="3481"/>
      <c r="WQX2" s="3481"/>
      <c r="WQY2" s="3481"/>
      <c r="WQZ2" s="3481"/>
      <c r="WRA2" s="3481"/>
      <c r="WRB2" s="3481"/>
      <c r="WRC2" s="3481"/>
      <c r="WRD2" s="3481"/>
      <c r="WRE2" s="3481"/>
      <c r="WRF2" s="3481"/>
      <c r="WRG2" s="3481"/>
      <c r="WRH2" s="3481"/>
      <c r="WRI2" s="3481"/>
      <c r="WRJ2" s="3481"/>
      <c r="WRK2" s="3481"/>
      <c r="WRL2" s="3481"/>
      <c r="WRM2" s="3481"/>
      <c r="WRN2" s="3481"/>
      <c r="WRO2" s="3481"/>
      <c r="WRP2" s="3481"/>
      <c r="WRQ2" s="3481"/>
      <c r="WRR2" s="3481"/>
      <c r="WRS2" s="3481"/>
      <c r="WRT2" s="3481"/>
      <c r="WRU2" s="3481"/>
      <c r="WRV2" s="3481"/>
      <c r="WRW2" s="3481"/>
      <c r="WRX2" s="3481"/>
      <c r="WRY2" s="3481"/>
      <c r="WRZ2" s="3481"/>
      <c r="WSA2" s="3481"/>
      <c r="WSB2" s="3481"/>
      <c r="WSC2" s="3481"/>
      <c r="WSD2" s="3481"/>
      <c r="WSE2" s="3481"/>
      <c r="WSF2" s="3481"/>
      <c r="WSG2" s="3481"/>
      <c r="WSH2" s="3481"/>
      <c r="WSI2" s="3481"/>
      <c r="WSJ2" s="3481"/>
      <c r="WSK2" s="3481"/>
      <c r="WSL2" s="3481"/>
      <c r="WSM2" s="3481"/>
      <c r="WSN2" s="3481"/>
      <c r="WSO2" s="3481"/>
      <c r="WSP2" s="3481"/>
      <c r="WSQ2" s="3481"/>
      <c r="WSR2" s="3481"/>
      <c r="WSS2" s="3481"/>
      <c r="WST2" s="3481"/>
      <c r="WSU2" s="3481"/>
      <c r="WSV2" s="3481"/>
      <c r="WSW2" s="3481"/>
      <c r="WSX2" s="3481"/>
      <c r="WSY2" s="3481"/>
      <c r="WSZ2" s="3481"/>
      <c r="WTA2" s="3481"/>
      <c r="WTB2" s="3481"/>
      <c r="WTC2" s="3481"/>
      <c r="WTD2" s="3481"/>
      <c r="WTE2" s="3481"/>
      <c r="WTF2" s="3481"/>
      <c r="WTG2" s="3481"/>
      <c r="WTH2" s="3481"/>
      <c r="WTI2" s="3481"/>
      <c r="WTJ2" s="3481"/>
      <c r="WTK2" s="3481"/>
      <c r="WTL2" s="3481"/>
      <c r="WTM2" s="3481"/>
      <c r="WTN2" s="3481"/>
      <c r="WTO2" s="3481"/>
      <c r="WTP2" s="3481"/>
      <c r="WTQ2" s="3481"/>
      <c r="WTR2" s="3481"/>
      <c r="WTS2" s="3481"/>
      <c r="WTT2" s="3481"/>
      <c r="WTU2" s="3481"/>
      <c r="WTV2" s="3481"/>
      <c r="WTW2" s="3481"/>
      <c r="WTX2" s="3481"/>
      <c r="WTY2" s="3481"/>
      <c r="WTZ2" s="3481"/>
      <c r="WUA2" s="3481"/>
      <c r="WUB2" s="3481"/>
      <c r="WUC2" s="3481"/>
      <c r="WUD2" s="3481"/>
      <c r="WUE2" s="3481"/>
      <c r="WUF2" s="3481"/>
      <c r="WUG2" s="3481"/>
      <c r="WUH2" s="3481"/>
      <c r="WUI2" s="3481"/>
      <c r="WUJ2" s="3481"/>
      <c r="WUK2" s="3481"/>
      <c r="WUL2" s="3481"/>
      <c r="WUM2" s="3481"/>
      <c r="WUN2" s="3481"/>
      <c r="WUO2" s="3481"/>
      <c r="WUP2" s="3481"/>
      <c r="WUQ2" s="3481"/>
      <c r="WUR2" s="3481"/>
      <c r="WUS2" s="3481"/>
      <c r="WUT2" s="3481"/>
      <c r="WUU2" s="3481"/>
      <c r="WUV2" s="3481"/>
      <c r="WUW2" s="3481"/>
      <c r="WUX2" s="3481"/>
      <c r="WUY2" s="3481"/>
      <c r="WUZ2" s="3481"/>
      <c r="WVA2" s="3481"/>
      <c r="WVB2" s="3481"/>
      <c r="WVC2" s="3481"/>
      <c r="WVD2" s="3481"/>
      <c r="WVE2" s="3481"/>
      <c r="WVF2" s="3481"/>
      <c r="WVG2" s="3481"/>
      <c r="WVH2" s="3481"/>
      <c r="WVI2" s="3481"/>
      <c r="WVJ2" s="3481"/>
      <c r="WVK2" s="3481"/>
      <c r="WVL2" s="3481"/>
      <c r="WVM2" s="3481"/>
      <c r="WVN2" s="3481"/>
      <c r="WVO2" s="3481"/>
      <c r="WVP2" s="3481"/>
      <c r="WVQ2" s="3481"/>
      <c r="WVR2" s="3481"/>
      <c r="WVS2" s="3481"/>
      <c r="WVT2" s="3481"/>
      <c r="WVU2" s="3481"/>
      <c r="WVV2" s="3481"/>
      <c r="WVW2" s="3481"/>
      <c r="WVX2" s="3481"/>
      <c r="WVY2" s="3481"/>
      <c r="WVZ2" s="3481"/>
      <c r="WWA2" s="3481"/>
      <c r="WWB2" s="3481"/>
      <c r="WWC2" s="3481"/>
      <c r="WWD2" s="3481"/>
      <c r="WWE2" s="3481"/>
      <c r="WWF2" s="3481"/>
      <c r="WWG2" s="3481"/>
      <c r="WWH2" s="3481"/>
      <c r="WWI2" s="3481"/>
      <c r="WWJ2" s="3481"/>
      <c r="WWK2" s="3481"/>
      <c r="WWL2" s="3481"/>
      <c r="WWM2" s="3481"/>
      <c r="WWN2" s="3481"/>
      <c r="WWO2" s="3481"/>
      <c r="WWP2" s="3481"/>
      <c r="WWQ2" s="3481"/>
      <c r="WWR2" s="3481"/>
      <c r="WWS2" s="3481"/>
      <c r="WWT2" s="3481"/>
      <c r="WWU2" s="3481"/>
      <c r="WWV2" s="3481"/>
      <c r="WWW2" s="3481"/>
      <c r="WWX2" s="3481"/>
      <c r="WWY2" s="3481"/>
      <c r="WWZ2" s="3481"/>
      <c r="WXA2" s="3481"/>
      <c r="WXB2" s="3481"/>
      <c r="WXC2" s="3481"/>
      <c r="WXD2" s="3481"/>
      <c r="WXE2" s="3481"/>
      <c r="WXF2" s="3481"/>
      <c r="WXG2" s="3481"/>
      <c r="WXH2" s="3481"/>
      <c r="WXI2" s="3481"/>
      <c r="WXJ2" s="3481"/>
      <c r="WXK2" s="3481"/>
      <c r="WXL2" s="3481"/>
      <c r="WXM2" s="3481"/>
      <c r="WXN2" s="3481"/>
      <c r="WXO2" s="3481"/>
      <c r="WXP2" s="3481"/>
      <c r="WXQ2" s="3481"/>
      <c r="WXR2" s="3481"/>
      <c r="WXS2" s="3481"/>
      <c r="WXT2" s="3481"/>
      <c r="WXU2" s="3481"/>
      <c r="WXV2" s="3481"/>
      <c r="WXW2" s="3481"/>
      <c r="WXX2" s="3481"/>
      <c r="WXY2" s="3481"/>
      <c r="WXZ2" s="3481"/>
      <c r="WYA2" s="3481"/>
      <c r="WYB2" s="3481"/>
      <c r="WYC2" s="3481"/>
      <c r="WYD2" s="3481"/>
      <c r="WYE2" s="3481"/>
      <c r="WYF2" s="3481"/>
      <c r="WYG2" s="3481"/>
      <c r="WYH2" s="3481"/>
      <c r="WYI2" s="3481"/>
      <c r="WYJ2" s="3481"/>
      <c r="WYK2" s="3481"/>
      <c r="WYL2" s="3481"/>
      <c r="WYM2" s="3481"/>
      <c r="WYN2" s="3481"/>
      <c r="WYO2" s="3481"/>
      <c r="WYP2" s="3481"/>
      <c r="WYQ2" s="3481"/>
      <c r="WYR2" s="3481"/>
      <c r="WYS2" s="3481"/>
      <c r="WYT2" s="3481"/>
      <c r="WYU2" s="3481"/>
      <c r="WYV2" s="3481"/>
      <c r="WYW2" s="3481"/>
      <c r="WYX2" s="3481"/>
      <c r="WYY2" s="3481"/>
      <c r="WYZ2" s="3481"/>
      <c r="WZA2" s="3481"/>
      <c r="WZB2" s="3481"/>
      <c r="WZC2" s="3481"/>
      <c r="WZD2" s="3481"/>
      <c r="WZE2" s="3481"/>
      <c r="WZF2" s="3481"/>
      <c r="WZG2" s="3481"/>
      <c r="WZH2" s="3481"/>
      <c r="WZI2" s="3481"/>
      <c r="WZJ2" s="3481"/>
      <c r="WZK2" s="3481"/>
      <c r="WZL2" s="3481"/>
      <c r="WZM2" s="3481"/>
      <c r="WZN2" s="3481"/>
      <c r="WZO2" s="3481"/>
      <c r="WZP2" s="3481"/>
      <c r="WZQ2" s="3481"/>
      <c r="WZR2" s="3481"/>
      <c r="WZS2" s="3481"/>
      <c r="WZT2" s="3481"/>
      <c r="WZU2" s="3481"/>
      <c r="WZV2" s="3481"/>
      <c r="WZW2" s="3481"/>
      <c r="WZX2" s="3481"/>
      <c r="WZY2" s="3481"/>
      <c r="WZZ2" s="3481"/>
      <c r="XAA2" s="3481"/>
      <c r="XAB2" s="3481"/>
      <c r="XAC2" s="3481"/>
      <c r="XAD2" s="3481"/>
      <c r="XAE2" s="3481"/>
      <c r="XAF2" s="3481"/>
      <c r="XAG2" s="3481"/>
      <c r="XAH2" s="3481"/>
      <c r="XAI2" s="3481"/>
      <c r="XAJ2" s="3481"/>
      <c r="XAK2" s="3481"/>
      <c r="XAL2" s="3481"/>
      <c r="XAM2" s="3481"/>
      <c r="XAN2" s="3481"/>
      <c r="XAO2" s="3481"/>
      <c r="XAP2" s="3481"/>
      <c r="XAQ2" s="3481"/>
      <c r="XAR2" s="3481"/>
      <c r="XAS2" s="3481"/>
      <c r="XAT2" s="3481"/>
      <c r="XAU2" s="3481"/>
      <c r="XAV2" s="3481"/>
      <c r="XAW2" s="3481"/>
      <c r="XAX2" s="3481"/>
      <c r="XAY2" s="3481"/>
      <c r="XAZ2" s="3481"/>
      <c r="XBA2" s="3481"/>
      <c r="XBB2" s="3481"/>
      <c r="XBC2" s="3481"/>
      <c r="XBD2" s="3481"/>
      <c r="XBE2" s="3481"/>
      <c r="XBF2" s="3481"/>
      <c r="XBG2" s="3481"/>
      <c r="XBH2" s="3481"/>
      <c r="XBI2" s="3481"/>
      <c r="XBJ2" s="3481"/>
      <c r="XBK2" s="3481"/>
      <c r="XBL2" s="3481"/>
      <c r="XBM2" s="3481"/>
      <c r="XBN2" s="3481"/>
      <c r="XBO2" s="3481"/>
      <c r="XBP2" s="3481"/>
      <c r="XBQ2" s="3481"/>
      <c r="XBR2" s="3481"/>
      <c r="XBS2" s="3481"/>
      <c r="XBT2" s="3481"/>
      <c r="XBU2" s="3481"/>
      <c r="XBV2" s="3481"/>
      <c r="XBW2" s="3481"/>
      <c r="XBX2" s="3481"/>
      <c r="XBY2" s="3481"/>
      <c r="XBZ2" s="3481"/>
      <c r="XCA2" s="3481"/>
      <c r="XCB2" s="3481"/>
      <c r="XCC2" s="3481"/>
      <c r="XCD2" s="3481"/>
      <c r="XCE2" s="3481"/>
      <c r="XCF2" s="3481"/>
      <c r="XCG2" s="3481"/>
      <c r="XCH2" s="3481"/>
      <c r="XCI2" s="3481"/>
      <c r="XCJ2" s="3481"/>
      <c r="XCK2" s="3481"/>
      <c r="XCL2" s="3481"/>
      <c r="XCM2" s="3481"/>
      <c r="XCN2" s="3481"/>
      <c r="XCO2" s="3481"/>
      <c r="XCP2" s="3481"/>
      <c r="XCQ2" s="3481"/>
      <c r="XCR2" s="3481"/>
    </row>
    <row r="3" spans="1:16372" ht="60" customHeight="1" x14ac:dyDescent="0.2">
      <c r="A3" s="3484">
        <v>2021</v>
      </c>
      <c r="B3" s="3485" t="s">
        <v>3240</v>
      </c>
      <c r="C3" s="3485" t="s">
        <v>3241</v>
      </c>
      <c r="D3" s="3485" t="s">
        <v>3242</v>
      </c>
      <c r="E3" s="3485" t="s">
        <v>3243</v>
      </c>
      <c r="F3" s="3485" t="s">
        <v>3244</v>
      </c>
      <c r="G3" s="3485" t="s">
        <v>3245</v>
      </c>
      <c r="H3" s="3485">
        <v>44.2</v>
      </c>
      <c r="I3" s="3485" t="s">
        <v>3256</v>
      </c>
      <c r="J3" s="3486">
        <v>1</v>
      </c>
      <c r="K3" s="3485">
        <v>3.5</v>
      </c>
      <c r="L3" s="3487" t="s">
        <v>3257</v>
      </c>
      <c r="M3" s="3485">
        <v>27450</v>
      </c>
      <c r="N3" s="3485" t="s">
        <v>3258</v>
      </c>
      <c r="O3" s="3485" t="s">
        <v>3259</v>
      </c>
      <c r="P3" s="3485" t="s">
        <v>3260</v>
      </c>
      <c r="Q3" s="3485" t="s">
        <v>3261</v>
      </c>
      <c r="R3" s="3485" t="s">
        <v>3262</v>
      </c>
      <c r="S3" s="3485" t="s">
        <v>3263</v>
      </c>
      <c r="T3" s="3485" t="s">
        <v>3264</v>
      </c>
      <c r="U3" s="3485"/>
      <c r="V3" s="3488" t="s">
        <v>3265</v>
      </c>
      <c r="W3" s="3485" t="s">
        <v>3266</v>
      </c>
      <c r="X3" s="3485" t="s">
        <v>3266</v>
      </c>
      <c r="Y3" s="3485" t="s">
        <v>3266</v>
      </c>
      <c r="Z3" s="3485" t="s">
        <v>3267</v>
      </c>
      <c r="AA3" s="3485"/>
      <c r="AB3" s="3485"/>
      <c r="AC3" s="3485"/>
      <c r="AD3" s="3485"/>
      <c r="AE3" s="3485"/>
      <c r="AF3" s="3485"/>
      <c r="AG3" s="3485"/>
      <c r="AH3" s="3485"/>
      <c r="AI3" s="3485"/>
      <c r="AJ3" s="3485"/>
      <c r="AK3" s="3485"/>
      <c r="AL3" s="3485"/>
      <c r="AM3" s="3485"/>
      <c r="AN3" s="3485"/>
      <c r="AO3" s="3485"/>
      <c r="AP3" s="3485"/>
      <c r="AQ3" s="3485"/>
      <c r="AR3" s="3485"/>
      <c r="AS3" s="3485"/>
      <c r="AT3" s="3485"/>
      <c r="AU3" s="3485"/>
      <c r="AV3" s="3485"/>
      <c r="AW3" s="3485"/>
      <c r="AX3" s="3485"/>
      <c r="AY3" s="3485"/>
      <c r="AZ3" s="3485"/>
      <c r="BA3" s="3485"/>
      <c r="BB3" s="3485"/>
      <c r="BC3" s="3485"/>
      <c r="BD3" s="3485"/>
      <c r="BE3" s="3485"/>
      <c r="BF3" s="3485"/>
      <c r="BG3" s="3485"/>
      <c r="BH3" s="3485"/>
      <c r="BI3" s="3485"/>
      <c r="BJ3" s="3485"/>
      <c r="BK3" s="3485"/>
      <c r="BL3" s="3485"/>
      <c r="BM3" s="3485"/>
      <c r="BN3" s="3485"/>
      <c r="BO3" s="3485"/>
      <c r="BP3" s="3485"/>
      <c r="BQ3" s="3485"/>
      <c r="BR3" s="3485"/>
      <c r="BS3" s="3485"/>
      <c r="BT3" s="3485"/>
      <c r="BU3" s="3485"/>
      <c r="BV3" s="3485"/>
      <c r="BW3" s="3485"/>
      <c r="BX3" s="3485"/>
      <c r="BY3" s="3485"/>
      <c r="BZ3" s="3485"/>
      <c r="CA3" s="3485"/>
      <c r="CB3" s="3485"/>
      <c r="CC3" s="3485"/>
      <c r="CD3" s="3485"/>
      <c r="CE3" s="3485"/>
      <c r="CF3" s="3485"/>
      <c r="CG3" s="3485"/>
      <c r="CH3" s="3485"/>
      <c r="CI3" s="3485"/>
      <c r="CJ3" s="3485"/>
      <c r="CK3" s="3485"/>
      <c r="CL3" s="3485"/>
      <c r="CM3" s="3485"/>
      <c r="CN3" s="3485"/>
      <c r="CO3" s="3485"/>
      <c r="CP3" s="3485"/>
      <c r="CQ3" s="3485"/>
      <c r="CR3" s="3485"/>
      <c r="CS3" s="3485"/>
      <c r="CT3" s="3485"/>
      <c r="CU3" s="3485"/>
      <c r="CV3" s="3485"/>
      <c r="CW3" s="3485"/>
      <c r="CX3" s="3485"/>
      <c r="CY3" s="3485"/>
      <c r="CZ3" s="3485"/>
      <c r="DA3" s="3485"/>
      <c r="DB3" s="3485"/>
      <c r="DC3" s="3485"/>
      <c r="DD3" s="3485"/>
      <c r="DE3" s="3485"/>
      <c r="DF3" s="3485"/>
      <c r="DG3" s="3485"/>
      <c r="DH3" s="3485"/>
      <c r="DI3" s="3485"/>
      <c r="DJ3" s="3485"/>
      <c r="DK3" s="3485"/>
      <c r="DL3" s="3485"/>
      <c r="DM3" s="3485"/>
      <c r="DN3" s="3485"/>
      <c r="DO3" s="3485"/>
      <c r="DP3" s="3485"/>
      <c r="DQ3" s="3485"/>
      <c r="DR3" s="3485"/>
      <c r="DS3" s="3485"/>
      <c r="DT3" s="3485"/>
      <c r="DU3" s="3485"/>
      <c r="DV3" s="3485"/>
      <c r="DW3" s="3485"/>
      <c r="DX3" s="3485"/>
      <c r="DY3" s="3485"/>
      <c r="DZ3" s="3485"/>
      <c r="EA3" s="3485"/>
      <c r="EB3" s="3485"/>
      <c r="EC3" s="3485"/>
      <c r="ED3" s="3485"/>
      <c r="EE3" s="3485"/>
      <c r="EF3" s="3485"/>
      <c r="EG3" s="3485"/>
      <c r="EH3" s="3485"/>
      <c r="EI3" s="3485"/>
      <c r="EJ3" s="3485"/>
      <c r="EK3" s="3485"/>
      <c r="EL3" s="3485"/>
      <c r="EM3" s="3485"/>
      <c r="EN3" s="3485"/>
      <c r="EO3" s="3485"/>
      <c r="EP3" s="3485"/>
      <c r="EQ3" s="3485"/>
      <c r="ER3" s="3485"/>
      <c r="ES3" s="3485"/>
      <c r="ET3" s="3485"/>
      <c r="EU3" s="3485"/>
      <c r="EV3" s="3485"/>
      <c r="EW3" s="3485"/>
      <c r="EX3" s="3485"/>
      <c r="EY3" s="3485"/>
      <c r="EZ3" s="3485"/>
      <c r="FA3" s="3485"/>
      <c r="FB3" s="3485"/>
      <c r="FC3" s="3485"/>
      <c r="FD3" s="3485"/>
      <c r="FE3" s="3485"/>
      <c r="FF3" s="3485"/>
      <c r="FG3" s="3485"/>
      <c r="FH3" s="3485"/>
      <c r="FI3" s="3485"/>
      <c r="FJ3" s="3485"/>
      <c r="FK3" s="3485"/>
      <c r="FL3" s="3485"/>
      <c r="FM3" s="3485"/>
      <c r="FN3" s="3485"/>
      <c r="FO3" s="3485"/>
      <c r="FP3" s="3485"/>
      <c r="FQ3" s="3485"/>
      <c r="FR3" s="3485"/>
      <c r="FS3" s="3485"/>
      <c r="FT3" s="3485"/>
      <c r="FU3" s="3485"/>
      <c r="FV3" s="3485"/>
      <c r="FW3" s="3485"/>
      <c r="FX3" s="3485"/>
      <c r="FY3" s="3485"/>
      <c r="FZ3" s="3485"/>
      <c r="GA3" s="3485"/>
      <c r="GB3" s="3485"/>
      <c r="GC3" s="3485"/>
      <c r="GD3" s="3485"/>
      <c r="GE3" s="3485"/>
      <c r="GF3" s="3485"/>
      <c r="GG3" s="3485"/>
      <c r="GH3" s="3485"/>
      <c r="GI3" s="3485"/>
      <c r="GJ3" s="3485"/>
      <c r="GK3" s="3485"/>
      <c r="GL3" s="3485"/>
      <c r="GM3" s="3485"/>
      <c r="GN3" s="3485"/>
      <c r="GO3" s="3485"/>
      <c r="GP3" s="3485"/>
      <c r="GQ3" s="3485"/>
      <c r="GR3" s="3485"/>
      <c r="GS3" s="3485"/>
      <c r="GT3" s="3485"/>
      <c r="GU3" s="3485"/>
      <c r="GV3" s="3485"/>
      <c r="GW3" s="3485"/>
      <c r="GX3" s="3485"/>
      <c r="GY3" s="3485"/>
      <c r="GZ3" s="3485"/>
      <c r="HA3" s="3485"/>
      <c r="HB3" s="3485"/>
      <c r="HC3" s="3485"/>
      <c r="HD3" s="3485"/>
      <c r="HE3" s="3485"/>
      <c r="HF3" s="3485"/>
      <c r="HG3" s="3485"/>
      <c r="HH3" s="3485"/>
      <c r="HI3" s="3485"/>
      <c r="HJ3" s="3485"/>
      <c r="HK3" s="3485"/>
      <c r="HL3" s="3485"/>
      <c r="HM3" s="3485"/>
      <c r="HN3" s="3485"/>
      <c r="HO3" s="3485"/>
      <c r="HP3" s="3485"/>
      <c r="HQ3" s="3485"/>
      <c r="HR3" s="3485"/>
      <c r="HS3" s="3485"/>
      <c r="HT3" s="3485"/>
      <c r="HU3" s="3485"/>
      <c r="HV3" s="3485"/>
      <c r="HW3" s="3485"/>
      <c r="HX3" s="3485"/>
      <c r="HY3" s="3485"/>
      <c r="HZ3" s="3485"/>
      <c r="IA3" s="3485"/>
      <c r="IB3" s="3485"/>
      <c r="IC3" s="3485"/>
      <c r="ID3" s="3485"/>
      <c r="IE3" s="3485"/>
      <c r="IF3" s="3485"/>
      <c r="IG3" s="3485"/>
      <c r="IH3" s="3485"/>
      <c r="II3" s="3485"/>
      <c r="IJ3" s="3485"/>
      <c r="IK3" s="3485"/>
      <c r="IL3" s="3485"/>
      <c r="IM3" s="3485"/>
      <c r="IN3" s="3485"/>
      <c r="IO3" s="3485"/>
      <c r="IP3" s="3485"/>
      <c r="IQ3" s="3485"/>
      <c r="IR3" s="3485"/>
      <c r="IS3" s="3485"/>
      <c r="IT3" s="3485"/>
      <c r="IU3" s="3485"/>
      <c r="IV3" s="3485"/>
      <c r="IW3" s="3485"/>
      <c r="IX3" s="3485"/>
      <c r="IY3" s="3485"/>
      <c r="IZ3" s="3485"/>
      <c r="JA3" s="3485"/>
      <c r="JB3" s="3485"/>
      <c r="JC3" s="3485"/>
      <c r="JD3" s="3485"/>
      <c r="JE3" s="3485"/>
      <c r="JF3" s="3485"/>
      <c r="JG3" s="3485"/>
      <c r="JH3" s="3485"/>
      <c r="JI3" s="3485"/>
      <c r="JJ3" s="3485"/>
      <c r="JK3" s="3485"/>
      <c r="JL3" s="3485"/>
      <c r="JM3" s="3485"/>
      <c r="JN3" s="3485"/>
      <c r="JO3" s="3485"/>
      <c r="JP3" s="3485"/>
      <c r="JQ3" s="3485"/>
      <c r="JR3" s="3485"/>
      <c r="JS3" s="3485"/>
      <c r="JT3" s="3485"/>
      <c r="JU3" s="3485"/>
      <c r="JV3" s="3485"/>
      <c r="JW3" s="3485"/>
      <c r="JX3" s="3485"/>
      <c r="JY3" s="3485"/>
      <c r="JZ3" s="3485"/>
      <c r="KA3" s="3485"/>
      <c r="KB3" s="3485"/>
      <c r="KC3" s="3485"/>
      <c r="KD3" s="3485"/>
      <c r="KE3" s="3485"/>
      <c r="KF3" s="3485"/>
      <c r="KG3" s="3485"/>
      <c r="KH3" s="3485"/>
      <c r="KI3" s="3485"/>
      <c r="KJ3" s="3485"/>
      <c r="KK3" s="3485"/>
      <c r="KL3" s="3485"/>
      <c r="KM3" s="3485"/>
      <c r="KN3" s="3485"/>
      <c r="KO3" s="3485"/>
      <c r="KP3" s="3485"/>
      <c r="KQ3" s="3485"/>
      <c r="KR3" s="3485"/>
      <c r="KS3" s="3485"/>
      <c r="KT3" s="3485"/>
      <c r="KU3" s="3485"/>
      <c r="KV3" s="3485"/>
      <c r="KW3" s="3485"/>
      <c r="KX3" s="3485"/>
      <c r="KY3" s="3485"/>
      <c r="KZ3" s="3485"/>
      <c r="LA3" s="3485"/>
      <c r="LB3" s="3485"/>
      <c r="LC3" s="3485"/>
      <c r="LD3" s="3485"/>
      <c r="LE3" s="3485"/>
      <c r="LF3" s="3485"/>
      <c r="LG3" s="3485"/>
      <c r="LH3" s="3485"/>
      <c r="LI3" s="3485"/>
      <c r="LJ3" s="3485"/>
      <c r="LK3" s="3485"/>
      <c r="LL3" s="3485"/>
      <c r="LM3" s="3485"/>
      <c r="LN3" s="3485"/>
      <c r="LO3" s="3485"/>
      <c r="LP3" s="3485"/>
      <c r="LQ3" s="3485"/>
      <c r="LR3" s="3485"/>
      <c r="LS3" s="3485"/>
      <c r="LT3" s="3485"/>
      <c r="LU3" s="3485"/>
      <c r="LV3" s="3485"/>
      <c r="LW3" s="3485"/>
      <c r="LX3" s="3485"/>
      <c r="LY3" s="3485"/>
      <c r="LZ3" s="3485"/>
      <c r="MA3" s="3485"/>
      <c r="MB3" s="3485"/>
      <c r="MC3" s="3485"/>
      <c r="MD3" s="3485"/>
      <c r="ME3" s="3485"/>
      <c r="MF3" s="3485"/>
      <c r="MG3" s="3485"/>
      <c r="MH3" s="3485"/>
      <c r="MI3" s="3485"/>
      <c r="MJ3" s="3485"/>
      <c r="MK3" s="3485"/>
      <c r="ML3" s="3485"/>
      <c r="MM3" s="3485"/>
      <c r="MN3" s="3485"/>
      <c r="MO3" s="3485"/>
      <c r="MP3" s="3485"/>
      <c r="MQ3" s="3485"/>
      <c r="MR3" s="3485"/>
      <c r="MS3" s="3485"/>
      <c r="MT3" s="3485"/>
      <c r="MU3" s="3485"/>
      <c r="MV3" s="3485"/>
      <c r="MW3" s="3485"/>
      <c r="MX3" s="3485"/>
      <c r="MY3" s="3485"/>
      <c r="MZ3" s="3485"/>
      <c r="NA3" s="3485"/>
      <c r="NB3" s="3485"/>
      <c r="NC3" s="3485"/>
      <c r="ND3" s="3485"/>
      <c r="NE3" s="3485"/>
      <c r="NF3" s="3485"/>
      <c r="NG3" s="3485"/>
      <c r="NH3" s="3485"/>
      <c r="NI3" s="3485"/>
      <c r="NJ3" s="3485"/>
      <c r="NK3" s="3485"/>
      <c r="NL3" s="3485"/>
      <c r="NM3" s="3485"/>
      <c r="NN3" s="3485"/>
      <c r="NO3" s="3485"/>
      <c r="NP3" s="3485"/>
      <c r="NQ3" s="3485"/>
      <c r="NR3" s="3485"/>
      <c r="NS3" s="3485"/>
      <c r="NT3" s="3485"/>
      <c r="NU3" s="3485"/>
      <c r="NV3" s="3485"/>
      <c r="NW3" s="3485"/>
      <c r="NX3" s="3485"/>
      <c r="NY3" s="3485"/>
      <c r="NZ3" s="3485"/>
      <c r="OA3" s="3485"/>
      <c r="OB3" s="3485"/>
      <c r="OC3" s="3485"/>
      <c r="OD3" s="3485"/>
      <c r="OE3" s="3485"/>
      <c r="OF3" s="3485"/>
      <c r="OG3" s="3485"/>
      <c r="OH3" s="3485"/>
      <c r="OI3" s="3485"/>
      <c r="OJ3" s="3485"/>
      <c r="OK3" s="3485"/>
      <c r="OL3" s="3485"/>
      <c r="OM3" s="3485"/>
      <c r="ON3" s="3485"/>
      <c r="OO3" s="3485"/>
      <c r="OP3" s="3485"/>
      <c r="OQ3" s="3485"/>
      <c r="OR3" s="3485"/>
      <c r="OS3" s="3485"/>
      <c r="OT3" s="3485"/>
      <c r="OU3" s="3485"/>
      <c r="OV3" s="3485"/>
      <c r="OW3" s="3485"/>
      <c r="OX3" s="3485"/>
      <c r="OY3" s="3485"/>
      <c r="OZ3" s="3485"/>
      <c r="PA3" s="3485"/>
      <c r="PB3" s="3485"/>
      <c r="PC3" s="3485"/>
      <c r="PD3" s="3485"/>
      <c r="PE3" s="3485"/>
      <c r="PF3" s="3485"/>
      <c r="PG3" s="3485"/>
      <c r="PH3" s="3485"/>
      <c r="PI3" s="3485"/>
      <c r="PJ3" s="3485"/>
      <c r="PK3" s="3485"/>
      <c r="PL3" s="3485"/>
      <c r="PM3" s="3485"/>
      <c r="PN3" s="3485"/>
      <c r="PO3" s="3485"/>
      <c r="PP3" s="3485"/>
      <c r="PQ3" s="3485"/>
      <c r="PR3" s="3485"/>
      <c r="PS3" s="3485"/>
      <c r="PT3" s="3485"/>
      <c r="PU3" s="3485"/>
      <c r="PV3" s="3485"/>
      <c r="PW3" s="3485"/>
      <c r="PX3" s="3485"/>
      <c r="PY3" s="3485"/>
      <c r="PZ3" s="3485"/>
      <c r="QA3" s="3485"/>
      <c r="QB3" s="3485"/>
      <c r="QC3" s="3485"/>
      <c r="QD3" s="3485"/>
      <c r="QE3" s="3485"/>
      <c r="QF3" s="3485"/>
      <c r="QG3" s="3485"/>
      <c r="QH3" s="3485"/>
      <c r="QI3" s="3485"/>
      <c r="QJ3" s="3485"/>
      <c r="QK3" s="3485"/>
      <c r="QL3" s="3485"/>
      <c r="QM3" s="3485"/>
      <c r="QN3" s="3485"/>
      <c r="QO3" s="3485"/>
      <c r="QP3" s="3485"/>
      <c r="QQ3" s="3485"/>
      <c r="QR3" s="3485"/>
      <c r="QS3" s="3485"/>
      <c r="QT3" s="3485"/>
      <c r="QU3" s="3485"/>
      <c r="QV3" s="3485"/>
      <c r="QW3" s="3485"/>
      <c r="QX3" s="3485"/>
      <c r="QY3" s="3485"/>
      <c r="QZ3" s="3485"/>
      <c r="RA3" s="3485"/>
      <c r="RB3" s="3485"/>
      <c r="RC3" s="3485"/>
      <c r="RD3" s="3485"/>
      <c r="RE3" s="3485"/>
      <c r="RF3" s="3485"/>
      <c r="RG3" s="3485"/>
      <c r="RH3" s="3485"/>
      <c r="RI3" s="3485"/>
      <c r="RJ3" s="3485"/>
      <c r="RK3" s="3485"/>
      <c r="RL3" s="3485"/>
      <c r="RM3" s="3485"/>
      <c r="RN3" s="3485"/>
      <c r="RO3" s="3485"/>
      <c r="RP3" s="3485"/>
      <c r="RQ3" s="3485"/>
      <c r="RR3" s="3485"/>
      <c r="RS3" s="3485"/>
      <c r="RT3" s="3485"/>
      <c r="RU3" s="3485"/>
      <c r="RV3" s="3485"/>
      <c r="RW3" s="3485"/>
      <c r="RX3" s="3485"/>
      <c r="RY3" s="3485"/>
      <c r="RZ3" s="3485"/>
      <c r="SA3" s="3485"/>
      <c r="SB3" s="3485"/>
      <c r="SC3" s="3485"/>
      <c r="SD3" s="3485"/>
      <c r="SE3" s="3485"/>
      <c r="SF3" s="3485"/>
      <c r="SG3" s="3485"/>
      <c r="SH3" s="3485"/>
      <c r="SI3" s="3485"/>
      <c r="SJ3" s="3485"/>
      <c r="SK3" s="3485"/>
      <c r="SL3" s="3485"/>
      <c r="SM3" s="3485"/>
      <c r="SN3" s="3485"/>
      <c r="SO3" s="3485"/>
      <c r="SP3" s="3485"/>
      <c r="SQ3" s="3485"/>
      <c r="SR3" s="3485"/>
      <c r="SS3" s="3485"/>
      <c r="ST3" s="3485"/>
      <c r="SU3" s="3485"/>
      <c r="SV3" s="3485"/>
      <c r="SW3" s="3485"/>
      <c r="SX3" s="3485"/>
      <c r="SY3" s="3485"/>
      <c r="SZ3" s="3485"/>
      <c r="TA3" s="3485"/>
      <c r="TB3" s="3485"/>
      <c r="TC3" s="3485"/>
      <c r="TD3" s="3485"/>
      <c r="TE3" s="3485"/>
      <c r="TF3" s="3485"/>
      <c r="TG3" s="3485"/>
      <c r="TH3" s="3485"/>
      <c r="TI3" s="3485"/>
      <c r="TJ3" s="3485"/>
      <c r="TK3" s="3485"/>
      <c r="TL3" s="3485"/>
      <c r="TM3" s="3485"/>
      <c r="TN3" s="3485"/>
      <c r="TO3" s="3485"/>
      <c r="TP3" s="3485"/>
      <c r="TQ3" s="3485"/>
      <c r="TR3" s="3485"/>
      <c r="TS3" s="3485"/>
      <c r="TT3" s="3485"/>
      <c r="TU3" s="3485"/>
      <c r="TV3" s="3485"/>
      <c r="TW3" s="3485"/>
      <c r="TX3" s="3485"/>
      <c r="TY3" s="3485"/>
      <c r="TZ3" s="3485"/>
      <c r="UA3" s="3485"/>
      <c r="UB3" s="3485"/>
      <c r="UC3" s="3485"/>
      <c r="UD3" s="3485"/>
      <c r="UE3" s="3485"/>
      <c r="UF3" s="3485"/>
      <c r="UG3" s="3485"/>
      <c r="UH3" s="3485"/>
      <c r="UI3" s="3485"/>
      <c r="UJ3" s="3485"/>
      <c r="UK3" s="3485"/>
      <c r="UL3" s="3485"/>
      <c r="UM3" s="3485"/>
      <c r="UN3" s="3485"/>
      <c r="UO3" s="3485"/>
      <c r="UP3" s="3485"/>
      <c r="UQ3" s="3485"/>
      <c r="UR3" s="3485"/>
      <c r="US3" s="3485"/>
      <c r="UT3" s="3485"/>
      <c r="UU3" s="3485"/>
      <c r="UV3" s="3485"/>
      <c r="UW3" s="3485"/>
      <c r="UX3" s="3485"/>
      <c r="UY3" s="3485"/>
      <c r="UZ3" s="3485"/>
      <c r="VA3" s="3485"/>
      <c r="VB3" s="3485"/>
      <c r="VC3" s="3485"/>
      <c r="VD3" s="3485"/>
      <c r="VE3" s="3485"/>
      <c r="VF3" s="3485"/>
      <c r="VG3" s="3485"/>
      <c r="VH3" s="3485"/>
      <c r="VI3" s="3485"/>
      <c r="VJ3" s="3485"/>
      <c r="VK3" s="3485"/>
      <c r="VL3" s="3485"/>
      <c r="VM3" s="3485"/>
      <c r="VN3" s="3485"/>
      <c r="VO3" s="3485"/>
      <c r="VP3" s="3485"/>
      <c r="VQ3" s="3485"/>
      <c r="VR3" s="3485"/>
      <c r="VS3" s="3485"/>
      <c r="VT3" s="3485"/>
      <c r="VU3" s="3485"/>
      <c r="VV3" s="3485"/>
      <c r="VW3" s="3485"/>
      <c r="VX3" s="3485"/>
      <c r="VY3" s="3485"/>
      <c r="VZ3" s="3485"/>
      <c r="WA3" s="3485"/>
      <c r="WB3" s="3485"/>
      <c r="WC3" s="3485"/>
      <c r="WD3" s="3485"/>
      <c r="WE3" s="3485"/>
      <c r="WF3" s="3485"/>
      <c r="WG3" s="3485"/>
      <c r="WH3" s="3485"/>
      <c r="WI3" s="3485"/>
      <c r="WJ3" s="3485"/>
      <c r="WK3" s="3485"/>
      <c r="WL3" s="3485"/>
      <c r="WM3" s="3485"/>
      <c r="WN3" s="3485"/>
      <c r="WO3" s="3485"/>
      <c r="WP3" s="3485"/>
      <c r="WQ3" s="3485"/>
      <c r="WR3" s="3485"/>
      <c r="WS3" s="3485"/>
      <c r="WT3" s="3485"/>
      <c r="WU3" s="3485"/>
      <c r="WV3" s="3485"/>
      <c r="WW3" s="3485"/>
      <c r="WX3" s="3485"/>
      <c r="WY3" s="3485"/>
      <c r="WZ3" s="3485"/>
      <c r="XA3" s="3485"/>
      <c r="XB3" s="3485"/>
      <c r="XC3" s="3485"/>
      <c r="XD3" s="3485"/>
      <c r="XE3" s="3485"/>
      <c r="XF3" s="3485"/>
      <c r="XG3" s="3485"/>
      <c r="XH3" s="3485"/>
      <c r="XI3" s="3485"/>
      <c r="XJ3" s="3485"/>
      <c r="XK3" s="3485"/>
      <c r="XL3" s="3485"/>
      <c r="XM3" s="3485"/>
      <c r="XN3" s="3485"/>
      <c r="XO3" s="3485"/>
      <c r="XP3" s="3485"/>
      <c r="XQ3" s="3485"/>
      <c r="XR3" s="3485"/>
      <c r="XS3" s="3485"/>
      <c r="XT3" s="3485"/>
      <c r="XU3" s="3485"/>
      <c r="XV3" s="3485"/>
      <c r="XW3" s="3485"/>
      <c r="XX3" s="3485"/>
      <c r="XY3" s="3485"/>
      <c r="XZ3" s="3485"/>
      <c r="YA3" s="3485"/>
      <c r="YB3" s="3485"/>
      <c r="YC3" s="3485"/>
      <c r="YD3" s="3485"/>
      <c r="YE3" s="3485"/>
      <c r="YF3" s="3485"/>
      <c r="YG3" s="3485"/>
      <c r="YH3" s="3485"/>
      <c r="YI3" s="3485"/>
      <c r="YJ3" s="3485"/>
      <c r="YK3" s="3485"/>
      <c r="YL3" s="3485"/>
      <c r="YM3" s="3485"/>
      <c r="YN3" s="3485"/>
      <c r="YO3" s="3485"/>
      <c r="YP3" s="3485"/>
      <c r="YQ3" s="3485"/>
      <c r="YR3" s="3485"/>
      <c r="YS3" s="3485"/>
      <c r="YT3" s="3485"/>
      <c r="YU3" s="3485"/>
      <c r="YV3" s="3485"/>
      <c r="YW3" s="3485"/>
      <c r="YX3" s="3485"/>
      <c r="YY3" s="3485"/>
      <c r="YZ3" s="3485"/>
      <c r="ZA3" s="3485"/>
      <c r="ZB3" s="3485"/>
      <c r="ZC3" s="3485"/>
      <c r="ZD3" s="3485"/>
      <c r="ZE3" s="3485"/>
      <c r="ZF3" s="3485"/>
      <c r="ZG3" s="3485"/>
      <c r="ZH3" s="3485"/>
      <c r="ZI3" s="3485"/>
      <c r="ZJ3" s="3485"/>
      <c r="ZK3" s="3485"/>
      <c r="ZL3" s="3485"/>
      <c r="ZM3" s="3485"/>
      <c r="ZN3" s="3485"/>
      <c r="ZO3" s="3485"/>
      <c r="ZP3" s="3485"/>
      <c r="ZQ3" s="3485"/>
      <c r="ZR3" s="3485"/>
      <c r="ZS3" s="3485"/>
      <c r="ZT3" s="3485"/>
      <c r="ZU3" s="3485"/>
      <c r="ZV3" s="3485"/>
      <c r="ZW3" s="3485"/>
      <c r="ZX3" s="3485"/>
      <c r="ZY3" s="3485"/>
      <c r="ZZ3" s="3485"/>
      <c r="AAA3" s="3485"/>
      <c r="AAB3" s="3485"/>
      <c r="AAC3" s="3485"/>
      <c r="AAD3" s="3485"/>
      <c r="AAE3" s="3485"/>
      <c r="AAF3" s="3485"/>
      <c r="AAG3" s="3485"/>
      <c r="AAH3" s="3485"/>
      <c r="AAI3" s="3485"/>
      <c r="AAJ3" s="3485"/>
      <c r="AAK3" s="3485"/>
      <c r="AAL3" s="3485"/>
      <c r="AAM3" s="3485"/>
      <c r="AAN3" s="3485"/>
      <c r="AAO3" s="3485"/>
      <c r="AAP3" s="3485"/>
      <c r="AAQ3" s="3485"/>
      <c r="AAR3" s="3485"/>
      <c r="AAS3" s="3485"/>
      <c r="AAT3" s="3485"/>
      <c r="AAU3" s="3485"/>
      <c r="AAV3" s="3485"/>
      <c r="AAW3" s="3485"/>
      <c r="AAX3" s="3485"/>
      <c r="AAY3" s="3485"/>
      <c r="AAZ3" s="3485"/>
      <c r="ABA3" s="3485"/>
      <c r="ABB3" s="3485"/>
      <c r="ABC3" s="3485"/>
      <c r="ABD3" s="3485"/>
      <c r="ABE3" s="3485"/>
      <c r="ABF3" s="3485"/>
      <c r="ABG3" s="3485"/>
      <c r="ABH3" s="3485"/>
      <c r="ABI3" s="3485"/>
      <c r="ABJ3" s="3485"/>
      <c r="ABK3" s="3485"/>
      <c r="ABL3" s="3485"/>
      <c r="ABM3" s="3485"/>
      <c r="ABN3" s="3485"/>
      <c r="ABO3" s="3485"/>
      <c r="ABP3" s="3485"/>
      <c r="ABQ3" s="3485"/>
      <c r="ABR3" s="3485"/>
      <c r="ABS3" s="3485"/>
      <c r="ABT3" s="3485"/>
      <c r="ABU3" s="3485"/>
      <c r="ABV3" s="3485"/>
      <c r="ABW3" s="3485"/>
      <c r="ABX3" s="3485"/>
      <c r="ABY3" s="3485"/>
      <c r="ABZ3" s="3485"/>
      <c r="ACA3" s="3485"/>
      <c r="ACB3" s="3485"/>
      <c r="ACC3" s="3485"/>
      <c r="ACD3" s="3485"/>
      <c r="ACE3" s="3485"/>
      <c r="ACF3" s="3485"/>
      <c r="ACG3" s="3485"/>
      <c r="ACH3" s="3485"/>
      <c r="ACI3" s="3485"/>
      <c r="ACJ3" s="3485"/>
      <c r="ACK3" s="3485"/>
      <c r="ACL3" s="3485"/>
      <c r="ACM3" s="3485"/>
      <c r="ACN3" s="3485"/>
      <c r="ACO3" s="3485"/>
      <c r="ACP3" s="3485"/>
      <c r="ACQ3" s="3485"/>
      <c r="ACR3" s="3485"/>
      <c r="ACS3" s="3485"/>
      <c r="ACT3" s="3485"/>
      <c r="ACU3" s="3485"/>
      <c r="ACV3" s="3485"/>
      <c r="ACW3" s="3485"/>
      <c r="ACX3" s="3485"/>
      <c r="ACY3" s="3485"/>
      <c r="ACZ3" s="3485"/>
      <c r="ADA3" s="3485"/>
      <c r="ADB3" s="3485"/>
      <c r="ADC3" s="3485"/>
      <c r="ADD3" s="3485"/>
      <c r="ADE3" s="3485"/>
      <c r="ADF3" s="3485"/>
      <c r="ADG3" s="3485"/>
      <c r="ADH3" s="3485"/>
      <c r="ADI3" s="3485"/>
      <c r="ADJ3" s="3485"/>
      <c r="ADK3" s="3485"/>
      <c r="ADL3" s="3485"/>
      <c r="ADM3" s="3485"/>
      <c r="ADN3" s="3485"/>
      <c r="ADO3" s="3485"/>
      <c r="ADP3" s="3485"/>
      <c r="ADQ3" s="3485"/>
      <c r="ADR3" s="3485"/>
      <c r="ADS3" s="3485"/>
      <c r="ADT3" s="3485"/>
      <c r="ADU3" s="3485"/>
      <c r="ADV3" s="3485"/>
      <c r="ADW3" s="3485"/>
      <c r="ADX3" s="3485"/>
      <c r="ADY3" s="3485"/>
      <c r="ADZ3" s="3485"/>
      <c r="AEA3" s="3485"/>
      <c r="AEB3" s="3485"/>
      <c r="AEC3" s="3485"/>
      <c r="AED3" s="3485"/>
      <c r="AEE3" s="3485"/>
      <c r="AEF3" s="3485"/>
      <c r="AEG3" s="3485"/>
      <c r="AEH3" s="3485"/>
      <c r="AEI3" s="3485"/>
      <c r="AEJ3" s="3485"/>
      <c r="AEK3" s="3485"/>
      <c r="AEL3" s="3485"/>
      <c r="AEM3" s="3485"/>
      <c r="AEN3" s="3485"/>
      <c r="AEO3" s="3485"/>
      <c r="AEP3" s="3485"/>
      <c r="AEQ3" s="3485"/>
      <c r="AER3" s="3485"/>
      <c r="AES3" s="3485"/>
      <c r="AET3" s="3485"/>
      <c r="AEU3" s="3485"/>
      <c r="AEV3" s="3485"/>
      <c r="AEW3" s="3485"/>
      <c r="AEX3" s="3485"/>
      <c r="AEY3" s="3485"/>
      <c r="AEZ3" s="3485"/>
      <c r="AFA3" s="3485"/>
      <c r="AFB3" s="3485"/>
      <c r="AFC3" s="3485"/>
      <c r="AFD3" s="3485"/>
      <c r="AFE3" s="3485"/>
      <c r="AFF3" s="3485"/>
      <c r="AFG3" s="3485"/>
      <c r="AFH3" s="3485"/>
      <c r="AFI3" s="3485"/>
      <c r="AFJ3" s="3485"/>
      <c r="AFK3" s="3485"/>
      <c r="AFL3" s="3485"/>
      <c r="AFM3" s="3485"/>
      <c r="AFN3" s="3485"/>
      <c r="AFO3" s="3485"/>
      <c r="AFP3" s="3485"/>
      <c r="AFQ3" s="3485"/>
      <c r="AFR3" s="3485"/>
      <c r="AFS3" s="3485"/>
      <c r="AFT3" s="3485"/>
      <c r="AFU3" s="3485"/>
      <c r="AFV3" s="3485"/>
      <c r="AFW3" s="3485"/>
      <c r="AFX3" s="3485"/>
      <c r="AFY3" s="3485"/>
      <c r="AFZ3" s="3485"/>
      <c r="AGA3" s="3485"/>
      <c r="AGB3" s="3485"/>
      <c r="AGC3" s="3485"/>
      <c r="AGD3" s="3485"/>
      <c r="AGE3" s="3485"/>
      <c r="AGF3" s="3485"/>
      <c r="AGG3" s="3485"/>
      <c r="AGH3" s="3485"/>
      <c r="AGI3" s="3485"/>
      <c r="AGJ3" s="3485"/>
      <c r="AGK3" s="3485"/>
      <c r="AGL3" s="3485"/>
      <c r="AGM3" s="3485"/>
      <c r="AGN3" s="3485"/>
      <c r="AGO3" s="3485"/>
      <c r="AGP3" s="3485"/>
      <c r="AGQ3" s="3485"/>
      <c r="AGR3" s="3485"/>
      <c r="AGS3" s="3485"/>
      <c r="AGT3" s="3485"/>
      <c r="AGU3" s="3485"/>
      <c r="AGV3" s="3485"/>
      <c r="AGW3" s="3485"/>
      <c r="AGX3" s="3485"/>
      <c r="AGY3" s="3485"/>
      <c r="AGZ3" s="3485"/>
      <c r="AHA3" s="3485"/>
      <c r="AHB3" s="3485"/>
      <c r="AHC3" s="3485"/>
      <c r="AHD3" s="3485"/>
      <c r="AHE3" s="3485"/>
      <c r="AHF3" s="3485"/>
      <c r="AHG3" s="3485"/>
      <c r="AHH3" s="3485"/>
      <c r="AHI3" s="3485"/>
      <c r="AHJ3" s="3485"/>
      <c r="AHK3" s="3485"/>
      <c r="AHL3" s="3485"/>
      <c r="AHM3" s="3485"/>
      <c r="AHN3" s="3485"/>
      <c r="AHO3" s="3485"/>
      <c r="AHP3" s="3485"/>
      <c r="AHQ3" s="3485"/>
      <c r="AHR3" s="3485"/>
      <c r="AHS3" s="3485"/>
      <c r="AHT3" s="3485"/>
      <c r="AHU3" s="3485"/>
      <c r="AHV3" s="3485"/>
      <c r="AHW3" s="3485"/>
      <c r="AHX3" s="3485"/>
      <c r="AHY3" s="3485"/>
      <c r="AHZ3" s="3485"/>
      <c r="AIA3" s="3485"/>
      <c r="AIB3" s="3485"/>
      <c r="AIC3" s="3485"/>
      <c r="AID3" s="3485"/>
      <c r="AIE3" s="3485"/>
      <c r="AIF3" s="3485"/>
      <c r="AIG3" s="3485"/>
      <c r="AIH3" s="3485"/>
      <c r="AII3" s="3485"/>
      <c r="AIJ3" s="3485"/>
      <c r="AIK3" s="3485"/>
      <c r="AIL3" s="3485"/>
      <c r="AIM3" s="3485"/>
      <c r="AIN3" s="3485"/>
      <c r="AIO3" s="3485"/>
      <c r="AIP3" s="3485"/>
      <c r="AIQ3" s="3485"/>
      <c r="AIR3" s="3485"/>
      <c r="AIS3" s="3485"/>
      <c r="AIT3" s="3485"/>
      <c r="AIU3" s="3485"/>
      <c r="AIV3" s="3485"/>
      <c r="AIW3" s="3485"/>
      <c r="AIX3" s="3485"/>
      <c r="AIY3" s="3485"/>
      <c r="AIZ3" s="3485"/>
      <c r="AJA3" s="3485"/>
      <c r="AJB3" s="3485"/>
      <c r="AJC3" s="3485"/>
      <c r="AJD3" s="3485"/>
      <c r="AJE3" s="3485"/>
      <c r="AJF3" s="3485"/>
      <c r="AJG3" s="3485"/>
      <c r="AJH3" s="3485"/>
      <c r="AJI3" s="3485"/>
      <c r="AJJ3" s="3485"/>
      <c r="AJK3" s="3485"/>
      <c r="AJL3" s="3485"/>
      <c r="AJM3" s="3485"/>
      <c r="AJN3" s="3485"/>
      <c r="AJO3" s="3485"/>
      <c r="AJP3" s="3485"/>
      <c r="AJQ3" s="3485"/>
      <c r="AJR3" s="3485"/>
      <c r="AJS3" s="3485"/>
      <c r="AJT3" s="3485"/>
      <c r="AJU3" s="3485"/>
      <c r="AJV3" s="3485"/>
      <c r="AJW3" s="3485"/>
      <c r="AJX3" s="3485"/>
      <c r="AJY3" s="3485"/>
      <c r="AJZ3" s="3485"/>
      <c r="AKA3" s="3485"/>
      <c r="AKB3" s="3485"/>
      <c r="AKC3" s="3485"/>
      <c r="AKD3" s="3485"/>
      <c r="AKE3" s="3485"/>
      <c r="AKF3" s="3485"/>
      <c r="AKG3" s="3485"/>
      <c r="AKH3" s="3485"/>
      <c r="AKI3" s="3485"/>
      <c r="AKJ3" s="3485"/>
      <c r="AKK3" s="3485"/>
      <c r="AKL3" s="3485"/>
      <c r="AKM3" s="3485"/>
      <c r="AKN3" s="3485"/>
      <c r="AKO3" s="3485"/>
      <c r="AKP3" s="3485"/>
      <c r="AKQ3" s="3485"/>
      <c r="AKR3" s="3485"/>
      <c r="AKS3" s="3485"/>
      <c r="AKT3" s="3485"/>
      <c r="AKU3" s="3485"/>
      <c r="AKV3" s="3485"/>
      <c r="AKW3" s="3485"/>
      <c r="AKX3" s="3485"/>
      <c r="AKY3" s="3485"/>
      <c r="AKZ3" s="3485"/>
      <c r="ALA3" s="3485"/>
      <c r="ALB3" s="3485"/>
      <c r="ALC3" s="3485"/>
      <c r="ALD3" s="3485"/>
      <c r="ALE3" s="3485"/>
      <c r="ALF3" s="3485"/>
      <c r="ALG3" s="3485"/>
      <c r="ALH3" s="3485"/>
      <c r="ALI3" s="3485"/>
      <c r="ALJ3" s="3485"/>
      <c r="ALK3" s="3485"/>
      <c r="ALL3" s="3485"/>
      <c r="ALM3" s="3485"/>
      <c r="ALN3" s="3485"/>
      <c r="ALO3" s="3485"/>
      <c r="ALP3" s="3485"/>
      <c r="ALQ3" s="3485"/>
      <c r="ALR3" s="3485"/>
      <c r="ALS3" s="3485"/>
      <c r="ALT3" s="3485"/>
      <c r="ALU3" s="3485"/>
      <c r="ALV3" s="3485"/>
      <c r="ALW3" s="3485"/>
      <c r="ALX3" s="3485"/>
      <c r="ALY3" s="3485"/>
      <c r="ALZ3" s="3485"/>
      <c r="AMA3" s="3485"/>
      <c r="AMB3" s="3485"/>
      <c r="AMC3" s="3485"/>
      <c r="AMD3" s="3485"/>
      <c r="AME3" s="3485"/>
      <c r="AMF3" s="3485"/>
      <c r="AMG3" s="3485"/>
      <c r="AMH3" s="3485"/>
      <c r="AMI3" s="3485"/>
      <c r="AMJ3" s="3485"/>
      <c r="AMK3" s="3485"/>
      <c r="AML3" s="3485"/>
      <c r="AMM3" s="3485"/>
      <c r="AMN3" s="3485"/>
      <c r="AMO3" s="3485"/>
      <c r="AMP3" s="3485"/>
      <c r="AMQ3" s="3485"/>
      <c r="AMR3" s="3485"/>
      <c r="AMS3" s="3485"/>
      <c r="AMT3" s="3485"/>
      <c r="AMU3" s="3485"/>
      <c r="AMV3" s="3485"/>
      <c r="AMW3" s="3485"/>
      <c r="AMX3" s="3485"/>
      <c r="AMY3" s="3485"/>
      <c r="AMZ3" s="3485"/>
      <c r="ANA3" s="3485"/>
      <c r="ANB3" s="3485"/>
      <c r="ANC3" s="3485"/>
      <c r="AND3" s="3485"/>
      <c r="ANE3" s="3485"/>
      <c r="ANF3" s="3485"/>
      <c r="ANG3" s="3485"/>
      <c r="ANH3" s="3485"/>
      <c r="ANI3" s="3485"/>
      <c r="ANJ3" s="3485"/>
      <c r="ANK3" s="3485"/>
      <c r="ANL3" s="3485"/>
      <c r="ANM3" s="3485"/>
      <c r="ANN3" s="3485"/>
      <c r="ANO3" s="3485"/>
      <c r="ANP3" s="3485"/>
      <c r="ANQ3" s="3485"/>
      <c r="ANR3" s="3485"/>
      <c r="ANS3" s="3485"/>
      <c r="ANT3" s="3485"/>
      <c r="ANU3" s="3485"/>
      <c r="ANV3" s="3485"/>
      <c r="ANW3" s="3485"/>
      <c r="ANX3" s="3485"/>
      <c r="ANY3" s="3485"/>
      <c r="ANZ3" s="3485"/>
      <c r="AOA3" s="3485"/>
      <c r="AOB3" s="3485"/>
      <c r="AOC3" s="3485"/>
      <c r="AOD3" s="3485"/>
      <c r="AOE3" s="3485"/>
      <c r="AOF3" s="3485"/>
      <c r="AOG3" s="3485"/>
      <c r="AOH3" s="3485"/>
      <c r="AOI3" s="3485"/>
      <c r="AOJ3" s="3485"/>
      <c r="AOK3" s="3485"/>
      <c r="AOL3" s="3485"/>
      <c r="AOM3" s="3485"/>
      <c r="AON3" s="3485"/>
      <c r="AOO3" s="3485"/>
      <c r="AOP3" s="3485"/>
      <c r="AOQ3" s="3485"/>
      <c r="AOR3" s="3485"/>
      <c r="AOS3" s="3485"/>
      <c r="AOT3" s="3485"/>
      <c r="AOU3" s="3485"/>
      <c r="AOV3" s="3485"/>
      <c r="AOW3" s="3485"/>
      <c r="AOX3" s="3485"/>
      <c r="AOY3" s="3485"/>
      <c r="AOZ3" s="3485"/>
      <c r="APA3" s="3485"/>
      <c r="APB3" s="3485"/>
      <c r="APC3" s="3485"/>
      <c r="APD3" s="3485"/>
      <c r="APE3" s="3485"/>
      <c r="APF3" s="3485"/>
      <c r="APG3" s="3485"/>
      <c r="APH3" s="3485"/>
      <c r="API3" s="3485"/>
      <c r="APJ3" s="3485"/>
      <c r="APK3" s="3485"/>
      <c r="APL3" s="3485"/>
      <c r="APM3" s="3485"/>
      <c r="APN3" s="3485"/>
      <c r="APO3" s="3485"/>
      <c r="APP3" s="3485"/>
      <c r="APQ3" s="3485"/>
      <c r="APR3" s="3485"/>
      <c r="APS3" s="3485"/>
      <c r="APT3" s="3485"/>
      <c r="APU3" s="3485"/>
      <c r="APV3" s="3485"/>
      <c r="APW3" s="3485"/>
      <c r="APX3" s="3485"/>
      <c r="APY3" s="3485"/>
      <c r="APZ3" s="3485"/>
      <c r="AQA3" s="3485"/>
      <c r="AQB3" s="3485"/>
      <c r="AQC3" s="3485"/>
      <c r="AQD3" s="3485"/>
      <c r="AQE3" s="3485"/>
      <c r="AQF3" s="3485"/>
      <c r="AQG3" s="3485"/>
      <c r="AQH3" s="3485"/>
      <c r="AQI3" s="3485"/>
      <c r="AQJ3" s="3485"/>
      <c r="AQK3" s="3485"/>
      <c r="AQL3" s="3485"/>
      <c r="AQM3" s="3485"/>
      <c r="AQN3" s="3485"/>
      <c r="AQO3" s="3485"/>
      <c r="AQP3" s="3485"/>
      <c r="AQQ3" s="3485"/>
      <c r="AQR3" s="3485"/>
      <c r="AQS3" s="3485"/>
      <c r="AQT3" s="3485"/>
      <c r="AQU3" s="3485"/>
      <c r="AQV3" s="3485"/>
      <c r="AQW3" s="3485"/>
      <c r="AQX3" s="3485"/>
      <c r="AQY3" s="3485"/>
      <c r="AQZ3" s="3485"/>
      <c r="ARA3" s="3485"/>
      <c r="ARB3" s="3485"/>
      <c r="ARC3" s="3485"/>
      <c r="ARD3" s="3485"/>
      <c r="ARE3" s="3485"/>
      <c r="ARF3" s="3485"/>
      <c r="ARG3" s="3485"/>
      <c r="ARH3" s="3485"/>
      <c r="ARI3" s="3485"/>
      <c r="ARJ3" s="3485"/>
      <c r="ARK3" s="3485"/>
      <c r="ARL3" s="3485"/>
      <c r="ARM3" s="3485"/>
      <c r="ARN3" s="3485"/>
      <c r="ARO3" s="3485"/>
      <c r="ARP3" s="3485"/>
      <c r="ARQ3" s="3485"/>
      <c r="ARR3" s="3485"/>
      <c r="ARS3" s="3485"/>
      <c r="ART3" s="3485"/>
      <c r="ARU3" s="3485"/>
      <c r="ARV3" s="3485"/>
      <c r="ARW3" s="3485"/>
      <c r="ARX3" s="3485"/>
      <c r="ARY3" s="3485"/>
      <c r="ARZ3" s="3485"/>
      <c r="ASA3" s="3485"/>
      <c r="ASB3" s="3485"/>
      <c r="ASC3" s="3485"/>
      <c r="ASD3" s="3485"/>
      <c r="ASE3" s="3485"/>
      <c r="ASF3" s="3485"/>
      <c r="ASG3" s="3485"/>
      <c r="ASH3" s="3485"/>
      <c r="ASI3" s="3485"/>
      <c r="ASJ3" s="3485"/>
      <c r="ASK3" s="3485"/>
      <c r="ASL3" s="3485"/>
      <c r="ASM3" s="3485"/>
      <c r="ASN3" s="3485"/>
      <c r="ASO3" s="3485"/>
      <c r="ASP3" s="3485"/>
      <c r="ASQ3" s="3485"/>
      <c r="ASR3" s="3485"/>
      <c r="ASS3" s="3485"/>
      <c r="AST3" s="3485"/>
      <c r="ASU3" s="3485"/>
      <c r="ASV3" s="3485"/>
      <c r="ASW3" s="3485"/>
      <c r="ASX3" s="3485"/>
      <c r="ASY3" s="3485"/>
      <c r="ASZ3" s="3485"/>
      <c r="ATA3" s="3485"/>
      <c r="ATB3" s="3485"/>
      <c r="ATC3" s="3485"/>
      <c r="ATD3" s="3485"/>
      <c r="ATE3" s="3485"/>
      <c r="ATF3" s="3485"/>
      <c r="ATG3" s="3485"/>
      <c r="ATH3" s="3485"/>
      <c r="ATI3" s="3485"/>
      <c r="ATJ3" s="3485"/>
      <c r="ATK3" s="3485"/>
      <c r="ATL3" s="3485"/>
      <c r="ATM3" s="3485"/>
      <c r="ATN3" s="3485"/>
      <c r="ATO3" s="3485"/>
      <c r="ATP3" s="3485"/>
      <c r="ATQ3" s="3485"/>
      <c r="ATR3" s="3485"/>
      <c r="ATS3" s="3485"/>
      <c r="ATT3" s="3485"/>
      <c r="ATU3" s="3485"/>
      <c r="ATV3" s="3485"/>
      <c r="ATW3" s="3485"/>
      <c r="ATX3" s="3485"/>
      <c r="ATY3" s="3485"/>
      <c r="ATZ3" s="3485"/>
      <c r="AUA3" s="3485"/>
      <c r="AUB3" s="3485"/>
      <c r="AUC3" s="3485"/>
      <c r="AUD3" s="3485"/>
      <c r="AUE3" s="3485"/>
      <c r="AUF3" s="3485"/>
      <c r="AUG3" s="3485"/>
      <c r="AUH3" s="3485"/>
      <c r="AUI3" s="3485"/>
      <c r="AUJ3" s="3485"/>
      <c r="AUK3" s="3485"/>
      <c r="AUL3" s="3485"/>
      <c r="AUM3" s="3485"/>
      <c r="AUN3" s="3485"/>
      <c r="AUO3" s="3485"/>
      <c r="AUP3" s="3485"/>
      <c r="AUQ3" s="3485"/>
      <c r="AUR3" s="3485"/>
      <c r="AUS3" s="3485"/>
      <c r="AUT3" s="3485"/>
      <c r="AUU3" s="3485"/>
      <c r="AUV3" s="3485"/>
      <c r="AUW3" s="3485"/>
      <c r="AUX3" s="3485"/>
      <c r="AUY3" s="3485"/>
      <c r="AUZ3" s="3485"/>
      <c r="AVA3" s="3485"/>
      <c r="AVB3" s="3485"/>
      <c r="AVC3" s="3485"/>
      <c r="AVD3" s="3485"/>
      <c r="AVE3" s="3485"/>
      <c r="AVF3" s="3485"/>
      <c r="AVG3" s="3485"/>
      <c r="AVH3" s="3485"/>
      <c r="AVI3" s="3485"/>
      <c r="AVJ3" s="3485"/>
      <c r="AVK3" s="3485"/>
      <c r="AVL3" s="3485"/>
      <c r="AVM3" s="3485"/>
      <c r="AVN3" s="3485"/>
      <c r="AVO3" s="3485"/>
      <c r="AVP3" s="3485"/>
      <c r="AVQ3" s="3485"/>
      <c r="AVR3" s="3485"/>
      <c r="AVS3" s="3485"/>
      <c r="AVT3" s="3485"/>
      <c r="AVU3" s="3485"/>
      <c r="AVV3" s="3485"/>
      <c r="AVW3" s="3485"/>
      <c r="AVX3" s="3485"/>
      <c r="AVY3" s="3485"/>
      <c r="AVZ3" s="3485"/>
      <c r="AWA3" s="3485"/>
      <c r="AWB3" s="3485"/>
      <c r="AWC3" s="3485"/>
      <c r="AWD3" s="3485"/>
      <c r="AWE3" s="3485"/>
      <c r="AWF3" s="3485"/>
      <c r="AWG3" s="3485"/>
      <c r="AWH3" s="3485"/>
      <c r="AWI3" s="3485"/>
      <c r="AWJ3" s="3485"/>
      <c r="AWK3" s="3485"/>
      <c r="AWL3" s="3485"/>
      <c r="AWM3" s="3485"/>
      <c r="AWN3" s="3485"/>
      <c r="AWO3" s="3485"/>
      <c r="AWP3" s="3485"/>
      <c r="AWQ3" s="3485"/>
      <c r="AWR3" s="3485"/>
      <c r="AWS3" s="3485"/>
      <c r="AWT3" s="3485"/>
      <c r="AWU3" s="3485"/>
      <c r="AWV3" s="3485"/>
      <c r="AWW3" s="3485"/>
      <c r="AWX3" s="3485"/>
      <c r="AWY3" s="3485"/>
      <c r="AWZ3" s="3485"/>
      <c r="AXA3" s="3485"/>
      <c r="AXB3" s="3485"/>
      <c r="AXC3" s="3485"/>
      <c r="AXD3" s="3485"/>
      <c r="AXE3" s="3485"/>
      <c r="AXF3" s="3485"/>
      <c r="AXG3" s="3485"/>
      <c r="AXH3" s="3485"/>
      <c r="AXI3" s="3485"/>
      <c r="AXJ3" s="3485"/>
      <c r="AXK3" s="3485"/>
      <c r="AXL3" s="3485"/>
      <c r="AXM3" s="3485"/>
      <c r="AXN3" s="3485"/>
      <c r="AXO3" s="3485"/>
      <c r="AXP3" s="3485"/>
      <c r="AXQ3" s="3485"/>
      <c r="AXR3" s="3485"/>
      <c r="AXS3" s="3485"/>
      <c r="AXT3" s="3485"/>
      <c r="AXU3" s="3485"/>
      <c r="AXV3" s="3485"/>
      <c r="AXW3" s="3485"/>
      <c r="AXX3" s="3485"/>
      <c r="AXY3" s="3485"/>
      <c r="AXZ3" s="3485"/>
      <c r="AYA3" s="3485"/>
      <c r="AYB3" s="3485"/>
      <c r="AYC3" s="3485"/>
      <c r="AYD3" s="3485"/>
      <c r="AYE3" s="3485"/>
      <c r="AYF3" s="3485"/>
      <c r="AYG3" s="3485"/>
      <c r="AYH3" s="3485"/>
      <c r="AYI3" s="3485"/>
      <c r="AYJ3" s="3485"/>
      <c r="AYK3" s="3485"/>
      <c r="AYL3" s="3485"/>
      <c r="AYM3" s="3485"/>
      <c r="AYN3" s="3485"/>
      <c r="AYO3" s="3485"/>
      <c r="AYP3" s="3485"/>
      <c r="AYQ3" s="3485"/>
      <c r="AYR3" s="3485"/>
      <c r="AYS3" s="3485"/>
      <c r="AYT3" s="3485"/>
      <c r="AYU3" s="3485"/>
      <c r="AYV3" s="3485"/>
      <c r="AYW3" s="3485"/>
      <c r="AYX3" s="3485"/>
      <c r="AYY3" s="3485"/>
      <c r="AYZ3" s="3485"/>
      <c r="AZA3" s="3485"/>
      <c r="AZB3" s="3485"/>
      <c r="AZC3" s="3485"/>
      <c r="AZD3" s="3485"/>
      <c r="AZE3" s="3485"/>
      <c r="AZF3" s="3485"/>
      <c r="AZG3" s="3485"/>
      <c r="AZH3" s="3485"/>
      <c r="AZI3" s="3485"/>
      <c r="AZJ3" s="3485"/>
      <c r="AZK3" s="3485"/>
      <c r="AZL3" s="3485"/>
      <c r="AZM3" s="3485"/>
      <c r="AZN3" s="3485"/>
      <c r="AZO3" s="3485"/>
      <c r="AZP3" s="3485"/>
      <c r="AZQ3" s="3485"/>
      <c r="AZR3" s="3485"/>
      <c r="AZS3" s="3485"/>
      <c r="AZT3" s="3485"/>
      <c r="AZU3" s="3485"/>
      <c r="AZV3" s="3485"/>
      <c r="AZW3" s="3485"/>
      <c r="AZX3" s="3485"/>
      <c r="AZY3" s="3485"/>
      <c r="AZZ3" s="3485"/>
      <c r="BAA3" s="3485"/>
      <c r="BAB3" s="3485"/>
      <c r="BAC3" s="3485"/>
      <c r="BAD3" s="3485"/>
      <c r="BAE3" s="3485"/>
      <c r="BAF3" s="3485"/>
      <c r="BAG3" s="3485"/>
      <c r="BAH3" s="3485"/>
      <c r="BAI3" s="3485"/>
      <c r="BAJ3" s="3485"/>
      <c r="BAK3" s="3485"/>
      <c r="BAL3" s="3485"/>
      <c r="BAM3" s="3485"/>
      <c r="BAN3" s="3485"/>
      <c r="BAO3" s="3485"/>
      <c r="BAP3" s="3485"/>
      <c r="BAQ3" s="3485"/>
      <c r="BAR3" s="3485"/>
      <c r="BAS3" s="3485"/>
      <c r="BAT3" s="3485"/>
      <c r="BAU3" s="3485"/>
      <c r="BAV3" s="3485"/>
      <c r="BAW3" s="3485"/>
      <c r="BAX3" s="3485"/>
      <c r="BAY3" s="3485"/>
      <c r="BAZ3" s="3485"/>
      <c r="BBA3" s="3485"/>
      <c r="BBB3" s="3485"/>
      <c r="BBC3" s="3485"/>
      <c r="BBD3" s="3485"/>
      <c r="BBE3" s="3485"/>
      <c r="BBF3" s="3485"/>
      <c r="BBG3" s="3485"/>
      <c r="BBH3" s="3485"/>
      <c r="BBI3" s="3485"/>
      <c r="BBJ3" s="3485"/>
      <c r="BBK3" s="3485"/>
      <c r="BBL3" s="3485"/>
      <c r="BBM3" s="3485"/>
      <c r="BBN3" s="3485"/>
      <c r="BBO3" s="3485"/>
      <c r="BBP3" s="3485"/>
      <c r="BBQ3" s="3485"/>
      <c r="BBR3" s="3485"/>
      <c r="BBS3" s="3485"/>
      <c r="BBT3" s="3485"/>
      <c r="BBU3" s="3485"/>
      <c r="BBV3" s="3485"/>
      <c r="BBW3" s="3485"/>
      <c r="BBX3" s="3485"/>
      <c r="BBY3" s="3485"/>
      <c r="BBZ3" s="3485"/>
      <c r="BCA3" s="3485"/>
      <c r="BCB3" s="3485"/>
      <c r="BCC3" s="3485"/>
      <c r="BCD3" s="3485"/>
      <c r="BCE3" s="3485"/>
      <c r="BCF3" s="3485"/>
      <c r="BCG3" s="3485"/>
      <c r="BCH3" s="3485"/>
      <c r="BCI3" s="3485"/>
      <c r="BCJ3" s="3485"/>
      <c r="BCK3" s="3485"/>
      <c r="BCL3" s="3485"/>
      <c r="BCM3" s="3485"/>
      <c r="BCN3" s="3485"/>
      <c r="BCO3" s="3485"/>
      <c r="BCP3" s="3485"/>
      <c r="BCQ3" s="3485"/>
      <c r="BCR3" s="3485"/>
      <c r="BCS3" s="3485"/>
      <c r="BCT3" s="3485"/>
      <c r="BCU3" s="3485"/>
      <c r="BCV3" s="3485"/>
      <c r="BCW3" s="3485"/>
      <c r="BCX3" s="3485"/>
      <c r="BCY3" s="3485"/>
      <c r="BCZ3" s="3485"/>
      <c r="BDA3" s="3485"/>
      <c r="BDB3" s="3485"/>
      <c r="BDC3" s="3485"/>
      <c r="BDD3" s="3485"/>
      <c r="BDE3" s="3485"/>
      <c r="BDF3" s="3485"/>
      <c r="BDG3" s="3485"/>
      <c r="BDH3" s="3485"/>
      <c r="BDI3" s="3485"/>
      <c r="BDJ3" s="3485"/>
      <c r="BDK3" s="3485"/>
      <c r="BDL3" s="3485"/>
      <c r="BDM3" s="3485"/>
      <c r="BDN3" s="3485"/>
      <c r="BDO3" s="3485"/>
      <c r="BDP3" s="3485"/>
      <c r="BDQ3" s="3485"/>
      <c r="BDR3" s="3485"/>
      <c r="BDS3" s="3485"/>
      <c r="BDT3" s="3485"/>
      <c r="BDU3" s="3485"/>
      <c r="BDV3" s="3485"/>
      <c r="BDW3" s="3485"/>
      <c r="BDX3" s="3485"/>
      <c r="BDY3" s="3485"/>
      <c r="BDZ3" s="3485"/>
      <c r="BEA3" s="3485"/>
      <c r="BEB3" s="3485"/>
      <c r="BEC3" s="3485"/>
      <c r="BED3" s="3485"/>
      <c r="BEE3" s="3485"/>
      <c r="BEF3" s="3485"/>
      <c r="BEG3" s="3485"/>
      <c r="BEH3" s="3485"/>
      <c r="BEI3" s="3485"/>
      <c r="BEJ3" s="3485"/>
      <c r="BEK3" s="3485"/>
      <c r="BEL3" s="3485"/>
      <c r="BEM3" s="3485"/>
      <c r="BEN3" s="3485"/>
      <c r="BEO3" s="3485"/>
      <c r="BEP3" s="3485"/>
      <c r="BEQ3" s="3485"/>
      <c r="BER3" s="3485"/>
      <c r="BES3" s="3485"/>
      <c r="BET3" s="3485"/>
      <c r="BEU3" s="3485"/>
      <c r="BEV3" s="3485"/>
      <c r="BEW3" s="3485"/>
      <c r="BEX3" s="3485"/>
      <c r="BEY3" s="3485"/>
      <c r="BEZ3" s="3485"/>
      <c r="BFA3" s="3485"/>
      <c r="BFB3" s="3485"/>
      <c r="BFC3" s="3485"/>
      <c r="BFD3" s="3485"/>
      <c r="BFE3" s="3485"/>
      <c r="BFF3" s="3485"/>
      <c r="BFG3" s="3485"/>
      <c r="BFH3" s="3485"/>
      <c r="BFI3" s="3485"/>
      <c r="BFJ3" s="3485"/>
      <c r="BFK3" s="3485"/>
      <c r="BFL3" s="3485"/>
      <c r="BFM3" s="3485"/>
      <c r="BFN3" s="3485"/>
      <c r="BFO3" s="3485"/>
      <c r="BFP3" s="3485"/>
      <c r="BFQ3" s="3485"/>
      <c r="BFR3" s="3485"/>
      <c r="BFS3" s="3485"/>
      <c r="BFT3" s="3485"/>
      <c r="BFU3" s="3485"/>
      <c r="BFV3" s="3485"/>
      <c r="BFW3" s="3485"/>
      <c r="BFX3" s="3485"/>
      <c r="BFY3" s="3485"/>
      <c r="BFZ3" s="3485"/>
      <c r="BGA3" s="3485"/>
      <c r="BGB3" s="3485"/>
      <c r="BGC3" s="3485"/>
      <c r="BGD3" s="3485"/>
      <c r="BGE3" s="3485"/>
      <c r="BGF3" s="3485"/>
      <c r="BGG3" s="3485"/>
      <c r="BGH3" s="3485"/>
      <c r="BGI3" s="3485"/>
      <c r="BGJ3" s="3485"/>
      <c r="BGK3" s="3485"/>
      <c r="BGL3" s="3485"/>
      <c r="BGM3" s="3485"/>
      <c r="BGN3" s="3485"/>
      <c r="BGO3" s="3485"/>
      <c r="BGP3" s="3485"/>
      <c r="BGQ3" s="3485"/>
      <c r="BGR3" s="3485"/>
      <c r="BGS3" s="3485"/>
      <c r="BGT3" s="3485"/>
      <c r="BGU3" s="3485"/>
      <c r="BGV3" s="3485"/>
      <c r="BGW3" s="3485"/>
      <c r="BGX3" s="3485"/>
      <c r="BGY3" s="3485"/>
      <c r="BGZ3" s="3485"/>
      <c r="BHA3" s="3485"/>
      <c r="BHB3" s="3485"/>
      <c r="BHC3" s="3485"/>
      <c r="BHD3" s="3485"/>
      <c r="BHE3" s="3485"/>
      <c r="BHF3" s="3485"/>
      <c r="BHG3" s="3485"/>
      <c r="BHH3" s="3485"/>
      <c r="BHI3" s="3485"/>
      <c r="BHJ3" s="3485"/>
      <c r="BHK3" s="3485"/>
      <c r="BHL3" s="3485"/>
      <c r="BHM3" s="3485"/>
      <c r="BHN3" s="3485"/>
      <c r="BHO3" s="3485"/>
      <c r="BHP3" s="3485"/>
      <c r="BHQ3" s="3485"/>
      <c r="BHR3" s="3485"/>
      <c r="BHS3" s="3485"/>
      <c r="BHT3" s="3485"/>
      <c r="BHU3" s="3485"/>
      <c r="BHV3" s="3485"/>
      <c r="BHW3" s="3485"/>
      <c r="BHX3" s="3485"/>
      <c r="BHY3" s="3485"/>
      <c r="BHZ3" s="3485"/>
      <c r="BIA3" s="3485"/>
      <c r="BIB3" s="3485"/>
      <c r="BIC3" s="3485"/>
      <c r="BID3" s="3485"/>
      <c r="BIE3" s="3485"/>
      <c r="BIF3" s="3485"/>
      <c r="BIG3" s="3485"/>
      <c r="BIH3" s="3485"/>
      <c r="BII3" s="3485"/>
      <c r="BIJ3" s="3485"/>
      <c r="BIK3" s="3485"/>
      <c r="BIL3" s="3485"/>
      <c r="BIM3" s="3485"/>
      <c r="BIN3" s="3485"/>
      <c r="BIO3" s="3485"/>
      <c r="BIP3" s="3485"/>
      <c r="BIQ3" s="3485"/>
      <c r="BIR3" s="3485"/>
      <c r="BIS3" s="3485"/>
      <c r="BIT3" s="3485"/>
      <c r="BIU3" s="3485"/>
      <c r="BIV3" s="3485"/>
      <c r="BIW3" s="3485"/>
      <c r="BIX3" s="3485"/>
      <c r="BIY3" s="3485"/>
      <c r="BIZ3" s="3485"/>
      <c r="BJA3" s="3485"/>
      <c r="BJB3" s="3485"/>
      <c r="BJC3" s="3485"/>
      <c r="BJD3" s="3485"/>
      <c r="BJE3" s="3485"/>
      <c r="BJF3" s="3485"/>
      <c r="BJG3" s="3485"/>
      <c r="BJH3" s="3485"/>
      <c r="BJI3" s="3485"/>
      <c r="BJJ3" s="3485"/>
      <c r="BJK3" s="3485"/>
      <c r="BJL3" s="3485"/>
      <c r="BJM3" s="3485"/>
      <c r="BJN3" s="3485"/>
      <c r="BJO3" s="3485"/>
      <c r="BJP3" s="3485"/>
      <c r="BJQ3" s="3485"/>
      <c r="BJR3" s="3485"/>
      <c r="BJS3" s="3485"/>
      <c r="BJT3" s="3485"/>
      <c r="BJU3" s="3485"/>
      <c r="BJV3" s="3485"/>
      <c r="BJW3" s="3485"/>
      <c r="BJX3" s="3485"/>
      <c r="BJY3" s="3485"/>
      <c r="BJZ3" s="3485"/>
      <c r="BKA3" s="3485"/>
      <c r="BKB3" s="3485"/>
      <c r="BKC3" s="3485"/>
      <c r="BKD3" s="3485"/>
      <c r="BKE3" s="3485"/>
      <c r="BKF3" s="3485"/>
      <c r="BKG3" s="3485"/>
      <c r="BKH3" s="3485"/>
      <c r="BKI3" s="3485"/>
      <c r="BKJ3" s="3485"/>
      <c r="BKK3" s="3485"/>
      <c r="BKL3" s="3485"/>
      <c r="BKM3" s="3485"/>
      <c r="BKN3" s="3485"/>
      <c r="BKO3" s="3485"/>
      <c r="BKP3" s="3485"/>
      <c r="BKQ3" s="3485"/>
      <c r="BKR3" s="3485"/>
      <c r="BKS3" s="3485"/>
      <c r="BKT3" s="3485"/>
      <c r="BKU3" s="3485"/>
      <c r="BKV3" s="3485"/>
      <c r="BKW3" s="3485"/>
      <c r="BKX3" s="3485"/>
      <c r="BKY3" s="3485"/>
      <c r="BKZ3" s="3485"/>
      <c r="BLA3" s="3485"/>
      <c r="BLB3" s="3485"/>
      <c r="BLC3" s="3485"/>
      <c r="BLD3" s="3485"/>
      <c r="BLE3" s="3485"/>
      <c r="BLF3" s="3485"/>
      <c r="BLG3" s="3485"/>
      <c r="BLH3" s="3485"/>
      <c r="BLI3" s="3485"/>
      <c r="BLJ3" s="3485"/>
      <c r="BLK3" s="3485"/>
      <c r="BLL3" s="3485"/>
      <c r="BLM3" s="3485"/>
      <c r="BLN3" s="3485"/>
      <c r="BLO3" s="3485"/>
      <c r="BLP3" s="3485"/>
      <c r="BLQ3" s="3485"/>
      <c r="BLR3" s="3485"/>
      <c r="BLS3" s="3485"/>
      <c r="BLT3" s="3485"/>
      <c r="BLU3" s="3485"/>
      <c r="BLV3" s="3485"/>
      <c r="BLW3" s="3485"/>
      <c r="BLX3" s="3485"/>
      <c r="BLY3" s="3485"/>
      <c r="BLZ3" s="3485"/>
      <c r="BMA3" s="3485"/>
      <c r="BMB3" s="3485"/>
      <c r="BMC3" s="3485"/>
      <c r="BMD3" s="3485"/>
      <c r="BME3" s="3485"/>
      <c r="BMF3" s="3485"/>
      <c r="BMG3" s="3485"/>
      <c r="BMH3" s="3485"/>
      <c r="BMI3" s="3485"/>
      <c r="BMJ3" s="3485"/>
      <c r="BMK3" s="3485"/>
      <c r="BML3" s="3485"/>
      <c r="BMM3" s="3485"/>
      <c r="BMN3" s="3485"/>
      <c r="BMO3" s="3485"/>
      <c r="BMP3" s="3485"/>
      <c r="BMQ3" s="3485"/>
      <c r="BMR3" s="3485"/>
      <c r="BMS3" s="3485"/>
      <c r="BMT3" s="3485"/>
      <c r="BMU3" s="3485"/>
      <c r="BMV3" s="3485"/>
      <c r="BMW3" s="3485"/>
      <c r="BMX3" s="3485"/>
      <c r="BMY3" s="3485"/>
      <c r="BMZ3" s="3485"/>
      <c r="BNA3" s="3485"/>
      <c r="BNB3" s="3485"/>
      <c r="BNC3" s="3485"/>
      <c r="BND3" s="3485"/>
      <c r="BNE3" s="3485"/>
      <c r="BNF3" s="3485"/>
      <c r="BNG3" s="3485"/>
      <c r="BNH3" s="3485"/>
      <c r="BNI3" s="3485"/>
      <c r="BNJ3" s="3485"/>
      <c r="BNK3" s="3485"/>
      <c r="BNL3" s="3485"/>
      <c r="BNM3" s="3485"/>
      <c r="BNN3" s="3485"/>
      <c r="BNO3" s="3485"/>
      <c r="BNP3" s="3485"/>
      <c r="BNQ3" s="3485"/>
      <c r="BNR3" s="3485"/>
      <c r="BNS3" s="3485"/>
      <c r="BNT3" s="3485"/>
      <c r="BNU3" s="3485"/>
      <c r="BNV3" s="3485"/>
      <c r="BNW3" s="3485"/>
      <c r="BNX3" s="3485"/>
      <c r="BNY3" s="3485"/>
      <c r="BNZ3" s="3485"/>
      <c r="BOA3" s="3485"/>
      <c r="BOB3" s="3485"/>
      <c r="BOC3" s="3485"/>
      <c r="BOD3" s="3485"/>
      <c r="BOE3" s="3485"/>
      <c r="BOF3" s="3485"/>
      <c r="BOG3" s="3485"/>
      <c r="BOH3" s="3485"/>
      <c r="BOI3" s="3485"/>
      <c r="BOJ3" s="3485"/>
      <c r="BOK3" s="3485"/>
      <c r="BOL3" s="3485"/>
      <c r="BOM3" s="3485"/>
      <c r="BON3" s="3485"/>
      <c r="BOO3" s="3485"/>
      <c r="BOP3" s="3485"/>
      <c r="BOQ3" s="3485"/>
      <c r="BOR3" s="3485"/>
      <c r="BOS3" s="3485"/>
      <c r="BOT3" s="3485"/>
      <c r="BOU3" s="3485"/>
      <c r="BOV3" s="3485"/>
      <c r="BOW3" s="3485"/>
      <c r="BOX3" s="3485"/>
      <c r="BOY3" s="3485"/>
      <c r="BOZ3" s="3485"/>
      <c r="BPA3" s="3485"/>
      <c r="BPB3" s="3485"/>
      <c r="BPC3" s="3485"/>
      <c r="BPD3" s="3485"/>
      <c r="BPE3" s="3485"/>
      <c r="BPF3" s="3485"/>
      <c r="BPG3" s="3485"/>
      <c r="BPH3" s="3485"/>
      <c r="BPI3" s="3485"/>
      <c r="BPJ3" s="3485"/>
      <c r="BPK3" s="3485"/>
      <c r="BPL3" s="3485"/>
      <c r="BPM3" s="3485"/>
      <c r="BPN3" s="3485"/>
      <c r="BPO3" s="3485"/>
      <c r="BPP3" s="3485"/>
      <c r="BPQ3" s="3485"/>
      <c r="BPR3" s="3485"/>
      <c r="BPS3" s="3485"/>
      <c r="BPT3" s="3485"/>
      <c r="BPU3" s="3485"/>
      <c r="BPV3" s="3485"/>
      <c r="BPW3" s="3485"/>
      <c r="BPX3" s="3485"/>
      <c r="BPY3" s="3485"/>
      <c r="BPZ3" s="3485"/>
      <c r="BQA3" s="3485"/>
      <c r="BQB3" s="3485"/>
      <c r="BQC3" s="3485"/>
      <c r="BQD3" s="3485"/>
      <c r="BQE3" s="3485"/>
      <c r="BQF3" s="3485"/>
      <c r="BQG3" s="3485"/>
      <c r="BQH3" s="3485"/>
      <c r="BQI3" s="3485"/>
      <c r="BQJ3" s="3485"/>
      <c r="BQK3" s="3485"/>
      <c r="BQL3" s="3485"/>
      <c r="BQM3" s="3485"/>
      <c r="BQN3" s="3485"/>
      <c r="BQO3" s="3485"/>
      <c r="BQP3" s="3485"/>
      <c r="BQQ3" s="3485"/>
      <c r="BQR3" s="3485"/>
      <c r="BQS3" s="3485"/>
      <c r="BQT3" s="3485"/>
      <c r="BQU3" s="3485"/>
      <c r="BQV3" s="3485"/>
      <c r="BQW3" s="3485"/>
      <c r="BQX3" s="3485"/>
      <c r="BQY3" s="3485"/>
      <c r="BQZ3" s="3485"/>
      <c r="BRA3" s="3485"/>
      <c r="BRB3" s="3485"/>
      <c r="BRC3" s="3485"/>
      <c r="BRD3" s="3485"/>
      <c r="BRE3" s="3485"/>
      <c r="BRF3" s="3485"/>
      <c r="BRG3" s="3485"/>
      <c r="BRH3" s="3485"/>
      <c r="BRI3" s="3485"/>
      <c r="BRJ3" s="3485"/>
      <c r="BRK3" s="3485"/>
      <c r="BRL3" s="3485"/>
      <c r="BRM3" s="3485"/>
      <c r="BRN3" s="3485"/>
      <c r="BRO3" s="3485"/>
      <c r="BRP3" s="3485"/>
      <c r="BRQ3" s="3485"/>
      <c r="BRR3" s="3485"/>
      <c r="BRS3" s="3485"/>
      <c r="BRT3" s="3485"/>
      <c r="BRU3" s="3485"/>
      <c r="BRV3" s="3485"/>
      <c r="BRW3" s="3485"/>
      <c r="BRX3" s="3485"/>
      <c r="BRY3" s="3485"/>
      <c r="BRZ3" s="3485"/>
      <c r="BSA3" s="3485"/>
      <c r="BSB3" s="3485"/>
      <c r="BSC3" s="3485"/>
      <c r="BSD3" s="3485"/>
      <c r="BSE3" s="3485"/>
      <c r="BSF3" s="3485"/>
      <c r="BSG3" s="3485"/>
      <c r="BSH3" s="3485"/>
      <c r="BSI3" s="3485"/>
      <c r="BSJ3" s="3485"/>
      <c r="BSK3" s="3485"/>
      <c r="BSL3" s="3485"/>
      <c r="BSM3" s="3485"/>
      <c r="BSN3" s="3485"/>
      <c r="BSO3" s="3485"/>
      <c r="BSP3" s="3485"/>
      <c r="BSQ3" s="3485"/>
      <c r="BSR3" s="3485"/>
      <c r="BSS3" s="3485"/>
      <c r="BST3" s="3485"/>
      <c r="BSU3" s="3485"/>
      <c r="BSV3" s="3485"/>
      <c r="BSW3" s="3485"/>
      <c r="BSX3" s="3485"/>
      <c r="BSY3" s="3485"/>
      <c r="BSZ3" s="3485"/>
      <c r="BTA3" s="3485"/>
      <c r="BTB3" s="3485"/>
      <c r="BTC3" s="3485"/>
      <c r="BTD3" s="3485"/>
      <c r="BTE3" s="3485"/>
      <c r="BTF3" s="3485"/>
      <c r="BTG3" s="3485"/>
      <c r="BTH3" s="3485"/>
      <c r="BTI3" s="3485"/>
      <c r="BTJ3" s="3485"/>
      <c r="BTK3" s="3485"/>
      <c r="BTL3" s="3485"/>
      <c r="BTM3" s="3485"/>
      <c r="BTN3" s="3485"/>
      <c r="BTO3" s="3485"/>
      <c r="BTP3" s="3485"/>
      <c r="BTQ3" s="3485"/>
      <c r="BTR3" s="3485"/>
      <c r="BTS3" s="3485"/>
      <c r="BTT3" s="3485"/>
      <c r="BTU3" s="3485"/>
      <c r="BTV3" s="3485"/>
      <c r="BTW3" s="3485"/>
      <c r="BTX3" s="3485"/>
      <c r="BTY3" s="3485"/>
      <c r="BTZ3" s="3485"/>
      <c r="BUA3" s="3485"/>
      <c r="BUB3" s="3485"/>
      <c r="BUC3" s="3485"/>
      <c r="BUD3" s="3485"/>
      <c r="BUE3" s="3485"/>
      <c r="BUF3" s="3485"/>
      <c r="BUG3" s="3485"/>
      <c r="BUH3" s="3485"/>
      <c r="BUI3" s="3485"/>
      <c r="BUJ3" s="3485"/>
      <c r="BUK3" s="3485"/>
      <c r="BUL3" s="3485"/>
      <c r="BUM3" s="3485"/>
      <c r="BUN3" s="3485"/>
      <c r="BUO3" s="3485"/>
      <c r="BUP3" s="3485"/>
      <c r="BUQ3" s="3485"/>
      <c r="BUR3" s="3485"/>
      <c r="BUS3" s="3485"/>
      <c r="BUT3" s="3485"/>
      <c r="BUU3" s="3485"/>
      <c r="BUV3" s="3485"/>
      <c r="BUW3" s="3485"/>
      <c r="BUX3" s="3485"/>
      <c r="BUY3" s="3485"/>
      <c r="BUZ3" s="3485"/>
      <c r="BVA3" s="3485"/>
      <c r="BVB3" s="3485"/>
      <c r="BVC3" s="3485"/>
      <c r="BVD3" s="3485"/>
      <c r="BVE3" s="3485"/>
      <c r="BVF3" s="3485"/>
      <c r="BVG3" s="3485"/>
      <c r="BVH3" s="3485"/>
      <c r="BVI3" s="3485"/>
      <c r="BVJ3" s="3485"/>
      <c r="BVK3" s="3485"/>
      <c r="BVL3" s="3485"/>
      <c r="BVM3" s="3485"/>
      <c r="BVN3" s="3485"/>
      <c r="BVO3" s="3485"/>
      <c r="BVP3" s="3485"/>
      <c r="BVQ3" s="3485"/>
      <c r="BVR3" s="3485"/>
      <c r="BVS3" s="3485"/>
      <c r="BVT3" s="3485"/>
      <c r="BVU3" s="3485"/>
      <c r="BVV3" s="3485"/>
      <c r="BVW3" s="3485"/>
      <c r="BVX3" s="3485"/>
      <c r="BVY3" s="3485"/>
      <c r="BVZ3" s="3485"/>
      <c r="BWA3" s="3485"/>
      <c r="BWB3" s="3485"/>
      <c r="BWC3" s="3485"/>
      <c r="BWD3" s="3485"/>
      <c r="BWE3" s="3485"/>
      <c r="BWF3" s="3485"/>
      <c r="BWG3" s="3485"/>
      <c r="BWH3" s="3485"/>
      <c r="BWI3" s="3485"/>
      <c r="BWJ3" s="3485"/>
      <c r="BWK3" s="3485"/>
      <c r="BWL3" s="3485"/>
      <c r="BWM3" s="3485"/>
      <c r="BWN3" s="3485"/>
      <c r="BWO3" s="3485"/>
      <c r="BWP3" s="3485"/>
      <c r="BWQ3" s="3485"/>
      <c r="BWR3" s="3485"/>
      <c r="BWS3" s="3485"/>
      <c r="BWT3" s="3485"/>
      <c r="BWU3" s="3485"/>
      <c r="BWV3" s="3485"/>
      <c r="BWW3" s="3485"/>
      <c r="BWX3" s="3485"/>
      <c r="BWY3" s="3485"/>
      <c r="BWZ3" s="3485"/>
      <c r="BXA3" s="3485"/>
      <c r="BXB3" s="3485"/>
      <c r="BXC3" s="3485"/>
      <c r="BXD3" s="3485"/>
      <c r="BXE3" s="3485"/>
      <c r="BXF3" s="3485"/>
      <c r="BXG3" s="3485"/>
      <c r="BXH3" s="3485"/>
      <c r="BXI3" s="3485"/>
      <c r="BXJ3" s="3485"/>
      <c r="BXK3" s="3485"/>
      <c r="BXL3" s="3485"/>
      <c r="BXM3" s="3485"/>
      <c r="BXN3" s="3485"/>
      <c r="BXO3" s="3485"/>
      <c r="BXP3" s="3485"/>
      <c r="BXQ3" s="3485"/>
      <c r="BXR3" s="3485"/>
      <c r="BXS3" s="3485"/>
      <c r="BXT3" s="3485"/>
      <c r="BXU3" s="3485"/>
      <c r="BXV3" s="3485"/>
      <c r="BXW3" s="3485"/>
      <c r="BXX3" s="3485"/>
      <c r="BXY3" s="3485"/>
      <c r="BXZ3" s="3485"/>
      <c r="BYA3" s="3485"/>
      <c r="BYB3" s="3485"/>
      <c r="BYC3" s="3485"/>
      <c r="BYD3" s="3485"/>
      <c r="BYE3" s="3485"/>
      <c r="BYF3" s="3485"/>
      <c r="BYG3" s="3485"/>
      <c r="BYH3" s="3485"/>
      <c r="BYI3" s="3485"/>
      <c r="BYJ3" s="3485"/>
      <c r="BYK3" s="3485"/>
      <c r="BYL3" s="3485"/>
      <c r="BYM3" s="3485"/>
      <c r="BYN3" s="3485"/>
      <c r="BYO3" s="3485"/>
      <c r="BYP3" s="3485"/>
      <c r="BYQ3" s="3485"/>
      <c r="BYR3" s="3485"/>
      <c r="BYS3" s="3485"/>
      <c r="BYT3" s="3485"/>
      <c r="BYU3" s="3485"/>
      <c r="BYV3" s="3485"/>
      <c r="BYW3" s="3485"/>
      <c r="BYX3" s="3485"/>
      <c r="BYY3" s="3485"/>
      <c r="BYZ3" s="3485"/>
      <c r="BZA3" s="3485"/>
      <c r="BZB3" s="3485"/>
      <c r="BZC3" s="3485"/>
      <c r="BZD3" s="3485"/>
      <c r="BZE3" s="3485"/>
      <c r="BZF3" s="3485"/>
      <c r="BZG3" s="3485"/>
      <c r="BZH3" s="3485"/>
      <c r="BZI3" s="3485"/>
      <c r="BZJ3" s="3485"/>
      <c r="BZK3" s="3485"/>
      <c r="BZL3" s="3485"/>
      <c r="BZM3" s="3485"/>
      <c r="BZN3" s="3485"/>
      <c r="BZO3" s="3485"/>
      <c r="BZP3" s="3485"/>
      <c r="BZQ3" s="3485"/>
      <c r="BZR3" s="3485"/>
      <c r="BZS3" s="3485"/>
      <c r="BZT3" s="3485"/>
      <c r="BZU3" s="3485"/>
      <c r="BZV3" s="3485"/>
      <c r="BZW3" s="3485"/>
      <c r="BZX3" s="3485"/>
      <c r="BZY3" s="3485"/>
      <c r="BZZ3" s="3485"/>
      <c r="CAA3" s="3485"/>
      <c r="CAB3" s="3485"/>
      <c r="CAC3" s="3485"/>
      <c r="CAD3" s="3485"/>
      <c r="CAE3" s="3485"/>
      <c r="CAF3" s="3485"/>
      <c r="CAG3" s="3485"/>
      <c r="CAH3" s="3485"/>
      <c r="CAI3" s="3485"/>
      <c r="CAJ3" s="3485"/>
      <c r="CAK3" s="3485"/>
      <c r="CAL3" s="3485"/>
      <c r="CAM3" s="3485"/>
      <c r="CAN3" s="3485"/>
      <c r="CAO3" s="3485"/>
      <c r="CAP3" s="3485"/>
      <c r="CAQ3" s="3485"/>
      <c r="CAR3" s="3485"/>
      <c r="CAS3" s="3485"/>
      <c r="CAT3" s="3485"/>
      <c r="CAU3" s="3485"/>
      <c r="CAV3" s="3485"/>
      <c r="CAW3" s="3485"/>
      <c r="CAX3" s="3485"/>
      <c r="CAY3" s="3485"/>
      <c r="CAZ3" s="3485"/>
      <c r="CBA3" s="3485"/>
      <c r="CBB3" s="3485"/>
      <c r="CBC3" s="3485"/>
      <c r="CBD3" s="3485"/>
      <c r="CBE3" s="3485"/>
      <c r="CBF3" s="3485"/>
      <c r="CBG3" s="3485"/>
      <c r="CBH3" s="3485"/>
      <c r="CBI3" s="3485"/>
      <c r="CBJ3" s="3485"/>
      <c r="CBK3" s="3485"/>
      <c r="CBL3" s="3485"/>
      <c r="CBM3" s="3485"/>
      <c r="CBN3" s="3485"/>
      <c r="CBO3" s="3485"/>
      <c r="CBP3" s="3485"/>
      <c r="CBQ3" s="3485"/>
      <c r="CBR3" s="3485"/>
      <c r="CBS3" s="3485"/>
      <c r="CBT3" s="3485"/>
      <c r="CBU3" s="3485"/>
      <c r="CBV3" s="3485"/>
      <c r="CBW3" s="3485"/>
      <c r="CBX3" s="3485"/>
      <c r="CBY3" s="3485"/>
      <c r="CBZ3" s="3485"/>
      <c r="CCA3" s="3485"/>
      <c r="CCB3" s="3485"/>
      <c r="CCC3" s="3485"/>
      <c r="CCD3" s="3485"/>
      <c r="CCE3" s="3485"/>
      <c r="CCF3" s="3485"/>
      <c r="CCG3" s="3485"/>
      <c r="CCH3" s="3485"/>
      <c r="CCI3" s="3485"/>
      <c r="CCJ3" s="3485"/>
      <c r="CCK3" s="3485"/>
      <c r="CCL3" s="3485"/>
      <c r="CCM3" s="3485"/>
      <c r="CCN3" s="3485"/>
      <c r="CCO3" s="3485"/>
      <c r="CCP3" s="3485"/>
      <c r="CCQ3" s="3485"/>
      <c r="CCR3" s="3485"/>
      <c r="CCS3" s="3485"/>
      <c r="CCT3" s="3485"/>
      <c r="CCU3" s="3485"/>
      <c r="CCV3" s="3485"/>
      <c r="CCW3" s="3485"/>
      <c r="CCX3" s="3485"/>
      <c r="CCY3" s="3485"/>
      <c r="CCZ3" s="3485"/>
      <c r="CDA3" s="3485"/>
      <c r="CDB3" s="3485"/>
      <c r="CDC3" s="3485"/>
      <c r="CDD3" s="3485"/>
      <c r="CDE3" s="3485"/>
      <c r="CDF3" s="3485"/>
      <c r="CDG3" s="3485"/>
      <c r="CDH3" s="3485"/>
      <c r="CDI3" s="3485"/>
      <c r="CDJ3" s="3485"/>
      <c r="CDK3" s="3485"/>
      <c r="CDL3" s="3485"/>
      <c r="CDM3" s="3485"/>
      <c r="CDN3" s="3485"/>
      <c r="CDO3" s="3485"/>
      <c r="CDP3" s="3485"/>
      <c r="CDQ3" s="3485"/>
      <c r="CDR3" s="3485"/>
      <c r="CDS3" s="3485"/>
      <c r="CDT3" s="3485"/>
      <c r="CDU3" s="3485"/>
      <c r="CDV3" s="3485"/>
      <c r="CDW3" s="3485"/>
      <c r="CDX3" s="3485"/>
      <c r="CDY3" s="3485"/>
      <c r="CDZ3" s="3485"/>
      <c r="CEA3" s="3485"/>
      <c r="CEB3" s="3485"/>
      <c r="CEC3" s="3485"/>
      <c r="CED3" s="3485"/>
      <c r="CEE3" s="3485"/>
      <c r="CEF3" s="3485"/>
      <c r="CEG3" s="3485"/>
      <c r="CEH3" s="3485"/>
      <c r="CEI3" s="3485"/>
      <c r="CEJ3" s="3485"/>
      <c r="CEK3" s="3485"/>
      <c r="CEL3" s="3485"/>
      <c r="CEM3" s="3485"/>
      <c r="CEN3" s="3485"/>
      <c r="CEO3" s="3485"/>
      <c r="CEP3" s="3485"/>
      <c r="CEQ3" s="3485"/>
      <c r="CER3" s="3485"/>
      <c r="CES3" s="3485"/>
      <c r="CET3" s="3485"/>
      <c r="CEU3" s="3485"/>
      <c r="CEV3" s="3485"/>
      <c r="CEW3" s="3485"/>
      <c r="CEX3" s="3485"/>
      <c r="CEY3" s="3485"/>
      <c r="CEZ3" s="3485"/>
      <c r="CFA3" s="3485"/>
      <c r="CFB3" s="3485"/>
      <c r="CFC3" s="3485"/>
      <c r="CFD3" s="3485"/>
      <c r="CFE3" s="3485"/>
      <c r="CFF3" s="3485"/>
      <c r="CFG3" s="3485"/>
      <c r="CFH3" s="3485"/>
      <c r="CFI3" s="3485"/>
      <c r="CFJ3" s="3485"/>
      <c r="CFK3" s="3485"/>
      <c r="CFL3" s="3485"/>
      <c r="CFM3" s="3485"/>
      <c r="CFN3" s="3485"/>
      <c r="CFO3" s="3485"/>
      <c r="CFP3" s="3485"/>
      <c r="CFQ3" s="3485"/>
      <c r="CFR3" s="3485"/>
      <c r="CFS3" s="3485"/>
      <c r="CFT3" s="3485"/>
      <c r="CFU3" s="3485"/>
      <c r="CFV3" s="3485"/>
      <c r="CFW3" s="3485"/>
      <c r="CFX3" s="3485"/>
      <c r="CFY3" s="3485"/>
      <c r="CFZ3" s="3485"/>
      <c r="CGA3" s="3485"/>
      <c r="CGB3" s="3485"/>
      <c r="CGC3" s="3485"/>
      <c r="CGD3" s="3485"/>
      <c r="CGE3" s="3485"/>
      <c r="CGF3" s="3485"/>
      <c r="CGG3" s="3485"/>
      <c r="CGH3" s="3485"/>
      <c r="CGI3" s="3485"/>
      <c r="CGJ3" s="3485"/>
      <c r="CGK3" s="3485"/>
      <c r="CGL3" s="3485"/>
      <c r="CGM3" s="3485"/>
      <c r="CGN3" s="3485"/>
      <c r="CGO3" s="3485"/>
      <c r="CGP3" s="3485"/>
      <c r="CGQ3" s="3485"/>
      <c r="CGR3" s="3485"/>
      <c r="CGS3" s="3485"/>
      <c r="CGT3" s="3485"/>
      <c r="CGU3" s="3485"/>
      <c r="CGV3" s="3485"/>
      <c r="CGW3" s="3485"/>
      <c r="CGX3" s="3485"/>
      <c r="CGY3" s="3485"/>
      <c r="CGZ3" s="3485"/>
      <c r="CHA3" s="3485"/>
      <c r="CHB3" s="3485"/>
      <c r="CHC3" s="3485"/>
      <c r="CHD3" s="3485"/>
      <c r="CHE3" s="3485"/>
      <c r="CHF3" s="3485"/>
      <c r="CHG3" s="3485"/>
      <c r="CHH3" s="3485"/>
      <c r="CHI3" s="3485"/>
      <c r="CHJ3" s="3485"/>
      <c r="CHK3" s="3485"/>
      <c r="CHL3" s="3485"/>
      <c r="CHM3" s="3485"/>
      <c r="CHN3" s="3485"/>
      <c r="CHO3" s="3485"/>
      <c r="CHP3" s="3485"/>
      <c r="CHQ3" s="3485"/>
      <c r="CHR3" s="3485"/>
      <c r="CHS3" s="3485"/>
      <c r="CHT3" s="3485"/>
      <c r="CHU3" s="3485"/>
      <c r="CHV3" s="3485"/>
      <c r="CHW3" s="3485"/>
      <c r="CHX3" s="3485"/>
      <c r="CHY3" s="3485"/>
      <c r="CHZ3" s="3485"/>
      <c r="CIA3" s="3485"/>
      <c r="CIB3" s="3485"/>
      <c r="CIC3" s="3485"/>
      <c r="CID3" s="3485"/>
      <c r="CIE3" s="3485"/>
      <c r="CIF3" s="3485"/>
      <c r="CIG3" s="3485"/>
      <c r="CIH3" s="3485"/>
      <c r="CII3" s="3485"/>
      <c r="CIJ3" s="3485"/>
      <c r="CIK3" s="3485"/>
      <c r="CIL3" s="3485"/>
      <c r="CIM3" s="3485"/>
      <c r="CIN3" s="3485"/>
      <c r="CIO3" s="3485"/>
      <c r="CIP3" s="3485"/>
      <c r="CIQ3" s="3485"/>
      <c r="CIR3" s="3485"/>
      <c r="CIS3" s="3485"/>
      <c r="CIT3" s="3485"/>
      <c r="CIU3" s="3485"/>
      <c r="CIV3" s="3485"/>
      <c r="CIW3" s="3485"/>
      <c r="CIX3" s="3485"/>
      <c r="CIY3" s="3485"/>
      <c r="CIZ3" s="3485"/>
      <c r="CJA3" s="3485"/>
      <c r="CJB3" s="3485"/>
      <c r="CJC3" s="3485"/>
      <c r="CJD3" s="3485"/>
      <c r="CJE3" s="3485"/>
      <c r="CJF3" s="3485"/>
      <c r="CJG3" s="3485"/>
      <c r="CJH3" s="3485"/>
      <c r="CJI3" s="3485"/>
      <c r="CJJ3" s="3485"/>
      <c r="CJK3" s="3485"/>
      <c r="CJL3" s="3485"/>
      <c r="CJM3" s="3485"/>
      <c r="CJN3" s="3485"/>
      <c r="CJO3" s="3485"/>
      <c r="CJP3" s="3485"/>
      <c r="CJQ3" s="3485"/>
      <c r="CJR3" s="3485"/>
      <c r="CJS3" s="3485"/>
      <c r="CJT3" s="3485"/>
      <c r="CJU3" s="3485"/>
      <c r="CJV3" s="3485"/>
      <c r="CJW3" s="3485"/>
      <c r="CJX3" s="3485"/>
      <c r="CJY3" s="3485"/>
      <c r="CJZ3" s="3485"/>
      <c r="CKA3" s="3485"/>
      <c r="CKB3" s="3485"/>
      <c r="CKC3" s="3485"/>
      <c r="CKD3" s="3485"/>
      <c r="CKE3" s="3485"/>
      <c r="CKF3" s="3485"/>
      <c r="CKG3" s="3485"/>
      <c r="CKH3" s="3485"/>
      <c r="CKI3" s="3485"/>
      <c r="CKJ3" s="3485"/>
      <c r="CKK3" s="3485"/>
      <c r="CKL3" s="3485"/>
      <c r="CKM3" s="3485"/>
      <c r="CKN3" s="3485"/>
      <c r="CKO3" s="3485"/>
      <c r="CKP3" s="3485"/>
      <c r="CKQ3" s="3485"/>
      <c r="CKR3" s="3485"/>
      <c r="CKS3" s="3485"/>
      <c r="CKT3" s="3485"/>
      <c r="CKU3" s="3485"/>
      <c r="CKV3" s="3485"/>
      <c r="CKW3" s="3485"/>
      <c r="CKX3" s="3485"/>
      <c r="CKY3" s="3485"/>
      <c r="CKZ3" s="3485"/>
      <c r="CLA3" s="3485"/>
      <c r="CLB3" s="3485"/>
      <c r="CLC3" s="3485"/>
      <c r="CLD3" s="3485"/>
      <c r="CLE3" s="3485"/>
      <c r="CLF3" s="3485"/>
      <c r="CLG3" s="3485"/>
      <c r="CLH3" s="3485"/>
      <c r="CLI3" s="3485"/>
      <c r="CLJ3" s="3485"/>
      <c r="CLK3" s="3485"/>
      <c r="CLL3" s="3485"/>
      <c r="CLM3" s="3485"/>
      <c r="CLN3" s="3485"/>
      <c r="CLO3" s="3485"/>
      <c r="CLP3" s="3485"/>
      <c r="CLQ3" s="3485"/>
      <c r="CLR3" s="3485"/>
      <c r="CLS3" s="3485"/>
      <c r="CLT3" s="3485"/>
      <c r="CLU3" s="3485"/>
      <c r="CLV3" s="3485"/>
      <c r="CLW3" s="3485"/>
      <c r="CLX3" s="3485"/>
      <c r="CLY3" s="3485"/>
      <c r="CLZ3" s="3485"/>
      <c r="CMA3" s="3485"/>
      <c r="CMB3" s="3485"/>
      <c r="CMC3" s="3485"/>
      <c r="CMD3" s="3485"/>
      <c r="CME3" s="3485"/>
      <c r="CMF3" s="3485"/>
      <c r="CMG3" s="3485"/>
      <c r="CMH3" s="3485"/>
      <c r="CMI3" s="3485"/>
      <c r="CMJ3" s="3485"/>
      <c r="CMK3" s="3485"/>
      <c r="CML3" s="3485"/>
      <c r="CMM3" s="3485"/>
      <c r="CMN3" s="3485"/>
      <c r="CMO3" s="3485"/>
      <c r="CMP3" s="3485"/>
      <c r="CMQ3" s="3485"/>
      <c r="CMR3" s="3485"/>
      <c r="CMS3" s="3485"/>
      <c r="CMT3" s="3485"/>
      <c r="CMU3" s="3485"/>
      <c r="CMV3" s="3485"/>
      <c r="CMW3" s="3485"/>
      <c r="CMX3" s="3485"/>
      <c r="CMY3" s="3485"/>
      <c r="CMZ3" s="3485"/>
      <c r="CNA3" s="3485"/>
      <c r="CNB3" s="3485"/>
      <c r="CNC3" s="3485"/>
      <c r="CND3" s="3485"/>
      <c r="CNE3" s="3485"/>
      <c r="CNF3" s="3485"/>
      <c r="CNG3" s="3485"/>
      <c r="CNH3" s="3485"/>
      <c r="CNI3" s="3485"/>
      <c r="CNJ3" s="3485"/>
      <c r="CNK3" s="3485"/>
      <c r="CNL3" s="3485"/>
      <c r="CNM3" s="3485"/>
      <c r="CNN3" s="3485"/>
      <c r="CNO3" s="3485"/>
      <c r="CNP3" s="3485"/>
      <c r="CNQ3" s="3485"/>
      <c r="CNR3" s="3485"/>
      <c r="CNS3" s="3485"/>
      <c r="CNT3" s="3485"/>
      <c r="CNU3" s="3485"/>
      <c r="CNV3" s="3485"/>
      <c r="CNW3" s="3485"/>
      <c r="CNX3" s="3485"/>
      <c r="CNY3" s="3485"/>
      <c r="CNZ3" s="3485"/>
      <c r="COA3" s="3485"/>
      <c r="COB3" s="3485"/>
      <c r="COC3" s="3485"/>
      <c r="COD3" s="3485"/>
      <c r="COE3" s="3485"/>
      <c r="COF3" s="3485"/>
      <c r="COG3" s="3485"/>
      <c r="COH3" s="3485"/>
      <c r="COI3" s="3485"/>
      <c r="COJ3" s="3485"/>
      <c r="COK3" s="3485"/>
      <c r="COL3" s="3485"/>
      <c r="COM3" s="3485"/>
      <c r="CON3" s="3485"/>
      <c r="COO3" s="3485"/>
      <c r="COP3" s="3485"/>
      <c r="COQ3" s="3485"/>
      <c r="COR3" s="3485"/>
      <c r="COS3" s="3485"/>
      <c r="COT3" s="3485"/>
      <c r="COU3" s="3485"/>
      <c r="COV3" s="3485"/>
      <c r="COW3" s="3485"/>
      <c r="COX3" s="3485"/>
      <c r="COY3" s="3485"/>
      <c r="COZ3" s="3485"/>
      <c r="CPA3" s="3485"/>
      <c r="CPB3" s="3485"/>
      <c r="CPC3" s="3485"/>
      <c r="CPD3" s="3485"/>
      <c r="CPE3" s="3485"/>
      <c r="CPF3" s="3485"/>
      <c r="CPG3" s="3485"/>
      <c r="CPH3" s="3485"/>
      <c r="CPI3" s="3485"/>
      <c r="CPJ3" s="3485"/>
      <c r="CPK3" s="3485"/>
      <c r="CPL3" s="3485"/>
      <c r="CPM3" s="3485"/>
      <c r="CPN3" s="3485"/>
      <c r="CPO3" s="3485"/>
      <c r="CPP3" s="3485"/>
      <c r="CPQ3" s="3485"/>
      <c r="CPR3" s="3485"/>
      <c r="CPS3" s="3485"/>
      <c r="CPT3" s="3485"/>
      <c r="CPU3" s="3485"/>
      <c r="CPV3" s="3485"/>
      <c r="CPW3" s="3485"/>
      <c r="CPX3" s="3485"/>
      <c r="CPY3" s="3485"/>
      <c r="CPZ3" s="3485"/>
      <c r="CQA3" s="3485"/>
      <c r="CQB3" s="3485"/>
      <c r="CQC3" s="3485"/>
      <c r="CQD3" s="3485"/>
      <c r="CQE3" s="3485"/>
      <c r="CQF3" s="3485"/>
      <c r="CQG3" s="3485"/>
      <c r="CQH3" s="3485"/>
      <c r="CQI3" s="3485"/>
      <c r="CQJ3" s="3485"/>
      <c r="CQK3" s="3485"/>
      <c r="CQL3" s="3485"/>
      <c r="CQM3" s="3485"/>
      <c r="CQN3" s="3485"/>
      <c r="CQO3" s="3485"/>
      <c r="CQP3" s="3485"/>
      <c r="CQQ3" s="3485"/>
      <c r="CQR3" s="3485"/>
      <c r="CQS3" s="3485"/>
      <c r="CQT3" s="3485"/>
      <c r="CQU3" s="3485"/>
      <c r="CQV3" s="3485"/>
      <c r="CQW3" s="3485"/>
      <c r="CQX3" s="3485"/>
      <c r="CQY3" s="3485"/>
      <c r="CQZ3" s="3485"/>
      <c r="CRA3" s="3485"/>
      <c r="CRB3" s="3485"/>
      <c r="CRC3" s="3485"/>
      <c r="CRD3" s="3485"/>
      <c r="CRE3" s="3485"/>
      <c r="CRF3" s="3485"/>
      <c r="CRG3" s="3485"/>
      <c r="CRH3" s="3485"/>
      <c r="CRI3" s="3485"/>
      <c r="CRJ3" s="3485"/>
      <c r="CRK3" s="3485"/>
      <c r="CRL3" s="3485"/>
      <c r="CRM3" s="3485"/>
      <c r="CRN3" s="3485"/>
      <c r="CRO3" s="3485"/>
      <c r="CRP3" s="3485"/>
      <c r="CRQ3" s="3485"/>
      <c r="CRR3" s="3485"/>
      <c r="CRS3" s="3485"/>
      <c r="CRT3" s="3485"/>
      <c r="CRU3" s="3485"/>
      <c r="CRV3" s="3485"/>
      <c r="CRW3" s="3485"/>
      <c r="CRX3" s="3485"/>
      <c r="CRY3" s="3485"/>
      <c r="CRZ3" s="3485"/>
      <c r="CSA3" s="3485"/>
      <c r="CSB3" s="3485"/>
      <c r="CSC3" s="3485"/>
      <c r="CSD3" s="3485"/>
      <c r="CSE3" s="3485"/>
      <c r="CSF3" s="3485"/>
      <c r="CSG3" s="3485"/>
      <c r="CSH3" s="3485"/>
      <c r="CSI3" s="3485"/>
      <c r="CSJ3" s="3485"/>
      <c r="CSK3" s="3485"/>
      <c r="CSL3" s="3485"/>
      <c r="CSM3" s="3485"/>
      <c r="CSN3" s="3485"/>
      <c r="CSO3" s="3485"/>
      <c r="CSP3" s="3485"/>
      <c r="CSQ3" s="3485"/>
      <c r="CSR3" s="3485"/>
      <c r="CSS3" s="3485"/>
      <c r="CST3" s="3485"/>
      <c r="CSU3" s="3485"/>
      <c r="CSV3" s="3485"/>
      <c r="CSW3" s="3485"/>
      <c r="CSX3" s="3485"/>
      <c r="CSY3" s="3485"/>
      <c r="CSZ3" s="3485"/>
      <c r="CTA3" s="3485"/>
      <c r="CTB3" s="3485"/>
      <c r="CTC3" s="3485"/>
      <c r="CTD3" s="3485"/>
      <c r="CTE3" s="3485"/>
      <c r="CTF3" s="3485"/>
      <c r="CTG3" s="3485"/>
      <c r="CTH3" s="3485"/>
      <c r="CTI3" s="3485"/>
      <c r="CTJ3" s="3485"/>
      <c r="CTK3" s="3485"/>
      <c r="CTL3" s="3485"/>
      <c r="CTM3" s="3485"/>
      <c r="CTN3" s="3485"/>
      <c r="CTO3" s="3485"/>
      <c r="CTP3" s="3485"/>
      <c r="CTQ3" s="3485"/>
      <c r="CTR3" s="3485"/>
      <c r="CTS3" s="3485"/>
      <c r="CTT3" s="3485"/>
      <c r="CTU3" s="3485"/>
      <c r="CTV3" s="3485"/>
      <c r="CTW3" s="3485"/>
      <c r="CTX3" s="3485"/>
      <c r="CTY3" s="3485"/>
      <c r="CTZ3" s="3485"/>
      <c r="CUA3" s="3485"/>
      <c r="CUB3" s="3485"/>
      <c r="CUC3" s="3485"/>
      <c r="CUD3" s="3485"/>
      <c r="CUE3" s="3485"/>
      <c r="CUF3" s="3485"/>
      <c r="CUG3" s="3485"/>
      <c r="CUH3" s="3485"/>
      <c r="CUI3" s="3485"/>
      <c r="CUJ3" s="3485"/>
      <c r="CUK3" s="3485"/>
      <c r="CUL3" s="3485"/>
      <c r="CUM3" s="3485"/>
      <c r="CUN3" s="3485"/>
      <c r="CUO3" s="3485"/>
      <c r="CUP3" s="3485"/>
      <c r="CUQ3" s="3485"/>
      <c r="CUR3" s="3485"/>
      <c r="CUS3" s="3485"/>
      <c r="CUT3" s="3485"/>
      <c r="CUU3" s="3485"/>
      <c r="CUV3" s="3485"/>
      <c r="CUW3" s="3485"/>
      <c r="CUX3" s="3485"/>
      <c r="CUY3" s="3485"/>
      <c r="CUZ3" s="3485"/>
      <c r="CVA3" s="3485"/>
      <c r="CVB3" s="3485"/>
      <c r="CVC3" s="3485"/>
      <c r="CVD3" s="3485"/>
      <c r="CVE3" s="3485"/>
      <c r="CVF3" s="3485"/>
      <c r="CVG3" s="3485"/>
      <c r="CVH3" s="3485"/>
      <c r="CVI3" s="3485"/>
      <c r="CVJ3" s="3485"/>
      <c r="CVK3" s="3485"/>
      <c r="CVL3" s="3485"/>
      <c r="CVM3" s="3485"/>
      <c r="CVN3" s="3485"/>
      <c r="CVO3" s="3485"/>
      <c r="CVP3" s="3485"/>
      <c r="CVQ3" s="3485"/>
      <c r="CVR3" s="3485"/>
      <c r="CVS3" s="3485"/>
      <c r="CVT3" s="3485"/>
      <c r="CVU3" s="3485"/>
      <c r="CVV3" s="3485"/>
      <c r="CVW3" s="3485"/>
      <c r="CVX3" s="3485"/>
      <c r="CVY3" s="3485"/>
      <c r="CVZ3" s="3485"/>
      <c r="CWA3" s="3485"/>
      <c r="CWB3" s="3485"/>
      <c r="CWC3" s="3485"/>
      <c r="CWD3" s="3485"/>
      <c r="CWE3" s="3485"/>
      <c r="CWF3" s="3485"/>
      <c r="CWG3" s="3485"/>
      <c r="CWH3" s="3485"/>
      <c r="CWI3" s="3485"/>
      <c r="CWJ3" s="3485"/>
      <c r="CWK3" s="3485"/>
      <c r="CWL3" s="3485"/>
      <c r="CWM3" s="3485"/>
      <c r="CWN3" s="3485"/>
      <c r="CWO3" s="3485"/>
      <c r="CWP3" s="3485"/>
      <c r="CWQ3" s="3485"/>
      <c r="CWR3" s="3485"/>
      <c r="CWS3" s="3485"/>
      <c r="CWT3" s="3485"/>
      <c r="CWU3" s="3485"/>
      <c r="CWV3" s="3485"/>
      <c r="CWW3" s="3485"/>
      <c r="CWX3" s="3485"/>
      <c r="CWY3" s="3485"/>
      <c r="CWZ3" s="3485"/>
      <c r="CXA3" s="3485"/>
      <c r="CXB3" s="3485"/>
      <c r="CXC3" s="3485"/>
      <c r="CXD3" s="3485"/>
      <c r="CXE3" s="3485"/>
      <c r="CXF3" s="3485"/>
      <c r="CXG3" s="3485"/>
      <c r="CXH3" s="3485"/>
      <c r="CXI3" s="3485"/>
      <c r="CXJ3" s="3485"/>
      <c r="CXK3" s="3485"/>
      <c r="CXL3" s="3485"/>
      <c r="CXM3" s="3485"/>
      <c r="CXN3" s="3485"/>
      <c r="CXO3" s="3485"/>
      <c r="CXP3" s="3485"/>
      <c r="CXQ3" s="3485"/>
      <c r="CXR3" s="3485"/>
      <c r="CXS3" s="3485"/>
      <c r="CXT3" s="3485"/>
      <c r="CXU3" s="3485"/>
      <c r="CXV3" s="3485"/>
      <c r="CXW3" s="3485"/>
      <c r="CXX3" s="3485"/>
      <c r="CXY3" s="3485"/>
      <c r="CXZ3" s="3485"/>
      <c r="CYA3" s="3485"/>
      <c r="CYB3" s="3485"/>
      <c r="CYC3" s="3485"/>
      <c r="CYD3" s="3485"/>
      <c r="CYE3" s="3485"/>
      <c r="CYF3" s="3485"/>
      <c r="CYG3" s="3485"/>
      <c r="CYH3" s="3485"/>
      <c r="CYI3" s="3485"/>
      <c r="CYJ3" s="3485"/>
      <c r="CYK3" s="3485"/>
      <c r="CYL3" s="3485"/>
      <c r="CYM3" s="3485"/>
      <c r="CYN3" s="3485"/>
      <c r="CYO3" s="3485"/>
      <c r="CYP3" s="3485"/>
      <c r="CYQ3" s="3485"/>
      <c r="CYR3" s="3485"/>
      <c r="CYS3" s="3485"/>
      <c r="CYT3" s="3485"/>
      <c r="CYU3" s="3485"/>
      <c r="CYV3" s="3485"/>
      <c r="CYW3" s="3485"/>
      <c r="CYX3" s="3485"/>
      <c r="CYY3" s="3485"/>
      <c r="CYZ3" s="3485"/>
      <c r="CZA3" s="3485"/>
      <c r="CZB3" s="3485"/>
      <c r="CZC3" s="3485"/>
      <c r="CZD3" s="3485"/>
      <c r="CZE3" s="3485"/>
      <c r="CZF3" s="3485"/>
      <c r="CZG3" s="3485"/>
      <c r="CZH3" s="3485"/>
      <c r="CZI3" s="3485"/>
      <c r="CZJ3" s="3485"/>
      <c r="CZK3" s="3485"/>
      <c r="CZL3" s="3485"/>
      <c r="CZM3" s="3485"/>
      <c r="CZN3" s="3485"/>
      <c r="CZO3" s="3485"/>
      <c r="CZP3" s="3485"/>
      <c r="CZQ3" s="3485"/>
      <c r="CZR3" s="3485"/>
      <c r="CZS3" s="3485"/>
      <c r="CZT3" s="3485"/>
      <c r="CZU3" s="3485"/>
      <c r="CZV3" s="3485"/>
      <c r="CZW3" s="3485"/>
      <c r="CZX3" s="3485"/>
      <c r="CZY3" s="3485"/>
      <c r="CZZ3" s="3485"/>
      <c r="DAA3" s="3485"/>
      <c r="DAB3" s="3485"/>
      <c r="DAC3" s="3485"/>
      <c r="DAD3" s="3485"/>
      <c r="DAE3" s="3485"/>
      <c r="DAF3" s="3485"/>
      <c r="DAG3" s="3485"/>
      <c r="DAH3" s="3485"/>
      <c r="DAI3" s="3485"/>
      <c r="DAJ3" s="3485"/>
      <c r="DAK3" s="3485"/>
      <c r="DAL3" s="3485"/>
      <c r="DAM3" s="3485"/>
      <c r="DAN3" s="3485"/>
      <c r="DAO3" s="3485"/>
      <c r="DAP3" s="3485"/>
      <c r="DAQ3" s="3485"/>
      <c r="DAR3" s="3485"/>
      <c r="DAS3" s="3485"/>
      <c r="DAT3" s="3485"/>
      <c r="DAU3" s="3485"/>
      <c r="DAV3" s="3485"/>
      <c r="DAW3" s="3485"/>
      <c r="DAX3" s="3485"/>
      <c r="DAY3" s="3485"/>
      <c r="DAZ3" s="3485"/>
      <c r="DBA3" s="3485"/>
      <c r="DBB3" s="3485"/>
      <c r="DBC3" s="3485"/>
      <c r="DBD3" s="3485"/>
      <c r="DBE3" s="3485"/>
      <c r="DBF3" s="3485"/>
      <c r="DBG3" s="3485"/>
      <c r="DBH3" s="3485"/>
      <c r="DBI3" s="3485"/>
      <c r="DBJ3" s="3485"/>
      <c r="DBK3" s="3485"/>
      <c r="DBL3" s="3485"/>
      <c r="DBM3" s="3485"/>
      <c r="DBN3" s="3485"/>
      <c r="DBO3" s="3485"/>
      <c r="DBP3" s="3485"/>
      <c r="DBQ3" s="3485"/>
      <c r="DBR3" s="3485"/>
      <c r="DBS3" s="3485"/>
      <c r="DBT3" s="3485"/>
      <c r="DBU3" s="3485"/>
      <c r="DBV3" s="3485"/>
      <c r="DBW3" s="3485"/>
      <c r="DBX3" s="3485"/>
      <c r="DBY3" s="3485"/>
      <c r="DBZ3" s="3485"/>
      <c r="DCA3" s="3485"/>
      <c r="DCB3" s="3485"/>
      <c r="DCC3" s="3485"/>
      <c r="DCD3" s="3485"/>
      <c r="DCE3" s="3485"/>
      <c r="DCF3" s="3485"/>
      <c r="DCG3" s="3485"/>
      <c r="DCH3" s="3485"/>
      <c r="DCI3" s="3485"/>
      <c r="DCJ3" s="3485"/>
      <c r="DCK3" s="3485"/>
      <c r="DCL3" s="3485"/>
      <c r="DCM3" s="3485"/>
      <c r="DCN3" s="3485"/>
      <c r="DCO3" s="3485"/>
      <c r="DCP3" s="3485"/>
      <c r="DCQ3" s="3485"/>
      <c r="DCR3" s="3485"/>
      <c r="DCS3" s="3485"/>
      <c r="DCT3" s="3485"/>
      <c r="DCU3" s="3485"/>
      <c r="DCV3" s="3485"/>
      <c r="DCW3" s="3485"/>
      <c r="DCX3" s="3485"/>
      <c r="DCY3" s="3485"/>
      <c r="DCZ3" s="3485"/>
      <c r="DDA3" s="3485"/>
      <c r="DDB3" s="3485"/>
      <c r="DDC3" s="3485"/>
      <c r="DDD3" s="3485"/>
      <c r="DDE3" s="3485"/>
      <c r="DDF3" s="3485"/>
      <c r="DDG3" s="3485"/>
      <c r="DDH3" s="3485"/>
      <c r="DDI3" s="3485"/>
      <c r="DDJ3" s="3485"/>
      <c r="DDK3" s="3485"/>
      <c r="DDL3" s="3485"/>
      <c r="DDM3" s="3485"/>
      <c r="DDN3" s="3485"/>
      <c r="DDO3" s="3485"/>
      <c r="DDP3" s="3485"/>
      <c r="DDQ3" s="3485"/>
      <c r="DDR3" s="3485"/>
      <c r="DDS3" s="3485"/>
      <c r="DDT3" s="3485"/>
      <c r="DDU3" s="3485"/>
      <c r="DDV3" s="3485"/>
      <c r="DDW3" s="3485"/>
      <c r="DDX3" s="3485"/>
      <c r="DDY3" s="3485"/>
      <c r="DDZ3" s="3485"/>
      <c r="DEA3" s="3485"/>
      <c r="DEB3" s="3485"/>
      <c r="DEC3" s="3485"/>
      <c r="DED3" s="3485"/>
      <c r="DEE3" s="3485"/>
      <c r="DEF3" s="3485"/>
      <c r="DEG3" s="3485"/>
      <c r="DEH3" s="3485"/>
      <c r="DEI3" s="3485"/>
      <c r="DEJ3" s="3485"/>
      <c r="DEK3" s="3485"/>
      <c r="DEL3" s="3485"/>
      <c r="DEM3" s="3485"/>
      <c r="DEN3" s="3485"/>
      <c r="DEO3" s="3485"/>
      <c r="DEP3" s="3485"/>
      <c r="DEQ3" s="3485"/>
      <c r="DER3" s="3485"/>
      <c r="DES3" s="3485"/>
      <c r="DET3" s="3485"/>
      <c r="DEU3" s="3485"/>
      <c r="DEV3" s="3485"/>
      <c r="DEW3" s="3485"/>
      <c r="DEX3" s="3485"/>
      <c r="DEY3" s="3485"/>
      <c r="DEZ3" s="3485"/>
      <c r="DFA3" s="3485"/>
      <c r="DFB3" s="3485"/>
      <c r="DFC3" s="3485"/>
      <c r="DFD3" s="3485"/>
      <c r="DFE3" s="3485"/>
      <c r="DFF3" s="3485"/>
      <c r="DFG3" s="3485"/>
      <c r="DFH3" s="3485"/>
      <c r="DFI3" s="3485"/>
      <c r="DFJ3" s="3485"/>
      <c r="DFK3" s="3485"/>
      <c r="DFL3" s="3485"/>
      <c r="DFM3" s="3485"/>
      <c r="DFN3" s="3485"/>
      <c r="DFO3" s="3485"/>
      <c r="DFP3" s="3485"/>
      <c r="DFQ3" s="3485"/>
      <c r="DFR3" s="3485"/>
      <c r="DFS3" s="3485"/>
      <c r="DFT3" s="3485"/>
      <c r="DFU3" s="3485"/>
      <c r="DFV3" s="3485"/>
      <c r="DFW3" s="3485"/>
      <c r="DFX3" s="3485"/>
      <c r="DFY3" s="3485"/>
      <c r="DFZ3" s="3485"/>
      <c r="DGA3" s="3485"/>
      <c r="DGB3" s="3485"/>
      <c r="DGC3" s="3485"/>
      <c r="DGD3" s="3485"/>
      <c r="DGE3" s="3485"/>
      <c r="DGF3" s="3485"/>
      <c r="DGG3" s="3485"/>
      <c r="DGH3" s="3485"/>
      <c r="DGI3" s="3485"/>
      <c r="DGJ3" s="3485"/>
      <c r="DGK3" s="3485"/>
      <c r="DGL3" s="3485"/>
      <c r="DGM3" s="3485"/>
      <c r="DGN3" s="3485"/>
      <c r="DGO3" s="3485"/>
      <c r="DGP3" s="3485"/>
      <c r="DGQ3" s="3485"/>
      <c r="DGR3" s="3485"/>
      <c r="DGS3" s="3485"/>
      <c r="DGT3" s="3485"/>
      <c r="DGU3" s="3485"/>
      <c r="DGV3" s="3485"/>
      <c r="DGW3" s="3485"/>
      <c r="DGX3" s="3485"/>
      <c r="DGY3" s="3485"/>
      <c r="DGZ3" s="3485"/>
      <c r="DHA3" s="3485"/>
      <c r="DHB3" s="3485"/>
      <c r="DHC3" s="3485"/>
      <c r="DHD3" s="3485"/>
      <c r="DHE3" s="3485"/>
      <c r="DHF3" s="3485"/>
      <c r="DHG3" s="3485"/>
      <c r="DHH3" s="3485"/>
      <c r="DHI3" s="3485"/>
      <c r="DHJ3" s="3485"/>
      <c r="DHK3" s="3485"/>
      <c r="DHL3" s="3485"/>
      <c r="DHM3" s="3485"/>
      <c r="DHN3" s="3485"/>
      <c r="DHO3" s="3485"/>
      <c r="DHP3" s="3485"/>
      <c r="DHQ3" s="3485"/>
      <c r="DHR3" s="3485"/>
      <c r="DHS3" s="3485"/>
      <c r="DHT3" s="3485"/>
      <c r="DHU3" s="3485"/>
      <c r="DHV3" s="3485"/>
      <c r="DHW3" s="3485"/>
      <c r="DHX3" s="3485"/>
      <c r="DHY3" s="3485"/>
      <c r="DHZ3" s="3485"/>
      <c r="DIA3" s="3485"/>
      <c r="DIB3" s="3485"/>
      <c r="DIC3" s="3485"/>
      <c r="DID3" s="3485"/>
      <c r="DIE3" s="3485"/>
      <c r="DIF3" s="3485"/>
      <c r="DIG3" s="3485"/>
      <c r="DIH3" s="3485"/>
      <c r="DII3" s="3485"/>
      <c r="DIJ3" s="3485"/>
      <c r="DIK3" s="3485"/>
      <c r="DIL3" s="3485"/>
      <c r="DIM3" s="3485"/>
      <c r="DIN3" s="3485"/>
      <c r="DIO3" s="3485"/>
      <c r="DIP3" s="3485"/>
      <c r="DIQ3" s="3485"/>
      <c r="DIR3" s="3485"/>
      <c r="DIS3" s="3485"/>
      <c r="DIT3" s="3485"/>
      <c r="DIU3" s="3485"/>
      <c r="DIV3" s="3485"/>
      <c r="DIW3" s="3485"/>
      <c r="DIX3" s="3485"/>
      <c r="DIY3" s="3485"/>
      <c r="DIZ3" s="3485"/>
      <c r="DJA3" s="3485"/>
      <c r="DJB3" s="3485"/>
      <c r="DJC3" s="3485"/>
      <c r="DJD3" s="3485"/>
      <c r="DJE3" s="3485"/>
      <c r="DJF3" s="3485"/>
      <c r="DJG3" s="3485"/>
      <c r="DJH3" s="3485"/>
      <c r="DJI3" s="3485"/>
      <c r="DJJ3" s="3485"/>
      <c r="DJK3" s="3485"/>
      <c r="DJL3" s="3485"/>
      <c r="DJM3" s="3485"/>
      <c r="DJN3" s="3485"/>
      <c r="DJO3" s="3485"/>
      <c r="DJP3" s="3485"/>
      <c r="DJQ3" s="3485"/>
      <c r="DJR3" s="3485"/>
      <c r="DJS3" s="3485"/>
      <c r="DJT3" s="3485"/>
      <c r="DJU3" s="3485"/>
      <c r="DJV3" s="3485"/>
      <c r="DJW3" s="3485"/>
      <c r="DJX3" s="3485"/>
      <c r="DJY3" s="3485"/>
      <c r="DJZ3" s="3485"/>
      <c r="DKA3" s="3485"/>
      <c r="DKB3" s="3485"/>
      <c r="DKC3" s="3485"/>
      <c r="DKD3" s="3485"/>
      <c r="DKE3" s="3485"/>
      <c r="DKF3" s="3485"/>
      <c r="DKG3" s="3485"/>
      <c r="DKH3" s="3485"/>
      <c r="DKI3" s="3485"/>
      <c r="DKJ3" s="3485"/>
      <c r="DKK3" s="3485"/>
      <c r="DKL3" s="3485"/>
      <c r="DKM3" s="3485"/>
      <c r="DKN3" s="3485"/>
      <c r="DKO3" s="3485"/>
      <c r="DKP3" s="3485"/>
      <c r="DKQ3" s="3485"/>
      <c r="DKR3" s="3485"/>
      <c r="DKS3" s="3485"/>
      <c r="DKT3" s="3485"/>
      <c r="DKU3" s="3485"/>
      <c r="DKV3" s="3485"/>
      <c r="DKW3" s="3485"/>
      <c r="DKX3" s="3485"/>
      <c r="DKY3" s="3485"/>
      <c r="DKZ3" s="3485"/>
      <c r="DLA3" s="3485"/>
      <c r="DLB3" s="3485"/>
      <c r="DLC3" s="3485"/>
      <c r="DLD3" s="3485"/>
      <c r="DLE3" s="3485"/>
      <c r="DLF3" s="3485"/>
      <c r="DLG3" s="3485"/>
      <c r="DLH3" s="3485"/>
      <c r="DLI3" s="3485"/>
      <c r="DLJ3" s="3485"/>
      <c r="DLK3" s="3485"/>
      <c r="DLL3" s="3485"/>
      <c r="DLM3" s="3485"/>
      <c r="DLN3" s="3485"/>
      <c r="DLO3" s="3485"/>
      <c r="DLP3" s="3485"/>
      <c r="DLQ3" s="3485"/>
      <c r="DLR3" s="3485"/>
      <c r="DLS3" s="3485"/>
      <c r="DLT3" s="3485"/>
      <c r="DLU3" s="3485"/>
      <c r="DLV3" s="3485"/>
      <c r="DLW3" s="3485"/>
      <c r="DLX3" s="3485"/>
      <c r="DLY3" s="3485"/>
      <c r="DLZ3" s="3485"/>
      <c r="DMA3" s="3485"/>
      <c r="DMB3" s="3485"/>
      <c r="DMC3" s="3485"/>
      <c r="DMD3" s="3485"/>
      <c r="DME3" s="3485"/>
      <c r="DMF3" s="3485"/>
      <c r="DMG3" s="3485"/>
      <c r="DMH3" s="3485"/>
      <c r="DMI3" s="3485"/>
      <c r="DMJ3" s="3485"/>
      <c r="DMK3" s="3485"/>
      <c r="DML3" s="3485"/>
      <c r="DMM3" s="3485"/>
      <c r="DMN3" s="3485"/>
      <c r="DMO3" s="3485"/>
      <c r="DMP3" s="3485"/>
      <c r="DMQ3" s="3485"/>
      <c r="DMR3" s="3485"/>
      <c r="DMS3" s="3485"/>
      <c r="DMT3" s="3485"/>
      <c r="DMU3" s="3485"/>
      <c r="DMV3" s="3485"/>
      <c r="DMW3" s="3485"/>
      <c r="DMX3" s="3485"/>
      <c r="DMY3" s="3485"/>
      <c r="DMZ3" s="3485"/>
      <c r="DNA3" s="3485"/>
      <c r="DNB3" s="3485"/>
      <c r="DNC3" s="3485"/>
      <c r="DND3" s="3485"/>
      <c r="DNE3" s="3485"/>
      <c r="DNF3" s="3485"/>
      <c r="DNG3" s="3485"/>
      <c r="DNH3" s="3485"/>
      <c r="DNI3" s="3485"/>
      <c r="DNJ3" s="3485"/>
      <c r="DNK3" s="3485"/>
      <c r="DNL3" s="3485"/>
      <c r="DNM3" s="3485"/>
      <c r="DNN3" s="3485"/>
      <c r="DNO3" s="3485"/>
      <c r="DNP3" s="3485"/>
      <c r="DNQ3" s="3485"/>
      <c r="DNR3" s="3485"/>
      <c r="DNS3" s="3485"/>
      <c r="DNT3" s="3485"/>
      <c r="DNU3" s="3485"/>
      <c r="DNV3" s="3485"/>
      <c r="DNW3" s="3485"/>
      <c r="DNX3" s="3485"/>
      <c r="DNY3" s="3485"/>
      <c r="DNZ3" s="3485"/>
      <c r="DOA3" s="3485"/>
      <c r="DOB3" s="3485"/>
      <c r="DOC3" s="3485"/>
      <c r="DOD3" s="3485"/>
      <c r="DOE3" s="3485"/>
      <c r="DOF3" s="3485"/>
      <c r="DOG3" s="3485"/>
      <c r="DOH3" s="3485"/>
      <c r="DOI3" s="3485"/>
      <c r="DOJ3" s="3485"/>
      <c r="DOK3" s="3485"/>
      <c r="DOL3" s="3485"/>
      <c r="DOM3" s="3485"/>
      <c r="DON3" s="3485"/>
      <c r="DOO3" s="3485"/>
      <c r="DOP3" s="3485"/>
      <c r="DOQ3" s="3485"/>
      <c r="DOR3" s="3485"/>
      <c r="DOS3" s="3485"/>
      <c r="DOT3" s="3485"/>
      <c r="DOU3" s="3485"/>
      <c r="DOV3" s="3485"/>
      <c r="DOW3" s="3485"/>
      <c r="DOX3" s="3485"/>
      <c r="DOY3" s="3485"/>
      <c r="DOZ3" s="3485"/>
      <c r="DPA3" s="3485"/>
      <c r="DPB3" s="3485"/>
      <c r="DPC3" s="3485"/>
      <c r="DPD3" s="3485"/>
      <c r="DPE3" s="3485"/>
      <c r="DPF3" s="3485"/>
      <c r="DPG3" s="3485"/>
      <c r="DPH3" s="3485"/>
      <c r="DPI3" s="3485"/>
      <c r="DPJ3" s="3485"/>
      <c r="DPK3" s="3485"/>
      <c r="DPL3" s="3485"/>
      <c r="DPM3" s="3485"/>
      <c r="DPN3" s="3485"/>
      <c r="DPO3" s="3485"/>
      <c r="DPP3" s="3485"/>
      <c r="DPQ3" s="3485"/>
      <c r="DPR3" s="3485"/>
      <c r="DPS3" s="3485"/>
      <c r="DPT3" s="3485"/>
      <c r="DPU3" s="3485"/>
      <c r="DPV3" s="3485"/>
      <c r="DPW3" s="3485"/>
      <c r="DPX3" s="3485"/>
      <c r="DPY3" s="3485"/>
      <c r="DPZ3" s="3485"/>
      <c r="DQA3" s="3485"/>
      <c r="DQB3" s="3485"/>
      <c r="DQC3" s="3485"/>
      <c r="DQD3" s="3485"/>
      <c r="DQE3" s="3485"/>
      <c r="DQF3" s="3485"/>
      <c r="DQG3" s="3485"/>
      <c r="DQH3" s="3485"/>
      <c r="DQI3" s="3485"/>
      <c r="DQJ3" s="3485"/>
      <c r="DQK3" s="3485"/>
      <c r="DQL3" s="3485"/>
      <c r="DQM3" s="3485"/>
      <c r="DQN3" s="3485"/>
      <c r="DQO3" s="3485"/>
      <c r="DQP3" s="3485"/>
      <c r="DQQ3" s="3485"/>
      <c r="DQR3" s="3485"/>
      <c r="DQS3" s="3485"/>
      <c r="DQT3" s="3485"/>
      <c r="DQU3" s="3485"/>
      <c r="DQV3" s="3485"/>
      <c r="DQW3" s="3485"/>
      <c r="DQX3" s="3485"/>
      <c r="DQY3" s="3485"/>
      <c r="DQZ3" s="3485"/>
      <c r="DRA3" s="3485"/>
      <c r="DRB3" s="3485"/>
      <c r="DRC3" s="3485"/>
      <c r="DRD3" s="3485"/>
      <c r="DRE3" s="3485"/>
      <c r="DRF3" s="3485"/>
      <c r="DRG3" s="3485"/>
      <c r="DRH3" s="3485"/>
      <c r="DRI3" s="3485"/>
      <c r="DRJ3" s="3485"/>
      <c r="DRK3" s="3485"/>
      <c r="DRL3" s="3485"/>
      <c r="DRM3" s="3485"/>
      <c r="DRN3" s="3485"/>
      <c r="DRO3" s="3485"/>
      <c r="DRP3" s="3485"/>
      <c r="DRQ3" s="3485"/>
      <c r="DRR3" s="3485"/>
      <c r="DRS3" s="3485"/>
      <c r="DRT3" s="3485"/>
      <c r="DRU3" s="3485"/>
      <c r="DRV3" s="3485"/>
      <c r="DRW3" s="3485"/>
      <c r="DRX3" s="3485"/>
      <c r="DRY3" s="3485"/>
      <c r="DRZ3" s="3485"/>
      <c r="DSA3" s="3485"/>
      <c r="DSB3" s="3485"/>
      <c r="DSC3" s="3485"/>
      <c r="DSD3" s="3485"/>
      <c r="DSE3" s="3485"/>
      <c r="DSF3" s="3485"/>
      <c r="DSG3" s="3485"/>
      <c r="DSH3" s="3485"/>
      <c r="DSI3" s="3485"/>
      <c r="DSJ3" s="3485"/>
      <c r="DSK3" s="3485"/>
      <c r="DSL3" s="3485"/>
      <c r="DSM3" s="3485"/>
      <c r="DSN3" s="3485"/>
      <c r="DSO3" s="3485"/>
      <c r="DSP3" s="3485"/>
      <c r="DSQ3" s="3485"/>
      <c r="DSR3" s="3485"/>
      <c r="DSS3" s="3485"/>
      <c r="DST3" s="3485"/>
      <c r="DSU3" s="3485"/>
      <c r="DSV3" s="3485"/>
      <c r="DSW3" s="3485"/>
      <c r="DSX3" s="3485"/>
      <c r="DSY3" s="3485"/>
      <c r="DSZ3" s="3485"/>
      <c r="DTA3" s="3485"/>
      <c r="DTB3" s="3485"/>
      <c r="DTC3" s="3485"/>
      <c r="DTD3" s="3485"/>
      <c r="DTE3" s="3485"/>
      <c r="DTF3" s="3485"/>
      <c r="DTG3" s="3485"/>
      <c r="DTH3" s="3485"/>
      <c r="DTI3" s="3485"/>
      <c r="DTJ3" s="3485"/>
      <c r="DTK3" s="3485"/>
      <c r="DTL3" s="3485"/>
      <c r="DTM3" s="3485"/>
      <c r="DTN3" s="3485"/>
      <c r="DTO3" s="3485"/>
      <c r="DTP3" s="3485"/>
      <c r="DTQ3" s="3485"/>
      <c r="DTR3" s="3485"/>
      <c r="DTS3" s="3485"/>
      <c r="DTT3" s="3485"/>
      <c r="DTU3" s="3485"/>
      <c r="DTV3" s="3485"/>
      <c r="DTW3" s="3485"/>
      <c r="DTX3" s="3485"/>
      <c r="DTY3" s="3485"/>
      <c r="DTZ3" s="3485"/>
      <c r="DUA3" s="3485"/>
      <c r="DUB3" s="3485"/>
      <c r="DUC3" s="3485"/>
      <c r="DUD3" s="3485"/>
      <c r="DUE3" s="3485"/>
      <c r="DUF3" s="3485"/>
      <c r="DUG3" s="3485"/>
      <c r="DUH3" s="3485"/>
      <c r="DUI3" s="3485"/>
      <c r="DUJ3" s="3485"/>
      <c r="DUK3" s="3485"/>
      <c r="DUL3" s="3485"/>
      <c r="DUM3" s="3485"/>
      <c r="DUN3" s="3485"/>
      <c r="DUO3" s="3485"/>
      <c r="DUP3" s="3485"/>
      <c r="DUQ3" s="3485"/>
      <c r="DUR3" s="3485"/>
      <c r="DUS3" s="3485"/>
      <c r="DUT3" s="3485"/>
      <c r="DUU3" s="3485"/>
      <c r="DUV3" s="3485"/>
      <c r="DUW3" s="3485"/>
      <c r="DUX3" s="3485"/>
      <c r="DUY3" s="3485"/>
      <c r="DUZ3" s="3485"/>
      <c r="DVA3" s="3485"/>
      <c r="DVB3" s="3485"/>
      <c r="DVC3" s="3485"/>
      <c r="DVD3" s="3485"/>
      <c r="DVE3" s="3485"/>
      <c r="DVF3" s="3485"/>
      <c r="DVG3" s="3485"/>
      <c r="DVH3" s="3485"/>
      <c r="DVI3" s="3485"/>
      <c r="DVJ3" s="3485"/>
      <c r="DVK3" s="3485"/>
      <c r="DVL3" s="3485"/>
      <c r="DVM3" s="3485"/>
      <c r="DVN3" s="3485"/>
      <c r="DVO3" s="3485"/>
      <c r="DVP3" s="3485"/>
      <c r="DVQ3" s="3485"/>
      <c r="DVR3" s="3485"/>
      <c r="DVS3" s="3485"/>
      <c r="DVT3" s="3485"/>
      <c r="DVU3" s="3485"/>
      <c r="DVV3" s="3485"/>
      <c r="DVW3" s="3485"/>
      <c r="DVX3" s="3485"/>
      <c r="DVY3" s="3485"/>
      <c r="DVZ3" s="3485"/>
      <c r="DWA3" s="3485"/>
      <c r="DWB3" s="3485"/>
      <c r="DWC3" s="3485"/>
      <c r="DWD3" s="3485"/>
      <c r="DWE3" s="3485"/>
      <c r="DWF3" s="3485"/>
      <c r="DWG3" s="3485"/>
      <c r="DWH3" s="3485"/>
      <c r="DWI3" s="3485"/>
      <c r="DWJ3" s="3485"/>
      <c r="DWK3" s="3485"/>
      <c r="DWL3" s="3485"/>
      <c r="DWM3" s="3485"/>
      <c r="DWN3" s="3485"/>
      <c r="DWO3" s="3485"/>
      <c r="DWP3" s="3485"/>
      <c r="DWQ3" s="3485"/>
      <c r="DWR3" s="3485"/>
      <c r="DWS3" s="3485"/>
      <c r="DWT3" s="3485"/>
      <c r="DWU3" s="3485"/>
      <c r="DWV3" s="3485"/>
      <c r="DWW3" s="3485"/>
      <c r="DWX3" s="3485"/>
      <c r="DWY3" s="3485"/>
      <c r="DWZ3" s="3485"/>
      <c r="DXA3" s="3485"/>
      <c r="DXB3" s="3485"/>
      <c r="DXC3" s="3485"/>
      <c r="DXD3" s="3485"/>
      <c r="DXE3" s="3485"/>
      <c r="DXF3" s="3485"/>
      <c r="DXG3" s="3485"/>
      <c r="DXH3" s="3485"/>
      <c r="DXI3" s="3485"/>
      <c r="DXJ3" s="3485"/>
      <c r="DXK3" s="3485"/>
      <c r="DXL3" s="3485"/>
      <c r="DXM3" s="3485"/>
      <c r="DXN3" s="3485"/>
      <c r="DXO3" s="3485"/>
      <c r="DXP3" s="3485"/>
      <c r="DXQ3" s="3485"/>
      <c r="DXR3" s="3485"/>
      <c r="DXS3" s="3485"/>
      <c r="DXT3" s="3485"/>
      <c r="DXU3" s="3485"/>
      <c r="DXV3" s="3485"/>
      <c r="DXW3" s="3485"/>
      <c r="DXX3" s="3485"/>
      <c r="DXY3" s="3485"/>
      <c r="DXZ3" s="3485"/>
      <c r="DYA3" s="3485"/>
      <c r="DYB3" s="3485"/>
      <c r="DYC3" s="3485"/>
      <c r="DYD3" s="3485"/>
      <c r="DYE3" s="3485"/>
      <c r="DYF3" s="3485"/>
      <c r="DYG3" s="3485"/>
      <c r="DYH3" s="3485"/>
      <c r="DYI3" s="3485"/>
      <c r="DYJ3" s="3485"/>
      <c r="DYK3" s="3485"/>
      <c r="DYL3" s="3485"/>
      <c r="DYM3" s="3485"/>
      <c r="DYN3" s="3485"/>
      <c r="DYO3" s="3485"/>
      <c r="DYP3" s="3485"/>
      <c r="DYQ3" s="3485"/>
      <c r="DYR3" s="3485"/>
      <c r="DYS3" s="3485"/>
      <c r="DYT3" s="3485"/>
      <c r="DYU3" s="3485"/>
      <c r="DYV3" s="3485"/>
      <c r="DYW3" s="3485"/>
      <c r="DYX3" s="3485"/>
      <c r="DYY3" s="3485"/>
      <c r="DYZ3" s="3485"/>
      <c r="DZA3" s="3485"/>
      <c r="DZB3" s="3485"/>
      <c r="DZC3" s="3485"/>
      <c r="DZD3" s="3485"/>
      <c r="DZE3" s="3485"/>
      <c r="DZF3" s="3485"/>
      <c r="DZG3" s="3485"/>
      <c r="DZH3" s="3485"/>
      <c r="DZI3" s="3485"/>
      <c r="DZJ3" s="3485"/>
      <c r="DZK3" s="3485"/>
      <c r="DZL3" s="3485"/>
      <c r="DZM3" s="3485"/>
      <c r="DZN3" s="3485"/>
      <c r="DZO3" s="3485"/>
      <c r="DZP3" s="3485"/>
      <c r="DZQ3" s="3485"/>
      <c r="DZR3" s="3485"/>
      <c r="DZS3" s="3485"/>
      <c r="DZT3" s="3485"/>
      <c r="DZU3" s="3485"/>
      <c r="DZV3" s="3485"/>
      <c r="DZW3" s="3485"/>
      <c r="DZX3" s="3485"/>
      <c r="DZY3" s="3485"/>
      <c r="DZZ3" s="3485"/>
      <c r="EAA3" s="3485"/>
      <c r="EAB3" s="3485"/>
      <c r="EAC3" s="3485"/>
      <c r="EAD3" s="3485"/>
      <c r="EAE3" s="3485"/>
      <c r="EAF3" s="3485"/>
      <c r="EAG3" s="3485"/>
      <c r="EAH3" s="3485"/>
      <c r="EAI3" s="3485"/>
      <c r="EAJ3" s="3485"/>
      <c r="EAK3" s="3485"/>
      <c r="EAL3" s="3485"/>
      <c r="EAM3" s="3485"/>
      <c r="EAN3" s="3485"/>
      <c r="EAO3" s="3485"/>
      <c r="EAP3" s="3485"/>
      <c r="EAQ3" s="3485"/>
      <c r="EAR3" s="3485"/>
      <c r="EAS3" s="3485"/>
      <c r="EAT3" s="3485"/>
      <c r="EAU3" s="3485"/>
      <c r="EAV3" s="3485"/>
      <c r="EAW3" s="3485"/>
      <c r="EAX3" s="3485"/>
      <c r="EAY3" s="3485"/>
      <c r="EAZ3" s="3485"/>
      <c r="EBA3" s="3485"/>
      <c r="EBB3" s="3485"/>
      <c r="EBC3" s="3485"/>
      <c r="EBD3" s="3485"/>
      <c r="EBE3" s="3485"/>
      <c r="EBF3" s="3485"/>
      <c r="EBG3" s="3485"/>
      <c r="EBH3" s="3485"/>
      <c r="EBI3" s="3485"/>
      <c r="EBJ3" s="3485"/>
      <c r="EBK3" s="3485"/>
      <c r="EBL3" s="3485"/>
      <c r="EBM3" s="3485"/>
      <c r="EBN3" s="3485"/>
      <c r="EBO3" s="3485"/>
      <c r="EBP3" s="3485"/>
      <c r="EBQ3" s="3485"/>
      <c r="EBR3" s="3485"/>
      <c r="EBS3" s="3485"/>
      <c r="EBT3" s="3485"/>
      <c r="EBU3" s="3485"/>
      <c r="EBV3" s="3485"/>
      <c r="EBW3" s="3485"/>
      <c r="EBX3" s="3485"/>
      <c r="EBY3" s="3485"/>
      <c r="EBZ3" s="3485"/>
      <c r="ECA3" s="3485"/>
      <c r="ECB3" s="3485"/>
      <c r="ECC3" s="3485"/>
      <c r="ECD3" s="3485"/>
      <c r="ECE3" s="3485"/>
      <c r="ECF3" s="3485"/>
      <c r="ECG3" s="3485"/>
      <c r="ECH3" s="3485"/>
      <c r="ECI3" s="3485"/>
      <c r="ECJ3" s="3485"/>
      <c r="ECK3" s="3485"/>
      <c r="ECL3" s="3485"/>
      <c r="ECM3" s="3485"/>
      <c r="ECN3" s="3485"/>
      <c r="ECO3" s="3485"/>
      <c r="ECP3" s="3485"/>
      <c r="ECQ3" s="3485"/>
      <c r="ECR3" s="3485"/>
      <c r="ECS3" s="3485"/>
      <c r="ECT3" s="3485"/>
      <c r="ECU3" s="3485"/>
      <c r="ECV3" s="3485"/>
      <c r="ECW3" s="3485"/>
      <c r="ECX3" s="3485"/>
      <c r="ECY3" s="3485"/>
      <c r="ECZ3" s="3485"/>
      <c r="EDA3" s="3485"/>
      <c r="EDB3" s="3485"/>
      <c r="EDC3" s="3485"/>
      <c r="EDD3" s="3485"/>
      <c r="EDE3" s="3485"/>
      <c r="EDF3" s="3485"/>
      <c r="EDG3" s="3485"/>
      <c r="EDH3" s="3485"/>
      <c r="EDI3" s="3485"/>
      <c r="EDJ3" s="3485"/>
      <c r="EDK3" s="3485"/>
      <c r="EDL3" s="3485"/>
      <c r="EDM3" s="3485"/>
      <c r="EDN3" s="3485"/>
      <c r="EDO3" s="3485"/>
      <c r="EDP3" s="3485"/>
      <c r="EDQ3" s="3485"/>
      <c r="EDR3" s="3485"/>
      <c r="EDS3" s="3485"/>
      <c r="EDT3" s="3485"/>
      <c r="EDU3" s="3485"/>
      <c r="EDV3" s="3485"/>
      <c r="EDW3" s="3485"/>
      <c r="EDX3" s="3485"/>
      <c r="EDY3" s="3485"/>
      <c r="EDZ3" s="3485"/>
      <c r="EEA3" s="3485"/>
      <c r="EEB3" s="3485"/>
      <c r="EEC3" s="3485"/>
      <c r="EED3" s="3485"/>
      <c r="EEE3" s="3485"/>
      <c r="EEF3" s="3485"/>
      <c r="EEG3" s="3485"/>
      <c r="EEH3" s="3485"/>
      <c r="EEI3" s="3485"/>
      <c r="EEJ3" s="3485"/>
      <c r="EEK3" s="3485"/>
      <c r="EEL3" s="3485"/>
      <c r="EEM3" s="3485"/>
      <c r="EEN3" s="3485"/>
      <c r="EEO3" s="3485"/>
      <c r="EEP3" s="3485"/>
      <c r="EEQ3" s="3485"/>
      <c r="EER3" s="3485"/>
      <c r="EES3" s="3485"/>
      <c r="EET3" s="3485"/>
      <c r="EEU3" s="3485"/>
      <c r="EEV3" s="3485"/>
      <c r="EEW3" s="3485"/>
      <c r="EEX3" s="3485"/>
      <c r="EEY3" s="3485"/>
      <c r="EEZ3" s="3485"/>
      <c r="EFA3" s="3485"/>
      <c r="EFB3" s="3485"/>
      <c r="EFC3" s="3485"/>
      <c r="EFD3" s="3485"/>
      <c r="EFE3" s="3485"/>
      <c r="EFF3" s="3485"/>
      <c r="EFG3" s="3485"/>
      <c r="EFH3" s="3485"/>
      <c r="EFI3" s="3485"/>
      <c r="EFJ3" s="3485"/>
      <c r="EFK3" s="3485"/>
      <c r="EFL3" s="3485"/>
      <c r="EFM3" s="3485"/>
      <c r="EFN3" s="3485"/>
      <c r="EFO3" s="3485"/>
      <c r="EFP3" s="3485"/>
      <c r="EFQ3" s="3485"/>
      <c r="EFR3" s="3485"/>
      <c r="EFS3" s="3485"/>
      <c r="EFT3" s="3485"/>
      <c r="EFU3" s="3485"/>
      <c r="EFV3" s="3485"/>
      <c r="EFW3" s="3485"/>
      <c r="EFX3" s="3485"/>
      <c r="EFY3" s="3485"/>
      <c r="EFZ3" s="3485"/>
      <c r="EGA3" s="3485"/>
      <c r="EGB3" s="3485"/>
      <c r="EGC3" s="3485"/>
      <c r="EGD3" s="3485"/>
      <c r="EGE3" s="3485"/>
      <c r="EGF3" s="3485"/>
      <c r="EGG3" s="3485"/>
      <c r="EGH3" s="3485"/>
      <c r="EGI3" s="3485"/>
      <c r="EGJ3" s="3485"/>
      <c r="EGK3" s="3485"/>
      <c r="EGL3" s="3485"/>
      <c r="EGM3" s="3485"/>
      <c r="EGN3" s="3485"/>
      <c r="EGO3" s="3485"/>
      <c r="EGP3" s="3485"/>
      <c r="EGQ3" s="3485"/>
      <c r="EGR3" s="3485"/>
      <c r="EGS3" s="3485"/>
      <c r="EGT3" s="3485"/>
      <c r="EGU3" s="3485"/>
      <c r="EGV3" s="3485"/>
      <c r="EGW3" s="3485"/>
      <c r="EGX3" s="3485"/>
      <c r="EGY3" s="3485"/>
      <c r="EGZ3" s="3485"/>
      <c r="EHA3" s="3485"/>
      <c r="EHB3" s="3485"/>
      <c r="EHC3" s="3485"/>
      <c r="EHD3" s="3485"/>
      <c r="EHE3" s="3485"/>
      <c r="EHF3" s="3485"/>
      <c r="EHG3" s="3485"/>
      <c r="EHH3" s="3485"/>
      <c r="EHI3" s="3485"/>
      <c r="EHJ3" s="3485"/>
      <c r="EHK3" s="3485"/>
      <c r="EHL3" s="3485"/>
      <c r="EHM3" s="3485"/>
      <c r="EHN3" s="3485"/>
      <c r="EHO3" s="3485"/>
      <c r="EHP3" s="3485"/>
      <c r="EHQ3" s="3485"/>
      <c r="EHR3" s="3485"/>
      <c r="EHS3" s="3485"/>
      <c r="EHT3" s="3485"/>
      <c r="EHU3" s="3485"/>
      <c r="EHV3" s="3485"/>
      <c r="EHW3" s="3485"/>
      <c r="EHX3" s="3485"/>
      <c r="EHY3" s="3485"/>
      <c r="EHZ3" s="3485"/>
      <c r="EIA3" s="3485"/>
      <c r="EIB3" s="3485"/>
      <c r="EIC3" s="3485"/>
      <c r="EID3" s="3485"/>
      <c r="EIE3" s="3485"/>
      <c r="EIF3" s="3485"/>
      <c r="EIG3" s="3485"/>
      <c r="EIH3" s="3485"/>
      <c r="EII3" s="3485"/>
      <c r="EIJ3" s="3485"/>
      <c r="EIK3" s="3485"/>
      <c r="EIL3" s="3485"/>
      <c r="EIM3" s="3485"/>
      <c r="EIN3" s="3485"/>
      <c r="EIO3" s="3485"/>
      <c r="EIP3" s="3485"/>
      <c r="EIQ3" s="3485"/>
      <c r="EIR3" s="3485"/>
      <c r="EIS3" s="3485"/>
      <c r="EIT3" s="3485"/>
      <c r="EIU3" s="3485"/>
      <c r="EIV3" s="3485"/>
      <c r="EIW3" s="3485"/>
      <c r="EIX3" s="3485"/>
      <c r="EIY3" s="3485"/>
      <c r="EIZ3" s="3485"/>
      <c r="EJA3" s="3485"/>
      <c r="EJB3" s="3485"/>
      <c r="EJC3" s="3485"/>
      <c r="EJD3" s="3485"/>
      <c r="EJE3" s="3485"/>
      <c r="EJF3" s="3485"/>
      <c r="EJG3" s="3485"/>
      <c r="EJH3" s="3485"/>
      <c r="EJI3" s="3485"/>
      <c r="EJJ3" s="3485"/>
      <c r="EJK3" s="3485"/>
      <c r="EJL3" s="3485"/>
      <c r="EJM3" s="3485"/>
      <c r="EJN3" s="3485"/>
      <c r="EJO3" s="3485"/>
      <c r="EJP3" s="3485"/>
      <c r="EJQ3" s="3485"/>
      <c r="EJR3" s="3485"/>
      <c r="EJS3" s="3485"/>
      <c r="EJT3" s="3485"/>
      <c r="EJU3" s="3485"/>
      <c r="EJV3" s="3485"/>
      <c r="EJW3" s="3485"/>
      <c r="EJX3" s="3485"/>
      <c r="EJY3" s="3485"/>
      <c r="EJZ3" s="3485"/>
      <c r="EKA3" s="3485"/>
      <c r="EKB3" s="3485"/>
      <c r="EKC3" s="3485"/>
      <c r="EKD3" s="3485"/>
      <c r="EKE3" s="3485"/>
      <c r="EKF3" s="3485"/>
      <c r="EKG3" s="3485"/>
      <c r="EKH3" s="3485"/>
      <c r="EKI3" s="3485"/>
      <c r="EKJ3" s="3485"/>
      <c r="EKK3" s="3485"/>
      <c r="EKL3" s="3485"/>
      <c r="EKM3" s="3485"/>
      <c r="EKN3" s="3485"/>
      <c r="EKO3" s="3485"/>
      <c r="EKP3" s="3485"/>
      <c r="EKQ3" s="3485"/>
      <c r="EKR3" s="3485"/>
      <c r="EKS3" s="3485"/>
      <c r="EKT3" s="3485"/>
      <c r="EKU3" s="3485"/>
      <c r="EKV3" s="3485"/>
      <c r="EKW3" s="3485"/>
      <c r="EKX3" s="3485"/>
      <c r="EKY3" s="3485"/>
      <c r="EKZ3" s="3485"/>
      <c r="ELA3" s="3485"/>
      <c r="ELB3" s="3485"/>
      <c r="ELC3" s="3485"/>
      <c r="ELD3" s="3485"/>
      <c r="ELE3" s="3485"/>
      <c r="ELF3" s="3485"/>
      <c r="ELG3" s="3485"/>
      <c r="ELH3" s="3485"/>
      <c r="ELI3" s="3485"/>
      <c r="ELJ3" s="3485"/>
      <c r="ELK3" s="3485"/>
      <c r="ELL3" s="3485"/>
      <c r="ELM3" s="3485"/>
      <c r="ELN3" s="3485"/>
      <c r="ELO3" s="3485"/>
      <c r="ELP3" s="3485"/>
      <c r="ELQ3" s="3485"/>
      <c r="ELR3" s="3485"/>
      <c r="ELS3" s="3485"/>
      <c r="ELT3" s="3485"/>
      <c r="ELU3" s="3485"/>
      <c r="ELV3" s="3485"/>
      <c r="ELW3" s="3485"/>
      <c r="ELX3" s="3485"/>
      <c r="ELY3" s="3485"/>
      <c r="ELZ3" s="3485"/>
      <c r="EMA3" s="3485"/>
      <c r="EMB3" s="3485"/>
      <c r="EMC3" s="3485"/>
      <c r="EMD3" s="3485"/>
      <c r="EME3" s="3485"/>
      <c r="EMF3" s="3485"/>
      <c r="EMG3" s="3485"/>
      <c r="EMH3" s="3485"/>
      <c r="EMI3" s="3485"/>
      <c r="EMJ3" s="3485"/>
      <c r="EMK3" s="3485"/>
      <c r="EML3" s="3485"/>
      <c r="EMM3" s="3485"/>
      <c r="EMN3" s="3485"/>
      <c r="EMO3" s="3485"/>
      <c r="EMP3" s="3485"/>
      <c r="EMQ3" s="3485"/>
      <c r="EMR3" s="3485"/>
      <c r="EMS3" s="3485"/>
      <c r="EMT3" s="3485"/>
      <c r="EMU3" s="3485"/>
      <c r="EMV3" s="3485"/>
      <c r="EMW3" s="3485"/>
      <c r="EMX3" s="3485"/>
      <c r="EMY3" s="3485"/>
      <c r="EMZ3" s="3485"/>
      <c r="ENA3" s="3485"/>
      <c r="ENB3" s="3485"/>
      <c r="ENC3" s="3485"/>
      <c r="END3" s="3485"/>
      <c r="ENE3" s="3485"/>
      <c r="ENF3" s="3485"/>
      <c r="ENG3" s="3485"/>
      <c r="ENH3" s="3485"/>
      <c r="ENI3" s="3485"/>
      <c r="ENJ3" s="3485"/>
      <c r="ENK3" s="3485"/>
      <c r="ENL3" s="3485"/>
      <c r="ENM3" s="3485"/>
      <c r="ENN3" s="3485"/>
      <c r="ENO3" s="3485"/>
      <c r="ENP3" s="3485"/>
      <c r="ENQ3" s="3485"/>
      <c r="ENR3" s="3485"/>
      <c r="ENS3" s="3485"/>
      <c r="ENT3" s="3485"/>
      <c r="ENU3" s="3485"/>
      <c r="ENV3" s="3485"/>
      <c r="ENW3" s="3485"/>
      <c r="ENX3" s="3485"/>
      <c r="ENY3" s="3485"/>
      <c r="ENZ3" s="3485"/>
      <c r="EOA3" s="3485"/>
      <c r="EOB3" s="3485"/>
      <c r="EOC3" s="3485"/>
      <c r="EOD3" s="3485"/>
      <c r="EOE3" s="3485"/>
      <c r="EOF3" s="3485"/>
      <c r="EOG3" s="3485"/>
      <c r="EOH3" s="3485"/>
      <c r="EOI3" s="3485"/>
      <c r="EOJ3" s="3485"/>
      <c r="EOK3" s="3485"/>
      <c r="EOL3" s="3485"/>
      <c r="EOM3" s="3485"/>
      <c r="EON3" s="3485"/>
      <c r="EOO3" s="3485"/>
      <c r="EOP3" s="3485"/>
      <c r="EOQ3" s="3485"/>
      <c r="EOR3" s="3485"/>
      <c r="EOS3" s="3485"/>
      <c r="EOT3" s="3485"/>
      <c r="EOU3" s="3485"/>
      <c r="EOV3" s="3485"/>
      <c r="EOW3" s="3485"/>
      <c r="EOX3" s="3485"/>
      <c r="EOY3" s="3485"/>
      <c r="EOZ3" s="3485"/>
      <c r="EPA3" s="3485"/>
      <c r="EPB3" s="3485"/>
      <c r="EPC3" s="3485"/>
      <c r="EPD3" s="3485"/>
      <c r="EPE3" s="3485"/>
      <c r="EPF3" s="3485"/>
      <c r="EPG3" s="3485"/>
      <c r="EPH3" s="3485"/>
      <c r="EPI3" s="3485"/>
      <c r="EPJ3" s="3485"/>
      <c r="EPK3" s="3485"/>
      <c r="EPL3" s="3485"/>
      <c r="EPM3" s="3485"/>
      <c r="EPN3" s="3485"/>
      <c r="EPO3" s="3485"/>
      <c r="EPP3" s="3485"/>
      <c r="EPQ3" s="3485"/>
      <c r="EPR3" s="3485"/>
      <c r="EPS3" s="3485"/>
      <c r="EPT3" s="3485"/>
      <c r="EPU3" s="3485"/>
      <c r="EPV3" s="3485"/>
      <c r="EPW3" s="3485"/>
      <c r="EPX3" s="3485"/>
      <c r="EPY3" s="3485"/>
      <c r="EPZ3" s="3485"/>
      <c r="EQA3" s="3485"/>
      <c r="EQB3" s="3485"/>
      <c r="EQC3" s="3485"/>
      <c r="EQD3" s="3485"/>
      <c r="EQE3" s="3485"/>
      <c r="EQF3" s="3485"/>
      <c r="EQG3" s="3485"/>
      <c r="EQH3" s="3485"/>
      <c r="EQI3" s="3485"/>
      <c r="EQJ3" s="3485"/>
      <c r="EQK3" s="3485"/>
      <c r="EQL3" s="3485"/>
      <c r="EQM3" s="3485"/>
      <c r="EQN3" s="3485"/>
      <c r="EQO3" s="3485"/>
      <c r="EQP3" s="3485"/>
      <c r="EQQ3" s="3485"/>
      <c r="EQR3" s="3485"/>
      <c r="EQS3" s="3485"/>
      <c r="EQT3" s="3485"/>
      <c r="EQU3" s="3485"/>
      <c r="EQV3" s="3485"/>
      <c r="EQW3" s="3485"/>
      <c r="EQX3" s="3485"/>
      <c r="EQY3" s="3485"/>
      <c r="EQZ3" s="3485"/>
      <c r="ERA3" s="3485"/>
      <c r="ERB3" s="3485"/>
      <c r="ERC3" s="3485"/>
      <c r="ERD3" s="3485"/>
      <c r="ERE3" s="3485"/>
      <c r="ERF3" s="3485"/>
      <c r="ERG3" s="3485"/>
      <c r="ERH3" s="3485"/>
      <c r="ERI3" s="3485"/>
      <c r="ERJ3" s="3485"/>
      <c r="ERK3" s="3485"/>
      <c r="ERL3" s="3485"/>
      <c r="ERM3" s="3485"/>
      <c r="ERN3" s="3485"/>
      <c r="ERO3" s="3485"/>
      <c r="ERP3" s="3485"/>
      <c r="ERQ3" s="3485"/>
      <c r="ERR3" s="3485"/>
      <c r="ERS3" s="3485"/>
      <c r="ERT3" s="3485"/>
      <c r="ERU3" s="3485"/>
      <c r="ERV3" s="3485"/>
      <c r="ERW3" s="3485"/>
      <c r="ERX3" s="3485"/>
      <c r="ERY3" s="3485"/>
      <c r="ERZ3" s="3485"/>
      <c r="ESA3" s="3485"/>
      <c r="ESB3" s="3485"/>
      <c r="ESC3" s="3485"/>
      <c r="ESD3" s="3485"/>
      <c r="ESE3" s="3485"/>
      <c r="ESF3" s="3485"/>
      <c r="ESG3" s="3485"/>
      <c r="ESH3" s="3485"/>
      <c r="ESI3" s="3485"/>
      <c r="ESJ3" s="3485"/>
      <c r="ESK3" s="3485"/>
      <c r="ESL3" s="3485"/>
      <c r="ESM3" s="3485"/>
      <c r="ESN3" s="3485"/>
      <c r="ESO3" s="3485"/>
      <c r="ESP3" s="3485"/>
      <c r="ESQ3" s="3485"/>
      <c r="ESR3" s="3485"/>
      <c r="ESS3" s="3485"/>
      <c r="EST3" s="3485"/>
      <c r="ESU3" s="3485"/>
      <c r="ESV3" s="3485"/>
      <c r="ESW3" s="3485"/>
      <c r="ESX3" s="3485"/>
      <c r="ESY3" s="3485"/>
      <c r="ESZ3" s="3485"/>
      <c r="ETA3" s="3485"/>
      <c r="ETB3" s="3485"/>
      <c r="ETC3" s="3485"/>
      <c r="ETD3" s="3485"/>
      <c r="ETE3" s="3485"/>
      <c r="ETF3" s="3485"/>
      <c r="ETG3" s="3485"/>
      <c r="ETH3" s="3485"/>
      <c r="ETI3" s="3485"/>
      <c r="ETJ3" s="3485"/>
      <c r="ETK3" s="3485"/>
      <c r="ETL3" s="3485"/>
      <c r="ETM3" s="3485"/>
      <c r="ETN3" s="3485"/>
      <c r="ETO3" s="3485"/>
      <c r="ETP3" s="3485"/>
      <c r="ETQ3" s="3485"/>
      <c r="ETR3" s="3485"/>
      <c r="ETS3" s="3485"/>
      <c r="ETT3" s="3485"/>
      <c r="ETU3" s="3485"/>
      <c r="ETV3" s="3485"/>
      <c r="ETW3" s="3485"/>
      <c r="ETX3" s="3485"/>
      <c r="ETY3" s="3485"/>
      <c r="ETZ3" s="3485"/>
      <c r="EUA3" s="3485"/>
      <c r="EUB3" s="3485"/>
      <c r="EUC3" s="3485"/>
      <c r="EUD3" s="3485"/>
      <c r="EUE3" s="3485"/>
      <c r="EUF3" s="3485"/>
      <c r="EUG3" s="3485"/>
      <c r="EUH3" s="3485"/>
      <c r="EUI3" s="3485"/>
      <c r="EUJ3" s="3485"/>
      <c r="EUK3" s="3485"/>
      <c r="EUL3" s="3485"/>
      <c r="EUM3" s="3485"/>
      <c r="EUN3" s="3485"/>
      <c r="EUO3" s="3485"/>
      <c r="EUP3" s="3485"/>
      <c r="EUQ3" s="3485"/>
      <c r="EUR3" s="3485"/>
      <c r="EUS3" s="3485"/>
      <c r="EUT3" s="3485"/>
      <c r="EUU3" s="3485"/>
      <c r="EUV3" s="3485"/>
      <c r="EUW3" s="3485"/>
      <c r="EUX3" s="3485"/>
      <c r="EUY3" s="3485"/>
      <c r="EUZ3" s="3485"/>
      <c r="EVA3" s="3485"/>
      <c r="EVB3" s="3485"/>
      <c r="EVC3" s="3485"/>
      <c r="EVD3" s="3485"/>
      <c r="EVE3" s="3485"/>
      <c r="EVF3" s="3485"/>
      <c r="EVG3" s="3485"/>
      <c r="EVH3" s="3485"/>
      <c r="EVI3" s="3485"/>
      <c r="EVJ3" s="3485"/>
      <c r="EVK3" s="3485"/>
      <c r="EVL3" s="3485"/>
      <c r="EVM3" s="3485"/>
      <c r="EVN3" s="3485"/>
      <c r="EVO3" s="3485"/>
      <c r="EVP3" s="3485"/>
      <c r="EVQ3" s="3485"/>
      <c r="EVR3" s="3485"/>
      <c r="EVS3" s="3485"/>
      <c r="EVT3" s="3485"/>
      <c r="EVU3" s="3485"/>
      <c r="EVV3" s="3485"/>
      <c r="EVW3" s="3485"/>
      <c r="EVX3" s="3485"/>
      <c r="EVY3" s="3485"/>
      <c r="EVZ3" s="3485"/>
      <c r="EWA3" s="3485"/>
      <c r="EWB3" s="3485"/>
      <c r="EWC3" s="3485"/>
      <c r="EWD3" s="3485"/>
      <c r="EWE3" s="3485"/>
      <c r="EWF3" s="3485"/>
      <c r="EWG3" s="3485"/>
      <c r="EWH3" s="3485"/>
      <c r="EWI3" s="3485"/>
      <c r="EWJ3" s="3485"/>
      <c r="EWK3" s="3485"/>
      <c r="EWL3" s="3485"/>
      <c r="EWM3" s="3485"/>
      <c r="EWN3" s="3485"/>
      <c r="EWO3" s="3485"/>
      <c r="EWP3" s="3485"/>
      <c r="EWQ3" s="3485"/>
      <c r="EWR3" s="3485"/>
      <c r="EWS3" s="3485"/>
      <c r="EWT3" s="3485"/>
      <c r="EWU3" s="3485"/>
      <c r="EWV3" s="3485"/>
      <c r="EWW3" s="3485"/>
      <c r="EWX3" s="3485"/>
      <c r="EWY3" s="3485"/>
      <c r="EWZ3" s="3485"/>
      <c r="EXA3" s="3485"/>
      <c r="EXB3" s="3485"/>
      <c r="EXC3" s="3485"/>
      <c r="EXD3" s="3485"/>
      <c r="EXE3" s="3485"/>
      <c r="EXF3" s="3485"/>
      <c r="EXG3" s="3485"/>
      <c r="EXH3" s="3485"/>
      <c r="EXI3" s="3485"/>
      <c r="EXJ3" s="3485"/>
      <c r="EXK3" s="3485"/>
      <c r="EXL3" s="3485"/>
      <c r="EXM3" s="3485"/>
      <c r="EXN3" s="3485"/>
      <c r="EXO3" s="3485"/>
      <c r="EXP3" s="3485"/>
      <c r="EXQ3" s="3485"/>
      <c r="EXR3" s="3485"/>
      <c r="EXS3" s="3485"/>
      <c r="EXT3" s="3485"/>
      <c r="EXU3" s="3485"/>
      <c r="EXV3" s="3485"/>
      <c r="EXW3" s="3485"/>
      <c r="EXX3" s="3485"/>
      <c r="EXY3" s="3485"/>
      <c r="EXZ3" s="3485"/>
      <c r="EYA3" s="3485"/>
      <c r="EYB3" s="3485"/>
      <c r="EYC3" s="3485"/>
      <c r="EYD3" s="3485"/>
      <c r="EYE3" s="3485"/>
      <c r="EYF3" s="3485"/>
      <c r="EYG3" s="3485"/>
      <c r="EYH3" s="3485"/>
      <c r="EYI3" s="3485"/>
      <c r="EYJ3" s="3485"/>
      <c r="EYK3" s="3485"/>
      <c r="EYL3" s="3485"/>
      <c r="EYM3" s="3485"/>
      <c r="EYN3" s="3485"/>
      <c r="EYO3" s="3485"/>
      <c r="EYP3" s="3485"/>
      <c r="EYQ3" s="3485"/>
      <c r="EYR3" s="3485"/>
      <c r="EYS3" s="3485"/>
      <c r="EYT3" s="3485"/>
      <c r="EYU3" s="3485"/>
      <c r="EYV3" s="3485"/>
      <c r="EYW3" s="3485"/>
      <c r="EYX3" s="3485"/>
      <c r="EYY3" s="3485"/>
      <c r="EYZ3" s="3485"/>
      <c r="EZA3" s="3485"/>
      <c r="EZB3" s="3485"/>
      <c r="EZC3" s="3485"/>
      <c r="EZD3" s="3485"/>
      <c r="EZE3" s="3485"/>
      <c r="EZF3" s="3485"/>
      <c r="EZG3" s="3485"/>
      <c r="EZH3" s="3485"/>
      <c r="EZI3" s="3485"/>
      <c r="EZJ3" s="3485"/>
      <c r="EZK3" s="3485"/>
      <c r="EZL3" s="3485"/>
      <c r="EZM3" s="3485"/>
      <c r="EZN3" s="3485"/>
      <c r="EZO3" s="3485"/>
      <c r="EZP3" s="3485"/>
      <c r="EZQ3" s="3485"/>
      <c r="EZR3" s="3485"/>
      <c r="EZS3" s="3485"/>
      <c r="EZT3" s="3485"/>
      <c r="EZU3" s="3485"/>
      <c r="EZV3" s="3485"/>
      <c r="EZW3" s="3485"/>
      <c r="EZX3" s="3485"/>
      <c r="EZY3" s="3485"/>
      <c r="EZZ3" s="3485"/>
      <c r="FAA3" s="3485"/>
      <c r="FAB3" s="3485"/>
      <c r="FAC3" s="3485"/>
      <c r="FAD3" s="3485"/>
      <c r="FAE3" s="3485"/>
      <c r="FAF3" s="3485"/>
      <c r="FAG3" s="3485"/>
      <c r="FAH3" s="3485"/>
      <c r="FAI3" s="3485"/>
      <c r="FAJ3" s="3485"/>
      <c r="FAK3" s="3485"/>
      <c r="FAL3" s="3485"/>
      <c r="FAM3" s="3485"/>
      <c r="FAN3" s="3485"/>
      <c r="FAO3" s="3485"/>
      <c r="FAP3" s="3485"/>
      <c r="FAQ3" s="3485"/>
      <c r="FAR3" s="3485"/>
      <c r="FAS3" s="3485"/>
      <c r="FAT3" s="3485"/>
      <c r="FAU3" s="3485"/>
      <c r="FAV3" s="3485"/>
      <c r="FAW3" s="3485"/>
      <c r="FAX3" s="3485"/>
      <c r="FAY3" s="3485"/>
      <c r="FAZ3" s="3485"/>
      <c r="FBA3" s="3485"/>
      <c r="FBB3" s="3485"/>
      <c r="FBC3" s="3485"/>
      <c r="FBD3" s="3485"/>
      <c r="FBE3" s="3485"/>
      <c r="FBF3" s="3485"/>
      <c r="FBG3" s="3485"/>
      <c r="FBH3" s="3485"/>
      <c r="FBI3" s="3485"/>
      <c r="FBJ3" s="3485"/>
      <c r="FBK3" s="3485"/>
      <c r="FBL3" s="3485"/>
      <c r="FBM3" s="3485"/>
      <c r="FBN3" s="3485"/>
      <c r="FBO3" s="3485"/>
      <c r="FBP3" s="3485"/>
      <c r="FBQ3" s="3485"/>
      <c r="FBR3" s="3485"/>
      <c r="FBS3" s="3485"/>
      <c r="FBT3" s="3485"/>
      <c r="FBU3" s="3485"/>
      <c r="FBV3" s="3485"/>
      <c r="FBW3" s="3485"/>
      <c r="FBX3" s="3485"/>
      <c r="FBY3" s="3485"/>
      <c r="FBZ3" s="3485"/>
      <c r="FCA3" s="3485"/>
      <c r="FCB3" s="3485"/>
      <c r="FCC3" s="3485"/>
      <c r="FCD3" s="3485"/>
      <c r="FCE3" s="3485"/>
      <c r="FCF3" s="3485"/>
      <c r="FCG3" s="3485"/>
      <c r="FCH3" s="3485"/>
      <c r="FCI3" s="3485"/>
      <c r="FCJ3" s="3485"/>
      <c r="FCK3" s="3485"/>
      <c r="FCL3" s="3485"/>
      <c r="FCM3" s="3485"/>
      <c r="FCN3" s="3485"/>
      <c r="FCO3" s="3485"/>
      <c r="FCP3" s="3485"/>
      <c r="FCQ3" s="3485"/>
      <c r="FCR3" s="3485"/>
      <c r="FCS3" s="3485"/>
      <c r="FCT3" s="3485"/>
      <c r="FCU3" s="3485"/>
      <c r="FCV3" s="3485"/>
      <c r="FCW3" s="3485"/>
      <c r="FCX3" s="3485"/>
      <c r="FCY3" s="3485"/>
      <c r="FCZ3" s="3485"/>
      <c r="FDA3" s="3485"/>
      <c r="FDB3" s="3485"/>
      <c r="FDC3" s="3485"/>
      <c r="FDD3" s="3485"/>
      <c r="FDE3" s="3485"/>
      <c r="FDF3" s="3485"/>
      <c r="FDG3" s="3485"/>
      <c r="FDH3" s="3485"/>
      <c r="FDI3" s="3485"/>
      <c r="FDJ3" s="3485"/>
      <c r="FDK3" s="3485"/>
      <c r="FDL3" s="3485"/>
      <c r="FDM3" s="3485"/>
      <c r="FDN3" s="3485"/>
      <c r="FDO3" s="3485"/>
      <c r="FDP3" s="3485"/>
      <c r="FDQ3" s="3485"/>
      <c r="FDR3" s="3485"/>
      <c r="FDS3" s="3485"/>
      <c r="FDT3" s="3485"/>
      <c r="FDU3" s="3485"/>
      <c r="FDV3" s="3485"/>
      <c r="FDW3" s="3485"/>
      <c r="FDX3" s="3485"/>
      <c r="FDY3" s="3485"/>
      <c r="FDZ3" s="3485"/>
      <c r="FEA3" s="3485"/>
      <c r="FEB3" s="3485"/>
      <c r="FEC3" s="3485"/>
      <c r="FED3" s="3485"/>
      <c r="FEE3" s="3485"/>
      <c r="FEF3" s="3485"/>
      <c r="FEG3" s="3485"/>
      <c r="FEH3" s="3485"/>
      <c r="FEI3" s="3485"/>
      <c r="FEJ3" s="3485"/>
      <c r="FEK3" s="3485"/>
      <c r="FEL3" s="3485"/>
      <c r="FEM3" s="3485"/>
      <c r="FEN3" s="3485"/>
      <c r="FEO3" s="3485"/>
      <c r="FEP3" s="3485"/>
      <c r="FEQ3" s="3485"/>
      <c r="FER3" s="3485"/>
      <c r="FES3" s="3485"/>
      <c r="FET3" s="3485"/>
      <c r="FEU3" s="3485"/>
      <c r="FEV3" s="3485"/>
      <c r="FEW3" s="3485"/>
      <c r="FEX3" s="3485"/>
      <c r="FEY3" s="3485"/>
      <c r="FEZ3" s="3485"/>
      <c r="FFA3" s="3485"/>
      <c r="FFB3" s="3485"/>
      <c r="FFC3" s="3485"/>
      <c r="FFD3" s="3485"/>
      <c r="FFE3" s="3485"/>
      <c r="FFF3" s="3485"/>
      <c r="FFG3" s="3485"/>
      <c r="FFH3" s="3485"/>
      <c r="FFI3" s="3485"/>
      <c r="FFJ3" s="3485"/>
      <c r="FFK3" s="3485"/>
      <c r="FFL3" s="3485"/>
      <c r="FFM3" s="3485"/>
      <c r="FFN3" s="3485"/>
      <c r="FFO3" s="3485"/>
      <c r="FFP3" s="3485"/>
      <c r="FFQ3" s="3485"/>
      <c r="FFR3" s="3485"/>
      <c r="FFS3" s="3485"/>
      <c r="FFT3" s="3485"/>
      <c r="FFU3" s="3485"/>
      <c r="FFV3" s="3485"/>
      <c r="FFW3" s="3485"/>
      <c r="FFX3" s="3485"/>
      <c r="FFY3" s="3485"/>
      <c r="FFZ3" s="3485"/>
      <c r="FGA3" s="3485"/>
      <c r="FGB3" s="3485"/>
      <c r="FGC3" s="3485"/>
      <c r="FGD3" s="3485"/>
      <c r="FGE3" s="3485"/>
      <c r="FGF3" s="3485"/>
      <c r="FGG3" s="3485"/>
      <c r="FGH3" s="3485"/>
      <c r="FGI3" s="3485"/>
      <c r="FGJ3" s="3485"/>
      <c r="FGK3" s="3485"/>
      <c r="FGL3" s="3485"/>
      <c r="FGM3" s="3485"/>
      <c r="FGN3" s="3485"/>
      <c r="FGO3" s="3485"/>
      <c r="FGP3" s="3485"/>
      <c r="FGQ3" s="3485"/>
      <c r="FGR3" s="3485"/>
      <c r="FGS3" s="3485"/>
      <c r="FGT3" s="3485"/>
      <c r="FGU3" s="3485"/>
      <c r="FGV3" s="3485"/>
      <c r="FGW3" s="3485"/>
      <c r="FGX3" s="3485"/>
      <c r="FGY3" s="3485"/>
      <c r="FGZ3" s="3485"/>
      <c r="FHA3" s="3485"/>
      <c r="FHB3" s="3485"/>
      <c r="FHC3" s="3485"/>
      <c r="FHD3" s="3485"/>
      <c r="FHE3" s="3485"/>
      <c r="FHF3" s="3485"/>
      <c r="FHG3" s="3485"/>
      <c r="FHH3" s="3485"/>
      <c r="FHI3" s="3485"/>
      <c r="FHJ3" s="3485"/>
      <c r="FHK3" s="3485"/>
      <c r="FHL3" s="3485"/>
      <c r="FHM3" s="3485"/>
      <c r="FHN3" s="3485"/>
      <c r="FHO3" s="3485"/>
      <c r="FHP3" s="3485"/>
      <c r="FHQ3" s="3485"/>
      <c r="FHR3" s="3485"/>
      <c r="FHS3" s="3485"/>
      <c r="FHT3" s="3485"/>
      <c r="FHU3" s="3485"/>
      <c r="FHV3" s="3485"/>
      <c r="FHW3" s="3485"/>
      <c r="FHX3" s="3485"/>
      <c r="FHY3" s="3485"/>
      <c r="FHZ3" s="3485"/>
      <c r="FIA3" s="3485"/>
      <c r="FIB3" s="3485"/>
      <c r="FIC3" s="3485"/>
      <c r="FID3" s="3485"/>
      <c r="FIE3" s="3485"/>
      <c r="FIF3" s="3485"/>
      <c r="FIG3" s="3485"/>
      <c r="FIH3" s="3485"/>
      <c r="FII3" s="3485"/>
      <c r="FIJ3" s="3485"/>
      <c r="FIK3" s="3485"/>
      <c r="FIL3" s="3485"/>
      <c r="FIM3" s="3485"/>
      <c r="FIN3" s="3485"/>
      <c r="FIO3" s="3485"/>
      <c r="FIP3" s="3485"/>
      <c r="FIQ3" s="3485"/>
      <c r="FIR3" s="3485"/>
      <c r="FIS3" s="3485"/>
      <c r="FIT3" s="3485"/>
      <c r="FIU3" s="3485"/>
      <c r="FIV3" s="3485"/>
      <c r="FIW3" s="3485"/>
      <c r="FIX3" s="3485"/>
      <c r="FIY3" s="3485"/>
      <c r="FIZ3" s="3485"/>
      <c r="FJA3" s="3485"/>
      <c r="FJB3" s="3485"/>
      <c r="FJC3" s="3485"/>
      <c r="FJD3" s="3485"/>
      <c r="FJE3" s="3485"/>
      <c r="FJF3" s="3485"/>
      <c r="FJG3" s="3485"/>
      <c r="FJH3" s="3485"/>
      <c r="FJI3" s="3485"/>
      <c r="FJJ3" s="3485"/>
      <c r="FJK3" s="3485"/>
      <c r="FJL3" s="3485"/>
      <c r="FJM3" s="3485"/>
      <c r="FJN3" s="3485"/>
      <c r="FJO3" s="3485"/>
      <c r="FJP3" s="3485"/>
      <c r="FJQ3" s="3485"/>
      <c r="FJR3" s="3485"/>
      <c r="FJS3" s="3485"/>
      <c r="FJT3" s="3485"/>
      <c r="FJU3" s="3485"/>
      <c r="FJV3" s="3485"/>
      <c r="FJW3" s="3485"/>
      <c r="FJX3" s="3485"/>
      <c r="FJY3" s="3485"/>
      <c r="FJZ3" s="3485"/>
      <c r="FKA3" s="3485"/>
      <c r="FKB3" s="3485"/>
      <c r="FKC3" s="3485"/>
      <c r="FKD3" s="3485"/>
      <c r="FKE3" s="3485"/>
      <c r="FKF3" s="3485"/>
      <c r="FKG3" s="3485"/>
      <c r="FKH3" s="3485"/>
      <c r="FKI3" s="3485"/>
      <c r="FKJ3" s="3485"/>
      <c r="FKK3" s="3485"/>
      <c r="FKL3" s="3485"/>
      <c r="FKM3" s="3485"/>
      <c r="FKN3" s="3485"/>
      <c r="FKO3" s="3485"/>
      <c r="FKP3" s="3485"/>
      <c r="FKQ3" s="3485"/>
      <c r="FKR3" s="3485"/>
      <c r="FKS3" s="3485"/>
      <c r="FKT3" s="3485"/>
      <c r="FKU3" s="3485"/>
      <c r="FKV3" s="3485"/>
      <c r="FKW3" s="3485"/>
      <c r="FKX3" s="3485"/>
      <c r="FKY3" s="3485"/>
      <c r="FKZ3" s="3485"/>
      <c r="FLA3" s="3485"/>
      <c r="FLB3" s="3485"/>
      <c r="FLC3" s="3485"/>
      <c r="FLD3" s="3485"/>
      <c r="FLE3" s="3485"/>
      <c r="FLF3" s="3485"/>
      <c r="FLG3" s="3485"/>
      <c r="FLH3" s="3485"/>
      <c r="FLI3" s="3485"/>
      <c r="FLJ3" s="3485"/>
      <c r="FLK3" s="3485"/>
      <c r="FLL3" s="3485"/>
      <c r="FLM3" s="3485"/>
      <c r="FLN3" s="3485"/>
      <c r="FLO3" s="3485"/>
      <c r="FLP3" s="3485"/>
      <c r="FLQ3" s="3485"/>
      <c r="FLR3" s="3485"/>
      <c r="FLS3" s="3485"/>
      <c r="FLT3" s="3485"/>
      <c r="FLU3" s="3485"/>
      <c r="FLV3" s="3485"/>
      <c r="FLW3" s="3485"/>
      <c r="FLX3" s="3485"/>
      <c r="FLY3" s="3485"/>
      <c r="FLZ3" s="3485"/>
      <c r="FMA3" s="3485"/>
      <c r="FMB3" s="3485"/>
      <c r="FMC3" s="3485"/>
      <c r="FMD3" s="3485"/>
      <c r="FME3" s="3485"/>
      <c r="FMF3" s="3485"/>
      <c r="FMG3" s="3485"/>
      <c r="FMH3" s="3485"/>
      <c r="FMI3" s="3485"/>
      <c r="FMJ3" s="3485"/>
      <c r="FMK3" s="3485"/>
      <c r="FML3" s="3485"/>
      <c r="FMM3" s="3485"/>
      <c r="FMN3" s="3485"/>
      <c r="FMO3" s="3485"/>
      <c r="FMP3" s="3485"/>
      <c r="FMQ3" s="3485"/>
      <c r="FMR3" s="3485"/>
      <c r="FMS3" s="3485"/>
      <c r="FMT3" s="3485"/>
      <c r="FMU3" s="3485"/>
      <c r="FMV3" s="3485"/>
      <c r="FMW3" s="3485"/>
      <c r="FMX3" s="3485"/>
      <c r="FMY3" s="3485"/>
      <c r="FMZ3" s="3485"/>
      <c r="FNA3" s="3485"/>
      <c r="FNB3" s="3485"/>
      <c r="FNC3" s="3485"/>
      <c r="FND3" s="3485"/>
      <c r="FNE3" s="3485"/>
      <c r="FNF3" s="3485"/>
      <c r="FNG3" s="3485"/>
      <c r="FNH3" s="3485"/>
      <c r="FNI3" s="3485"/>
      <c r="FNJ3" s="3485"/>
      <c r="FNK3" s="3485"/>
      <c r="FNL3" s="3485"/>
      <c r="FNM3" s="3485"/>
      <c r="FNN3" s="3485"/>
      <c r="FNO3" s="3485"/>
      <c r="FNP3" s="3485"/>
      <c r="FNQ3" s="3485"/>
      <c r="FNR3" s="3485"/>
      <c r="FNS3" s="3485"/>
      <c r="FNT3" s="3485"/>
      <c r="FNU3" s="3485"/>
      <c r="FNV3" s="3485"/>
      <c r="FNW3" s="3485"/>
      <c r="FNX3" s="3485"/>
      <c r="FNY3" s="3485"/>
      <c r="FNZ3" s="3485"/>
      <c r="FOA3" s="3485"/>
      <c r="FOB3" s="3485"/>
      <c r="FOC3" s="3485"/>
      <c r="FOD3" s="3485"/>
      <c r="FOE3" s="3485"/>
      <c r="FOF3" s="3485"/>
      <c r="FOG3" s="3485"/>
      <c r="FOH3" s="3485"/>
      <c r="FOI3" s="3485"/>
      <c r="FOJ3" s="3485"/>
      <c r="FOK3" s="3485"/>
      <c r="FOL3" s="3485"/>
      <c r="FOM3" s="3485"/>
      <c r="FON3" s="3485"/>
      <c r="FOO3" s="3485"/>
      <c r="FOP3" s="3485"/>
      <c r="FOQ3" s="3485"/>
      <c r="FOR3" s="3485"/>
      <c r="FOS3" s="3485"/>
      <c r="FOT3" s="3485"/>
      <c r="FOU3" s="3485"/>
      <c r="FOV3" s="3485"/>
      <c r="FOW3" s="3485"/>
      <c r="FOX3" s="3485"/>
      <c r="FOY3" s="3485"/>
      <c r="FOZ3" s="3485"/>
      <c r="FPA3" s="3485"/>
      <c r="FPB3" s="3485"/>
      <c r="FPC3" s="3485"/>
      <c r="FPD3" s="3485"/>
      <c r="FPE3" s="3485"/>
      <c r="FPF3" s="3485"/>
      <c r="FPG3" s="3485"/>
      <c r="FPH3" s="3485"/>
      <c r="FPI3" s="3485"/>
      <c r="FPJ3" s="3485"/>
      <c r="FPK3" s="3485"/>
      <c r="FPL3" s="3485"/>
      <c r="FPM3" s="3485"/>
      <c r="FPN3" s="3485"/>
      <c r="FPO3" s="3485"/>
      <c r="FPP3" s="3485"/>
      <c r="FPQ3" s="3485"/>
      <c r="FPR3" s="3485"/>
      <c r="FPS3" s="3485"/>
      <c r="FPT3" s="3485"/>
      <c r="FPU3" s="3485"/>
      <c r="FPV3" s="3485"/>
      <c r="FPW3" s="3485"/>
      <c r="FPX3" s="3485"/>
      <c r="FPY3" s="3485"/>
      <c r="FPZ3" s="3485"/>
      <c r="FQA3" s="3485"/>
      <c r="FQB3" s="3485"/>
      <c r="FQC3" s="3485"/>
      <c r="FQD3" s="3485"/>
      <c r="FQE3" s="3485"/>
      <c r="FQF3" s="3485"/>
      <c r="FQG3" s="3485"/>
      <c r="FQH3" s="3485"/>
      <c r="FQI3" s="3485"/>
      <c r="FQJ3" s="3485"/>
      <c r="FQK3" s="3485"/>
      <c r="FQL3" s="3485"/>
      <c r="FQM3" s="3485"/>
      <c r="FQN3" s="3485"/>
      <c r="FQO3" s="3485"/>
      <c r="FQP3" s="3485"/>
      <c r="FQQ3" s="3485"/>
      <c r="FQR3" s="3485"/>
      <c r="FQS3" s="3485"/>
      <c r="FQT3" s="3485"/>
      <c r="FQU3" s="3485"/>
      <c r="FQV3" s="3485"/>
      <c r="FQW3" s="3485"/>
      <c r="FQX3" s="3485"/>
      <c r="FQY3" s="3485"/>
      <c r="FQZ3" s="3485"/>
      <c r="FRA3" s="3485"/>
      <c r="FRB3" s="3485"/>
      <c r="FRC3" s="3485"/>
      <c r="FRD3" s="3485"/>
      <c r="FRE3" s="3485"/>
      <c r="FRF3" s="3485"/>
      <c r="FRG3" s="3485"/>
      <c r="FRH3" s="3485"/>
      <c r="FRI3" s="3485"/>
      <c r="FRJ3" s="3485"/>
      <c r="FRK3" s="3485"/>
      <c r="FRL3" s="3485"/>
      <c r="FRM3" s="3485"/>
      <c r="FRN3" s="3485"/>
      <c r="FRO3" s="3485"/>
      <c r="FRP3" s="3485"/>
      <c r="FRQ3" s="3485"/>
      <c r="FRR3" s="3485"/>
      <c r="FRS3" s="3485"/>
      <c r="FRT3" s="3485"/>
      <c r="FRU3" s="3485"/>
      <c r="FRV3" s="3485"/>
      <c r="FRW3" s="3485"/>
      <c r="FRX3" s="3485"/>
      <c r="FRY3" s="3485"/>
      <c r="FRZ3" s="3485"/>
      <c r="FSA3" s="3485"/>
      <c r="FSB3" s="3485"/>
      <c r="FSC3" s="3485"/>
      <c r="FSD3" s="3485"/>
      <c r="FSE3" s="3485"/>
      <c r="FSF3" s="3485"/>
      <c r="FSG3" s="3485"/>
      <c r="FSH3" s="3485"/>
      <c r="FSI3" s="3485"/>
      <c r="FSJ3" s="3485"/>
      <c r="FSK3" s="3485"/>
      <c r="FSL3" s="3485"/>
      <c r="FSM3" s="3485"/>
      <c r="FSN3" s="3485"/>
      <c r="FSO3" s="3485"/>
      <c r="FSP3" s="3485"/>
      <c r="FSQ3" s="3485"/>
      <c r="FSR3" s="3485"/>
      <c r="FSS3" s="3485"/>
      <c r="FST3" s="3485"/>
      <c r="FSU3" s="3485"/>
      <c r="FSV3" s="3485"/>
      <c r="FSW3" s="3485"/>
      <c r="FSX3" s="3485"/>
      <c r="FSY3" s="3485"/>
      <c r="FSZ3" s="3485"/>
      <c r="FTA3" s="3485"/>
      <c r="FTB3" s="3485"/>
      <c r="FTC3" s="3485"/>
      <c r="FTD3" s="3485"/>
      <c r="FTE3" s="3485"/>
      <c r="FTF3" s="3485"/>
      <c r="FTG3" s="3485"/>
      <c r="FTH3" s="3485"/>
      <c r="FTI3" s="3485"/>
      <c r="FTJ3" s="3485"/>
      <c r="FTK3" s="3485"/>
      <c r="FTL3" s="3485"/>
      <c r="FTM3" s="3485"/>
      <c r="FTN3" s="3485"/>
      <c r="FTO3" s="3485"/>
      <c r="FTP3" s="3485"/>
      <c r="FTQ3" s="3485"/>
      <c r="FTR3" s="3485"/>
      <c r="FTS3" s="3485"/>
      <c r="FTT3" s="3485"/>
      <c r="FTU3" s="3485"/>
      <c r="FTV3" s="3485"/>
      <c r="FTW3" s="3485"/>
      <c r="FTX3" s="3485"/>
      <c r="FTY3" s="3485"/>
      <c r="FTZ3" s="3485"/>
      <c r="FUA3" s="3485"/>
      <c r="FUB3" s="3485"/>
      <c r="FUC3" s="3485"/>
      <c r="FUD3" s="3485"/>
      <c r="FUE3" s="3485"/>
      <c r="FUF3" s="3485"/>
      <c r="FUG3" s="3485"/>
      <c r="FUH3" s="3485"/>
      <c r="FUI3" s="3485"/>
      <c r="FUJ3" s="3485"/>
      <c r="FUK3" s="3485"/>
      <c r="FUL3" s="3485"/>
      <c r="FUM3" s="3485"/>
      <c r="FUN3" s="3485"/>
      <c r="FUO3" s="3485"/>
      <c r="FUP3" s="3485"/>
      <c r="FUQ3" s="3485"/>
      <c r="FUR3" s="3485"/>
      <c r="FUS3" s="3485"/>
      <c r="FUT3" s="3485"/>
      <c r="FUU3" s="3485"/>
      <c r="FUV3" s="3485"/>
      <c r="FUW3" s="3485"/>
      <c r="FUX3" s="3485"/>
      <c r="FUY3" s="3485"/>
      <c r="FUZ3" s="3485"/>
      <c r="FVA3" s="3485"/>
      <c r="FVB3" s="3485"/>
      <c r="FVC3" s="3485"/>
      <c r="FVD3" s="3485"/>
      <c r="FVE3" s="3485"/>
      <c r="FVF3" s="3485"/>
      <c r="FVG3" s="3485"/>
      <c r="FVH3" s="3485"/>
      <c r="FVI3" s="3485"/>
      <c r="FVJ3" s="3485"/>
      <c r="FVK3" s="3485"/>
      <c r="FVL3" s="3485"/>
      <c r="FVM3" s="3485"/>
      <c r="FVN3" s="3485"/>
      <c r="FVO3" s="3485"/>
      <c r="FVP3" s="3485"/>
      <c r="FVQ3" s="3485"/>
      <c r="FVR3" s="3485"/>
      <c r="FVS3" s="3485"/>
      <c r="FVT3" s="3485"/>
      <c r="FVU3" s="3485"/>
      <c r="FVV3" s="3485"/>
      <c r="FVW3" s="3485"/>
      <c r="FVX3" s="3485"/>
      <c r="FVY3" s="3485"/>
      <c r="FVZ3" s="3485"/>
      <c r="FWA3" s="3485"/>
      <c r="FWB3" s="3485"/>
      <c r="FWC3" s="3485"/>
      <c r="FWD3" s="3485"/>
      <c r="FWE3" s="3485"/>
      <c r="FWF3" s="3485"/>
      <c r="FWG3" s="3485"/>
      <c r="FWH3" s="3485"/>
      <c r="FWI3" s="3485"/>
      <c r="FWJ3" s="3485"/>
      <c r="FWK3" s="3485"/>
      <c r="FWL3" s="3485"/>
      <c r="FWM3" s="3485"/>
      <c r="FWN3" s="3485"/>
      <c r="FWO3" s="3485"/>
      <c r="FWP3" s="3485"/>
      <c r="FWQ3" s="3485"/>
      <c r="FWR3" s="3485"/>
      <c r="FWS3" s="3485"/>
      <c r="FWT3" s="3485"/>
      <c r="FWU3" s="3485"/>
      <c r="FWV3" s="3485"/>
      <c r="FWW3" s="3485"/>
      <c r="FWX3" s="3485"/>
      <c r="FWY3" s="3485"/>
      <c r="FWZ3" s="3485"/>
      <c r="FXA3" s="3485"/>
      <c r="FXB3" s="3485"/>
      <c r="FXC3" s="3485"/>
      <c r="FXD3" s="3485"/>
      <c r="FXE3" s="3485"/>
      <c r="FXF3" s="3485"/>
      <c r="FXG3" s="3485"/>
      <c r="FXH3" s="3485"/>
      <c r="FXI3" s="3485"/>
      <c r="FXJ3" s="3485"/>
      <c r="FXK3" s="3485"/>
      <c r="FXL3" s="3485"/>
      <c r="FXM3" s="3485"/>
      <c r="FXN3" s="3485"/>
      <c r="FXO3" s="3485"/>
      <c r="FXP3" s="3485"/>
      <c r="FXQ3" s="3485"/>
      <c r="FXR3" s="3485"/>
      <c r="FXS3" s="3485"/>
      <c r="FXT3" s="3485"/>
      <c r="FXU3" s="3485"/>
      <c r="FXV3" s="3485"/>
      <c r="FXW3" s="3485"/>
      <c r="FXX3" s="3485"/>
      <c r="FXY3" s="3485"/>
      <c r="FXZ3" s="3485"/>
      <c r="FYA3" s="3485"/>
      <c r="FYB3" s="3485"/>
      <c r="FYC3" s="3485"/>
      <c r="FYD3" s="3485"/>
      <c r="FYE3" s="3485"/>
      <c r="FYF3" s="3485"/>
      <c r="FYG3" s="3485"/>
      <c r="FYH3" s="3485"/>
      <c r="FYI3" s="3485"/>
      <c r="FYJ3" s="3485"/>
      <c r="FYK3" s="3485"/>
      <c r="FYL3" s="3485"/>
      <c r="FYM3" s="3485"/>
      <c r="FYN3" s="3485"/>
      <c r="FYO3" s="3485"/>
      <c r="FYP3" s="3485"/>
      <c r="FYQ3" s="3485"/>
      <c r="FYR3" s="3485"/>
      <c r="FYS3" s="3485"/>
      <c r="FYT3" s="3485"/>
      <c r="FYU3" s="3485"/>
      <c r="FYV3" s="3485"/>
      <c r="FYW3" s="3485"/>
      <c r="FYX3" s="3485"/>
      <c r="FYY3" s="3485"/>
      <c r="FYZ3" s="3485"/>
      <c r="FZA3" s="3485"/>
      <c r="FZB3" s="3485"/>
      <c r="FZC3" s="3485"/>
      <c r="FZD3" s="3485"/>
      <c r="FZE3" s="3485"/>
      <c r="FZF3" s="3485"/>
      <c r="FZG3" s="3485"/>
      <c r="FZH3" s="3485"/>
      <c r="FZI3" s="3485"/>
      <c r="FZJ3" s="3485"/>
      <c r="FZK3" s="3485"/>
      <c r="FZL3" s="3485"/>
      <c r="FZM3" s="3485"/>
      <c r="FZN3" s="3485"/>
      <c r="FZO3" s="3485"/>
      <c r="FZP3" s="3485"/>
      <c r="FZQ3" s="3485"/>
      <c r="FZR3" s="3485"/>
      <c r="FZS3" s="3485"/>
      <c r="FZT3" s="3485"/>
      <c r="FZU3" s="3485"/>
      <c r="FZV3" s="3485"/>
      <c r="FZW3" s="3485"/>
      <c r="FZX3" s="3485"/>
      <c r="FZY3" s="3485"/>
      <c r="FZZ3" s="3485"/>
      <c r="GAA3" s="3485"/>
      <c r="GAB3" s="3485"/>
      <c r="GAC3" s="3485"/>
      <c r="GAD3" s="3485"/>
      <c r="GAE3" s="3485"/>
      <c r="GAF3" s="3485"/>
      <c r="GAG3" s="3485"/>
      <c r="GAH3" s="3485"/>
      <c r="GAI3" s="3485"/>
      <c r="GAJ3" s="3485"/>
      <c r="GAK3" s="3485"/>
      <c r="GAL3" s="3485"/>
      <c r="GAM3" s="3485"/>
      <c r="GAN3" s="3485"/>
      <c r="GAO3" s="3485"/>
      <c r="GAP3" s="3485"/>
      <c r="GAQ3" s="3485"/>
      <c r="GAR3" s="3485"/>
      <c r="GAS3" s="3485"/>
      <c r="GAT3" s="3485"/>
      <c r="GAU3" s="3485"/>
      <c r="GAV3" s="3485"/>
      <c r="GAW3" s="3485"/>
      <c r="GAX3" s="3485"/>
      <c r="GAY3" s="3485"/>
      <c r="GAZ3" s="3485"/>
      <c r="GBA3" s="3485"/>
      <c r="GBB3" s="3485"/>
      <c r="GBC3" s="3485"/>
      <c r="GBD3" s="3485"/>
      <c r="GBE3" s="3485"/>
      <c r="GBF3" s="3485"/>
      <c r="GBG3" s="3485"/>
      <c r="GBH3" s="3485"/>
      <c r="GBI3" s="3485"/>
      <c r="GBJ3" s="3485"/>
      <c r="GBK3" s="3485"/>
      <c r="GBL3" s="3485"/>
      <c r="GBM3" s="3485"/>
      <c r="GBN3" s="3485"/>
      <c r="GBO3" s="3485"/>
      <c r="GBP3" s="3485"/>
      <c r="GBQ3" s="3485"/>
      <c r="GBR3" s="3485"/>
      <c r="GBS3" s="3485"/>
      <c r="GBT3" s="3485"/>
      <c r="GBU3" s="3485"/>
      <c r="GBV3" s="3485"/>
      <c r="GBW3" s="3485"/>
      <c r="GBX3" s="3485"/>
      <c r="GBY3" s="3485"/>
      <c r="GBZ3" s="3485"/>
      <c r="GCA3" s="3485"/>
      <c r="GCB3" s="3485"/>
      <c r="GCC3" s="3485"/>
      <c r="GCD3" s="3485"/>
      <c r="GCE3" s="3485"/>
      <c r="GCF3" s="3485"/>
      <c r="GCG3" s="3485"/>
      <c r="GCH3" s="3485"/>
      <c r="GCI3" s="3485"/>
      <c r="GCJ3" s="3485"/>
      <c r="GCK3" s="3485"/>
      <c r="GCL3" s="3485"/>
      <c r="GCM3" s="3485"/>
      <c r="GCN3" s="3485"/>
      <c r="GCO3" s="3485"/>
      <c r="GCP3" s="3485"/>
      <c r="GCQ3" s="3485"/>
      <c r="GCR3" s="3485"/>
      <c r="GCS3" s="3485"/>
      <c r="GCT3" s="3485"/>
      <c r="GCU3" s="3485"/>
      <c r="GCV3" s="3485"/>
      <c r="GCW3" s="3485"/>
      <c r="GCX3" s="3485"/>
      <c r="GCY3" s="3485"/>
      <c r="GCZ3" s="3485"/>
      <c r="GDA3" s="3485"/>
      <c r="GDB3" s="3485"/>
      <c r="GDC3" s="3485"/>
      <c r="GDD3" s="3485"/>
      <c r="GDE3" s="3485"/>
      <c r="GDF3" s="3485"/>
      <c r="GDG3" s="3485"/>
      <c r="GDH3" s="3485"/>
      <c r="GDI3" s="3485"/>
      <c r="GDJ3" s="3485"/>
      <c r="GDK3" s="3485"/>
      <c r="GDL3" s="3485"/>
      <c r="GDM3" s="3485"/>
      <c r="GDN3" s="3485"/>
      <c r="GDO3" s="3485"/>
      <c r="GDP3" s="3485"/>
      <c r="GDQ3" s="3485"/>
      <c r="GDR3" s="3485"/>
      <c r="GDS3" s="3485"/>
      <c r="GDT3" s="3485"/>
      <c r="GDU3" s="3485"/>
      <c r="GDV3" s="3485"/>
      <c r="GDW3" s="3485"/>
      <c r="GDX3" s="3485"/>
      <c r="GDY3" s="3485"/>
      <c r="GDZ3" s="3485"/>
      <c r="GEA3" s="3485"/>
      <c r="GEB3" s="3485"/>
      <c r="GEC3" s="3485"/>
      <c r="GED3" s="3485"/>
      <c r="GEE3" s="3485"/>
      <c r="GEF3" s="3485"/>
      <c r="GEG3" s="3485"/>
      <c r="GEH3" s="3485"/>
      <c r="GEI3" s="3485"/>
      <c r="GEJ3" s="3485"/>
      <c r="GEK3" s="3485"/>
      <c r="GEL3" s="3485"/>
      <c r="GEM3" s="3485"/>
      <c r="GEN3" s="3485"/>
      <c r="GEO3" s="3485"/>
      <c r="GEP3" s="3485"/>
      <c r="GEQ3" s="3485"/>
      <c r="GER3" s="3485"/>
      <c r="GES3" s="3485"/>
      <c r="GET3" s="3485"/>
      <c r="GEU3" s="3485"/>
      <c r="GEV3" s="3485"/>
      <c r="GEW3" s="3485"/>
      <c r="GEX3" s="3485"/>
      <c r="GEY3" s="3485"/>
      <c r="GEZ3" s="3485"/>
      <c r="GFA3" s="3485"/>
      <c r="GFB3" s="3485"/>
      <c r="GFC3" s="3485"/>
      <c r="GFD3" s="3485"/>
      <c r="GFE3" s="3485"/>
      <c r="GFF3" s="3485"/>
      <c r="GFG3" s="3485"/>
      <c r="GFH3" s="3485"/>
      <c r="GFI3" s="3485"/>
      <c r="GFJ3" s="3485"/>
      <c r="GFK3" s="3485"/>
      <c r="GFL3" s="3485"/>
      <c r="GFM3" s="3485"/>
      <c r="GFN3" s="3485"/>
      <c r="GFO3" s="3485"/>
      <c r="GFP3" s="3485"/>
      <c r="GFQ3" s="3485"/>
      <c r="GFR3" s="3485"/>
      <c r="GFS3" s="3485"/>
      <c r="GFT3" s="3485"/>
      <c r="GFU3" s="3485"/>
      <c r="GFV3" s="3485"/>
      <c r="GFW3" s="3485"/>
      <c r="GFX3" s="3485"/>
      <c r="GFY3" s="3485"/>
      <c r="GFZ3" s="3485"/>
      <c r="GGA3" s="3485"/>
      <c r="GGB3" s="3485"/>
      <c r="GGC3" s="3485"/>
      <c r="GGD3" s="3485"/>
      <c r="GGE3" s="3485"/>
      <c r="GGF3" s="3485"/>
      <c r="GGG3" s="3485"/>
      <c r="GGH3" s="3485"/>
      <c r="GGI3" s="3485"/>
      <c r="GGJ3" s="3485"/>
      <c r="GGK3" s="3485"/>
      <c r="GGL3" s="3485"/>
      <c r="GGM3" s="3485"/>
      <c r="GGN3" s="3485"/>
      <c r="GGO3" s="3485"/>
      <c r="GGP3" s="3485"/>
      <c r="GGQ3" s="3485"/>
      <c r="GGR3" s="3485"/>
      <c r="GGS3" s="3485"/>
      <c r="GGT3" s="3485"/>
      <c r="GGU3" s="3485"/>
      <c r="GGV3" s="3485"/>
      <c r="GGW3" s="3485"/>
      <c r="GGX3" s="3485"/>
      <c r="GGY3" s="3485"/>
      <c r="GGZ3" s="3485"/>
      <c r="GHA3" s="3485"/>
      <c r="GHB3" s="3485"/>
      <c r="GHC3" s="3485"/>
      <c r="GHD3" s="3485"/>
      <c r="GHE3" s="3485"/>
      <c r="GHF3" s="3485"/>
      <c r="GHG3" s="3485"/>
      <c r="GHH3" s="3485"/>
      <c r="GHI3" s="3485"/>
      <c r="GHJ3" s="3485"/>
      <c r="GHK3" s="3485"/>
      <c r="GHL3" s="3485"/>
      <c r="GHM3" s="3485"/>
      <c r="GHN3" s="3485"/>
      <c r="GHO3" s="3485"/>
      <c r="GHP3" s="3485"/>
      <c r="GHQ3" s="3485"/>
      <c r="GHR3" s="3485"/>
      <c r="GHS3" s="3485"/>
      <c r="GHT3" s="3485"/>
      <c r="GHU3" s="3485"/>
      <c r="GHV3" s="3485"/>
      <c r="GHW3" s="3485"/>
      <c r="GHX3" s="3485"/>
      <c r="GHY3" s="3485"/>
      <c r="GHZ3" s="3485"/>
      <c r="GIA3" s="3485"/>
      <c r="GIB3" s="3485"/>
      <c r="GIC3" s="3485"/>
      <c r="GID3" s="3485"/>
      <c r="GIE3" s="3485"/>
      <c r="GIF3" s="3485"/>
      <c r="GIG3" s="3485"/>
      <c r="GIH3" s="3485"/>
      <c r="GII3" s="3485"/>
      <c r="GIJ3" s="3485"/>
      <c r="GIK3" s="3485"/>
      <c r="GIL3" s="3485"/>
      <c r="GIM3" s="3485"/>
      <c r="GIN3" s="3485"/>
      <c r="GIO3" s="3485"/>
      <c r="GIP3" s="3485"/>
      <c r="GIQ3" s="3485"/>
      <c r="GIR3" s="3485"/>
      <c r="GIS3" s="3485"/>
      <c r="GIT3" s="3485"/>
      <c r="GIU3" s="3485"/>
      <c r="GIV3" s="3485"/>
      <c r="GIW3" s="3485"/>
      <c r="GIX3" s="3485"/>
      <c r="GIY3" s="3485"/>
      <c r="GIZ3" s="3485"/>
      <c r="GJA3" s="3485"/>
      <c r="GJB3" s="3485"/>
      <c r="GJC3" s="3485"/>
      <c r="GJD3" s="3485"/>
      <c r="GJE3" s="3485"/>
      <c r="GJF3" s="3485"/>
      <c r="GJG3" s="3485"/>
      <c r="GJH3" s="3485"/>
      <c r="GJI3" s="3485"/>
      <c r="GJJ3" s="3485"/>
      <c r="GJK3" s="3485"/>
      <c r="GJL3" s="3485"/>
      <c r="GJM3" s="3485"/>
      <c r="GJN3" s="3485"/>
      <c r="GJO3" s="3485"/>
      <c r="GJP3" s="3485"/>
      <c r="GJQ3" s="3485"/>
      <c r="GJR3" s="3485"/>
      <c r="GJS3" s="3485"/>
      <c r="GJT3" s="3485"/>
      <c r="GJU3" s="3485"/>
      <c r="GJV3" s="3485"/>
      <c r="GJW3" s="3485"/>
      <c r="GJX3" s="3485"/>
      <c r="GJY3" s="3485"/>
      <c r="GJZ3" s="3485"/>
      <c r="GKA3" s="3485"/>
      <c r="GKB3" s="3485"/>
      <c r="GKC3" s="3485"/>
      <c r="GKD3" s="3485"/>
      <c r="GKE3" s="3485"/>
      <c r="GKF3" s="3485"/>
      <c r="GKG3" s="3485"/>
      <c r="GKH3" s="3485"/>
      <c r="GKI3" s="3485"/>
      <c r="GKJ3" s="3485"/>
      <c r="GKK3" s="3485"/>
      <c r="GKL3" s="3485"/>
      <c r="GKM3" s="3485"/>
      <c r="GKN3" s="3485"/>
      <c r="GKO3" s="3485"/>
      <c r="GKP3" s="3485"/>
      <c r="GKQ3" s="3485"/>
      <c r="GKR3" s="3485"/>
      <c r="GKS3" s="3485"/>
      <c r="GKT3" s="3485"/>
      <c r="GKU3" s="3485"/>
      <c r="GKV3" s="3485"/>
      <c r="GKW3" s="3485"/>
      <c r="GKX3" s="3485"/>
      <c r="GKY3" s="3485"/>
      <c r="GKZ3" s="3485"/>
      <c r="GLA3" s="3485"/>
      <c r="GLB3" s="3485"/>
      <c r="GLC3" s="3485"/>
      <c r="GLD3" s="3485"/>
      <c r="GLE3" s="3485"/>
      <c r="GLF3" s="3485"/>
      <c r="GLG3" s="3485"/>
      <c r="GLH3" s="3485"/>
      <c r="GLI3" s="3485"/>
      <c r="GLJ3" s="3485"/>
      <c r="GLK3" s="3485"/>
      <c r="GLL3" s="3485"/>
      <c r="GLM3" s="3485"/>
      <c r="GLN3" s="3485"/>
      <c r="GLO3" s="3485"/>
      <c r="GLP3" s="3485"/>
      <c r="GLQ3" s="3485"/>
      <c r="GLR3" s="3485"/>
      <c r="GLS3" s="3485"/>
      <c r="GLT3" s="3485"/>
      <c r="GLU3" s="3485"/>
      <c r="GLV3" s="3485"/>
      <c r="GLW3" s="3485"/>
      <c r="GLX3" s="3485"/>
      <c r="GLY3" s="3485"/>
      <c r="GLZ3" s="3485"/>
      <c r="GMA3" s="3485"/>
      <c r="GMB3" s="3485"/>
      <c r="GMC3" s="3485"/>
      <c r="GMD3" s="3485"/>
      <c r="GME3" s="3485"/>
      <c r="GMF3" s="3485"/>
      <c r="GMG3" s="3485"/>
      <c r="GMH3" s="3485"/>
      <c r="GMI3" s="3485"/>
      <c r="GMJ3" s="3485"/>
      <c r="GMK3" s="3485"/>
      <c r="GML3" s="3485"/>
      <c r="GMM3" s="3485"/>
      <c r="GMN3" s="3485"/>
      <c r="GMO3" s="3485"/>
      <c r="GMP3" s="3485"/>
      <c r="GMQ3" s="3485"/>
      <c r="GMR3" s="3485"/>
      <c r="GMS3" s="3485"/>
      <c r="GMT3" s="3485"/>
      <c r="GMU3" s="3485"/>
      <c r="GMV3" s="3485"/>
      <c r="GMW3" s="3485"/>
      <c r="GMX3" s="3485"/>
      <c r="GMY3" s="3485"/>
      <c r="GMZ3" s="3485"/>
      <c r="GNA3" s="3485"/>
      <c r="GNB3" s="3485"/>
      <c r="GNC3" s="3485"/>
      <c r="GND3" s="3485"/>
      <c r="GNE3" s="3485"/>
      <c r="GNF3" s="3485"/>
      <c r="GNG3" s="3485"/>
      <c r="GNH3" s="3485"/>
      <c r="GNI3" s="3485"/>
      <c r="GNJ3" s="3485"/>
      <c r="GNK3" s="3485"/>
      <c r="GNL3" s="3485"/>
      <c r="GNM3" s="3485"/>
      <c r="GNN3" s="3485"/>
      <c r="GNO3" s="3485"/>
      <c r="GNP3" s="3485"/>
      <c r="GNQ3" s="3485"/>
      <c r="GNR3" s="3485"/>
      <c r="GNS3" s="3485"/>
      <c r="GNT3" s="3485"/>
      <c r="GNU3" s="3485"/>
      <c r="GNV3" s="3485"/>
      <c r="GNW3" s="3485"/>
      <c r="GNX3" s="3485"/>
      <c r="GNY3" s="3485"/>
      <c r="GNZ3" s="3485"/>
      <c r="GOA3" s="3485"/>
      <c r="GOB3" s="3485"/>
      <c r="GOC3" s="3485"/>
      <c r="GOD3" s="3485"/>
      <c r="GOE3" s="3485"/>
      <c r="GOF3" s="3485"/>
      <c r="GOG3" s="3485"/>
      <c r="GOH3" s="3485"/>
      <c r="GOI3" s="3485"/>
      <c r="GOJ3" s="3485"/>
      <c r="GOK3" s="3485"/>
      <c r="GOL3" s="3485"/>
      <c r="GOM3" s="3485"/>
      <c r="GON3" s="3485"/>
      <c r="GOO3" s="3485"/>
      <c r="GOP3" s="3485"/>
      <c r="GOQ3" s="3485"/>
      <c r="GOR3" s="3485"/>
      <c r="GOS3" s="3485"/>
      <c r="GOT3" s="3485"/>
      <c r="GOU3" s="3485"/>
      <c r="GOV3" s="3485"/>
      <c r="GOW3" s="3485"/>
      <c r="GOX3" s="3485"/>
      <c r="GOY3" s="3485"/>
      <c r="GOZ3" s="3485"/>
      <c r="GPA3" s="3485"/>
      <c r="GPB3" s="3485"/>
      <c r="GPC3" s="3485"/>
      <c r="GPD3" s="3485"/>
      <c r="GPE3" s="3485"/>
      <c r="GPF3" s="3485"/>
      <c r="GPG3" s="3485"/>
      <c r="GPH3" s="3485"/>
      <c r="GPI3" s="3485"/>
      <c r="GPJ3" s="3485"/>
      <c r="GPK3" s="3485"/>
      <c r="GPL3" s="3485"/>
      <c r="GPM3" s="3485"/>
      <c r="GPN3" s="3485"/>
      <c r="GPO3" s="3485"/>
      <c r="GPP3" s="3485"/>
      <c r="GPQ3" s="3485"/>
      <c r="GPR3" s="3485"/>
      <c r="GPS3" s="3485"/>
      <c r="GPT3" s="3485"/>
      <c r="GPU3" s="3485"/>
      <c r="GPV3" s="3485"/>
      <c r="GPW3" s="3485"/>
      <c r="GPX3" s="3485"/>
      <c r="GPY3" s="3485"/>
      <c r="GPZ3" s="3485"/>
      <c r="GQA3" s="3485"/>
      <c r="GQB3" s="3485"/>
      <c r="GQC3" s="3485"/>
      <c r="GQD3" s="3485"/>
      <c r="GQE3" s="3485"/>
      <c r="GQF3" s="3485"/>
      <c r="GQG3" s="3485"/>
      <c r="GQH3" s="3485"/>
      <c r="GQI3" s="3485"/>
      <c r="GQJ3" s="3485"/>
      <c r="GQK3" s="3485"/>
      <c r="GQL3" s="3485"/>
      <c r="GQM3" s="3485"/>
      <c r="GQN3" s="3485"/>
      <c r="GQO3" s="3485"/>
      <c r="GQP3" s="3485"/>
      <c r="GQQ3" s="3485"/>
      <c r="GQR3" s="3485"/>
      <c r="GQS3" s="3485"/>
      <c r="GQT3" s="3485"/>
      <c r="GQU3" s="3485"/>
      <c r="GQV3" s="3485"/>
      <c r="GQW3" s="3485"/>
      <c r="GQX3" s="3485"/>
      <c r="GQY3" s="3485"/>
      <c r="GQZ3" s="3485"/>
      <c r="GRA3" s="3485"/>
      <c r="GRB3" s="3485"/>
      <c r="GRC3" s="3485"/>
      <c r="GRD3" s="3485"/>
      <c r="GRE3" s="3485"/>
      <c r="GRF3" s="3485"/>
      <c r="GRG3" s="3485"/>
      <c r="GRH3" s="3485"/>
      <c r="GRI3" s="3485"/>
      <c r="GRJ3" s="3485"/>
      <c r="GRK3" s="3485"/>
      <c r="GRL3" s="3485"/>
      <c r="GRM3" s="3485"/>
      <c r="GRN3" s="3485"/>
      <c r="GRO3" s="3485"/>
      <c r="GRP3" s="3485"/>
      <c r="GRQ3" s="3485"/>
      <c r="GRR3" s="3485"/>
      <c r="GRS3" s="3485"/>
      <c r="GRT3" s="3485"/>
      <c r="GRU3" s="3485"/>
      <c r="GRV3" s="3485"/>
      <c r="GRW3" s="3485"/>
      <c r="GRX3" s="3485"/>
      <c r="GRY3" s="3485"/>
      <c r="GRZ3" s="3485"/>
      <c r="GSA3" s="3485"/>
      <c r="GSB3" s="3485"/>
      <c r="GSC3" s="3485"/>
      <c r="GSD3" s="3485"/>
      <c r="GSE3" s="3485"/>
      <c r="GSF3" s="3485"/>
      <c r="GSG3" s="3485"/>
      <c r="GSH3" s="3485"/>
      <c r="GSI3" s="3485"/>
      <c r="GSJ3" s="3485"/>
      <c r="GSK3" s="3485"/>
      <c r="GSL3" s="3485"/>
      <c r="GSM3" s="3485"/>
      <c r="GSN3" s="3485"/>
      <c r="GSO3" s="3485"/>
      <c r="GSP3" s="3485"/>
      <c r="GSQ3" s="3485"/>
      <c r="GSR3" s="3485"/>
      <c r="GSS3" s="3485"/>
      <c r="GST3" s="3485"/>
      <c r="GSU3" s="3485"/>
      <c r="GSV3" s="3485"/>
      <c r="GSW3" s="3485"/>
      <c r="GSX3" s="3485"/>
      <c r="GSY3" s="3485"/>
      <c r="GSZ3" s="3485"/>
      <c r="GTA3" s="3485"/>
      <c r="GTB3" s="3485"/>
      <c r="GTC3" s="3485"/>
      <c r="GTD3" s="3485"/>
      <c r="GTE3" s="3485"/>
      <c r="GTF3" s="3485"/>
      <c r="GTG3" s="3485"/>
      <c r="GTH3" s="3485"/>
      <c r="GTI3" s="3485"/>
      <c r="GTJ3" s="3485"/>
      <c r="GTK3" s="3485"/>
      <c r="GTL3" s="3485"/>
      <c r="GTM3" s="3485"/>
      <c r="GTN3" s="3485"/>
      <c r="GTO3" s="3485"/>
      <c r="GTP3" s="3485"/>
      <c r="GTQ3" s="3485"/>
      <c r="GTR3" s="3485"/>
      <c r="GTS3" s="3485"/>
      <c r="GTT3" s="3485"/>
      <c r="GTU3" s="3485"/>
      <c r="GTV3" s="3485"/>
      <c r="GTW3" s="3485"/>
      <c r="GTX3" s="3485"/>
      <c r="GTY3" s="3485"/>
      <c r="GTZ3" s="3485"/>
      <c r="GUA3" s="3485"/>
      <c r="GUB3" s="3485"/>
      <c r="GUC3" s="3485"/>
      <c r="GUD3" s="3485"/>
      <c r="GUE3" s="3485"/>
      <c r="GUF3" s="3485"/>
      <c r="GUG3" s="3485"/>
      <c r="GUH3" s="3485"/>
      <c r="GUI3" s="3485"/>
      <c r="GUJ3" s="3485"/>
      <c r="GUK3" s="3485"/>
      <c r="GUL3" s="3485"/>
      <c r="GUM3" s="3485"/>
      <c r="GUN3" s="3485"/>
      <c r="GUO3" s="3485"/>
      <c r="GUP3" s="3485"/>
      <c r="GUQ3" s="3485"/>
      <c r="GUR3" s="3485"/>
      <c r="GUS3" s="3485"/>
      <c r="GUT3" s="3485"/>
      <c r="GUU3" s="3485"/>
      <c r="GUV3" s="3485"/>
      <c r="GUW3" s="3485"/>
      <c r="GUX3" s="3485"/>
      <c r="GUY3" s="3485"/>
      <c r="GUZ3" s="3485"/>
      <c r="GVA3" s="3485"/>
      <c r="GVB3" s="3485"/>
      <c r="GVC3" s="3485"/>
      <c r="GVD3" s="3485"/>
      <c r="GVE3" s="3485"/>
      <c r="GVF3" s="3485"/>
      <c r="GVG3" s="3485"/>
      <c r="GVH3" s="3485"/>
      <c r="GVI3" s="3485"/>
      <c r="GVJ3" s="3485"/>
      <c r="GVK3" s="3485"/>
      <c r="GVL3" s="3485"/>
      <c r="GVM3" s="3485"/>
      <c r="GVN3" s="3485"/>
      <c r="GVO3" s="3485"/>
      <c r="GVP3" s="3485"/>
      <c r="GVQ3" s="3485"/>
      <c r="GVR3" s="3485"/>
      <c r="GVS3" s="3485"/>
      <c r="GVT3" s="3485"/>
      <c r="GVU3" s="3485"/>
      <c r="GVV3" s="3485"/>
      <c r="GVW3" s="3485"/>
      <c r="GVX3" s="3485"/>
      <c r="GVY3" s="3485"/>
      <c r="GVZ3" s="3485"/>
      <c r="GWA3" s="3485"/>
      <c r="GWB3" s="3485"/>
      <c r="GWC3" s="3485"/>
      <c r="GWD3" s="3485"/>
      <c r="GWE3" s="3485"/>
      <c r="GWF3" s="3485"/>
      <c r="GWG3" s="3485"/>
      <c r="GWH3" s="3485"/>
      <c r="GWI3" s="3485"/>
      <c r="GWJ3" s="3485"/>
      <c r="GWK3" s="3485"/>
      <c r="GWL3" s="3485"/>
      <c r="GWM3" s="3485"/>
      <c r="GWN3" s="3485"/>
      <c r="GWO3" s="3485"/>
      <c r="GWP3" s="3485"/>
      <c r="GWQ3" s="3485"/>
      <c r="GWR3" s="3485"/>
      <c r="GWS3" s="3485"/>
      <c r="GWT3" s="3485"/>
      <c r="GWU3" s="3485"/>
      <c r="GWV3" s="3485"/>
      <c r="GWW3" s="3485"/>
      <c r="GWX3" s="3485"/>
      <c r="GWY3" s="3485"/>
      <c r="GWZ3" s="3485"/>
      <c r="GXA3" s="3485"/>
      <c r="GXB3" s="3485"/>
      <c r="GXC3" s="3485"/>
      <c r="GXD3" s="3485"/>
      <c r="GXE3" s="3485"/>
      <c r="GXF3" s="3485"/>
      <c r="GXG3" s="3485"/>
      <c r="GXH3" s="3485"/>
      <c r="GXI3" s="3485"/>
      <c r="GXJ3" s="3485"/>
      <c r="GXK3" s="3485"/>
      <c r="GXL3" s="3485"/>
      <c r="GXM3" s="3485"/>
      <c r="GXN3" s="3485"/>
      <c r="GXO3" s="3485"/>
      <c r="GXP3" s="3485"/>
      <c r="GXQ3" s="3485"/>
      <c r="GXR3" s="3485"/>
      <c r="GXS3" s="3485"/>
      <c r="GXT3" s="3485"/>
      <c r="GXU3" s="3485"/>
      <c r="GXV3" s="3485"/>
      <c r="GXW3" s="3485"/>
      <c r="GXX3" s="3485"/>
      <c r="GXY3" s="3485"/>
      <c r="GXZ3" s="3485"/>
      <c r="GYA3" s="3485"/>
      <c r="GYB3" s="3485"/>
      <c r="GYC3" s="3485"/>
      <c r="GYD3" s="3485"/>
      <c r="GYE3" s="3485"/>
      <c r="GYF3" s="3485"/>
      <c r="GYG3" s="3485"/>
      <c r="GYH3" s="3485"/>
      <c r="GYI3" s="3485"/>
      <c r="GYJ3" s="3485"/>
      <c r="GYK3" s="3485"/>
      <c r="GYL3" s="3485"/>
      <c r="GYM3" s="3485"/>
      <c r="GYN3" s="3485"/>
      <c r="GYO3" s="3485"/>
      <c r="GYP3" s="3485"/>
      <c r="GYQ3" s="3485"/>
      <c r="GYR3" s="3485"/>
      <c r="GYS3" s="3485"/>
      <c r="GYT3" s="3485"/>
      <c r="GYU3" s="3485"/>
      <c r="GYV3" s="3485"/>
      <c r="GYW3" s="3485"/>
      <c r="GYX3" s="3485"/>
      <c r="GYY3" s="3485"/>
      <c r="GYZ3" s="3485"/>
      <c r="GZA3" s="3485"/>
      <c r="GZB3" s="3485"/>
      <c r="GZC3" s="3485"/>
      <c r="GZD3" s="3485"/>
      <c r="GZE3" s="3485"/>
      <c r="GZF3" s="3485"/>
      <c r="GZG3" s="3485"/>
      <c r="GZH3" s="3485"/>
      <c r="GZI3" s="3485"/>
      <c r="GZJ3" s="3485"/>
      <c r="GZK3" s="3485"/>
      <c r="GZL3" s="3485"/>
      <c r="GZM3" s="3485"/>
      <c r="GZN3" s="3485"/>
      <c r="GZO3" s="3485"/>
      <c r="GZP3" s="3485"/>
      <c r="GZQ3" s="3485"/>
      <c r="GZR3" s="3485"/>
      <c r="GZS3" s="3485"/>
      <c r="GZT3" s="3485"/>
      <c r="GZU3" s="3485"/>
      <c r="GZV3" s="3485"/>
      <c r="GZW3" s="3485"/>
      <c r="GZX3" s="3485"/>
      <c r="GZY3" s="3485"/>
      <c r="GZZ3" s="3485"/>
      <c r="HAA3" s="3485"/>
      <c r="HAB3" s="3485"/>
      <c r="HAC3" s="3485"/>
      <c r="HAD3" s="3485"/>
      <c r="HAE3" s="3485"/>
      <c r="HAF3" s="3485"/>
      <c r="HAG3" s="3485"/>
      <c r="HAH3" s="3485"/>
      <c r="HAI3" s="3485"/>
      <c r="HAJ3" s="3485"/>
      <c r="HAK3" s="3485"/>
      <c r="HAL3" s="3485"/>
      <c r="HAM3" s="3485"/>
      <c r="HAN3" s="3485"/>
      <c r="HAO3" s="3485"/>
      <c r="HAP3" s="3485"/>
      <c r="HAQ3" s="3485"/>
      <c r="HAR3" s="3485"/>
      <c r="HAS3" s="3485"/>
      <c r="HAT3" s="3485"/>
      <c r="HAU3" s="3485"/>
      <c r="HAV3" s="3485"/>
      <c r="HAW3" s="3485"/>
      <c r="HAX3" s="3485"/>
      <c r="HAY3" s="3485"/>
      <c r="HAZ3" s="3485"/>
      <c r="HBA3" s="3485"/>
      <c r="HBB3" s="3485"/>
      <c r="HBC3" s="3485"/>
      <c r="HBD3" s="3485"/>
      <c r="HBE3" s="3485"/>
      <c r="HBF3" s="3485"/>
      <c r="HBG3" s="3485"/>
      <c r="HBH3" s="3485"/>
      <c r="HBI3" s="3485"/>
      <c r="HBJ3" s="3485"/>
      <c r="HBK3" s="3485"/>
      <c r="HBL3" s="3485"/>
      <c r="HBM3" s="3485"/>
      <c r="HBN3" s="3485"/>
      <c r="HBO3" s="3485"/>
      <c r="HBP3" s="3485"/>
      <c r="HBQ3" s="3485"/>
      <c r="HBR3" s="3485"/>
      <c r="HBS3" s="3485"/>
      <c r="HBT3" s="3485"/>
      <c r="HBU3" s="3485"/>
      <c r="HBV3" s="3485"/>
      <c r="HBW3" s="3485"/>
      <c r="HBX3" s="3485"/>
      <c r="HBY3" s="3485"/>
      <c r="HBZ3" s="3485"/>
      <c r="HCA3" s="3485"/>
      <c r="HCB3" s="3485"/>
      <c r="HCC3" s="3485"/>
      <c r="HCD3" s="3485"/>
      <c r="HCE3" s="3485"/>
      <c r="HCF3" s="3485"/>
      <c r="HCG3" s="3485"/>
      <c r="HCH3" s="3485"/>
      <c r="HCI3" s="3485"/>
      <c r="HCJ3" s="3485"/>
      <c r="HCK3" s="3485"/>
      <c r="HCL3" s="3485"/>
      <c r="HCM3" s="3485"/>
      <c r="HCN3" s="3485"/>
      <c r="HCO3" s="3485"/>
      <c r="HCP3" s="3485"/>
      <c r="HCQ3" s="3485"/>
      <c r="HCR3" s="3485"/>
      <c r="HCS3" s="3485"/>
      <c r="HCT3" s="3485"/>
      <c r="HCU3" s="3485"/>
      <c r="HCV3" s="3485"/>
      <c r="HCW3" s="3485"/>
      <c r="HCX3" s="3485"/>
      <c r="HCY3" s="3485"/>
      <c r="HCZ3" s="3485"/>
      <c r="HDA3" s="3485"/>
      <c r="HDB3" s="3485"/>
      <c r="HDC3" s="3485"/>
      <c r="HDD3" s="3485"/>
      <c r="HDE3" s="3485"/>
      <c r="HDF3" s="3485"/>
      <c r="HDG3" s="3485"/>
      <c r="HDH3" s="3485"/>
      <c r="HDI3" s="3485"/>
      <c r="HDJ3" s="3485"/>
      <c r="HDK3" s="3485"/>
      <c r="HDL3" s="3485"/>
      <c r="HDM3" s="3485"/>
      <c r="HDN3" s="3485"/>
      <c r="HDO3" s="3485"/>
      <c r="HDP3" s="3485"/>
      <c r="HDQ3" s="3485"/>
      <c r="HDR3" s="3485"/>
      <c r="HDS3" s="3485"/>
      <c r="HDT3" s="3485"/>
      <c r="HDU3" s="3485"/>
      <c r="HDV3" s="3485"/>
      <c r="HDW3" s="3485"/>
      <c r="HDX3" s="3485"/>
      <c r="HDY3" s="3485"/>
      <c r="HDZ3" s="3485"/>
      <c r="HEA3" s="3485"/>
      <c r="HEB3" s="3485"/>
      <c r="HEC3" s="3485"/>
      <c r="HED3" s="3485"/>
      <c r="HEE3" s="3485"/>
      <c r="HEF3" s="3485"/>
      <c r="HEG3" s="3485"/>
      <c r="HEH3" s="3485"/>
      <c r="HEI3" s="3485"/>
      <c r="HEJ3" s="3485"/>
      <c r="HEK3" s="3485"/>
      <c r="HEL3" s="3485"/>
      <c r="HEM3" s="3485"/>
      <c r="HEN3" s="3485"/>
      <c r="HEO3" s="3485"/>
      <c r="HEP3" s="3485"/>
      <c r="HEQ3" s="3485"/>
      <c r="HER3" s="3485"/>
      <c r="HES3" s="3485"/>
      <c r="HET3" s="3485"/>
      <c r="HEU3" s="3485"/>
      <c r="HEV3" s="3485"/>
      <c r="HEW3" s="3485"/>
      <c r="HEX3" s="3485"/>
      <c r="HEY3" s="3485"/>
      <c r="HEZ3" s="3485"/>
      <c r="HFA3" s="3485"/>
      <c r="HFB3" s="3485"/>
      <c r="HFC3" s="3485"/>
      <c r="HFD3" s="3485"/>
      <c r="HFE3" s="3485"/>
      <c r="HFF3" s="3485"/>
      <c r="HFG3" s="3485"/>
      <c r="HFH3" s="3485"/>
      <c r="HFI3" s="3485"/>
      <c r="HFJ3" s="3485"/>
      <c r="HFK3" s="3485"/>
      <c r="HFL3" s="3485"/>
      <c r="HFM3" s="3485"/>
      <c r="HFN3" s="3485"/>
      <c r="HFO3" s="3485"/>
      <c r="HFP3" s="3485"/>
      <c r="HFQ3" s="3485"/>
      <c r="HFR3" s="3485"/>
      <c r="HFS3" s="3485"/>
      <c r="HFT3" s="3485"/>
      <c r="HFU3" s="3485"/>
      <c r="HFV3" s="3485"/>
      <c r="HFW3" s="3485"/>
      <c r="HFX3" s="3485"/>
      <c r="HFY3" s="3485"/>
      <c r="HFZ3" s="3485"/>
      <c r="HGA3" s="3485"/>
      <c r="HGB3" s="3485"/>
      <c r="HGC3" s="3485"/>
      <c r="HGD3" s="3485"/>
      <c r="HGE3" s="3485"/>
      <c r="HGF3" s="3485"/>
      <c r="HGG3" s="3485"/>
      <c r="HGH3" s="3485"/>
      <c r="HGI3" s="3485"/>
      <c r="HGJ3" s="3485"/>
      <c r="HGK3" s="3485"/>
      <c r="HGL3" s="3485"/>
      <c r="HGM3" s="3485"/>
      <c r="HGN3" s="3485"/>
      <c r="HGO3" s="3485"/>
      <c r="HGP3" s="3485"/>
      <c r="HGQ3" s="3485"/>
      <c r="HGR3" s="3485"/>
      <c r="HGS3" s="3485"/>
      <c r="HGT3" s="3485"/>
      <c r="HGU3" s="3485"/>
      <c r="HGV3" s="3485"/>
      <c r="HGW3" s="3485"/>
      <c r="HGX3" s="3485"/>
      <c r="HGY3" s="3485"/>
      <c r="HGZ3" s="3485"/>
      <c r="HHA3" s="3485"/>
      <c r="HHB3" s="3485"/>
      <c r="HHC3" s="3485"/>
      <c r="HHD3" s="3485"/>
      <c r="HHE3" s="3485"/>
      <c r="HHF3" s="3485"/>
      <c r="HHG3" s="3485"/>
      <c r="HHH3" s="3485"/>
      <c r="HHI3" s="3485"/>
      <c r="HHJ3" s="3485"/>
      <c r="HHK3" s="3485"/>
      <c r="HHL3" s="3485"/>
      <c r="HHM3" s="3485"/>
      <c r="HHN3" s="3485"/>
      <c r="HHO3" s="3485"/>
      <c r="HHP3" s="3485"/>
      <c r="HHQ3" s="3485"/>
      <c r="HHR3" s="3485"/>
      <c r="HHS3" s="3485"/>
      <c r="HHT3" s="3485"/>
      <c r="HHU3" s="3485"/>
      <c r="HHV3" s="3485"/>
      <c r="HHW3" s="3485"/>
      <c r="HHX3" s="3485"/>
      <c r="HHY3" s="3485"/>
      <c r="HHZ3" s="3485"/>
      <c r="HIA3" s="3485"/>
      <c r="HIB3" s="3485"/>
      <c r="HIC3" s="3485"/>
      <c r="HID3" s="3485"/>
      <c r="HIE3" s="3485"/>
      <c r="HIF3" s="3485"/>
      <c r="HIG3" s="3485"/>
      <c r="HIH3" s="3485"/>
      <c r="HII3" s="3485"/>
      <c r="HIJ3" s="3485"/>
      <c r="HIK3" s="3485"/>
      <c r="HIL3" s="3485"/>
      <c r="HIM3" s="3485"/>
      <c r="HIN3" s="3485"/>
      <c r="HIO3" s="3485"/>
      <c r="HIP3" s="3485"/>
      <c r="HIQ3" s="3485"/>
      <c r="HIR3" s="3485"/>
      <c r="HIS3" s="3485"/>
      <c r="HIT3" s="3485"/>
      <c r="HIU3" s="3485"/>
      <c r="HIV3" s="3485"/>
      <c r="HIW3" s="3485"/>
      <c r="HIX3" s="3485"/>
      <c r="HIY3" s="3485"/>
      <c r="HIZ3" s="3485"/>
      <c r="HJA3" s="3485"/>
      <c r="HJB3" s="3485"/>
      <c r="HJC3" s="3485"/>
      <c r="HJD3" s="3485"/>
      <c r="HJE3" s="3485"/>
      <c r="HJF3" s="3485"/>
      <c r="HJG3" s="3485"/>
      <c r="HJH3" s="3485"/>
      <c r="HJI3" s="3485"/>
      <c r="HJJ3" s="3485"/>
      <c r="HJK3" s="3485"/>
      <c r="HJL3" s="3485"/>
      <c r="HJM3" s="3485"/>
      <c r="HJN3" s="3485"/>
      <c r="HJO3" s="3485"/>
      <c r="HJP3" s="3485"/>
      <c r="HJQ3" s="3485"/>
      <c r="HJR3" s="3485"/>
      <c r="HJS3" s="3485"/>
      <c r="HJT3" s="3485"/>
      <c r="HJU3" s="3485"/>
      <c r="HJV3" s="3485"/>
      <c r="HJW3" s="3485"/>
      <c r="HJX3" s="3485"/>
      <c r="HJY3" s="3485"/>
      <c r="HJZ3" s="3485"/>
      <c r="HKA3" s="3485"/>
      <c r="HKB3" s="3485"/>
      <c r="HKC3" s="3485"/>
      <c r="HKD3" s="3485"/>
      <c r="HKE3" s="3485"/>
      <c r="HKF3" s="3485"/>
      <c r="HKG3" s="3485"/>
      <c r="HKH3" s="3485"/>
      <c r="HKI3" s="3485"/>
      <c r="HKJ3" s="3485"/>
      <c r="HKK3" s="3485"/>
      <c r="HKL3" s="3485"/>
      <c r="HKM3" s="3485"/>
      <c r="HKN3" s="3485"/>
      <c r="HKO3" s="3485"/>
      <c r="HKP3" s="3485"/>
      <c r="HKQ3" s="3485"/>
      <c r="HKR3" s="3485"/>
      <c r="HKS3" s="3485"/>
      <c r="HKT3" s="3485"/>
      <c r="HKU3" s="3485"/>
      <c r="HKV3" s="3485"/>
      <c r="HKW3" s="3485"/>
      <c r="HKX3" s="3485"/>
      <c r="HKY3" s="3485"/>
      <c r="HKZ3" s="3485"/>
      <c r="HLA3" s="3485"/>
      <c r="HLB3" s="3485"/>
      <c r="HLC3" s="3485"/>
      <c r="HLD3" s="3485"/>
      <c r="HLE3" s="3485"/>
      <c r="HLF3" s="3485"/>
      <c r="HLG3" s="3485"/>
      <c r="HLH3" s="3485"/>
      <c r="HLI3" s="3485"/>
      <c r="HLJ3" s="3485"/>
      <c r="HLK3" s="3485"/>
      <c r="HLL3" s="3485"/>
      <c r="HLM3" s="3485"/>
      <c r="HLN3" s="3485"/>
      <c r="HLO3" s="3485"/>
      <c r="HLP3" s="3485"/>
      <c r="HLQ3" s="3485"/>
      <c r="HLR3" s="3485"/>
      <c r="HLS3" s="3485"/>
      <c r="HLT3" s="3485"/>
      <c r="HLU3" s="3485"/>
      <c r="HLV3" s="3485"/>
      <c r="HLW3" s="3485"/>
      <c r="HLX3" s="3485"/>
      <c r="HLY3" s="3485"/>
      <c r="HLZ3" s="3485"/>
      <c r="HMA3" s="3485"/>
      <c r="HMB3" s="3485"/>
      <c r="HMC3" s="3485"/>
      <c r="HMD3" s="3485"/>
      <c r="HME3" s="3485"/>
      <c r="HMF3" s="3485"/>
      <c r="HMG3" s="3485"/>
      <c r="HMH3" s="3485"/>
      <c r="HMI3" s="3485"/>
      <c r="HMJ3" s="3485"/>
      <c r="HMK3" s="3485"/>
      <c r="HML3" s="3485"/>
      <c r="HMM3" s="3485"/>
      <c r="HMN3" s="3485"/>
      <c r="HMO3" s="3485"/>
      <c r="HMP3" s="3485"/>
      <c r="HMQ3" s="3485"/>
      <c r="HMR3" s="3485"/>
      <c r="HMS3" s="3485"/>
      <c r="HMT3" s="3485"/>
      <c r="HMU3" s="3485"/>
      <c r="HMV3" s="3485"/>
      <c r="HMW3" s="3485"/>
      <c r="HMX3" s="3485"/>
      <c r="HMY3" s="3485"/>
      <c r="HMZ3" s="3485"/>
      <c r="HNA3" s="3485"/>
      <c r="HNB3" s="3485"/>
      <c r="HNC3" s="3485"/>
      <c r="HND3" s="3485"/>
      <c r="HNE3" s="3485"/>
      <c r="HNF3" s="3485"/>
      <c r="HNG3" s="3485"/>
      <c r="HNH3" s="3485"/>
      <c r="HNI3" s="3485"/>
      <c r="HNJ3" s="3485"/>
      <c r="HNK3" s="3485"/>
      <c r="HNL3" s="3485"/>
      <c r="HNM3" s="3485"/>
      <c r="HNN3" s="3485"/>
      <c r="HNO3" s="3485"/>
      <c r="HNP3" s="3485"/>
      <c r="HNQ3" s="3485"/>
      <c r="HNR3" s="3485"/>
      <c r="HNS3" s="3485"/>
      <c r="HNT3" s="3485"/>
      <c r="HNU3" s="3485"/>
      <c r="HNV3" s="3485"/>
      <c r="HNW3" s="3485"/>
      <c r="HNX3" s="3485"/>
      <c r="HNY3" s="3485"/>
      <c r="HNZ3" s="3485"/>
      <c r="HOA3" s="3485"/>
      <c r="HOB3" s="3485"/>
      <c r="HOC3" s="3485"/>
      <c r="HOD3" s="3485"/>
      <c r="HOE3" s="3485"/>
      <c r="HOF3" s="3485"/>
      <c r="HOG3" s="3485"/>
      <c r="HOH3" s="3485"/>
      <c r="HOI3" s="3485"/>
      <c r="HOJ3" s="3485"/>
      <c r="HOK3" s="3485"/>
      <c r="HOL3" s="3485"/>
      <c r="HOM3" s="3485"/>
      <c r="HON3" s="3485"/>
      <c r="HOO3" s="3485"/>
      <c r="HOP3" s="3485"/>
      <c r="HOQ3" s="3485"/>
      <c r="HOR3" s="3485"/>
      <c r="HOS3" s="3485"/>
      <c r="HOT3" s="3485"/>
      <c r="HOU3" s="3485"/>
      <c r="HOV3" s="3485"/>
      <c r="HOW3" s="3485"/>
      <c r="HOX3" s="3485"/>
      <c r="HOY3" s="3485"/>
      <c r="HOZ3" s="3485"/>
      <c r="HPA3" s="3485"/>
      <c r="HPB3" s="3485"/>
      <c r="HPC3" s="3485"/>
      <c r="HPD3" s="3485"/>
      <c r="HPE3" s="3485"/>
      <c r="HPF3" s="3485"/>
      <c r="HPG3" s="3485"/>
      <c r="HPH3" s="3485"/>
      <c r="HPI3" s="3485"/>
      <c r="HPJ3" s="3485"/>
      <c r="HPK3" s="3485"/>
      <c r="HPL3" s="3485"/>
      <c r="HPM3" s="3485"/>
      <c r="HPN3" s="3485"/>
      <c r="HPO3" s="3485"/>
      <c r="HPP3" s="3485"/>
      <c r="HPQ3" s="3485"/>
      <c r="HPR3" s="3485"/>
      <c r="HPS3" s="3485"/>
      <c r="HPT3" s="3485"/>
      <c r="HPU3" s="3485"/>
      <c r="HPV3" s="3485"/>
      <c r="HPW3" s="3485"/>
      <c r="HPX3" s="3485"/>
      <c r="HPY3" s="3485"/>
      <c r="HPZ3" s="3485"/>
      <c r="HQA3" s="3485"/>
      <c r="HQB3" s="3485"/>
      <c r="HQC3" s="3485"/>
      <c r="HQD3" s="3485"/>
      <c r="HQE3" s="3485"/>
      <c r="HQF3" s="3485"/>
      <c r="HQG3" s="3485"/>
      <c r="HQH3" s="3485"/>
      <c r="HQI3" s="3485"/>
      <c r="HQJ3" s="3485"/>
      <c r="HQK3" s="3485"/>
      <c r="HQL3" s="3485"/>
      <c r="HQM3" s="3485"/>
      <c r="HQN3" s="3485"/>
      <c r="HQO3" s="3485"/>
      <c r="HQP3" s="3485"/>
      <c r="HQQ3" s="3485"/>
      <c r="HQR3" s="3485"/>
      <c r="HQS3" s="3485"/>
      <c r="HQT3" s="3485"/>
      <c r="HQU3" s="3485"/>
      <c r="HQV3" s="3485"/>
      <c r="HQW3" s="3485"/>
      <c r="HQX3" s="3485"/>
      <c r="HQY3" s="3485"/>
      <c r="HQZ3" s="3485"/>
      <c r="HRA3" s="3485"/>
      <c r="HRB3" s="3485"/>
      <c r="HRC3" s="3485"/>
      <c r="HRD3" s="3485"/>
      <c r="HRE3" s="3485"/>
      <c r="HRF3" s="3485"/>
      <c r="HRG3" s="3485"/>
      <c r="HRH3" s="3485"/>
      <c r="HRI3" s="3485"/>
      <c r="HRJ3" s="3485"/>
      <c r="HRK3" s="3485"/>
      <c r="HRL3" s="3485"/>
      <c r="HRM3" s="3485"/>
      <c r="HRN3" s="3485"/>
      <c r="HRO3" s="3485"/>
      <c r="HRP3" s="3485"/>
      <c r="HRQ3" s="3485"/>
      <c r="HRR3" s="3485"/>
      <c r="HRS3" s="3485"/>
      <c r="HRT3" s="3485"/>
      <c r="HRU3" s="3485"/>
      <c r="HRV3" s="3485"/>
      <c r="HRW3" s="3485"/>
      <c r="HRX3" s="3485"/>
      <c r="HRY3" s="3485"/>
      <c r="HRZ3" s="3485"/>
      <c r="HSA3" s="3485"/>
      <c r="HSB3" s="3485"/>
      <c r="HSC3" s="3485"/>
      <c r="HSD3" s="3485"/>
      <c r="HSE3" s="3485"/>
      <c r="HSF3" s="3485"/>
      <c r="HSG3" s="3485"/>
      <c r="HSH3" s="3485"/>
      <c r="HSI3" s="3485"/>
      <c r="HSJ3" s="3485"/>
      <c r="HSK3" s="3485"/>
      <c r="HSL3" s="3485"/>
      <c r="HSM3" s="3485"/>
      <c r="HSN3" s="3485"/>
      <c r="HSO3" s="3485"/>
      <c r="HSP3" s="3485"/>
      <c r="HSQ3" s="3485"/>
      <c r="HSR3" s="3485"/>
      <c r="HSS3" s="3485"/>
      <c r="HST3" s="3485"/>
      <c r="HSU3" s="3485"/>
      <c r="HSV3" s="3485"/>
      <c r="HSW3" s="3485"/>
      <c r="HSX3" s="3485"/>
      <c r="HSY3" s="3485"/>
      <c r="HSZ3" s="3485"/>
      <c r="HTA3" s="3485"/>
      <c r="HTB3" s="3485"/>
      <c r="HTC3" s="3485"/>
      <c r="HTD3" s="3485"/>
      <c r="HTE3" s="3485"/>
      <c r="HTF3" s="3485"/>
      <c r="HTG3" s="3485"/>
      <c r="HTH3" s="3485"/>
      <c r="HTI3" s="3485"/>
      <c r="HTJ3" s="3485"/>
      <c r="HTK3" s="3485"/>
      <c r="HTL3" s="3485"/>
      <c r="HTM3" s="3485"/>
      <c r="HTN3" s="3485"/>
      <c r="HTO3" s="3485"/>
      <c r="HTP3" s="3485"/>
      <c r="HTQ3" s="3485"/>
      <c r="HTR3" s="3485"/>
      <c r="HTS3" s="3485"/>
      <c r="HTT3" s="3485"/>
      <c r="HTU3" s="3485"/>
      <c r="HTV3" s="3485"/>
      <c r="HTW3" s="3485"/>
      <c r="HTX3" s="3485"/>
      <c r="HTY3" s="3485"/>
      <c r="HTZ3" s="3485"/>
      <c r="HUA3" s="3485"/>
      <c r="HUB3" s="3485"/>
      <c r="HUC3" s="3485"/>
      <c r="HUD3" s="3485"/>
      <c r="HUE3" s="3485"/>
      <c r="HUF3" s="3485"/>
      <c r="HUG3" s="3485"/>
      <c r="HUH3" s="3485"/>
      <c r="HUI3" s="3485"/>
      <c r="HUJ3" s="3485"/>
      <c r="HUK3" s="3485"/>
      <c r="HUL3" s="3485"/>
      <c r="HUM3" s="3485"/>
      <c r="HUN3" s="3485"/>
      <c r="HUO3" s="3485"/>
      <c r="HUP3" s="3485"/>
      <c r="HUQ3" s="3485"/>
      <c r="HUR3" s="3485"/>
      <c r="HUS3" s="3485"/>
      <c r="HUT3" s="3485"/>
      <c r="HUU3" s="3485"/>
      <c r="HUV3" s="3485"/>
      <c r="HUW3" s="3485"/>
      <c r="HUX3" s="3485"/>
      <c r="HUY3" s="3485"/>
      <c r="HUZ3" s="3485"/>
      <c r="HVA3" s="3485"/>
      <c r="HVB3" s="3485"/>
      <c r="HVC3" s="3485"/>
      <c r="HVD3" s="3485"/>
      <c r="HVE3" s="3485"/>
      <c r="HVF3" s="3485"/>
      <c r="HVG3" s="3485"/>
      <c r="HVH3" s="3485"/>
      <c r="HVI3" s="3485"/>
      <c r="HVJ3" s="3485"/>
      <c r="HVK3" s="3485"/>
      <c r="HVL3" s="3485"/>
      <c r="HVM3" s="3485"/>
      <c r="HVN3" s="3485"/>
      <c r="HVO3" s="3485"/>
      <c r="HVP3" s="3485"/>
      <c r="HVQ3" s="3485"/>
      <c r="HVR3" s="3485"/>
      <c r="HVS3" s="3485"/>
      <c r="HVT3" s="3485"/>
      <c r="HVU3" s="3485"/>
      <c r="HVV3" s="3485"/>
      <c r="HVW3" s="3485"/>
      <c r="HVX3" s="3485"/>
      <c r="HVY3" s="3485"/>
      <c r="HVZ3" s="3485"/>
      <c r="HWA3" s="3485"/>
      <c r="HWB3" s="3485"/>
      <c r="HWC3" s="3485"/>
      <c r="HWD3" s="3485"/>
      <c r="HWE3" s="3485"/>
      <c r="HWF3" s="3485"/>
      <c r="HWG3" s="3485"/>
      <c r="HWH3" s="3485"/>
      <c r="HWI3" s="3485"/>
      <c r="HWJ3" s="3485"/>
      <c r="HWK3" s="3485"/>
      <c r="HWL3" s="3485"/>
      <c r="HWM3" s="3485"/>
      <c r="HWN3" s="3485"/>
      <c r="HWO3" s="3485"/>
      <c r="HWP3" s="3485"/>
      <c r="HWQ3" s="3485"/>
      <c r="HWR3" s="3485"/>
      <c r="HWS3" s="3485"/>
      <c r="HWT3" s="3485"/>
      <c r="HWU3" s="3485"/>
      <c r="HWV3" s="3485"/>
      <c r="HWW3" s="3485"/>
      <c r="HWX3" s="3485"/>
      <c r="HWY3" s="3485"/>
      <c r="HWZ3" s="3485"/>
      <c r="HXA3" s="3485"/>
      <c r="HXB3" s="3485"/>
      <c r="HXC3" s="3485"/>
      <c r="HXD3" s="3485"/>
      <c r="HXE3" s="3485"/>
      <c r="HXF3" s="3485"/>
      <c r="HXG3" s="3485"/>
      <c r="HXH3" s="3485"/>
      <c r="HXI3" s="3485"/>
      <c r="HXJ3" s="3485"/>
      <c r="HXK3" s="3485"/>
      <c r="HXL3" s="3485"/>
      <c r="HXM3" s="3485"/>
      <c r="HXN3" s="3485"/>
      <c r="HXO3" s="3485"/>
      <c r="HXP3" s="3485"/>
      <c r="HXQ3" s="3485"/>
      <c r="HXR3" s="3485"/>
      <c r="HXS3" s="3485"/>
      <c r="HXT3" s="3485"/>
      <c r="HXU3" s="3485"/>
      <c r="HXV3" s="3485"/>
      <c r="HXW3" s="3485"/>
      <c r="HXX3" s="3485"/>
      <c r="HXY3" s="3485"/>
      <c r="HXZ3" s="3485"/>
      <c r="HYA3" s="3485"/>
      <c r="HYB3" s="3485"/>
      <c r="HYC3" s="3485"/>
      <c r="HYD3" s="3485"/>
      <c r="HYE3" s="3485"/>
      <c r="HYF3" s="3485"/>
      <c r="HYG3" s="3485"/>
      <c r="HYH3" s="3485"/>
      <c r="HYI3" s="3485"/>
      <c r="HYJ3" s="3485"/>
      <c r="HYK3" s="3485"/>
      <c r="HYL3" s="3485"/>
      <c r="HYM3" s="3485"/>
      <c r="HYN3" s="3485"/>
      <c r="HYO3" s="3485"/>
      <c r="HYP3" s="3485"/>
      <c r="HYQ3" s="3485"/>
      <c r="HYR3" s="3485"/>
      <c r="HYS3" s="3485"/>
      <c r="HYT3" s="3485"/>
      <c r="HYU3" s="3485"/>
      <c r="HYV3" s="3485"/>
      <c r="HYW3" s="3485"/>
      <c r="HYX3" s="3485"/>
      <c r="HYY3" s="3485"/>
      <c r="HYZ3" s="3485"/>
      <c r="HZA3" s="3485"/>
      <c r="HZB3" s="3485"/>
      <c r="HZC3" s="3485"/>
      <c r="HZD3" s="3485"/>
      <c r="HZE3" s="3485"/>
      <c r="HZF3" s="3485"/>
      <c r="HZG3" s="3485"/>
      <c r="HZH3" s="3485"/>
      <c r="HZI3" s="3485"/>
      <c r="HZJ3" s="3485"/>
      <c r="HZK3" s="3485"/>
      <c r="HZL3" s="3485"/>
      <c r="HZM3" s="3485"/>
      <c r="HZN3" s="3485"/>
      <c r="HZO3" s="3485"/>
      <c r="HZP3" s="3485"/>
      <c r="HZQ3" s="3485"/>
      <c r="HZR3" s="3485"/>
      <c r="HZS3" s="3485"/>
      <c r="HZT3" s="3485"/>
      <c r="HZU3" s="3485"/>
      <c r="HZV3" s="3485"/>
      <c r="HZW3" s="3485"/>
      <c r="HZX3" s="3485"/>
      <c r="HZY3" s="3485"/>
      <c r="HZZ3" s="3485"/>
      <c r="IAA3" s="3485"/>
      <c r="IAB3" s="3485"/>
      <c r="IAC3" s="3485"/>
      <c r="IAD3" s="3485"/>
      <c r="IAE3" s="3485"/>
      <c r="IAF3" s="3485"/>
      <c r="IAG3" s="3485"/>
      <c r="IAH3" s="3485"/>
      <c r="IAI3" s="3485"/>
      <c r="IAJ3" s="3485"/>
      <c r="IAK3" s="3485"/>
      <c r="IAL3" s="3485"/>
      <c r="IAM3" s="3485"/>
      <c r="IAN3" s="3485"/>
      <c r="IAO3" s="3485"/>
      <c r="IAP3" s="3485"/>
      <c r="IAQ3" s="3485"/>
      <c r="IAR3" s="3485"/>
      <c r="IAS3" s="3485"/>
      <c r="IAT3" s="3485"/>
      <c r="IAU3" s="3485"/>
      <c r="IAV3" s="3485"/>
      <c r="IAW3" s="3485"/>
      <c r="IAX3" s="3485"/>
      <c r="IAY3" s="3485"/>
      <c r="IAZ3" s="3485"/>
      <c r="IBA3" s="3485"/>
      <c r="IBB3" s="3485"/>
      <c r="IBC3" s="3485"/>
      <c r="IBD3" s="3485"/>
      <c r="IBE3" s="3485"/>
      <c r="IBF3" s="3485"/>
      <c r="IBG3" s="3485"/>
      <c r="IBH3" s="3485"/>
      <c r="IBI3" s="3485"/>
      <c r="IBJ3" s="3485"/>
      <c r="IBK3" s="3485"/>
      <c r="IBL3" s="3485"/>
      <c r="IBM3" s="3485"/>
      <c r="IBN3" s="3485"/>
      <c r="IBO3" s="3485"/>
      <c r="IBP3" s="3485"/>
      <c r="IBQ3" s="3485"/>
      <c r="IBR3" s="3485"/>
      <c r="IBS3" s="3485"/>
      <c r="IBT3" s="3485"/>
      <c r="IBU3" s="3485"/>
      <c r="IBV3" s="3485"/>
      <c r="IBW3" s="3485"/>
      <c r="IBX3" s="3485"/>
      <c r="IBY3" s="3485"/>
      <c r="IBZ3" s="3485"/>
      <c r="ICA3" s="3485"/>
      <c r="ICB3" s="3485"/>
      <c r="ICC3" s="3485"/>
      <c r="ICD3" s="3485"/>
      <c r="ICE3" s="3485"/>
      <c r="ICF3" s="3485"/>
      <c r="ICG3" s="3485"/>
      <c r="ICH3" s="3485"/>
      <c r="ICI3" s="3485"/>
      <c r="ICJ3" s="3485"/>
      <c r="ICK3" s="3485"/>
      <c r="ICL3" s="3485"/>
      <c r="ICM3" s="3485"/>
      <c r="ICN3" s="3485"/>
      <c r="ICO3" s="3485"/>
      <c r="ICP3" s="3485"/>
      <c r="ICQ3" s="3485"/>
      <c r="ICR3" s="3485"/>
      <c r="ICS3" s="3485"/>
      <c r="ICT3" s="3485"/>
      <c r="ICU3" s="3485"/>
      <c r="ICV3" s="3485"/>
      <c r="ICW3" s="3485"/>
      <c r="ICX3" s="3485"/>
      <c r="ICY3" s="3485"/>
      <c r="ICZ3" s="3485"/>
      <c r="IDA3" s="3485"/>
      <c r="IDB3" s="3485"/>
      <c r="IDC3" s="3485"/>
      <c r="IDD3" s="3485"/>
      <c r="IDE3" s="3485"/>
      <c r="IDF3" s="3485"/>
      <c r="IDG3" s="3485"/>
      <c r="IDH3" s="3485"/>
      <c r="IDI3" s="3485"/>
      <c r="IDJ3" s="3485"/>
      <c r="IDK3" s="3485"/>
      <c r="IDL3" s="3485"/>
      <c r="IDM3" s="3485"/>
      <c r="IDN3" s="3485"/>
      <c r="IDO3" s="3485"/>
      <c r="IDP3" s="3485"/>
      <c r="IDQ3" s="3485"/>
      <c r="IDR3" s="3485"/>
      <c r="IDS3" s="3485"/>
      <c r="IDT3" s="3485"/>
      <c r="IDU3" s="3485"/>
      <c r="IDV3" s="3485"/>
      <c r="IDW3" s="3485"/>
      <c r="IDX3" s="3485"/>
      <c r="IDY3" s="3485"/>
      <c r="IDZ3" s="3485"/>
      <c r="IEA3" s="3485"/>
      <c r="IEB3" s="3485"/>
      <c r="IEC3" s="3485"/>
      <c r="IED3" s="3485"/>
      <c r="IEE3" s="3485"/>
      <c r="IEF3" s="3485"/>
      <c r="IEG3" s="3485"/>
      <c r="IEH3" s="3485"/>
      <c r="IEI3" s="3485"/>
      <c r="IEJ3" s="3485"/>
      <c r="IEK3" s="3485"/>
      <c r="IEL3" s="3485"/>
      <c r="IEM3" s="3485"/>
      <c r="IEN3" s="3485"/>
      <c r="IEO3" s="3485"/>
      <c r="IEP3" s="3485"/>
      <c r="IEQ3" s="3485"/>
      <c r="IER3" s="3485"/>
      <c r="IES3" s="3485"/>
      <c r="IET3" s="3485"/>
      <c r="IEU3" s="3485"/>
      <c r="IEV3" s="3485"/>
      <c r="IEW3" s="3485"/>
      <c r="IEX3" s="3485"/>
      <c r="IEY3" s="3485"/>
      <c r="IEZ3" s="3485"/>
      <c r="IFA3" s="3485"/>
      <c r="IFB3" s="3485"/>
      <c r="IFC3" s="3485"/>
      <c r="IFD3" s="3485"/>
      <c r="IFE3" s="3485"/>
      <c r="IFF3" s="3485"/>
      <c r="IFG3" s="3485"/>
      <c r="IFH3" s="3485"/>
      <c r="IFI3" s="3485"/>
      <c r="IFJ3" s="3485"/>
      <c r="IFK3" s="3485"/>
      <c r="IFL3" s="3485"/>
      <c r="IFM3" s="3485"/>
      <c r="IFN3" s="3485"/>
      <c r="IFO3" s="3485"/>
      <c r="IFP3" s="3485"/>
      <c r="IFQ3" s="3485"/>
      <c r="IFR3" s="3485"/>
      <c r="IFS3" s="3485"/>
      <c r="IFT3" s="3485"/>
      <c r="IFU3" s="3485"/>
      <c r="IFV3" s="3485"/>
      <c r="IFW3" s="3485"/>
      <c r="IFX3" s="3485"/>
      <c r="IFY3" s="3485"/>
      <c r="IFZ3" s="3485"/>
      <c r="IGA3" s="3485"/>
      <c r="IGB3" s="3485"/>
      <c r="IGC3" s="3485"/>
      <c r="IGD3" s="3485"/>
      <c r="IGE3" s="3485"/>
      <c r="IGF3" s="3485"/>
      <c r="IGG3" s="3485"/>
      <c r="IGH3" s="3485"/>
      <c r="IGI3" s="3485"/>
      <c r="IGJ3" s="3485"/>
      <c r="IGK3" s="3485"/>
      <c r="IGL3" s="3485"/>
      <c r="IGM3" s="3485"/>
      <c r="IGN3" s="3485"/>
      <c r="IGO3" s="3485"/>
      <c r="IGP3" s="3485"/>
      <c r="IGQ3" s="3485"/>
      <c r="IGR3" s="3485"/>
      <c r="IGS3" s="3485"/>
      <c r="IGT3" s="3485"/>
      <c r="IGU3" s="3485"/>
      <c r="IGV3" s="3485"/>
      <c r="IGW3" s="3485"/>
      <c r="IGX3" s="3485"/>
      <c r="IGY3" s="3485"/>
      <c r="IGZ3" s="3485"/>
      <c r="IHA3" s="3485"/>
      <c r="IHB3" s="3485"/>
      <c r="IHC3" s="3485"/>
      <c r="IHD3" s="3485"/>
      <c r="IHE3" s="3485"/>
      <c r="IHF3" s="3485"/>
      <c r="IHG3" s="3485"/>
      <c r="IHH3" s="3485"/>
      <c r="IHI3" s="3485"/>
      <c r="IHJ3" s="3485"/>
      <c r="IHK3" s="3485"/>
      <c r="IHL3" s="3485"/>
      <c r="IHM3" s="3485"/>
      <c r="IHN3" s="3485"/>
      <c r="IHO3" s="3485"/>
      <c r="IHP3" s="3485"/>
      <c r="IHQ3" s="3485"/>
      <c r="IHR3" s="3485"/>
      <c r="IHS3" s="3485"/>
      <c r="IHT3" s="3485"/>
      <c r="IHU3" s="3485"/>
      <c r="IHV3" s="3485"/>
      <c r="IHW3" s="3485"/>
      <c r="IHX3" s="3485"/>
      <c r="IHY3" s="3485"/>
      <c r="IHZ3" s="3485"/>
      <c r="IIA3" s="3485"/>
      <c r="IIB3" s="3485"/>
      <c r="IIC3" s="3485"/>
      <c r="IID3" s="3485"/>
      <c r="IIE3" s="3485"/>
      <c r="IIF3" s="3485"/>
      <c r="IIG3" s="3485"/>
      <c r="IIH3" s="3485"/>
      <c r="III3" s="3485"/>
      <c r="IIJ3" s="3485"/>
      <c r="IIK3" s="3485"/>
      <c r="IIL3" s="3485"/>
      <c r="IIM3" s="3485"/>
      <c r="IIN3" s="3485"/>
      <c r="IIO3" s="3485"/>
      <c r="IIP3" s="3485"/>
      <c r="IIQ3" s="3485"/>
      <c r="IIR3" s="3485"/>
      <c r="IIS3" s="3485"/>
      <c r="IIT3" s="3485"/>
      <c r="IIU3" s="3485"/>
      <c r="IIV3" s="3485"/>
      <c r="IIW3" s="3485"/>
      <c r="IIX3" s="3485"/>
      <c r="IIY3" s="3485"/>
      <c r="IIZ3" s="3485"/>
      <c r="IJA3" s="3485"/>
      <c r="IJB3" s="3485"/>
      <c r="IJC3" s="3485"/>
      <c r="IJD3" s="3485"/>
      <c r="IJE3" s="3485"/>
      <c r="IJF3" s="3485"/>
      <c r="IJG3" s="3485"/>
      <c r="IJH3" s="3485"/>
      <c r="IJI3" s="3485"/>
      <c r="IJJ3" s="3485"/>
      <c r="IJK3" s="3485"/>
      <c r="IJL3" s="3485"/>
      <c r="IJM3" s="3485"/>
      <c r="IJN3" s="3485"/>
      <c r="IJO3" s="3485"/>
      <c r="IJP3" s="3485"/>
      <c r="IJQ3" s="3485"/>
      <c r="IJR3" s="3485"/>
      <c r="IJS3" s="3485"/>
      <c r="IJT3" s="3485"/>
      <c r="IJU3" s="3485"/>
      <c r="IJV3" s="3485"/>
      <c r="IJW3" s="3485"/>
      <c r="IJX3" s="3485"/>
      <c r="IJY3" s="3485"/>
      <c r="IJZ3" s="3485"/>
      <c r="IKA3" s="3485"/>
      <c r="IKB3" s="3485"/>
      <c r="IKC3" s="3485"/>
      <c r="IKD3" s="3485"/>
      <c r="IKE3" s="3485"/>
      <c r="IKF3" s="3485"/>
      <c r="IKG3" s="3485"/>
      <c r="IKH3" s="3485"/>
      <c r="IKI3" s="3485"/>
      <c r="IKJ3" s="3485"/>
      <c r="IKK3" s="3485"/>
      <c r="IKL3" s="3485"/>
      <c r="IKM3" s="3485"/>
      <c r="IKN3" s="3485"/>
      <c r="IKO3" s="3485"/>
      <c r="IKP3" s="3485"/>
      <c r="IKQ3" s="3485"/>
      <c r="IKR3" s="3485"/>
      <c r="IKS3" s="3485"/>
      <c r="IKT3" s="3485"/>
      <c r="IKU3" s="3485"/>
      <c r="IKV3" s="3485"/>
      <c r="IKW3" s="3485"/>
      <c r="IKX3" s="3485"/>
      <c r="IKY3" s="3485"/>
      <c r="IKZ3" s="3485"/>
      <c r="ILA3" s="3485"/>
      <c r="ILB3" s="3485"/>
      <c r="ILC3" s="3485"/>
      <c r="ILD3" s="3485"/>
      <c r="ILE3" s="3485"/>
      <c r="ILF3" s="3485"/>
      <c r="ILG3" s="3485"/>
      <c r="ILH3" s="3485"/>
      <c r="ILI3" s="3485"/>
      <c r="ILJ3" s="3485"/>
      <c r="ILK3" s="3485"/>
      <c r="ILL3" s="3485"/>
      <c r="ILM3" s="3485"/>
      <c r="ILN3" s="3485"/>
      <c r="ILO3" s="3485"/>
      <c r="ILP3" s="3485"/>
      <c r="ILQ3" s="3485"/>
      <c r="ILR3" s="3485"/>
      <c r="ILS3" s="3485"/>
      <c r="ILT3" s="3485"/>
      <c r="ILU3" s="3485"/>
      <c r="ILV3" s="3485"/>
      <c r="ILW3" s="3485"/>
      <c r="ILX3" s="3485"/>
      <c r="ILY3" s="3485"/>
      <c r="ILZ3" s="3485"/>
      <c r="IMA3" s="3485"/>
      <c r="IMB3" s="3485"/>
      <c r="IMC3" s="3485"/>
      <c r="IMD3" s="3485"/>
      <c r="IME3" s="3485"/>
      <c r="IMF3" s="3485"/>
      <c r="IMG3" s="3485"/>
      <c r="IMH3" s="3485"/>
      <c r="IMI3" s="3485"/>
      <c r="IMJ3" s="3485"/>
      <c r="IMK3" s="3485"/>
      <c r="IML3" s="3485"/>
      <c r="IMM3" s="3485"/>
      <c r="IMN3" s="3485"/>
      <c r="IMO3" s="3485"/>
      <c r="IMP3" s="3485"/>
      <c r="IMQ3" s="3485"/>
      <c r="IMR3" s="3485"/>
      <c r="IMS3" s="3485"/>
      <c r="IMT3" s="3485"/>
      <c r="IMU3" s="3485"/>
      <c r="IMV3" s="3485"/>
      <c r="IMW3" s="3485"/>
      <c r="IMX3" s="3485"/>
      <c r="IMY3" s="3485"/>
      <c r="IMZ3" s="3485"/>
      <c r="INA3" s="3485"/>
      <c r="INB3" s="3485"/>
      <c r="INC3" s="3485"/>
      <c r="IND3" s="3485"/>
      <c r="INE3" s="3485"/>
      <c r="INF3" s="3485"/>
      <c r="ING3" s="3485"/>
      <c r="INH3" s="3485"/>
      <c r="INI3" s="3485"/>
      <c r="INJ3" s="3485"/>
      <c r="INK3" s="3485"/>
      <c r="INL3" s="3485"/>
      <c r="INM3" s="3485"/>
      <c r="INN3" s="3485"/>
      <c r="INO3" s="3485"/>
      <c r="INP3" s="3485"/>
      <c r="INQ3" s="3485"/>
      <c r="INR3" s="3485"/>
      <c r="INS3" s="3485"/>
      <c r="INT3" s="3485"/>
      <c r="INU3" s="3485"/>
      <c r="INV3" s="3485"/>
      <c r="INW3" s="3485"/>
      <c r="INX3" s="3485"/>
      <c r="INY3" s="3485"/>
      <c r="INZ3" s="3485"/>
      <c r="IOA3" s="3485"/>
      <c r="IOB3" s="3485"/>
      <c r="IOC3" s="3485"/>
      <c r="IOD3" s="3485"/>
      <c r="IOE3" s="3485"/>
      <c r="IOF3" s="3485"/>
      <c r="IOG3" s="3485"/>
      <c r="IOH3" s="3485"/>
      <c r="IOI3" s="3485"/>
      <c r="IOJ3" s="3485"/>
      <c r="IOK3" s="3485"/>
      <c r="IOL3" s="3485"/>
      <c r="IOM3" s="3485"/>
      <c r="ION3" s="3485"/>
      <c r="IOO3" s="3485"/>
      <c r="IOP3" s="3485"/>
      <c r="IOQ3" s="3485"/>
      <c r="IOR3" s="3485"/>
      <c r="IOS3" s="3485"/>
      <c r="IOT3" s="3485"/>
      <c r="IOU3" s="3485"/>
      <c r="IOV3" s="3485"/>
      <c r="IOW3" s="3485"/>
      <c r="IOX3" s="3485"/>
      <c r="IOY3" s="3485"/>
      <c r="IOZ3" s="3485"/>
      <c r="IPA3" s="3485"/>
      <c r="IPB3" s="3485"/>
      <c r="IPC3" s="3485"/>
      <c r="IPD3" s="3485"/>
      <c r="IPE3" s="3485"/>
      <c r="IPF3" s="3485"/>
      <c r="IPG3" s="3485"/>
      <c r="IPH3" s="3485"/>
      <c r="IPI3" s="3485"/>
      <c r="IPJ3" s="3485"/>
      <c r="IPK3" s="3485"/>
      <c r="IPL3" s="3485"/>
      <c r="IPM3" s="3485"/>
      <c r="IPN3" s="3485"/>
      <c r="IPO3" s="3485"/>
      <c r="IPP3" s="3485"/>
      <c r="IPQ3" s="3485"/>
      <c r="IPR3" s="3485"/>
      <c r="IPS3" s="3485"/>
      <c r="IPT3" s="3485"/>
      <c r="IPU3" s="3485"/>
      <c r="IPV3" s="3485"/>
      <c r="IPW3" s="3485"/>
      <c r="IPX3" s="3485"/>
      <c r="IPY3" s="3485"/>
      <c r="IPZ3" s="3485"/>
      <c r="IQA3" s="3485"/>
      <c r="IQB3" s="3485"/>
      <c r="IQC3" s="3485"/>
      <c r="IQD3" s="3485"/>
      <c r="IQE3" s="3485"/>
      <c r="IQF3" s="3485"/>
      <c r="IQG3" s="3485"/>
      <c r="IQH3" s="3485"/>
      <c r="IQI3" s="3485"/>
      <c r="IQJ3" s="3485"/>
      <c r="IQK3" s="3485"/>
      <c r="IQL3" s="3485"/>
      <c r="IQM3" s="3485"/>
      <c r="IQN3" s="3485"/>
      <c r="IQO3" s="3485"/>
      <c r="IQP3" s="3485"/>
      <c r="IQQ3" s="3485"/>
      <c r="IQR3" s="3485"/>
      <c r="IQS3" s="3485"/>
      <c r="IQT3" s="3485"/>
      <c r="IQU3" s="3485"/>
      <c r="IQV3" s="3485"/>
      <c r="IQW3" s="3485"/>
      <c r="IQX3" s="3485"/>
      <c r="IQY3" s="3485"/>
      <c r="IQZ3" s="3485"/>
      <c r="IRA3" s="3485"/>
      <c r="IRB3" s="3485"/>
      <c r="IRC3" s="3485"/>
      <c r="IRD3" s="3485"/>
      <c r="IRE3" s="3485"/>
      <c r="IRF3" s="3485"/>
      <c r="IRG3" s="3485"/>
      <c r="IRH3" s="3485"/>
      <c r="IRI3" s="3485"/>
      <c r="IRJ3" s="3485"/>
      <c r="IRK3" s="3485"/>
      <c r="IRL3" s="3485"/>
      <c r="IRM3" s="3485"/>
      <c r="IRN3" s="3485"/>
      <c r="IRO3" s="3485"/>
      <c r="IRP3" s="3485"/>
      <c r="IRQ3" s="3485"/>
      <c r="IRR3" s="3485"/>
      <c r="IRS3" s="3485"/>
      <c r="IRT3" s="3485"/>
      <c r="IRU3" s="3485"/>
      <c r="IRV3" s="3485"/>
      <c r="IRW3" s="3485"/>
      <c r="IRX3" s="3485"/>
      <c r="IRY3" s="3485"/>
      <c r="IRZ3" s="3485"/>
      <c r="ISA3" s="3485"/>
      <c r="ISB3" s="3485"/>
      <c r="ISC3" s="3485"/>
      <c r="ISD3" s="3485"/>
      <c r="ISE3" s="3485"/>
      <c r="ISF3" s="3485"/>
      <c r="ISG3" s="3485"/>
      <c r="ISH3" s="3485"/>
      <c r="ISI3" s="3485"/>
      <c r="ISJ3" s="3485"/>
      <c r="ISK3" s="3485"/>
      <c r="ISL3" s="3485"/>
      <c r="ISM3" s="3485"/>
      <c r="ISN3" s="3485"/>
      <c r="ISO3" s="3485"/>
      <c r="ISP3" s="3485"/>
      <c r="ISQ3" s="3485"/>
      <c r="ISR3" s="3485"/>
      <c r="ISS3" s="3485"/>
      <c r="IST3" s="3485"/>
      <c r="ISU3" s="3485"/>
      <c r="ISV3" s="3485"/>
      <c r="ISW3" s="3485"/>
      <c r="ISX3" s="3485"/>
      <c r="ISY3" s="3485"/>
      <c r="ISZ3" s="3485"/>
      <c r="ITA3" s="3485"/>
      <c r="ITB3" s="3485"/>
      <c r="ITC3" s="3485"/>
      <c r="ITD3" s="3485"/>
      <c r="ITE3" s="3485"/>
      <c r="ITF3" s="3485"/>
      <c r="ITG3" s="3485"/>
      <c r="ITH3" s="3485"/>
      <c r="ITI3" s="3485"/>
      <c r="ITJ3" s="3485"/>
      <c r="ITK3" s="3485"/>
      <c r="ITL3" s="3485"/>
      <c r="ITM3" s="3485"/>
      <c r="ITN3" s="3485"/>
      <c r="ITO3" s="3485"/>
      <c r="ITP3" s="3485"/>
      <c r="ITQ3" s="3485"/>
      <c r="ITR3" s="3485"/>
      <c r="ITS3" s="3485"/>
      <c r="ITT3" s="3485"/>
      <c r="ITU3" s="3485"/>
      <c r="ITV3" s="3485"/>
      <c r="ITW3" s="3485"/>
      <c r="ITX3" s="3485"/>
      <c r="ITY3" s="3485"/>
      <c r="ITZ3" s="3485"/>
      <c r="IUA3" s="3485"/>
      <c r="IUB3" s="3485"/>
      <c r="IUC3" s="3485"/>
      <c r="IUD3" s="3485"/>
      <c r="IUE3" s="3485"/>
      <c r="IUF3" s="3485"/>
      <c r="IUG3" s="3485"/>
      <c r="IUH3" s="3485"/>
      <c r="IUI3" s="3485"/>
      <c r="IUJ3" s="3485"/>
      <c r="IUK3" s="3485"/>
      <c r="IUL3" s="3485"/>
      <c r="IUM3" s="3485"/>
      <c r="IUN3" s="3485"/>
      <c r="IUO3" s="3485"/>
      <c r="IUP3" s="3485"/>
      <c r="IUQ3" s="3485"/>
      <c r="IUR3" s="3485"/>
      <c r="IUS3" s="3485"/>
      <c r="IUT3" s="3485"/>
      <c r="IUU3" s="3485"/>
      <c r="IUV3" s="3485"/>
      <c r="IUW3" s="3485"/>
      <c r="IUX3" s="3485"/>
      <c r="IUY3" s="3485"/>
      <c r="IUZ3" s="3485"/>
      <c r="IVA3" s="3485"/>
      <c r="IVB3" s="3485"/>
      <c r="IVC3" s="3485"/>
      <c r="IVD3" s="3485"/>
      <c r="IVE3" s="3485"/>
      <c r="IVF3" s="3485"/>
      <c r="IVG3" s="3485"/>
      <c r="IVH3" s="3485"/>
      <c r="IVI3" s="3485"/>
      <c r="IVJ3" s="3485"/>
      <c r="IVK3" s="3485"/>
      <c r="IVL3" s="3485"/>
      <c r="IVM3" s="3485"/>
      <c r="IVN3" s="3485"/>
      <c r="IVO3" s="3485"/>
      <c r="IVP3" s="3485"/>
      <c r="IVQ3" s="3485"/>
      <c r="IVR3" s="3485"/>
      <c r="IVS3" s="3485"/>
      <c r="IVT3" s="3485"/>
      <c r="IVU3" s="3485"/>
      <c r="IVV3" s="3485"/>
      <c r="IVW3" s="3485"/>
      <c r="IVX3" s="3485"/>
      <c r="IVY3" s="3485"/>
      <c r="IVZ3" s="3485"/>
      <c r="IWA3" s="3485"/>
      <c r="IWB3" s="3485"/>
      <c r="IWC3" s="3485"/>
      <c r="IWD3" s="3485"/>
      <c r="IWE3" s="3485"/>
      <c r="IWF3" s="3485"/>
      <c r="IWG3" s="3485"/>
      <c r="IWH3" s="3485"/>
      <c r="IWI3" s="3485"/>
      <c r="IWJ3" s="3485"/>
      <c r="IWK3" s="3485"/>
      <c r="IWL3" s="3485"/>
      <c r="IWM3" s="3485"/>
      <c r="IWN3" s="3485"/>
      <c r="IWO3" s="3485"/>
      <c r="IWP3" s="3485"/>
      <c r="IWQ3" s="3485"/>
      <c r="IWR3" s="3485"/>
      <c r="IWS3" s="3485"/>
      <c r="IWT3" s="3485"/>
      <c r="IWU3" s="3485"/>
      <c r="IWV3" s="3485"/>
      <c r="IWW3" s="3485"/>
      <c r="IWX3" s="3485"/>
      <c r="IWY3" s="3485"/>
      <c r="IWZ3" s="3485"/>
      <c r="IXA3" s="3485"/>
      <c r="IXB3" s="3485"/>
      <c r="IXC3" s="3485"/>
      <c r="IXD3" s="3485"/>
      <c r="IXE3" s="3485"/>
      <c r="IXF3" s="3485"/>
      <c r="IXG3" s="3485"/>
      <c r="IXH3" s="3485"/>
      <c r="IXI3" s="3485"/>
      <c r="IXJ3" s="3485"/>
      <c r="IXK3" s="3485"/>
      <c r="IXL3" s="3485"/>
      <c r="IXM3" s="3485"/>
      <c r="IXN3" s="3485"/>
      <c r="IXO3" s="3485"/>
      <c r="IXP3" s="3485"/>
      <c r="IXQ3" s="3485"/>
      <c r="IXR3" s="3485"/>
      <c r="IXS3" s="3485"/>
      <c r="IXT3" s="3485"/>
      <c r="IXU3" s="3485"/>
      <c r="IXV3" s="3485"/>
      <c r="IXW3" s="3485"/>
      <c r="IXX3" s="3485"/>
      <c r="IXY3" s="3485"/>
      <c r="IXZ3" s="3485"/>
      <c r="IYA3" s="3485"/>
      <c r="IYB3" s="3485"/>
      <c r="IYC3" s="3485"/>
      <c r="IYD3" s="3485"/>
      <c r="IYE3" s="3485"/>
      <c r="IYF3" s="3485"/>
      <c r="IYG3" s="3485"/>
      <c r="IYH3" s="3485"/>
      <c r="IYI3" s="3485"/>
      <c r="IYJ3" s="3485"/>
      <c r="IYK3" s="3485"/>
      <c r="IYL3" s="3485"/>
      <c r="IYM3" s="3485"/>
      <c r="IYN3" s="3485"/>
      <c r="IYO3" s="3485"/>
      <c r="IYP3" s="3485"/>
      <c r="IYQ3" s="3485"/>
      <c r="IYR3" s="3485"/>
      <c r="IYS3" s="3485"/>
      <c r="IYT3" s="3485"/>
      <c r="IYU3" s="3485"/>
      <c r="IYV3" s="3485"/>
      <c r="IYW3" s="3485"/>
      <c r="IYX3" s="3485"/>
      <c r="IYY3" s="3485"/>
      <c r="IYZ3" s="3485"/>
      <c r="IZA3" s="3485"/>
      <c r="IZB3" s="3485"/>
      <c r="IZC3" s="3485"/>
      <c r="IZD3" s="3485"/>
      <c r="IZE3" s="3485"/>
      <c r="IZF3" s="3485"/>
      <c r="IZG3" s="3485"/>
      <c r="IZH3" s="3485"/>
      <c r="IZI3" s="3485"/>
      <c r="IZJ3" s="3485"/>
      <c r="IZK3" s="3485"/>
      <c r="IZL3" s="3485"/>
      <c r="IZM3" s="3485"/>
      <c r="IZN3" s="3485"/>
      <c r="IZO3" s="3485"/>
      <c r="IZP3" s="3485"/>
      <c r="IZQ3" s="3485"/>
      <c r="IZR3" s="3485"/>
      <c r="IZS3" s="3485"/>
      <c r="IZT3" s="3485"/>
      <c r="IZU3" s="3485"/>
      <c r="IZV3" s="3485"/>
      <c r="IZW3" s="3485"/>
      <c r="IZX3" s="3485"/>
      <c r="IZY3" s="3485"/>
      <c r="IZZ3" s="3485"/>
      <c r="JAA3" s="3485"/>
      <c r="JAB3" s="3485"/>
      <c r="JAC3" s="3485"/>
      <c r="JAD3" s="3485"/>
      <c r="JAE3" s="3485"/>
      <c r="JAF3" s="3485"/>
      <c r="JAG3" s="3485"/>
      <c r="JAH3" s="3485"/>
      <c r="JAI3" s="3485"/>
      <c r="JAJ3" s="3485"/>
      <c r="JAK3" s="3485"/>
      <c r="JAL3" s="3485"/>
      <c r="JAM3" s="3485"/>
      <c r="JAN3" s="3485"/>
      <c r="JAO3" s="3485"/>
      <c r="JAP3" s="3485"/>
      <c r="JAQ3" s="3485"/>
      <c r="JAR3" s="3485"/>
      <c r="JAS3" s="3485"/>
      <c r="JAT3" s="3485"/>
      <c r="JAU3" s="3485"/>
      <c r="JAV3" s="3485"/>
      <c r="JAW3" s="3485"/>
      <c r="JAX3" s="3485"/>
      <c r="JAY3" s="3485"/>
      <c r="JAZ3" s="3485"/>
      <c r="JBA3" s="3485"/>
      <c r="JBB3" s="3485"/>
      <c r="JBC3" s="3485"/>
      <c r="JBD3" s="3485"/>
      <c r="JBE3" s="3485"/>
      <c r="JBF3" s="3485"/>
      <c r="JBG3" s="3485"/>
      <c r="JBH3" s="3485"/>
      <c r="JBI3" s="3485"/>
      <c r="JBJ3" s="3485"/>
      <c r="JBK3" s="3485"/>
      <c r="JBL3" s="3485"/>
      <c r="JBM3" s="3485"/>
      <c r="JBN3" s="3485"/>
      <c r="JBO3" s="3485"/>
      <c r="JBP3" s="3485"/>
      <c r="JBQ3" s="3485"/>
      <c r="JBR3" s="3485"/>
      <c r="JBS3" s="3485"/>
      <c r="JBT3" s="3485"/>
      <c r="JBU3" s="3485"/>
      <c r="JBV3" s="3485"/>
      <c r="JBW3" s="3485"/>
      <c r="JBX3" s="3485"/>
      <c r="JBY3" s="3485"/>
      <c r="JBZ3" s="3485"/>
      <c r="JCA3" s="3485"/>
      <c r="JCB3" s="3485"/>
      <c r="JCC3" s="3485"/>
      <c r="JCD3" s="3485"/>
      <c r="JCE3" s="3485"/>
      <c r="JCF3" s="3485"/>
      <c r="JCG3" s="3485"/>
      <c r="JCH3" s="3485"/>
      <c r="JCI3" s="3485"/>
      <c r="JCJ3" s="3485"/>
      <c r="JCK3" s="3485"/>
      <c r="JCL3" s="3485"/>
      <c r="JCM3" s="3485"/>
      <c r="JCN3" s="3485"/>
      <c r="JCO3" s="3485"/>
      <c r="JCP3" s="3485"/>
      <c r="JCQ3" s="3485"/>
      <c r="JCR3" s="3485"/>
      <c r="JCS3" s="3485"/>
      <c r="JCT3" s="3485"/>
      <c r="JCU3" s="3485"/>
      <c r="JCV3" s="3485"/>
      <c r="JCW3" s="3485"/>
      <c r="JCX3" s="3485"/>
      <c r="JCY3" s="3485"/>
      <c r="JCZ3" s="3485"/>
      <c r="JDA3" s="3485"/>
      <c r="JDB3" s="3485"/>
      <c r="JDC3" s="3485"/>
      <c r="JDD3" s="3485"/>
      <c r="JDE3" s="3485"/>
      <c r="JDF3" s="3485"/>
      <c r="JDG3" s="3485"/>
      <c r="JDH3" s="3485"/>
      <c r="JDI3" s="3485"/>
      <c r="JDJ3" s="3485"/>
      <c r="JDK3" s="3485"/>
      <c r="JDL3" s="3485"/>
      <c r="JDM3" s="3485"/>
      <c r="JDN3" s="3485"/>
      <c r="JDO3" s="3485"/>
      <c r="JDP3" s="3485"/>
      <c r="JDQ3" s="3485"/>
      <c r="JDR3" s="3485"/>
      <c r="JDS3" s="3485"/>
      <c r="JDT3" s="3485"/>
      <c r="JDU3" s="3485"/>
      <c r="JDV3" s="3485"/>
      <c r="JDW3" s="3485"/>
      <c r="JDX3" s="3485"/>
      <c r="JDY3" s="3485"/>
      <c r="JDZ3" s="3485"/>
      <c r="JEA3" s="3485"/>
      <c r="JEB3" s="3485"/>
      <c r="JEC3" s="3485"/>
      <c r="JED3" s="3485"/>
      <c r="JEE3" s="3485"/>
      <c r="JEF3" s="3485"/>
      <c r="JEG3" s="3485"/>
      <c r="JEH3" s="3485"/>
      <c r="JEI3" s="3485"/>
      <c r="JEJ3" s="3485"/>
      <c r="JEK3" s="3485"/>
      <c r="JEL3" s="3485"/>
      <c r="JEM3" s="3485"/>
      <c r="JEN3" s="3485"/>
      <c r="JEO3" s="3485"/>
      <c r="JEP3" s="3485"/>
      <c r="JEQ3" s="3485"/>
      <c r="JER3" s="3485"/>
      <c r="JES3" s="3485"/>
      <c r="JET3" s="3485"/>
      <c r="JEU3" s="3485"/>
      <c r="JEV3" s="3485"/>
      <c r="JEW3" s="3485"/>
      <c r="JEX3" s="3485"/>
      <c r="JEY3" s="3485"/>
      <c r="JEZ3" s="3485"/>
      <c r="JFA3" s="3485"/>
      <c r="JFB3" s="3485"/>
      <c r="JFC3" s="3485"/>
      <c r="JFD3" s="3485"/>
      <c r="JFE3" s="3485"/>
      <c r="JFF3" s="3485"/>
      <c r="JFG3" s="3485"/>
      <c r="JFH3" s="3485"/>
      <c r="JFI3" s="3485"/>
      <c r="JFJ3" s="3485"/>
      <c r="JFK3" s="3485"/>
      <c r="JFL3" s="3485"/>
      <c r="JFM3" s="3485"/>
      <c r="JFN3" s="3485"/>
      <c r="JFO3" s="3485"/>
      <c r="JFP3" s="3485"/>
      <c r="JFQ3" s="3485"/>
      <c r="JFR3" s="3485"/>
      <c r="JFS3" s="3485"/>
      <c r="JFT3" s="3485"/>
      <c r="JFU3" s="3485"/>
      <c r="JFV3" s="3485"/>
      <c r="JFW3" s="3485"/>
      <c r="JFX3" s="3485"/>
      <c r="JFY3" s="3485"/>
      <c r="JFZ3" s="3485"/>
      <c r="JGA3" s="3485"/>
      <c r="JGB3" s="3485"/>
      <c r="JGC3" s="3485"/>
      <c r="JGD3" s="3485"/>
      <c r="JGE3" s="3485"/>
      <c r="JGF3" s="3485"/>
      <c r="JGG3" s="3485"/>
      <c r="JGH3" s="3485"/>
      <c r="JGI3" s="3485"/>
      <c r="JGJ3" s="3485"/>
      <c r="JGK3" s="3485"/>
      <c r="JGL3" s="3485"/>
      <c r="JGM3" s="3485"/>
      <c r="JGN3" s="3485"/>
      <c r="JGO3" s="3485"/>
      <c r="JGP3" s="3485"/>
      <c r="JGQ3" s="3485"/>
      <c r="JGR3" s="3485"/>
      <c r="JGS3" s="3485"/>
      <c r="JGT3" s="3485"/>
      <c r="JGU3" s="3485"/>
      <c r="JGV3" s="3485"/>
      <c r="JGW3" s="3485"/>
      <c r="JGX3" s="3485"/>
      <c r="JGY3" s="3485"/>
      <c r="JGZ3" s="3485"/>
      <c r="JHA3" s="3485"/>
      <c r="JHB3" s="3485"/>
      <c r="JHC3" s="3485"/>
      <c r="JHD3" s="3485"/>
      <c r="JHE3" s="3485"/>
      <c r="JHF3" s="3485"/>
      <c r="JHG3" s="3485"/>
      <c r="JHH3" s="3485"/>
      <c r="JHI3" s="3485"/>
      <c r="JHJ3" s="3485"/>
      <c r="JHK3" s="3485"/>
      <c r="JHL3" s="3485"/>
      <c r="JHM3" s="3485"/>
      <c r="JHN3" s="3485"/>
      <c r="JHO3" s="3485"/>
      <c r="JHP3" s="3485"/>
      <c r="JHQ3" s="3485"/>
      <c r="JHR3" s="3485"/>
      <c r="JHS3" s="3485"/>
      <c r="JHT3" s="3485"/>
      <c r="JHU3" s="3485"/>
      <c r="JHV3" s="3485"/>
      <c r="JHW3" s="3485"/>
      <c r="JHX3" s="3485"/>
      <c r="JHY3" s="3485"/>
      <c r="JHZ3" s="3485"/>
      <c r="JIA3" s="3485"/>
      <c r="JIB3" s="3485"/>
      <c r="JIC3" s="3485"/>
      <c r="JID3" s="3485"/>
      <c r="JIE3" s="3485"/>
      <c r="JIF3" s="3485"/>
      <c r="JIG3" s="3485"/>
      <c r="JIH3" s="3485"/>
      <c r="JII3" s="3485"/>
      <c r="JIJ3" s="3485"/>
      <c r="JIK3" s="3485"/>
      <c r="JIL3" s="3485"/>
      <c r="JIM3" s="3485"/>
      <c r="JIN3" s="3485"/>
      <c r="JIO3" s="3485"/>
      <c r="JIP3" s="3485"/>
      <c r="JIQ3" s="3485"/>
      <c r="JIR3" s="3485"/>
      <c r="JIS3" s="3485"/>
      <c r="JIT3" s="3485"/>
      <c r="JIU3" s="3485"/>
      <c r="JIV3" s="3485"/>
      <c r="JIW3" s="3485"/>
      <c r="JIX3" s="3485"/>
      <c r="JIY3" s="3485"/>
      <c r="JIZ3" s="3485"/>
      <c r="JJA3" s="3485"/>
      <c r="JJB3" s="3485"/>
      <c r="JJC3" s="3485"/>
      <c r="JJD3" s="3485"/>
      <c r="JJE3" s="3485"/>
      <c r="JJF3" s="3485"/>
      <c r="JJG3" s="3485"/>
      <c r="JJH3" s="3485"/>
      <c r="JJI3" s="3485"/>
      <c r="JJJ3" s="3485"/>
      <c r="JJK3" s="3485"/>
      <c r="JJL3" s="3485"/>
      <c r="JJM3" s="3485"/>
      <c r="JJN3" s="3485"/>
      <c r="JJO3" s="3485"/>
      <c r="JJP3" s="3485"/>
      <c r="JJQ3" s="3485"/>
      <c r="JJR3" s="3485"/>
      <c r="JJS3" s="3485"/>
      <c r="JJT3" s="3485"/>
      <c r="JJU3" s="3485"/>
      <c r="JJV3" s="3485"/>
      <c r="JJW3" s="3485"/>
      <c r="JJX3" s="3485"/>
      <c r="JJY3" s="3485"/>
      <c r="JJZ3" s="3485"/>
      <c r="JKA3" s="3485"/>
      <c r="JKB3" s="3485"/>
      <c r="JKC3" s="3485"/>
      <c r="JKD3" s="3485"/>
      <c r="JKE3" s="3485"/>
      <c r="JKF3" s="3485"/>
      <c r="JKG3" s="3485"/>
      <c r="JKH3" s="3485"/>
      <c r="JKI3" s="3485"/>
      <c r="JKJ3" s="3485"/>
      <c r="JKK3" s="3485"/>
      <c r="JKL3" s="3485"/>
      <c r="JKM3" s="3485"/>
      <c r="JKN3" s="3485"/>
      <c r="JKO3" s="3485"/>
      <c r="JKP3" s="3485"/>
      <c r="JKQ3" s="3485"/>
      <c r="JKR3" s="3485"/>
      <c r="JKS3" s="3485"/>
      <c r="JKT3" s="3485"/>
      <c r="JKU3" s="3485"/>
      <c r="JKV3" s="3485"/>
      <c r="JKW3" s="3485"/>
      <c r="JKX3" s="3485"/>
      <c r="JKY3" s="3485"/>
      <c r="JKZ3" s="3485"/>
      <c r="JLA3" s="3485"/>
      <c r="JLB3" s="3485"/>
      <c r="JLC3" s="3485"/>
      <c r="JLD3" s="3485"/>
      <c r="JLE3" s="3485"/>
      <c r="JLF3" s="3485"/>
      <c r="JLG3" s="3485"/>
      <c r="JLH3" s="3485"/>
      <c r="JLI3" s="3485"/>
      <c r="JLJ3" s="3485"/>
      <c r="JLK3" s="3485"/>
      <c r="JLL3" s="3485"/>
      <c r="JLM3" s="3485"/>
      <c r="JLN3" s="3485"/>
      <c r="JLO3" s="3485"/>
      <c r="JLP3" s="3485"/>
      <c r="JLQ3" s="3485"/>
      <c r="JLR3" s="3485"/>
      <c r="JLS3" s="3485"/>
      <c r="JLT3" s="3485"/>
      <c r="JLU3" s="3485"/>
      <c r="JLV3" s="3485"/>
      <c r="JLW3" s="3485"/>
      <c r="JLX3" s="3485"/>
      <c r="JLY3" s="3485"/>
      <c r="JLZ3" s="3485"/>
      <c r="JMA3" s="3485"/>
      <c r="JMB3" s="3485"/>
      <c r="JMC3" s="3485"/>
      <c r="JMD3" s="3485"/>
      <c r="JME3" s="3485"/>
      <c r="JMF3" s="3485"/>
      <c r="JMG3" s="3485"/>
      <c r="JMH3" s="3485"/>
      <c r="JMI3" s="3485"/>
      <c r="JMJ3" s="3485"/>
      <c r="JMK3" s="3485"/>
      <c r="JML3" s="3485"/>
      <c r="JMM3" s="3485"/>
      <c r="JMN3" s="3485"/>
      <c r="JMO3" s="3485"/>
      <c r="JMP3" s="3485"/>
      <c r="JMQ3" s="3485"/>
      <c r="JMR3" s="3485"/>
      <c r="JMS3" s="3485"/>
      <c r="JMT3" s="3485"/>
      <c r="JMU3" s="3485"/>
      <c r="JMV3" s="3485"/>
      <c r="JMW3" s="3485"/>
      <c r="JMX3" s="3485"/>
      <c r="JMY3" s="3485"/>
      <c r="JMZ3" s="3485"/>
      <c r="JNA3" s="3485"/>
      <c r="JNB3" s="3485"/>
      <c r="JNC3" s="3485"/>
      <c r="JND3" s="3485"/>
      <c r="JNE3" s="3485"/>
      <c r="JNF3" s="3485"/>
      <c r="JNG3" s="3485"/>
      <c r="JNH3" s="3485"/>
      <c r="JNI3" s="3485"/>
      <c r="JNJ3" s="3485"/>
      <c r="JNK3" s="3485"/>
      <c r="JNL3" s="3485"/>
      <c r="JNM3" s="3485"/>
      <c r="JNN3" s="3485"/>
      <c r="JNO3" s="3485"/>
      <c r="JNP3" s="3485"/>
      <c r="JNQ3" s="3485"/>
      <c r="JNR3" s="3485"/>
      <c r="JNS3" s="3485"/>
      <c r="JNT3" s="3485"/>
      <c r="JNU3" s="3485"/>
      <c r="JNV3" s="3485"/>
      <c r="JNW3" s="3485"/>
      <c r="JNX3" s="3485"/>
      <c r="JNY3" s="3485"/>
      <c r="JNZ3" s="3485"/>
      <c r="JOA3" s="3485"/>
      <c r="JOB3" s="3485"/>
      <c r="JOC3" s="3485"/>
      <c r="JOD3" s="3485"/>
      <c r="JOE3" s="3485"/>
      <c r="JOF3" s="3485"/>
      <c r="JOG3" s="3485"/>
      <c r="JOH3" s="3485"/>
      <c r="JOI3" s="3485"/>
      <c r="JOJ3" s="3485"/>
      <c r="JOK3" s="3485"/>
      <c r="JOL3" s="3485"/>
      <c r="JOM3" s="3485"/>
      <c r="JON3" s="3485"/>
      <c r="JOO3" s="3485"/>
      <c r="JOP3" s="3485"/>
      <c r="JOQ3" s="3485"/>
      <c r="JOR3" s="3485"/>
      <c r="JOS3" s="3485"/>
      <c r="JOT3" s="3485"/>
      <c r="JOU3" s="3485"/>
      <c r="JOV3" s="3485"/>
      <c r="JOW3" s="3485"/>
      <c r="JOX3" s="3485"/>
      <c r="JOY3" s="3485"/>
      <c r="JOZ3" s="3485"/>
      <c r="JPA3" s="3485"/>
      <c r="JPB3" s="3485"/>
      <c r="JPC3" s="3485"/>
      <c r="JPD3" s="3485"/>
      <c r="JPE3" s="3485"/>
      <c r="JPF3" s="3485"/>
      <c r="JPG3" s="3485"/>
      <c r="JPH3" s="3485"/>
      <c r="JPI3" s="3485"/>
      <c r="JPJ3" s="3485"/>
      <c r="JPK3" s="3485"/>
      <c r="JPL3" s="3485"/>
      <c r="JPM3" s="3485"/>
      <c r="JPN3" s="3485"/>
      <c r="JPO3" s="3485"/>
      <c r="JPP3" s="3485"/>
      <c r="JPQ3" s="3485"/>
      <c r="JPR3" s="3485"/>
      <c r="JPS3" s="3485"/>
      <c r="JPT3" s="3485"/>
      <c r="JPU3" s="3485"/>
      <c r="JPV3" s="3485"/>
      <c r="JPW3" s="3485"/>
      <c r="JPX3" s="3485"/>
      <c r="JPY3" s="3485"/>
      <c r="JPZ3" s="3485"/>
      <c r="JQA3" s="3485"/>
      <c r="JQB3" s="3485"/>
      <c r="JQC3" s="3485"/>
      <c r="JQD3" s="3485"/>
      <c r="JQE3" s="3485"/>
      <c r="JQF3" s="3485"/>
      <c r="JQG3" s="3485"/>
      <c r="JQH3" s="3485"/>
      <c r="JQI3" s="3485"/>
      <c r="JQJ3" s="3485"/>
      <c r="JQK3" s="3485"/>
      <c r="JQL3" s="3485"/>
      <c r="JQM3" s="3485"/>
      <c r="JQN3" s="3485"/>
      <c r="JQO3" s="3485"/>
      <c r="JQP3" s="3485"/>
      <c r="JQQ3" s="3485"/>
      <c r="JQR3" s="3485"/>
      <c r="JQS3" s="3485"/>
      <c r="JQT3" s="3485"/>
      <c r="JQU3" s="3485"/>
      <c r="JQV3" s="3485"/>
      <c r="JQW3" s="3485"/>
      <c r="JQX3" s="3485"/>
      <c r="JQY3" s="3485"/>
      <c r="JQZ3" s="3485"/>
      <c r="JRA3" s="3485"/>
      <c r="JRB3" s="3485"/>
      <c r="JRC3" s="3485"/>
      <c r="JRD3" s="3485"/>
      <c r="JRE3" s="3485"/>
      <c r="JRF3" s="3485"/>
      <c r="JRG3" s="3485"/>
      <c r="JRH3" s="3485"/>
      <c r="JRI3" s="3485"/>
      <c r="JRJ3" s="3485"/>
      <c r="JRK3" s="3485"/>
      <c r="JRL3" s="3485"/>
      <c r="JRM3" s="3485"/>
      <c r="JRN3" s="3485"/>
      <c r="JRO3" s="3485"/>
      <c r="JRP3" s="3485"/>
      <c r="JRQ3" s="3485"/>
      <c r="JRR3" s="3485"/>
      <c r="JRS3" s="3485"/>
      <c r="JRT3" s="3485"/>
      <c r="JRU3" s="3485"/>
      <c r="JRV3" s="3485"/>
      <c r="JRW3" s="3485"/>
      <c r="JRX3" s="3485"/>
      <c r="JRY3" s="3485"/>
      <c r="JRZ3" s="3485"/>
      <c r="JSA3" s="3485"/>
      <c r="JSB3" s="3485"/>
      <c r="JSC3" s="3485"/>
      <c r="JSD3" s="3485"/>
      <c r="JSE3" s="3485"/>
      <c r="JSF3" s="3485"/>
      <c r="JSG3" s="3485"/>
      <c r="JSH3" s="3485"/>
      <c r="JSI3" s="3485"/>
      <c r="JSJ3" s="3485"/>
      <c r="JSK3" s="3485"/>
      <c r="JSL3" s="3485"/>
      <c r="JSM3" s="3485"/>
      <c r="JSN3" s="3485"/>
      <c r="JSO3" s="3485"/>
      <c r="JSP3" s="3485"/>
      <c r="JSQ3" s="3485"/>
      <c r="JSR3" s="3485"/>
      <c r="JSS3" s="3485"/>
      <c r="JST3" s="3485"/>
      <c r="JSU3" s="3485"/>
      <c r="JSV3" s="3485"/>
      <c r="JSW3" s="3485"/>
      <c r="JSX3" s="3485"/>
      <c r="JSY3" s="3485"/>
      <c r="JSZ3" s="3485"/>
      <c r="JTA3" s="3485"/>
      <c r="JTB3" s="3485"/>
      <c r="JTC3" s="3485"/>
      <c r="JTD3" s="3485"/>
      <c r="JTE3" s="3485"/>
      <c r="JTF3" s="3485"/>
      <c r="JTG3" s="3485"/>
      <c r="JTH3" s="3485"/>
      <c r="JTI3" s="3485"/>
      <c r="JTJ3" s="3485"/>
      <c r="JTK3" s="3485"/>
      <c r="JTL3" s="3485"/>
      <c r="JTM3" s="3485"/>
      <c r="JTN3" s="3485"/>
      <c r="JTO3" s="3485"/>
      <c r="JTP3" s="3485"/>
      <c r="JTQ3" s="3485"/>
      <c r="JTR3" s="3485"/>
      <c r="JTS3" s="3485"/>
      <c r="JTT3" s="3485"/>
      <c r="JTU3" s="3485"/>
      <c r="JTV3" s="3485"/>
      <c r="JTW3" s="3485"/>
      <c r="JTX3" s="3485"/>
      <c r="JTY3" s="3485"/>
      <c r="JTZ3" s="3485"/>
      <c r="JUA3" s="3485"/>
      <c r="JUB3" s="3485"/>
      <c r="JUC3" s="3485"/>
      <c r="JUD3" s="3485"/>
      <c r="JUE3" s="3485"/>
      <c r="JUF3" s="3485"/>
      <c r="JUG3" s="3485"/>
      <c r="JUH3" s="3485"/>
      <c r="JUI3" s="3485"/>
      <c r="JUJ3" s="3485"/>
      <c r="JUK3" s="3485"/>
      <c r="JUL3" s="3485"/>
      <c r="JUM3" s="3485"/>
      <c r="JUN3" s="3485"/>
      <c r="JUO3" s="3485"/>
      <c r="JUP3" s="3485"/>
      <c r="JUQ3" s="3485"/>
      <c r="JUR3" s="3485"/>
      <c r="JUS3" s="3485"/>
      <c r="JUT3" s="3485"/>
      <c r="JUU3" s="3485"/>
      <c r="JUV3" s="3485"/>
      <c r="JUW3" s="3485"/>
      <c r="JUX3" s="3485"/>
      <c r="JUY3" s="3485"/>
      <c r="JUZ3" s="3485"/>
      <c r="JVA3" s="3485"/>
      <c r="JVB3" s="3485"/>
      <c r="JVC3" s="3485"/>
      <c r="JVD3" s="3485"/>
      <c r="JVE3" s="3485"/>
      <c r="JVF3" s="3485"/>
      <c r="JVG3" s="3485"/>
      <c r="JVH3" s="3485"/>
      <c r="JVI3" s="3485"/>
      <c r="JVJ3" s="3485"/>
      <c r="JVK3" s="3485"/>
      <c r="JVL3" s="3485"/>
      <c r="JVM3" s="3485"/>
      <c r="JVN3" s="3485"/>
      <c r="JVO3" s="3485"/>
      <c r="JVP3" s="3485"/>
      <c r="JVQ3" s="3485"/>
      <c r="JVR3" s="3485"/>
      <c r="JVS3" s="3485"/>
      <c r="JVT3" s="3485"/>
      <c r="JVU3" s="3485"/>
      <c r="JVV3" s="3485"/>
      <c r="JVW3" s="3485"/>
      <c r="JVX3" s="3485"/>
      <c r="JVY3" s="3485"/>
      <c r="JVZ3" s="3485"/>
      <c r="JWA3" s="3485"/>
      <c r="JWB3" s="3485"/>
      <c r="JWC3" s="3485"/>
      <c r="JWD3" s="3485"/>
      <c r="JWE3" s="3485"/>
      <c r="JWF3" s="3485"/>
      <c r="JWG3" s="3485"/>
      <c r="JWH3" s="3485"/>
      <c r="JWI3" s="3485"/>
      <c r="JWJ3" s="3485"/>
      <c r="JWK3" s="3485"/>
      <c r="JWL3" s="3485"/>
      <c r="JWM3" s="3485"/>
      <c r="JWN3" s="3485"/>
      <c r="JWO3" s="3485"/>
      <c r="JWP3" s="3485"/>
      <c r="JWQ3" s="3485"/>
      <c r="JWR3" s="3485"/>
      <c r="JWS3" s="3485"/>
      <c r="JWT3" s="3485"/>
      <c r="JWU3" s="3485"/>
      <c r="JWV3" s="3485"/>
      <c r="JWW3" s="3485"/>
      <c r="JWX3" s="3485"/>
      <c r="JWY3" s="3485"/>
      <c r="JWZ3" s="3485"/>
      <c r="JXA3" s="3485"/>
      <c r="JXB3" s="3485"/>
      <c r="JXC3" s="3485"/>
      <c r="JXD3" s="3485"/>
      <c r="JXE3" s="3485"/>
      <c r="JXF3" s="3485"/>
      <c r="JXG3" s="3485"/>
      <c r="JXH3" s="3485"/>
      <c r="JXI3" s="3485"/>
      <c r="JXJ3" s="3485"/>
      <c r="JXK3" s="3485"/>
      <c r="JXL3" s="3485"/>
      <c r="JXM3" s="3485"/>
      <c r="JXN3" s="3485"/>
      <c r="JXO3" s="3485"/>
      <c r="JXP3" s="3485"/>
      <c r="JXQ3" s="3485"/>
      <c r="JXR3" s="3485"/>
      <c r="JXS3" s="3485"/>
      <c r="JXT3" s="3485"/>
      <c r="JXU3" s="3485"/>
      <c r="JXV3" s="3485"/>
      <c r="JXW3" s="3485"/>
      <c r="JXX3" s="3485"/>
      <c r="JXY3" s="3485"/>
      <c r="JXZ3" s="3485"/>
      <c r="JYA3" s="3485"/>
      <c r="JYB3" s="3485"/>
      <c r="JYC3" s="3485"/>
      <c r="JYD3" s="3485"/>
      <c r="JYE3" s="3485"/>
      <c r="JYF3" s="3485"/>
      <c r="JYG3" s="3485"/>
      <c r="JYH3" s="3485"/>
      <c r="JYI3" s="3485"/>
      <c r="JYJ3" s="3485"/>
      <c r="JYK3" s="3485"/>
      <c r="JYL3" s="3485"/>
      <c r="JYM3" s="3485"/>
      <c r="JYN3" s="3485"/>
      <c r="JYO3" s="3485"/>
      <c r="JYP3" s="3485"/>
      <c r="JYQ3" s="3485"/>
      <c r="JYR3" s="3485"/>
      <c r="JYS3" s="3485"/>
      <c r="JYT3" s="3485"/>
      <c r="JYU3" s="3485"/>
      <c r="JYV3" s="3485"/>
      <c r="JYW3" s="3485"/>
      <c r="JYX3" s="3485"/>
      <c r="JYY3" s="3485"/>
      <c r="JYZ3" s="3485"/>
      <c r="JZA3" s="3485"/>
      <c r="JZB3" s="3485"/>
      <c r="JZC3" s="3485"/>
      <c r="JZD3" s="3485"/>
      <c r="JZE3" s="3485"/>
      <c r="JZF3" s="3485"/>
      <c r="JZG3" s="3485"/>
      <c r="JZH3" s="3485"/>
      <c r="JZI3" s="3485"/>
      <c r="JZJ3" s="3485"/>
      <c r="JZK3" s="3485"/>
      <c r="JZL3" s="3485"/>
      <c r="JZM3" s="3485"/>
      <c r="JZN3" s="3485"/>
      <c r="JZO3" s="3485"/>
      <c r="JZP3" s="3485"/>
      <c r="JZQ3" s="3485"/>
      <c r="JZR3" s="3485"/>
      <c r="JZS3" s="3485"/>
      <c r="JZT3" s="3485"/>
      <c r="JZU3" s="3485"/>
      <c r="JZV3" s="3485"/>
      <c r="JZW3" s="3485"/>
      <c r="JZX3" s="3485"/>
      <c r="JZY3" s="3485"/>
      <c r="JZZ3" s="3485"/>
      <c r="KAA3" s="3485"/>
      <c r="KAB3" s="3485"/>
      <c r="KAC3" s="3485"/>
      <c r="KAD3" s="3485"/>
      <c r="KAE3" s="3485"/>
      <c r="KAF3" s="3485"/>
      <c r="KAG3" s="3485"/>
      <c r="KAH3" s="3485"/>
      <c r="KAI3" s="3485"/>
      <c r="KAJ3" s="3485"/>
      <c r="KAK3" s="3485"/>
      <c r="KAL3" s="3485"/>
      <c r="KAM3" s="3485"/>
      <c r="KAN3" s="3485"/>
      <c r="KAO3" s="3485"/>
      <c r="KAP3" s="3485"/>
      <c r="KAQ3" s="3485"/>
      <c r="KAR3" s="3485"/>
      <c r="KAS3" s="3485"/>
      <c r="KAT3" s="3485"/>
      <c r="KAU3" s="3485"/>
      <c r="KAV3" s="3485"/>
      <c r="KAW3" s="3485"/>
      <c r="KAX3" s="3485"/>
      <c r="KAY3" s="3485"/>
      <c r="KAZ3" s="3485"/>
      <c r="KBA3" s="3485"/>
      <c r="KBB3" s="3485"/>
      <c r="KBC3" s="3485"/>
      <c r="KBD3" s="3485"/>
      <c r="KBE3" s="3485"/>
      <c r="KBF3" s="3485"/>
      <c r="KBG3" s="3485"/>
      <c r="KBH3" s="3485"/>
      <c r="KBI3" s="3485"/>
      <c r="KBJ3" s="3485"/>
      <c r="KBK3" s="3485"/>
      <c r="KBL3" s="3485"/>
      <c r="KBM3" s="3485"/>
      <c r="KBN3" s="3485"/>
      <c r="KBO3" s="3485"/>
      <c r="KBP3" s="3485"/>
      <c r="KBQ3" s="3485"/>
      <c r="KBR3" s="3485"/>
      <c r="KBS3" s="3485"/>
      <c r="KBT3" s="3485"/>
      <c r="KBU3" s="3485"/>
      <c r="KBV3" s="3485"/>
      <c r="KBW3" s="3485"/>
      <c r="KBX3" s="3485"/>
      <c r="KBY3" s="3485"/>
      <c r="KBZ3" s="3485"/>
      <c r="KCA3" s="3485"/>
      <c r="KCB3" s="3485"/>
      <c r="KCC3" s="3485"/>
      <c r="KCD3" s="3485"/>
      <c r="KCE3" s="3485"/>
      <c r="KCF3" s="3485"/>
      <c r="KCG3" s="3485"/>
      <c r="KCH3" s="3485"/>
      <c r="KCI3" s="3485"/>
      <c r="KCJ3" s="3485"/>
      <c r="KCK3" s="3485"/>
      <c r="KCL3" s="3485"/>
      <c r="KCM3" s="3485"/>
      <c r="KCN3" s="3485"/>
      <c r="KCO3" s="3485"/>
      <c r="KCP3" s="3485"/>
      <c r="KCQ3" s="3485"/>
      <c r="KCR3" s="3485"/>
      <c r="KCS3" s="3485"/>
      <c r="KCT3" s="3485"/>
      <c r="KCU3" s="3485"/>
      <c r="KCV3" s="3485"/>
      <c r="KCW3" s="3485"/>
      <c r="KCX3" s="3485"/>
      <c r="KCY3" s="3485"/>
      <c r="KCZ3" s="3485"/>
      <c r="KDA3" s="3485"/>
      <c r="KDB3" s="3485"/>
      <c r="KDC3" s="3485"/>
      <c r="KDD3" s="3485"/>
      <c r="KDE3" s="3485"/>
      <c r="KDF3" s="3485"/>
      <c r="KDG3" s="3485"/>
      <c r="KDH3" s="3485"/>
      <c r="KDI3" s="3485"/>
      <c r="KDJ3" s="3485"/>
      <c r="KDK3" s="3485"/>
      <c r="KDL3" s="3485"/>
      <c r="KDM3" s="3485"/>
      <c r="KDN3" s="3485"/>
      <c r="KDO3" s="3485"/>
      <c r="KDP3" s="3485"/>
      <c r="KDQ3" s="3485"/>
      <c r="KDR3" s="3485"/>
      <c r="KDS3" s="3485"/>
      <c r="KDT3" s="3485"/>
      <c r="KDU3" s="3485"/>
      <c r="KDV3" s="3485"/>
      <c r="KDW3" s="3485"/>
      <c r="KDX3" s="3485"/>
      <c r="KDY3" s="3485"/>
      <c r="KDZ3" s="3485"/>
      <c r="KEA3" s="3485"/>
      <c r="KEB3" s="3485"/>
      <c r="KEC3" s="3485"/>
      <c r="KED3" s="3485"/>
      <c r="KEE3" s="3485"/>
      <c r="KEF3" s="3485"/>
      <c r="KEG3" s="3485"/>
      <c r="KEH3" s="3485"/>
      <c r="KEI3" s="3485"/>
      <c r="KEJ3" s="3485"/>
      <c r="KEK3" s="3485"/>
      <c r="KEL3" s="3485"/>
      <c r="KEM3" s="3485"/>
      <c r="KEN3" s="3485"/>
      <c r="KEO3" s="3485"/>
      <c r="KEP3" s="3485"/>
      <c r="KEQ3" s="3485"/>
      <c r="KER3" s="3485"/>
      <c r="KES3" s="3485"/>
      <c r="KET3" s="3485"/>
      <c r="KEU3" s="3485"/>
      <c r="KEV3" s="3485"/>
      <c r="KEW3" s="3485"/>
      <c r="KEX3" s="3485"/>
      <c r="KEY3" s="3485"/>
      <c r="KEZ3" s="3485"/>
      <c r="KFA3" s="3485"/>
      <c r="KFB3" s="3485"/>
      <c r="KFC3" s="3485"/>
      <c r="KFD3" s="3485"/>
      <c r="KFE3" s="3485"/>
      <c r="KFF3" s="3485"/>
      <c r="KFG3" s="3485"/>
      <c r="KFH3" s="3485"/>
      <c r="KFI3" s="3485"/>
      <c r="KFJ3" s="3485"/>
      <c r="KFK3" s="3485"/>
      <c r="KFL3" s="3485"/>
      <c r="KFM3" s="3485"/>
      <c r="KFN3" s="3485"/>
      <c r="KFO3" s="3485"/>
      <c r="KFP3" s="3485"/>
      <c r="KFQ3" s="3485"/>
      <c r="KFR3" s="3485"/>
      <c r="KFS3" s="3485"/>
      <c r="KFT3" s="3485"/>
      <c r="KFU3" s="3485"/>
      <c r="KFV3" s="3485"/>
      <c r="KFW3" s="3485"/>
      <c r="KFX3" s="3485"/>
      <c r="KFY3" s="3485"/>
      <c r="KFZ3" s="3485"/>
      <c r="KGA3" s="3485"/>
      <c r="KGB3" s="3485"/>
      <c r="KGC3" s="3485"/>
      <c r="KGD3" s="3485"/>
      <c r="KGE3" s="3485"/>
      <c r="KGF3" s="3485"/>
      <c r="KGG3" s="3485"/>
      <c r="KGH3" s="3485"/>
      <c r="KGI3" s="3485"/>
      <c r="KGJ3" s="3485"/>
      <c r="KGK3" s="3485"/>
      <c r="KGL3" s="3485"/>
      <c r="KGM3" s="3485"/>
      <c r="KGN3" s="3485"/>
      <c r="KGO3" s="3485"/>
      <c r="KGP3" s="3485"/>
      <c r="KGQ3" s="3485"/>
      <c r="KGR3" s="3485"/>
      <c r="KGS3" s="3485"/>
      <c r="KGT3" s="3485"/>
      <c r="KGU3" s="3485"/>
      <c r="KGV3" s="3485"/>
      <c r="KGW3" s="3485"/>
      <c r="KGX3" s="3485"/>
      <c r="KGY3" s="3485"/>
      <c r="KGZ3" s="3485"/>
      <c r="KHA3" s="3485"/>
      <c r="KHB3" s="3485"/>
      <c r="KHC3" s="3485"/>
      <c r="KHD3" s="3485"/>
      <c r="KHE3" s="3485"/>
      <c r="KHF3" s="3485"/>
      <c r="KHG3" s="3485"/>
      <c r="KHH3" s="3485"/>
      <c r="KHI3" s="3485"/>
      <c r="KHJ3" s="3485"/>
      <c r="KHK3" s="3485"/>
      <c r="KHL3" s="3485"/>
      <c r="KHM3" s="3485"/>
      <c r="KHN3" s="3485"/>
      <c r="KHO3" s="3485"/>
      <c r="KHP3" s="3485"/>
      <c r="KHQ3" s="3485"/>
      <c r="KHR3" s="3485"/>
      <c r="KHS3" s="3485"/>
      <c r="KHT3" s="3485"/>
      <c r="KHU3" s="3485"/>
      <c r="KHV3" s="3485"/>
      <c r="KHW3" s="3485"/>
      <c r="KHX3" s="3485"/>
      <c r="KHY3" s="3485"/>
      <c r="KHZ3" s="3485"/>
      <c r="KIA3" s="3485"/>
      <c r="KIB3" s="3485"/>
      <c r="KIC3" s="3485"/>
      <c r="KID3" s="3485"/>
      <c r="KIE3" s="3485"/>
      <c r="KIF3" s="3485"/>
      <c r="KIG3" s="3485"/>
      <c r="KIH3" s="3485"/>
      <c r="KII3" s="3485"/>
      <c r="KIJ3" s="3485"/>
      <c r="KIK3" s="3485"/>
      <c r="KIL3" s="3485"/>
      <c r="KIM3" s="3485"/>
      <c r="KIN3" s="3485"/>
      <c r="KIO3" s="3485"/>
      <c r="KIP3" s="3485"/>
      <c r="KIQ3" s="3485"/>
      <c r="KIR3" s="3485"/>
      <c r="KIS3" s="3485"/>
      <c r="KIT3" s="3485"/>
      <c r="KIU3" s="3485"/>
      <c r="KIV3" s="3485"/>
      <c r="KIW3" s="3485"/>
      <c r="KIX3" s="3485"/>
      <c r="KIY3" s="3485"/>
      <c r="KIZ3" s="3485"/>
      <c r="KJA3" s="3485"/>
      <c r="KJB3" s="3485"/>
      <c r="KJC3" s="3485"/>
      <c r="KJD3" s="3485"/>
      <c r="KJE3" s="3485"/>
      <c r="KJF3" s="3485"/>
      <c r="KJG3" s="3485"/>
      <c r="KJH3" s="3485"/>
      <c r="KJI3" s="3485"/>
      <c r="KJJ3" s="3485"/>
      <c r="KJK3" s="3485"/>
      <c r="KJL3" s="3485"/>
      <c r="KJM3" s="3485"/>
      <c r="KJN3" s="3485"/>
      <c r="KJO3" s="3485"/>
      <c r="KJP3" s="3485"/>
      <c r="KJQ3" s="3485"/>
      <c r="KJR3" s="3485"/>
      <c r="KJS3" s="3485"/>
      <c r="KJT3" s="3485"/>
      <c r="KJU3" s="3485"/>
      <c r="KJV3" s="3485"/>
      <c r="KJW3" s="3485"/>
      <c r="KJX3" s="3485"/>
      <c r="KJY3" s="3485"/>
      <c r="KJZ3" s="3485"/>
      <c r="KKA3" s="3485"/>
      <c r="KKB3" s="3485"/>
      <c r="KKC3" s="3485"/>
      <c r="KKD3" s="3485"/>
      <c r="KKE3" s="3485"/>
      <c r="KKF3" s="3485"/>
      <c r="KKG3" s="3485"/>
      <c r="KKH3" s="3485"/>
      <c r="KKI3" s="3485"/>
      <c r="KKJ3" s="3485"/>
      <c r="KKK3" s="3485"/>
      <c r="KKL3" s="3485"/>
      <c r="KKM3" s="3485"/>
      <c r="KKN3" s="3485"/>
      <c r="KKO3" s="3485"/>
      <c r="KKP3" s="3485"/>
      <c r="KKQ3" s="3485"/>
      <c r="KKR3" s="3485"/>
      <c r="KKS3" s="3485"/>
      <c r="KKT3" s="3485"/>
      <c r="KKU3" s="3485"/>
      <c r="KKV3" s="3485"/>
      <c r="KKW3" s="3485"/>
      <c r="KKX3" s="3485"/>
      <c r="KKY3" s="3485"/>
      <c r="KKZ3" s="3485"/>
      <c r="KLA3" s="3485"/>
      <c r="KLB3" s="3485"/>
      <c r="KLC3" s="3485"/>
      <c r="KLD3" s="3485"/>
      <c r="KLE3" s="3485"/>
      <c r="KLF3" s="3485"/>
      <c r="KLG3" s="3485"/>
      <c r="KLH3" s="3485"/>
      <c r="KLI3" s="3485"/>
      <c r="KLJ3" s="3485"/>
      <c r="KLK3" s="3485"/>
      <c r="KLL3" s="3485"/>
      <c r="KLM3" s="3485"/>
      <c r="KLN3" s="3485"/>
      <c r="KLO3" s="3485"/>
      <c r="KLP3" s="3485"/>
      <c r="KLQ3" s="3485"/>
      <c r="KLR3" s="3485"/>
      <c r="KLS3" s="3485"/>
      <c r="KLT3" s="3485"/>
      <c r="KLU3" s="3485"/>
      <c r="KLV3" s="3485"/>
      <c r="KLW3" s="3485"/>
      <c r="KLX3" s="3485"/>
      <c r="KLY3" s="3485"/>
      <c r="KLZ3" s="3485"/>
      <c r="KMA3" s="3485"/>
      <c r="KMB3" s="3485"/>
      <c r="KMC3" s="3485"/>
      <c r="KMD3" s="3485"/>
      <c r="KME3" s="3485"/>
      <c r="KMF3" s="3485"/>
      <c r="KMG3" s="3485"/>
      <c r="KMH3" s="3485"/>
      <c r="KMI3" s="3485"/>
      <c r="KMJ3" s="3485"/>
      <c r="KMK3" s="3485"/>
      <c r="KML3" s="3485"/>
      <c r="KMM3" s="3485"/>
      <c r="KMN3" s="3485"/>
      <c r="KMO3" s="3485"/>
      <c r="KMP3" s="3485"/>
      <c r="KMQ3" s="3485"/>
      <c r="KMR3" s="3485"/>
      <c r="KMS3" s="3485"/>
      <c r="KMT3" s="3485"/>
      <c r="KMU3" s="3485"/>
      <c r="KMV3" s="3485"/>
      <c r="KMW3" s="3485"/>
      <c r="KMX3" s="3485"/>
      <c r="KMY3" s="3485"/>
      <c r="KMZ3" s="3485"/>
      <c r="KNA3" s="3485"/>
      <c r="KNB3" s="3485"/>
      <c r="KNC3" s="3485"/>
      <c r="KND3" s="3485"/>
      <c r="KNE3" s="3485"/>
      <c r="KNF3" s="3485"/>
      <c r="KNG3" s="3485"/>
      <c r="KNH3" s="3485"/>
      <c r="KNI3" s="3485"/>
      <c r="KNJ3" s="3485"/>
      <c r="KNK3" s="3485"/>
      <c r="KNL3" s="3485"/>
      <c r="KNM3" s="3485"/>
      <c r="KNN3" s="3485"/>
      <c r="KNO3" s="3485"/>
      <c r="KNP3" s="3485"/>
      <c r="KNQ3" s="3485"/>
      <c r="KNR3" s="3485"/>
      <c r="KNS3" s="3485"/>
      <c r="KNT3" s="3485"/>
      <c r="KNU3" s="3485"/>
      <c r="KNV3" s="3485"/>
      <c r="KNW3" s="3485"/>
      <c r="KNX3" s="3485"/>
      <c r="KNY3" s="3485"/>
      <c r="KNZ3" s="3485"/>
      <c r="KOA3" s="3485"/>
      <c r="KOB3" s="3485"/>
      <c r="KOC3" s="3485"/>
      <c r="KOD3" s="3485"/>
      <c r="KOE3" s="3485"/>
      <c r="KOF3" s="3485"/>
      <c r="KOG3" s="3485"/>
      <c r="KOH3" s="3485"/>
      <c r="KOI3" s="3485"/>
      <c r="KOJ3" s="3485"/>
      <c r="KOK3" s="3485"/>
      <c r="KOL3" s="3485"/>
      <c r="KOM3" s="3485"/>
      <c r="KON3" s="3485"/>
      <c r="KOO3" s="3485"/>
      <c r="KOP3" s="3485"/>
      <c r="KOQ3" s="3485"/>
      <c r="KOR3" s="3485"/>
      <c r="KOS3" s="3485"/>
      <c r="KOT3" s="3485"/>
      <c r="KOU3" s="3485"/>
      <c r="KOV3" s="3485"/>
      <c r="KOW3" s="3485"/>
      <c r="KOX3" s="3485"/>
      <c r="KOY3" s="3485"/>
      <c r="KOZ3" s="3485"/>
      <c r="KPA3" s="3485"/>
      <c r="KPB3" s="3485"/>
      <c r="KPC3" s="3485"/>
      <c r="KPD3" s="3485"/>
      <c r="KPE3" s="3485"/>
      <c r="KPF3" s="3485"/>
      <c r="KPG3" s="3485"/>
      <c r="KPH3" s="3485"/>
      <c r="KPI3" s="3485"/>
      <c r="KPJ3" s="3485"/>
      <c r="KPK3" s="3485"/>
      <c r="KPL3" s="3485"/>
      <c r="KPM3" s="3485"/>
      <c r="KPN3" s="3485"/>
      <c r="KPO3" s="3485"/>
      <c r="KPP3" s="3485"/>
      <c r="KPQ3" s="3485"/>
      <c r="KPR3" s="3485"/>
      <c r="KPS3" s="3485"/>
      <c r="KPT3" s="3485"/>
      <c r="KPU3" s="3485"/>
      <c r="KPV3" s="3485"/>
      <c r="KPW3" s="3485"/>
      <c r="KPX3" s="3485"/>
      <c r="KPY3" s="3485"/>
      <c r="KPZ3" s="3485"/>
      <c r="KQA3" s="3485"/>
      <c r="KQB3" s="3485"/>
      <c r="KQC3" s="3485"/>
      <c r="KQD3" s="3485"/>
      <c r="KQE3" s="3485"/>
      <c r="KQF3" s="3485"/>
      <c r="KQG3" s="3485"/>
      <c r="KQH3" s="3485"/>
      <c r="KQI3" s="3485"/>
      <c r="KQJ3" s="3485"/>
      <c r="KQK3" s="3485"/>
      <c r="KQL3" s="3485"/>
      <c r="KQM3" s="3485"/>
      <c r="KQN3" s="3485"/>
      <c r="KQO3" s="3485"/>
      <c r="KQP3" s="3485"/>
      <c r="KQQ3" s="3485"/>
      <c r="KQR3" s="3485"/>
      <c r="KQS3" s="3485"/>
      <c r="KQT3" s="3485"/>
      <c r="KQU3" s="3485"/>
      <c r="KQV3" s="3485"/>
      <c r="KQW3" s="3485"/>
      <c r="KQX3" s="3485"/>
      <c r="KQY3" s="3485"/>
      <c r="KQZ3" s="3485"/>
      <c r="KRA3" s="3485"/>
      <c r="KRB3" s="3485"/>
      <c r="KRC3" s="3485"/>
      <c r="KRD3" s="3485"/>
      <c r="KRE3" s="3485"/>
      <c r="KRF3" s="3485"/>
      <c r="KRG3" s="3485"/>
      <c r="KRH3" s="3485"/>
      <c r="KRI3" s="3485"/>
      <c r="KRJ3" s="3485"/>
      <c r="KRK3" s="3485"/>
      <c r="KRL3" s="3485"/>
      <c r="KRM3" s="3485"/>
      <c r="KRN3" s="3485"/>
      <c r="KRO3" s="3485"/>
      <c r="KRP3" s="3485"/>
      <c r="KRQ3" s="3485"/>
      <c r="KRR3" s="3485"/>
      <c r="KRS3" s="3485"/>
      <c r="KRT3" s="3485"/>
      <c r="KRU3" s="3485"/>
      <c r="KRV3" s="3485"/>
      <c r="KRW3" s="3485"/>
      <c r="KRX3" s="3485"/>
      <c r="KRY3" s="3485"/>
      <c r="KRZ3" s="3485"/>
      <c r="KSA3" s="3485"/>
      <c r="KSB3" s="3485"/>
      <c r="KSC3" s="3485"/>
      <c r="KSD3" s="3485"/>
      <c r="KSE3" s="3485"/>
      <c r="KSF3" s="3485"/>
      <c r="KSG3" s="3485"/>
      <c r="KSH3" s="3485"/>
      <c r="KSI3" s="3485"/>
      <c r="KSJ3" s="3485"/>
      <c r="KSK3" s="3485"/>
      <c r="KSL3" s="3485"/>
      <c r="KSM3" s="3485"/>
      <c r="KSN3" s="3485"/>
      <c r="KSO3" s="3485"/>
      <c r="KSP3" s="3485"/>
      <c r="KSQ3" s="3485"/>
      <c r="KSR3" s="3485"/>
      <c r="KSS3" s="3485"/>
      <c r="KST3" s="3485"/>
      <c r="KSU3" s="3485"/>
      <c r="KSV3" s="3485"/>
      <c r="KSW3" s="3485"/>
      <c r="KSX3" s="3485"/>
      <c r="KSY3" s="3485"/>
      <c r="KSZ3" s="3485"/>
      <c r="KTA3" s="3485"/>
      <c r="KTB3" s="3485"/>
      <c r="KTC3" s="3485"/>
      <c r="KTD3" s="3485"/>
      <c r="KTE3" s="3485"/>
      <c r="KTF3" s="3485"/>
      <c r="KTG3" s="3485"/>
      <c r="KTH3" s="3485"/>
      <c r="KTI3" s="3485"/>
      <c r="KTJ3" s="3485"/>
      <c r="KTK3" s="3485"/>
      <c r="KTL3" s="3485"/>
      <c r="KTM3" s="3485"/>
      <c r="KTN3" s="3485"/>
      <c r="KTO3" s="3485"/>
      <c r="KTP3" s="3485"/>
      <c r="KTQ3" s="3485"/>
      <c r="KTR3" s="3485"/>
      <c r="KTS3" s="3485"/>
      <c r="KTT3" s="3485"/>
      <c r="KTU3" s="3485"/>
      <c r="KTV3" s="3485"/>
      <c r="KTW3" s="3485"/>
      <c r="KTX3" s="3485"/>
      <c r="KTY3" s="3485"/>
      <c r="KTZ3" s="3485"/>
      <c r="KUA3" s="3485"/>
      <c r="KUB3" s="3485"/>
      <c r="KUC3" s="3485"/>
      <c r="KUD3" s="3485"/>
      <c r="KUE3" s="3485"/>
      <c r="KUF3" s="3485"/>
      <c r="KUG3" s="3485"/>
      <c r="KUH3" s="3485"/>
      <c r="KUI3" s="3485"/>
      <c r="KUJ3" s="3485"/>
      <c r="KUK3" s="3485"/>
      <c r="KUL3" s="3485"/>
      <c r="KUM3" s="3485"/>
      <c r="KUN3" s="3485"/>
      <c r="KUO3" s="3485"/>
      <c r="KUP3" s="3485"/>
      <c r="KUQ3" s="3485"/>
      <c r="KUR3" s="3485"/>
      <c r="KUS3" s="3485"/>
      <c r="KUT3" s="3485"/>
      <c r="KUU3" s="3485"/>
      <c r="KUV3" s="3485"/>
      <c r="KUW3" s="3485"/>
      <c r="KUX3" s="3485"/>
      <c r="KUY3" s="3485"/>
      <c r="KUZ3" s="3485"/>
      <c r="KVA3" s="3485"/>
      <c r="KVB3" s="3485"/>
      <c r="KVC3" s="3485"/>
      <c r="KVD3" s="3485"/>
      <c r="KVE3" s="3485"/>
      <c r="KVF3" s="3485"/>
      <c r="KVG3" s="3485"/>
      <c r="KVH3" s="3485"/>
      <c r="KVI3" s="3485"/>
      <c r="KVJ3" s="3485"/>
      <c r="KVK3" s="3485"/>
      <c r="KVL3" s="3485"/>
      <c r="KVM3" s="3485"/>
      <c r="KVN3" s="3485"/>
      <c r="KVO3" s="3485"/>
      <c r="KVP3" s="3485"/>
      <c r="KVQ3" s="3485"/>
      <c r="KVR3" s="3485"/>
      <c r="KVS3" s="3485"/>
      <c r="KVT3" s="3485"/>
      <c r="KVU3" s="3485"/>
      <c r="KVV3" s="3485"/>
      <c r="KVW3" s="3485"/>
      <c r="KVX3" s="3485"/>
      <c r="KVY3" s="3485"/>
      <c r="KVZ3" s="3485"/>
      <c r="KWA3" s="3485"/>
      <c r="KWB3" s="3485"/>
      <c r="KWC3" s="3485"/>
      <c r="KWD3" s="3485"/>
      <c r="KWE3" s="3485"/>
      <c r="KWF3" s="3485"/>
      <c r="KWG3" s="3485"/>
      <c r="KWH3" s="3485"/>
      <c r="KWI3" s="3485"/>
      <c r="KWJ3" s="3485"/>
      <c r="KWK3" s="3485"/>
      <c r="KWL3" s="3485"/>
      <c r="KWM3" s="3485"/>
      <c r="KWN3" s="3485"/>
      <c r="KWO3" s="3485"/>
      <c r="KWP3" s="3485"/>
      <c r="KWQ3" s="3485"/>
      <c r="KWR3" s="3485"/>
      <c r="KWS3" s="3485"/>
      <c r="KWT3" s="3485"/>
      <c r="KWU3" s="3485"/>
      <c r="KWV3" s="3485"/>
      <c r="KWW3" s="3485"/>
      <c r="KWX3" s="3485"/>
      <c r="KWY3" s="3485"/>
      <c r="KWZ3" s="3485"/>
      <c r="KXA3" s="3485"/>
      <c r="KXB3" s="3485"/>
      <c r="KXC3" s="3485"/>
      <c r="KXD3" s="3485"/>
      <c r="KXE3" s="3485"/>
      <c r="KXF3" s="3485"/>
      <c r="KXG3" s="3485"/>
      <c r="KXH3" s="3485"/>
      <c r="KXI3" s="3485"/>
      <c r="KXJ3" s="3485"/>
      <c r="KXK3" s="3485"/>
      <c r="KXL3" s="3485"/>
      <c r="KXM3" s="3485"/>
      <c r="KXN3" s="3485"/>
      <c r="KXO3" s="3485"/>
      <c r="KXP3" s="3485"/>
      <c r="KXQ3" s="3485"/>
      <c r="KXR3" s="3485"/>
      <c r="KXS3" s="3485"/>
      <c r="KXT3" s="3485"/>
      <c r="KXU3" s="3485"/>
      <c r="KXV3" s="3485"/>
      <c r="KXW3" s="3485"/>
      <c r="KXX3" s="3485"/>
      <c r="KXY3" s="3485"/>
      <c r="KXZ3" s="3485"/>
      <c r="KYA3" s="3485"/>
      <c r="KYB3" s="3485"/>
      <c r="KYC3" s="3485"/>
      <c r="KYD3" s="3485"/>
      <c r="KYE3" s="3485"/>
      <c r="KYF3" s="3485"/>
      <c r="KYG3" s="3485"/>
      <c r="KYH3" s="3485"/>
      <c r="KYI3" s="3485"/>
      <c r="KYJ3" s="3485"/>
      <c r="KYK3" s="3485"/>
      <c r="KYL3" s="3485"/>
      <c r="KYM3" s="3485"/>
      <c r="KYN3" s="3485"/>
      <c r="KYO3" s="3485"/>
      <c r="KYP3" s="3485"/>
      <c r="KYQ3" s="3485"/>
      <c r="KYR3" s="3485"/>
      <c r="KYS3" s="3485"/>
      <c r="KYT3" s="3485"/>
      <c r="KYU3" s="3485"/>
      <c r="KYV3" s="3485"/>
      <c r="KYW3" s="3485"/>
      <c r="KYX3" s="3485"/>
      <c r="KYY3" s="3485"/>
      <c r="KYZ3" s="3485"/>
      <c r="KZA3" s="3485"/>
      <c r="KZB3" s="3485"/>
      <c r="KZC3" s="3485"/>
      <c r="KZD3" s="3485"/>
      <c r="KZE3" s="3485"/>
      <c r="KZF3" s="3485"/>
      <c r="KZG3" s="3485"/>
      <c r="KZH3" s="3485"/>
      <c r="KZI3" s="3485"/>
      <c r="KZJ3" s="3485"/>
      <c r="KZK3" s="3485"/>
      <c r="KZL3" s="3485"/>
      <c r="KZM3" s="3485"/>
      <c r="KZN3" s="3485"/>
      <c r="KZO3" s="3485"/>
      <c r="KZP3" s="3485"/>
      <c r="KZQ3" s="3485"/>
      <c r="KZR3" s="3485"/>
      <c r="KZS3" s="3485"/>
      <c r="KZT3" s="3485"/>
      <c r="KZU3" s="3485"/>
      <c r="KZV3" s="3485"/>
      <c r="KZW3" s="3485"/>
      <c r="KZX3" s="3485"/>
      <c r="KZY3" s="3485"/>
      <c r="KZZ3" s="3485"/>
      <c r="LAA3" s="3485"/>
      <c r="LAB3" s="3485"/>
      <c r="LAC3" s="3485"/>
      <c r="LAD3" s="3485"/>
      <c r="LAE3" s="3485"/>
      <c r="LAF3" s="3485"/>
      <c r="LAG3" s="3485"/>
      <c r="LAH3" s="3485"/>
      <c r="LAI3" s="3485"/>
      <c r="LAJ3" s="3485"/>
      <c r="LAK3" s="3485"/>
      <c r="LAL3" s="3485"/>
      <c r="LAM3" s="3485"/>
      <c r="LAN3" s="3485"/>
      <c r="LAO3" s="3485"/>
      <c r="LAP3" s="3485"/>
      <c r="LAQ3" s="3485"/>
      <c r="LAR3" s="3485"/>
      <c r="LAS3" s="3485"/>
      <c r="LAT3" s="3485"/>
      <c r="LAU3" s="3485"/>
      <c r="LAV3" s="3485"/>
      <c r="LAW3" s="3485"/>
      <c r="LAX3" s="3485"/>
      <c r="LAY3" s="3485"/>
      <c r="LAZ3" s="3485"/>
      <c r="LBA3" s="3485"/>
      <c r="LBB3" s="3485"/>
      <c r="LBC3" s="3485"/>
      <c r="LBD3" s="3485"/>
      <c r="LBE3" s="3485"/>
      <c r="LBF3" s="3485"/>
      <c r="LBG3" s="3485"/>
      <c r="LBH3" s="3485"/>
      <c r="LBI3" s="3485"/>
      <c r="LBJ3" s="3485"/>
      <c r="LBK3" s="3485"/>
      <c r="LBL3" s="3485"/>
      <c r="LBM3" s="3485"/>
      <c r="LBN3" s="3485"/>
      <c r="LBO3" s="3485"/>
      <c r="LBP3" s="3485"/>
      <c r="LBQ3" s="3485"/>
      <c r="LBR3" s="3485"/>
      <c r="LBS3" s="3485"/>
      <c r="LBT3" s="3485"/>
      <c r="LBU3" s="3485"/>
      <c r="LBV3" s="3485"/>
      <c r="LBW3" s="3485"/>
      <c r="LBX3" s="3485"/>
      <c r="LBY3" s="3485"/>
      <c r="LBZ3" s="3485"/>
      <c r="LCA3" s="3485"/>
      <c r="LCB3" s="3485"/>
      <c r="LCC3" s="3485"/>
      <c r="LCD3" s="3485"/>
      <c r="LCE3" s="3485"/>
      <c r="LCF3" s="3485"/>
      <c r="LCG3" s="3485"/>
      <c r="LCH3" s="3485"/>
      <c r="LCI3" s="3485"/>
      <c r="LCJ3" s="3485"/>
      <c r="LCK3" s="3485"/>
      <c r="LCL3" s="3485"/>
      <c r="LCM3" s="3485"/>
      <c r="LCN3" s="3485"/>
      <c r="LCO3" s="3485"/>
      <c r="LCP3" s="3485"/>
      <c r="LCQ3" s="3485"/>
      <c r="LCR3" s="3485"/>
      <c r="LCS3" s="3485"/>
      <c r="LCT3" s="3485"/>
      <c r="LCU3" s="3485"/>
      <c r="LCV3" s="3485"/>
      <c r="LCW3" s="3485"/>
      <c r="LCX3" s="3485"/>
      <c r="LCY3" s="3485"/>
      <c r="LCZ3" s="3485"/>
      <c r="LDA3" s="3485"/>
      <c r="LDB3" s="3485"/>
      <c r="LDC3" s="3485"/>
      <c r="LDD3" s="3485"/>
      <c r="LDE3" s="3485"/>
      <c r="LDF3" s="3485"/>
      <c r="LDG3" s="3485"/>
      <c r="LDH3" s="3485"/>
      <c r="LDI3" s="3485"/>
      <c r="LDJ3" s="3485"/>
      <c r="LDK3" s="3485"/>
      <c r="LDL3" s="3485"/>
      <c r="LDM3" s="3485"/>
      <c r="LDN3" s="3485"/>
      <c r="LDO3" s="3485"/>
      <c r="LDP3" s="3485"/>
      <c r="LDQ3" s="3485"/>
      <c r="LDR3" s="3485"/>
      <c r="LDS3" s="3485"/>
      <c r="LDT3" s="3485"/>
      <c r="LDU3" s="3485"/>
      <c r="LDV3" s="3485"/>
      <c r="LDW3" s="3485"/>
      <c r="LDX3" s="3485"/>
      <c r="LDY3" s="3485"/>
      <c r="LDZ3" s="3485"/>
      <c r="LEA3" s="3485"/>
      <c r="LEB3" s="3485"/>
      <c r="LEC3" s="3485"/>
      <c r="LED3" s="3485"/>
      <c r="LEE3" s="3485"/>
      <c r="LEF3" s="3485"/>
      <c r="LEG3" s="3485"/>
      <c r="LEH3" s="3485"/>
      <c r="LEI3" s="3485"/>
      <c r="LEJ3" s="3485"/>
      <c r="LEK3" s="3485"/>
      <c r="LEL3" s="3485"/>
      <c r="LEM3" s="3485"/>
      <c r="LEN3" s="3485"/>
      <c r="LEO3" s="3485"/>
      <c r="LEP3" s="3485"/>
      <c r="LEQ3" s="3485"/>
      <c r="LER3" s="3485"/>
      <c r="LES3" s="3485"/>
      <c r="LET3" s="3485"/>
      <c r="LEU3" s="3485"/>
      <c r="LEV3" s="3485"/>
      <c r="LEW3" s="3485"/>
      <c r="LEX3" s="3485"/>
      <c r="LEY3" s="3485"/>
      <c r="LEZ3" s="3485"/>
      <c r="LFA3" s="3485"/>
      <c r="LFB3" s="3485"/>
      <c r="LFC3" s="3485"/>
      <c r="LFD3" s="3485"/>
      <c r="LFE3" s="3485"/>
      <c r="LFF3" s="3485"/>
      <c r="LFG3" s="3485"/>
      <c r="LFH3" s="3485"/>
      <c r="LFI3" s="3485"/>
      <c r="LFJ3" s="3485"/>
      <c r="LFK3" s="3485"/>
      <c r="LFL3" s="3485"/>
      <c r="LFM3" s="3485"/>
      <c r="LFN3" s="3485"/>
      <c r="LFO3" s="3485"/>
      <c r="LFP3" s="3485"/>
      <c r="LFQ3" s="3485"/>
      <c r="LFR3" s="3485"/>
      <c r="LFS3" s="3485"/>
      <c r="LFT3" s="3485"/>
      <c r="LFU3" s="3485"/>
      <c r="LFV3" s="3485"/>
      <c r="LFW3" s="3485"/>
      <c r="LFX3" s="3485"/>
      <c r="LFY3" s="3485"/>
      <c r="LFZ3" s="3485"/>
      <c r="LGA3" s="3485"/>
      <c r="LGB3" s="3485"/>
      <c r="LGC3" s="3485"/>
      <c r="LGD3" s="3485"/>
      <c r="LGE3" s="3485"/>
      <c r="LGF3" s="3485"/>
      <c r="LGG3" s="3485"/>
      <c r="LGH3" s="3485"/>
      <c r="LGI3" s="3485"/>
      <c r="LGJ3" s="3485"/>
      <c r="LGK3" s="3485"/>
      <c r="LGL3" s="3485"/>
      <c r="LGM3" s="3485"/>
      <c r="LGN3" s="3485"/>
      <c r="LGO3" s="3485"/>
      <c r="LGP3" s="3485"/>
      <c r="LGQ3" s="3485"/>
      <c r="LGR3" s="3485"/>
      <c r="LGS3" s="3485"/>
      <c r="LGT3" s="3485"/>
      <c r="LGU3" s="3485"/>
      <c r="LGV3" s="3485"/>
      <c r="LGW3" s="3485"/>
      <c r="LGX3" s="3485"/>
      <c r="LGY3" s="3485"/>
      <c r="LGZ3" s="3485"/>
      <c r="LHA3" s="3485"/>
      <c r="LHB3" s="3485"/>
      <c r="LHC3" s="3485"/>
      <c r="LHD3" s="3485"/>
      <c r="LHE3" s="3485"/>
      <c r="LHF3" s="3485"/>
      <c r="LHG3" s="3485"/>
      <c r="LHH3" s="3485"/>
      <c r="LHI3" s="3485"/>
      <c r="LHJ3" s="3485"/>
      <c r="LHK3" s="3485"/>
      <c r="LHL3" s="3485"/>
      <c r="LHM3" s="3485"/>
      <c r="LHN3" s="3485"/>
      <c r="LHO3" s="3485"/>
      <c r="LHP3" s="3485"/>
      <c r="LHQ3" s="3485"/>
      <c r="LHR3" s="3485"/>
      <c r="LHS3" s="3485"/>
      <c r="LHT3" s="3485"/>
      <c r="LHU3" s="3485"/>
      <c r="LHV3" s="3485"/>
      <c r="LHW3" s="3485"/>
      <c r="LHX3" s="3485"/>
      <c r="LHY3" s="3485"/>
      <c r="LHZ3" s="3485"/>
      <c r="LIA3" s="3485"/>
      <c r="LIB3" s="3485"/>
      <c r="LIC3" s="3485"/>
      <c r="LID3" s="3485"/>
      <c r="LIE3" s="3485"/>
      <c r="LIF3" s="3485"/>
      <c r="LIG3" s="3485"/>
      <c r="LIH3" s="3485"/>
      <c r="LII3" s="3485"/>
      <c r="LIJ3" s="3485"/>
      <c r="LIK3" s="3485"/>
      <c r="LIL3" s="3485"/>
      <c r="LIM3" s="3485"/>
      <c r="LIN3" s="3485"/>
      <c r="LIO3" s="3485"/>
      <c r="LIP3" s="3485"/>
      <c r="LIQ3" s="3485"/>
      <c r="LIR3" s="3485"/>
      <c r="LIS3" s="3485"/>
      <c r="LIT3" s="3485"/>
      <c r="LIU3" s="3485"/>
      <c r="LIV3" s="3485"/>
      <c r="LIW3" s="3485"/>
      <c r="LIX3" s="3485"/>
      <c r="LIY3" s="3485"/>
      <c r="LIZ3" s="3485"/>
      <c r="LJA3" s="3485"/>
      <c r="LJB3" s="3485"/>
      <c r="LJC3" s="3485"/>
      <c r="LJD3" s="3485"/>
      <c r="LJE3" s="3485"/>
      <c r="LJF3" s="3485"/>
      <c r="LJG3" s="3485"/>
      <c r="LJH3" s="3485"/>
      <c r="LJI3" s="3485"/>
      <c r="LJJ3" s="3485"/>
      <c r="LJK3" s="3485"/>
      <c r="LJL3" s="3485"/>
      <c r="LJM3" s="3485"/>
      <c r="LJN3" s="3485"/>
      <c r="LJO3" s="3485"/>
      <c r="LJP3" s="3485"/>
      <c r="LJQ3" s="3485"/>
      <c r="LJR3" s="3485"/>
      <c r="LJS3" s="3485"/>
      <c r="LJT3" s="3485"/>
      <c r="LJU3" s="3485"/>
      <c r="LJV3" s="3485"/>
      <c r="LJW3" s="3485"/>
      <c r="LJX3" s="3485"/>
      <c r="LJY3" s="3485"/>
      <c r="LJZ3" s="3485"/>
      <c r="LKA3" s="3485"/>
      <c r="LKB3" s="3485"/>
      <c r="LKC3" s="3485"/>
      <c r="LKD3" s="3485"/>
      <c r="LKE3" s="3485"/>
      <c r="LKF3" s="3485"/>
      <c r="LKG3" s="3485"/>
      <c r="LKH3" s="3485"/>
      <c r="LKI3" s="3485"/>
      <c r="LKJ3" s="3485"/>
      <c r="LKK3" s="3485"/>
      <c r="LKL3" s="3485"/>
      <c r="LKM3" s="3485"/>
      <c r="LKN3" s="3485"/>
      <c r="LKO3" s="3485"/>
      <c r="LKP3" s="3485"/>
      <c r="LKQ3" s="3485"/>
      <c r="LKR3" s="3485"/>
      <c r="LKS3" s="3485"/>
      <c r="LKT3" s="3485"/>
      <c r="LKU3" s="3485"/>
      <c r="LKV3" s="3485"/>
      <c r="LKW3" s="3485"/>
      <c r="LKX3" s="3485"/>
      <c r="LKY3" s="3485"/>
      <c r="LKZ3" s="3485"/>
      <c r="LLA3" s="3485"/>
      <c r="LLB3" s="3485"/>
      <c r="LLC3" s="3485"/>
      <c r="LLD3" s="3485"/>
      <c r="LLE3" s="3485"/>
      <c r="LLF3" s="3485"/>
      <c r="LLG3" s="3485"/>
      <c r="LLH3" s="3485"/>
      <c r="LLI3" s="3485"/>
      <c r="LLJ3" s="3485"/>
      <c r="LLK3" s="3485"/>
      <c r="LLL3" s="3485"/>
      <c r="LLM3" s="3485"/>
      <c r="LLN3" s="3485"/>
      <c r="LLO3" s="3485"/>
      <c r="LLP3" s="3485"/>
      <c r="LLQ3" s="3485"/>
      <c r="LLR3" s="3485"/>
      <c r="LLS3" s="3485"/>
      <c r="LLT3" s="3485"/>
      <c r="LLU3" s="3485"/>
      <c r="LLV3" s="3485"/>
      <c r="LLW3" s="3485"/>
      <c r="LLX3" s="3485"/>
      <c r="LLY3" s="3485"/>
      <c r="LLZ3" s="3485"/>
      <c r="LMA3" s="3485"/>
      <c r="LMB3" s="3485"/>
      <c r="LMC3" s="3485"/>
      <c r="LMD3" s="3485"/>
      <c r="LME3" s="3485"/>
      <c r="LMF3" s="3485"/>
      <c r="LMG3" s="3485"/>
      <c r="LMH3" s="3485"/>
      <c r="LMI3" s="3485"/>
      <c r="LMJ3" s="3485"/>
      <c r="LMK3" s="3485"/>
      <c r="LML3" s="3485"/>
      <c r="LMM3" s="3485"/>
      <c r="LMN3" s="3485"/>
      <c r="LMO3" s="3485"/>
      <c r="LMP3" s="3485"/>
      <c r="LMQ3" s="3485"/>
      <c r="LMR3" s="3485"/>
      <c r="LMS3" s="3485"/>
      <c r="LMT3" s="3485"/>
      <c r="LMU3" s="3485"/>
      <c r="LMV3" s="3485"/>
      <c r="LMW3" s="3485"/>
      <c r="LMX3" s="3485"/>
      <c r="LMY3" s="3485"/>
      <c r="LMZ3" s="3485"/>
      <c r="LNA3" s="3485"/>
      <c r="LNB3" s="3485"/>
      <c r="LNC3" s="3485"/>
      <c r="LND3" s="3485"/>
      <c r="LNE3" s="3485"/>
      <c r="LNF3" s="3485"/>
      <c r="LNG3" s="3485"/>
      <c r="LNH3" s="3485"/>
      <c r="LNI3" s="3485"/>
      <c r="LNJ3" s="3485"/>
      <c r="LNK3" s="3485"/>
      <c r="LNL3" s="3485"/>
      <c r="LNM3" s="3485"/>
      <c r="LNN3" s="3485"/>
      <c r="LNO3" s="3485"/>
      <c r="LNP3" s="3485"/>
      <c r="LNQ3" s="3485"/>
      <c r="LNR3" s="3485"/>
      <c r="LNS3" s="3485"/>
      <c r="LNT3" s="3485"/>
      <c r="LNU3" s="3485"/>
      <c r="LNV3" s="3485"/>
      <c r="LNW3" s="3485"/>
      <c r="LNX3" s="3485"/>
      <c r="LNY3" s="3485"/>
      <c r="LNZ3" s="3485"/>
      <c r="LOA3" s="3485"/>
      <c r="LOB3" s="3485"/>
      <c r="LOC3" s="3485"/>
      <c r="LOD3" s="3485"/>
      <c r="LOE3" s="3485"/>
      <c r="LOF3" s="3485"/>
      <c r="LOG3" s="3485"/>
      <c r="LOH3" s="3485"/>
      <c r="LOI3" s="3485"/>
      <c r="LOJ3" s="3485"/>
      <c r="LOK3" s="3485"/>
      <c r="LOL3" s="3485"/>
      <c r="LOM3" s="3485"/>
      <c r="LON3" s="3485"/>
      <c r="LOO3" s="3485"/>
      <c r="LOP3" s="3485"/>
      <c r="LOQ3" s="3485"/>
      <c r="LOR3" s="3485"/>
      <c r="LOS3" s="3485"/>
      <c r="LOT3" s="3485"/>
      <c r="LOU3" s="3485"/>
      <c r="LOV3" s="3485"/>
      <c r="LOW3" s="3485"/>
      <c r="LOX3" s="3485"/>
      <c r="LOY3" s="3485"/>
      <c r="LOZ3" s="3485"/>
      <c r="LPA3" s="3485"/>
      <c r="LPB3" s="3485"/>
      <c r="LPC3" s="3485"/>
      <c r="LPD3" s="3485"/>
      <c r="LPE3" s="3485"/>
      <c r="LPF3" s="3485"/>
      <c r="LPG3" s="3485"/>
      <c r="LPH3" s="3485"/>
      <c r="LPI3" s="3485"/>
      <c r="LPJ3" s="3485"/>
      <c r="LPK3" s="3485"/>
      <c r="LPL3" s="3485"/>
      <c r="LPM3" s="3485"/>
      <c r="LPN3" s="3485"/>
      <c r="LPO3" s="3485"/>
      <c r="LPP3" s="3485"/>
      <c r="LPQ3" s="3485"/>
      <c r="LPR3" s="3485"/>
      <c r="LPS3" s="3485"/>
      <c r="LPT3" s="3485"/>
      <c r="LPU3" s="3485"/>
      <c r="LPV3" s="3485"/>
      <c r="LPW3" s="3485"/>
      <c r="LPX3" s="3485"/>
      <c r="LPY3" s="3485"/>
      <c r="LPZ3" s="3485"/>
      <c r="LQA3" s="3485"/>
      <c r="LQB3" s="3485"/>
      <c r="LQC3" s="3485"/>
      <c r="LQD3" s="3485"/>
      <c r="LQE3" s="3485"/>
      <c r="LQF3" s="3485"/>
      <c r="LQG3" s="3485"/>
      <c r="LQH3" s="3485"/>
      <c r="LQI3" s="3485"/>
      <c r="LQJ3" s="3485"/>
      <c r="LQK3" s="3485"/>
      <c r="LQL3" s="3485"/>
      <c r="LQM3" s="3485"/>
      <c r="LQN3" s="3485"/>
      <c r="LQO3" s="3485"/>
      <c r="LQP3" s="3485"/>
      <c r="LQQ3" s="3485"/>
      <c r="LQR3" s="3485"/>
      <c r="LQS3" s="3485"/>
      <c r="LQT3" s="3485"/>
      <c r="LQU3" s="3485"/>
      <c r="LQV3" s="3485"/>
      <c r="LQW3" s="3485"/>
      <c r="LQX3" s="3485"/>
      <c r="LQY3" s="3485"/>
      <c r="LQZ3" s="3485"/>
      <c r="LRA3" s="3485"/>
      <c r="LRB3" s="3485"/>
      <c r="LRC3" s="3485"/>
      <c r="LRD3" s="3485"/>
      <c r="LRE3" s="3485"/>
      <c r="LRF3" s="3485"/>
      <c r="LRG3" s="3485"/>
      <c r="LRH3" s="3485"/>
      <c r="LRI3" s="3485"/>
      <c r="LRJ3" s="3485"/>
      <c r="LRK3" s="3485"/>
      <c r="LRL3" s="3485"/>
      <c r="LRM3" s="3485"/>
      <c r="LRN3" s="3485"/>
      <c r="LRO3" s="3485"/>
      <c r="LRP3" s="3485"/>
      <c r="LRQ3" s="3485"/>
      <c r="LRR3" s="3485"/>
      <c r="LRS3" s="3485"/>
      <c r="LRT3" s="3485"/>
      <c r="LRU3" s="3485"/>
      <c r="LRV3" s="3485"/>
      <c r="LRW3" s="3485"/>
      <c r="LRX3" s="3485"/>
      <c r="LRY3" s="3485"/>
      <c r="LRZ3" s="3485"/>
      <c r="LSA3" s="3485"/>
      <c r="LSB3" s="3485"/>
      <c r="LSC3" s="3485"/>
      <c r="LSD3" s="3485"/>
      <c r="LSE3" s="3485"/>
      <c r="LSF3" s="3485"/>
      <c r="LSG3" s="3485"/>
      <c r="LSH3" s="3485"/>
      <c r="LSI3" s="3485"/>
      <c r="LSJ3" s="3485"/>
      <c r="LSK3" s="3485"/>
      <c r="LSL3" s="3485"/>
      <c r="LSM3" s="3485"/>
      <c r="LSN3" s="3485"/>
      <c r="LSO3" s="3485"/>
      <c r="LSP3" s="3485"/>
      <c r="LSQ3" s="3485"/>
      <c r="LSR3" s="3485"/>
      <c r="LSS3" s="3485"/>
      <c r="LST3" s="3485"/>
      <c r="LSU3" s="3485"/>
      <c r="LSV3" s="3485"/>
      <c r="LSW3" s="3485"/>
      <c r="LSX3" s="3485"/>
      <c r="LSY3" s="3485"/>
      <c r="LSZ3" s="3485"/>
      <c r="LTA3" s="3485"/>
      <c r="LTB3" s="3485"/>
      <c r="LTC3" s="3485"/>
      <c r="LTD3" s="3485"/>
      <c r="LTE3" s="3485"/>
      <c r="LTF3" s="3485"/>
      <c r="LTG3" s="3485"/>
      <c r="LTH3" s="3485"/>
      <c r="LTI3" s="3485"/>
      <c r="LTJ3" s="3485"/>
      <c r="LTK3" s="3485"/>
      <c r="LTL3" s="3485"/>
      <c r="LTM3" s="3485"/>
      <c r="LTN3" s="3485"/>
      <c r="LTO3" s="3485"/>
      <c r="LTP3" s="3485"/>
      <c r="LTQ3" s="3485"/>
      <c r="LTR3" s="3485"/>
      <c r="LTS3" s="3485"/>
      <c r="LTT3" s="3485"/>
      <c r="LTU3" s="3485"/>
      <c r="LTV3" s="3485"/>
      <c r="LTW3" s="3485"/>
      <c r="LTX3" s="3485"/>
      <c r="LTY3" s="3485"/>
      <c r="LTZ3" s="3485"/>
      <c r="LUA3" s="3485"/>
      <c r="LUB3" s="3485"/>
      <c r="LUC3" s="3485"/>
      <c r="LUD3" s="3485"/>
      <c r="LUE3" s="3485"/>
      <c r="LUF3" s="3485"/>
      <c r="LUG3" s="3485"/>
      <c r="LUH3" s="3485"/>
      <c r="LUI3" s="3485"/>
      <c r="LUJ3" s="3485"/>
      <c r="LUK3" s="3485"/>
      <c r="LUL3" s="3485"/>
      <c r="LUM3" s="3485"/>
      <c r="LUN3" s="3485"/>
      <c r="LUO3" s="3485"/>
      <c r="LUP3" s="3485"/>
      <c r="LUQ3" s="3485"/>
      <c r="LUR3" s="3485"/>
      <c r="LUS3" s="3485"/>
      <c r="LUT3" s="3485"/>
      <c r="LUU3" s="3485"/>
      <c r="LUV3" s="3485"/>
      <c r="LUW3" s="3485"/>
      <c r="LUX3" s="3485"/>
      <c r="LUY3" s="3485"/>
      <c r="LUZ3" s="3485"/>
      <c r="LVA3" s="3485"/>
      <c r="LVB3" s="3485"/>
      <c r="LVC3" s="3485"/>
      <c r="LVD3" s="3485"/>
      <c r="LVE3" s="3485"/>
      <c r="LVF3" s="3485"/>
      <c r="LVG3" s="3485"/>
      <c r="LVH3" s="3485"/>
      <c r="LVI3" s="3485"/>
      <c r="LVJ3" s="3485"/>
      <c r="LVK3" s="3485"/>
      <c r="LVL3" s="3485"/>
      <c r="LVM3" s="3485"/>
      <c r="LVN3" s="3485"/>
      <c r="LVO3" s="3485"/>
      <c r="LVP3" s="3485"/>
      <c r="LVQ3" s="3485"/>
      <c r="LVR3" s="3485"/>
      <c r="LVS3" s="3485"/>
      <c r="LVT3" s="3485"/>
      <c r="LVU3" s="3485"/>
      <c r="LVV3" s="3485"/>
      <c r="LVW3" s="3485"/>
      <c r="LVX3" s="3485"/>
      <c r="LVY3" s="3485"/>
      <c r="LVZ3" s="3485"/>
      <c r="LWA3" s="3485"/>
      <c r="LWB3" s="3485"/>
      <c r="LWC3" s="3485"/>
      <c r="LWD3" s="3485"/>
      <c r="LWE3" s="3485"/>
      <c r="LWF3" s="3485"/>
      <c r="LWG3" s="3485"/>
      <c r="LWH3" s="3485"/>
      <c r="LWI3" s="3485"/>
      <c r="LWJ3" s="3485"/>
      <c r="LWK3" s="3485"/>
      <c r="LWL3" s="3485"/>
      <c r="LWM3" s="3485"/>
      <c r="LWN3" s="3485"/>
      <c r="LWO3" s="3485"/>
      <c r="LWP3" s="3485"/>
      <c r="LWQ3" s="3485"/>
      <c r="LWR3" s="3485"/>
      <c r="LWS3" s="3485"/>
      <c r="LWT3" s="3485"/>
      <c r="LWU3" s="3485"/>
      <c r="LWV3" s="3485"/>
      <c r="LWW3" s="3485"/>
      <c r="LWX3" s="3485"/>
      <c r="LWY3" s="3485"/>
      <c r="LWZ3" s="3485"/>
      <c r="LXA3" s="3485"/>
      <c r="LXB3" s="3485"/>
      <c r="LXC3" s="3485"/>
      <c r="LXD3" s="3485"/>
      <c r="LXE3" s="3485"/>
      <c r="LXF3" s="3485"/>
      <c r="LXG3" s="3485"/>
      <c r="LXH3" s="3485"/>
      <c r="LXI3" s="3485"/>
      <c r="LXJ3" s="3485"/>
      <c r="LXK3" s="3485"/>
      <c r="LXL3" s="3485"/>
      <c r="LXM3" s="3485"/>
      <c r="LXN3" s="3485"/>
      <c r="LXO3" s="3485"/>
      <c r="LXP3" s="3485"/>
      <c r="LXQ3" s="3485"/>
      <c r="LXR3" s="3485"/>
      <c r="LXS3" s="3485"/>
      <c r="LXT3" s="3485"/>
      <c r="LXU3" s="3485"/>
      <c r="LXV3" s="3485"/>
      <c r="LXW3" s="3485"/>
      <c r="LXX3" s="3485"/>
      <c r="LXY3" s="3485"/>
      <c r="LXZ3" s="3485"/>
      <c r="LYA3" s="3485"/>
      <c r="LYB3" s="3485"/>
      <c r="LYC3" s="3485"/>
      <c r="LYD3" s="3485"/>
      <c r="LYE3" s="3485"/>
      <c r="LYF3" s="3485"/>
      <c r="LYG3" s="3485"/>
      <c r="LYH3" s="3485"/>
      <c r="LYI3" s="3485"/>
      <c r="LYJ3" s="3485"/>
      <c r="LYK3" s="3485"/>
      <c r="LYL3" s="3485"/>
      <c r="LYM3" s="3485"/>
      <c r="LYN3" s="3485"/>
      <c r="LYO3" s="3485"/>
      <c r="LYP3" s="3485"/>
      <c r="LYQ3" s="3485"/>
      <c r="LYR3" s="3485"/>
      <c r="LYS3" s="3485"/>
      <c r="LYT3" s="3485"/>
      <c r="LYU3" s="3485"/>
      <c r="LYV3" s="3485"/>
      <c r="LYW3" s="3485"/>
      <c r="LYX3" s="3485"/>
      <c r="LYY3" s="3485"/>
      <c r="LYZ3" s="3485"/>
      <c r="LZA3" s="3485"/>
      <c r="LZB3" s="3485"/>
      <c r="LZC3" s="3485"/>
      <c r="LZD3" s="3485"/>
      <c r="LZE3" s="3485"/>
      <c r="LZF3" s="3485"/>
      <c r="LZG3" s="3485"/>
      <c r="LZH3" s="3485"/>
      <c r="LZI3" s="3485"/>
      <c r="LZJ3" s="3485"/>
      <c r="LZK3" s="3485"/>
      <c r="LZL3" s="3485"/>
      <c r="LZM3" s="3485"/>
      <c r="LZN3" s="3485"/>
      <c r="LZO3" s="3485"/>
      <c r="LZP3" s="3485"/>
      <c r="LZQ3" s="3485"/>
      <c r="LZR3" s="3485"/>
      <c r="LZS3" s="3485"/>
      <c r="LZT3" s="3485"/>
      <c r="LZU3" s="3485"/>
      <c r="LZV3" s="3485"/>
      <c r="LZW3" s="3485"/>
      <c r="LZX3" s="3485"/>
      <c r="LZY3" s="3485"/>
      <c r="LZZ3" s="3485"/>
      <c r="MAA3" s="3485"/>
      <c r="MAB3" s="3485"/>
      <c r="MAC3" s="3485"/>
      <c r="MAD3" s="3485"/>
      <c r="MAE3" s="3485"/>
      <c r="MAF3" s="3485"/>
      <c r="MAG3" s="3485"/>
      <c r="MAH3" s="3485"/>
      <c r="MAI3" s="3485"/>
      <c r="MAJ3" s="3485"/>
      <c r="MAK3" s="3485"/>
      <c r="MAL3" s="3485"/>
      <c r="MAM3" s="3485"/>
      <c r="MAN3" s="3485"/>
      <c r="MAO3" s="3485"/>
      <c r="MAP3" s="3485"/>
      <c r="MAQ3" s="3485"/>
      <c r="MAR3" s="3485"/>
      <c r="MAS3" s="3485"/>
      <c r="MAT3" s="3485"/>
      <c r="MAU3" s="3485"/>
      <c r="MAV3" s="3485"/>
      <c r="MAW3" s="3485"/>
      <c r="MAX3" s="3485"/>
      <c r="MAY3" s="3485"/>
      <c r="MAZ3" s="3485"/>
      <c r="MBA3" s="3485"/>
      <c r="MBB3" s="3485"/>
      <c r="MBC3" s="3485"/>
      <c r="MBD3" s="3485"/>
      <c r="MBE3" s="3485"/>
      <c r="MBF3" s="3485"/>
      <c r="MBG3" s="3485"/>
      <c r="MBH3" s="3485"/>
      <c r="MBI3" s="3485"/>
      <c r="MBJ3" s="3485"/>
      <c r="MBK3" s="3485"/>
      <c r="MBL3" s="3485"/>
      <c r="MBM3" s="3485"/>
      <c r="MBN3" s="3485"/>
      <c r="MBO3" s="3485"/>
      <c r="MBP3" s="3485"/>
      <c r="MBQ3" s="3485"/>
      <c r="MBR3" s="3485"/>
      <c r="MBS3" s="3485"/>
      <c r="MBT3" s="3485"/>
      <c r="MBU3" s="3485"/>
      <c r="MBV3" s="3485"/>
      <c r="MBW3" s="3485"/>
      <c r="MBX3" s="3485"/>
      <c r="MBY3" s="3485"/>
      <c r="MBZ3" s="3485"/>
      <c r="MCA3" s="3485"/>
      <c r="MCB3" s="3485"/>
      <c r="MCC3" s="3485"/>
      <c r="MCD3" s="3485"/>
      <c r="MCE3" s="3485"/>
      <c r="MCF3" s="3485"/>
      <c r="MCG3" s="3485"/>
      <c r="MCH3" s="3485"/>
      <c r="MCI3" s="3485"/>
      <c r="MCJ3" s="3485"/>
      <c r="MCK3" s="3485"/>
      <c r="MCL3" s="3485"/>
      <c r="MCM3" s="3485"/>
      <c r="MCN3" s="3485"/>
      <c r="MCO3" s="3485"/>
      <c r="MCP3" s="3485"/>
      <c r="MCQ3" s="3485"/>
      <c r="MCR3" s="3485"/>
      <c r="MCS3" s="3485"/>
      <c r="MCT3" s="3485"/>
      <c r="MCU3" s="3485"/>
      <c r="MCV3" s="3485"/>
      <c r="MCW3" s="3485"/>
      <c r="MCX3" s="3485"/>
      <c r="MCY3" s="3485"/>
      <c r="MCZ3" s="3485"/>
      <c r="MDA3" s="3485"/>
      <c r="MDB3" s="3485"/>
      <c r="MDC3" s="3485"/>
      <c r="MDD3" s="3485"/>
      <c r="MDE3" s="3485"/>
      <c r="MDF3" s="3485"/>
      <c r="MDG3" s="3485"/>
      <c r="MDH3" s="3485"/>
      <c r="MDI3" s="3485"/>
      <c r="MDJ3" s="3485"/>
      <c r="MDK3" s="3485"/>
      <c r="MDL3" s="3485"/>
      <c r="MDM3" s="3485"/>
      <c r="MDN3" s="3485"/>
      <c r="MDO3" s="3485"/>
      <c r="MDP3" s="3485"/>
      <c r="MDQ3" s="3485"/>
      <c r="MDR3" s="3485"/>
      <c r="MDS3" s="3485"/>
      <c r="MDT3" s="3485"/>
      <c r="MDU3" s="3485"/>
      <c r="MDV3" s="3485"/>
      <c r="MDW3" s="3485"/>
      <c r="MDX3" s="3485"/>
      <c r="MDY3" s="3485"/>
      <c r="MDZ3" s="3485"/>
      <c r="MEA3" s="3485"/>
      <c r="MEB3" s="3485"/>
      <c r="MEC3" s="3485"/>
      <c r="MED3" s="3485"/>
      <c r="MEE3" s="3485"/>
      <c r="MEF3" s="3485"/>
      <c r="MEG3" s="3485"/>
      <c r="MEH3" s="3485"/>
      <c r="MEI3" s="3485"/>
      <c r="MEJ3" s="3485"/>
      <c r="MEK3" s="3485"/>
      <c r="MEL3" s="3485"/>
      <c r="MEM3" s="3485"/>
      <c r="MEN3" s="3485"/>
      <c r="MEO3" s="3485"/>
      <c r="MEP3" s="3485"/>
      <c r="MEQ3" s="3485"/>
      <c r="MER3" s="3485"/>
      <c r="MES3" s="3485"/>
      <c r="MET3" s="3485"/>
      <c r="MEU3" s="3485"/>
      <c r="MEV3" s="3485"/>
      <c r="MEW3" s="3485"/>
      <c r="MEX3" s="3485"/>
      <c r="MEY3" s="3485"/>
      <c r="MEZ3" s="3485"/>
      <c r="MFA3" s="3485"/>
      <c r="MFB3" s="3485"/>
      <c r="MFC3" s="3485"/>
      <c r="MFD3" s="3485"/>
      <c r="MFE3" s="3485"/>
      <c r="MFF3" s="3485"/>
      <c r="MFG3" s="3485"/>
      <c r="MFH3" s="3485"/>
      <c r="MFI3" s="3485"/>
      <c r="MFJ3" s="3485"/>
      <c r="MFK3" s="3485"/>
      <c r="MFL3" s="3485"/>
      <c r="MFM3" s="3485"/>
      <c r="MFN3" s="3485"/>
      <c r="MFO3" s="3485"/>
      <c r="MFP3" s="3485"/>
      <c r="MFQ3" s="3485"/>
      <c r="MFR3" s="3485"/>
      <c r="MFS3" s="3485"/>
      <c r="MFT3" s="3485"/>
      <c r="MFU3" s="3485"/>
      <c r="MFV3" s="3485"/>
      <c r="MFW3" s="3485"/>
      <c r="MFX3" s="3485"/>
      <c r="MFY3" s="3485"/>
      <c r="MFZ3" s="3485"/>
      <c r="MGA3" s="3485"/>
      <c r="MGB3" s="3485"/>
      <c r="MGC3" s="3485"/>
      <c r="MGD3" s="3485"/>
      <c r="MGE3" s="3485"/>
      <c r="MGF3" s="3485"/>
      <c r="MGG3" s="3485"/>
      <c r="MGH3" s="3485"/>
      <c r="MGI3" s="3485"/>
      <c r="MGJ3" s="3485"/>
      <c r="MGK3" s="3485"/>
      <c r="MGL3" s="3485"/>
      <c r="MGM3" s="3485"/>
      <c r="MGN3" s="3485"/>
      <c r="MGO3" s="3485"/>
      <c r="MGP3" s="3485"/>
      <c r="MGQ3" s="3485"/>
      <c r="MGR3" s="3485"/>
      <c r="MGS3" s="3485"/>
      <c r="MGT3" s="3485"/>
      <c r="MGU3" s="3485"/>
      <c r="MGV3" s="3485"/>
      <c r="MGW3" s="3485"/>
      <c r="MGX3" s="3485"/>
      <c r="MGY3" s="3485"/>
      <c r="MGZ3" s="3485"/>
      <c r="MHA3" s="3485"/>
      <c r="MHB3" s="3485"/>
      <c r="MHC3" s="3485"/>
      <c r="MHD3" s="3485"/>
      <c r="MHE3" s="3485"/>
      <c r="MHF3" s="3485"/>
      <c r="MHG3" s="3485"/>
      <c r="MHH3" s="3485"/>
      <c r="MHI3" s="3485"/>
      <c r="MHJ3" s="3485"/>
      <c r="MHK3" s="3485"/>
      <c r="MHL3" s="3485"/>
      <c r="MHM3" s="3485"/>
      <c r="MHN3" s="3485"/>
      <c r="MHO3" s="3485"/>
      <c r="MHP3" s="3485"/>
      <c r="MHQ3" s="3485"/>
      <c r="MHR3" s="3485"/>
      <c r="MHS3" s="3485"/>
      <c r="MHT3" s="3485"/>
      <c r="MHU3" s="3485"/>
      <c r="MHV3" s="3485"/>
      <c r="MHW3" s="3485"/>
      <c r="MHX3" s="3485"/>
      <c r="MHY3" s="3485"/>
      <c r="MHZ3" s="3485"/>
      <c r="MIA3" s="3485"/>
      <c r="MIB3" s="3485"/>
      <c r="MIC3" s="3485"/>
      <c r="MID3" s="3485"/>
      <c r="MIE3" s="3485"/>
      <c r="MIF3" s="3485"/>
      <c r="MIG3" s="3485"/>
      <c r="MIH3" s="3485"/>
      <c r="MII3" s="3485"/>
      <c r="MIJ3" s="3485"/>
      <c r="MIK3" s="3485"/>
      <c r="MIL3" s="3485"/>
      <c r="MIM3" s="3485"/>
      <c r="MIN3" s="3485"/>
      <c r="MIO3" s="3485"/>
      <c r="MIP3" s="3485"/>
      <c r="MIQ3" s="3485"/>
      <c r="MIR3" s="3485"/>
      <c r="MIS3" s="3485"/>
      <c r="MIT3" s="3485"/>
      <c r="MIU3" s="3485"/>
      <c r="MIV3" s="3485"/>
      <c r="MIW3" s="3485"/>
      <c r="MIX3" s="3485"/>
      <c r="MIY3" s="3485"/>
      <c r="MIZ3" s="3485"/>
      <c r="MJA3" s="3485"/>
      <c r="MJB3" s="3485"/>
      <c r="MJC3" s="3485"/>
      <c r="MJD3" s="3485"/>
      <c r="MJE3" s="3485"/>
      <c r="MJF3" s="3485"/>
      <c r="MJG3" s="3485"/>
      <c r="MJH3" s="3485"/>
      <c r="MJI3" s="3485"/>
      <c r="MJJ3" s="3485"/>
      <c r="MJK3" s="3485"/>
      <c r="MJL3" s="3485"/>
      <c r="MJM3" s="3485"/>
      <c r="MJN3" s="3485"/>
      <c r="MJO3" s="3485"/>
      <c r="MJP3" s="3485"/>
      <c r="MJQ3" s="3485"/>
      <c r="MJR3" s="3485"/>
      <c r="MJS3" s="3485"/>
      <c r="MJT3" s="3485"/>
      <c r="MJU3" s="3485"/>
      <c r="MJV3" s="3485"/>
      <c r="MJW3" s="3485"/>
      <c r="MJX3" s="3485"/>
      <c r="MJY3" s="3485"/>
      <c r="MJZ3" s="3485"/>
      <c r="MKA3" s="3485"/>
      <c r="MKB3" s="3485"/>
      <c r="MKC3" s="3485"/>
      <c r="MKD3" s="3485"/>
      <c r="MKE3" s="3485"/>
      <c r="MKF3" s="3485"/>
      <c r="MKG3" s="3485"/>
      <c r="MKH3" s="3485"/>
      <c r="MKI3" s="3485"/>
      <c r="MKJ3" s="3485"/>
      <c r="MKK3" s="3485"/>
      <c r="MKL3" s="3485"/>
      <c r="MKM3" s="3485"/>
      <c r="MKN3" s="3485"/>
      <c r="MKO3" s="3485"/>
      <c r="MKP3" s="3485"/>
      <c r="MKQ3" s="3485"/>
      <c r="MKR3" s="3485"/>
      <c r="MKS3" s="3485"/>
      <c r="MKT3" s="3485"/>
      <c r="MKU3" s="3485"/>
      <c r="MKV3" s="3485"/>
      <c r="MKW3" s="3485"/>
      <c r="MKX3" s="3485"/>
      <c r="MKY3" s="3485"/>
      <c r="MKZ3" s="3485"/>
      <c r="MLA3" s="3485"/>
      <c r="MLB3" s="3485"/>
      <c r="MLC3" s="3485"/>
      <c r="MLD3" s="3485"/>
      <c r="MLE3" s="3485"/>
      <c r="MLF3" s="3485"/>
      <c r="MLG3" s="3485"/>
      <c r="MLH3" s="3485"/>
      <c r="MLI3" s="3485"/>
      <c r="MLJ3" s="3485"/>
      <c r="MLK3" s="3485"/>
      <c r="MLL3" s="3485"/>
      <c r="MLM3" s="3485"/>
      <c r="MLN3" s="3485"/>
      <c r="MLO3" s="3485"/>
      <c r="MLP3" s="3485"/>
      <c r="MLQ3" s="3485"/>
      <c r="MLR3" s="3485"/>
      <c r="MLS3" s="3485"/>
      <c r="MLT3" s="3485"/>
      <c r="MLU3" s="3485"/>
      <c r="MLV3" s="3485"/>
      <c r="MLW3" s="3485"/>
      <c r="MLX3" s="3485"/>
      <c r="MLY3" s="3485"/>
      <c r="MLZ3" s="3485"/>
      <c r="MMA3" s="3485"/>
      <c r="MMB3" s="3485"/>
      <c r="MMC3" s="3485"/>
      <c r="MMD3" s="3485"/>
      <c r="MME3" s="3485"/>
      <c r="MMF3" s="3485"/>
      <c r="MMG3" s="3485"/>
      <c r="MMH3" s="3485"/>
      <c r="MMI3" s="3485"/>
      <c r="MMJ3" s="3485"/>
      <c r="MMK3" s="3485"/>
      <c r="MML3" s="3485"/>
      <c r="MMM3" s="3485"/>
      <c r="MMN3" s="3485"/>
      <c r="MMO3" s="3485"/>
      <c r="MMP3" s="3485"/>
      <c r="MMQ3" s="3485"/>
      <c r="MMR3" s="3485"/>
      <c r="MMS3" s="3485"/>
      <c r="MMT3" s="3485"/>
      <c r="MMU3" s="3485"/>
      <c r="MMV3" s="3485"/>
      <c r="MMW3" s="3485"/>
      <c r="MMX3" s="3485"/>
      <c r="MMY3" s="3485"/>
      <c r="MMZ3" s="3485"/>
      <c r="MNA3" s="3485"/>
      <c r="MNB3" s="3485"/>
      <c r="MNC3" s="3485"/>
      <c r="MND3" s="3485"/>
      <c r="MNE3" s="3485"/>
      <c r="MNF3" s="3485"/>
      <c r="MNG3" s="3485"/>
      <c r="MNH3" s="3485"/>
      <c r="MNI3" s="3485"/>
      <c r="MNJ3" s="3485"/>
      <c r="MNK3" s="3485"/>
      <c r="MNL3" s="3485"/>
      <c r="MNM3" s="3485"/>
      <c r="MNN3" s="3485"/>
      <c r="MNO3" s="3485"/>
      <c r="MNP3" s="3485"/>
      <c r="MNQ3" s="3485"/>
      <c r="MNR3" s="3485"/>
      <c r="MNS3" s="3485"/>
      <c r="MNT3" s="3485"/>
      <c r="MNU3" s="3485"/>
      <c r="MNV3" s="3485"/>
      <c r="MNW3" s="3485"/>
      <c r="MNX3" s="3485"/>
      <c r="MNY3" s="3485"/>
      <c r="MNZ3" s="3485"/>
      <c r="MOA3" s="3485"/>
      <c r="MOB3" s="3485"/>
      <c r="MOC3" s="3485"/>
      <c r="MOD3" s="3485"/>
      <c r="MOE3" s="3485"/>
      <c r="MOF3" s="3485"/>
      <c r="MOG3" s="3485"/>
      <c r="MOH3" s="3485"/>
      <c r="MOI3" s="3485"/>
      <c r="MOJ3" s="3485"/>
      <c r="MOK3" s="3485"/>
      <c r="MOL3" s="3485"/>
      <c r="MOM3" s="3485"/>
      <c r="MON3" s="3485"/>
      <c r="MOO3" s="3485"/>
      <c r="MOP3" s="3485"/>
      <c r="MOQ3" s="3485"/>
      <c r="MOR3" s="3485"/>
      <c r="MOS3" s="3485"/>
      <c r="MOT3" s="3485"/>
      <c r="MOU3" s="3485"/>
      <c r="MOV3" s="3485"/>
      <c r="MOW3" s="3485"/>
      <c r="MOX3" s="3485"/>
      <c r="MOY3" s="3485"/>
      <c r="MOZ3" s="3485"/>
      <c r="MPA3" s="3485"/>
      <c r="MPB3" s="3485"/>
      <c r="MPC3" s="3485"/>
      <c r="MPD3" s="3485"/>
      <c r="MPE3" s="3485"/>
      <c r="MPF3" s="3485"/>
      <c r="MPG3" s="3485"/>
      <c r="MPH3" s="3485"/>
      <c r="MPI3" s="3485"/>
      <c r="MPJ3" s="3485"/>
      <c r="MPK3" s="3485"/>
      <c r="MPL3" s="3485"/>
      <c r="MPM3" s="3485"/>
      <c r="MPN3" s="3485"/>
      <c r="MPO3" s="3485"/>
      <c r="MPP3" s="3485"/>
      <c r="MPQ3" s="3485"/>
      <c r="MPR3" s="3485"/>
      <c r="MPS3" s="3485"/>
      <c r="MPT3" s="3485"/>
      <c r="MPU3" s="3485"/>
      <c r="MPV3" s="3485"/>
      <c r="MPW3" s="3485"/>
      <c r="MPX3" s="3485"/>
      <c r="MPY3" s="3485"/>
      <c r="MPZ3" s="3485"/>
      <c r="MQA3" s="3485"/>
      <c r="MQB3" s="3485"/>
      <c r="MQC3" s="3485"/>
      <c r="MQD3" s="3485"/>
      <c r="MQE3" s="3485"/>
      <c r="MQF3" s="3485"/>
      <c r="MQG3" s="3485"/>
      <c r="MQH3" s="3485"/>
      <c r="MQI3" s="3485"/>
      <c r="MQJ3" s="3485"/>
      <c r="MQK3" s="3485"/>
      <c r="MQL3" s="3485"/>
      <c r="MQM3" s="3485"/>
      <c r="MQN3" s="3485"/>
      <c r="MQO3" s="3485"/>
      <c r="MQP3" s="3485"/>
      <c r="MQQ3" s="3485"/>
      <c r="MQR3" s="3485"/>
      <c r="MQS3" s="3485"/>
      <c r="MQT3" s="3485"/>
      <c r="MQU3" s="3485"/>
      <c r="MQV3" s="3485"/>
      <c r="MQW3" s="3485"/>
      <c r="MQX3" s="3485"/>
      <c r="MQY3" s="3485"/>
      <c r="MQZ3" s="3485"/>
      <c r="MRA3" s="3485"/>
      <c r="MRB3" s="3485"/>
      <c r="MRC3" s="3485"/>
      <c r="MRD3" s="3485"/>
      <c r="MRE3" s="3485"/>
      <c r="MRF3" s="3485"/>
      <c r="MRG3" s="3485"/>
      <c r="MRH3" s="3485"/>
      <c r="MRI3" s="3485"/>
      <c r="MRJ3" s="3485"/>
      <c r="MRK3" s="3485"/>
      <c r="MRL3" s="3485"/>
      <c r="MRM3" s="3485"/>
      <c r="MRN3" s="3485"/>
      <c r="MRO3" s="3485"/>
      <c r="MRP3" s="3485"/>
      <c r="MRQ3" s="3485"/>
      <c r="MRR3" s="3485"/>
      <c r="MRS3" s="3485"/>
      <c r="MRT3" s="3485"/>
      <c r="MRU3" s="3485"/>
      <c r="MRV3" s="3485"/>
      <c r="MRW3" s="3485"/>
      <c r="MRX3" s="3485"/>
      <c r="MRY3" s="3485"/>
      <c r="MRZ3" s="3485"/>
      <c r="MSA3" s="3485"/>
      <c r="MSB3" s="3485"/>
      <c r="MSC3" s="3485"/>
      <c r="MSD3" s="3485"/>
      <c r="MSE3" s="3485"/>
      <c r="MSF3" s="3485"/>
      <c r="MSG3" s="3485"/>
      <c r="MSH3" s="3485"/>
      <c r="MSI3" s="3485"/>
      <c r="MSJ3" s="3485"/>
      <c r="MSK3" s="3485"/>
      <c r="MSL3" s="3485"/>
      <c r="MSM3" s="3485"/>
      <c r="MSN3" s="3485"/>
      <c r="MSO3" s="3485"/>
      <c r="MSP3" s="3485"/>
      <c r="MSQ3" s="3485"/>
      <c r="MSR3" s="3485"/>
      <c r="MSS3" s="3485"/>
      <c r="MST3" s="3485"/>
      <c r="MSU3" s="3485"/>
      <c r="MSV3" s="3485"/>
      <c r="MSW3" s="3485"/>
      <c r="MSX3" s="3485"/>
      <c r="MSY3" s="3485"/>
      <c r="MSZ3" s="3485"/>
      <c r="MTA3" s="3485"/>
      <c r="MTB3" s="3485"/>
      <c r="MTC3" s="3485"/>
      <c r="MTD3" s="3485"/>
      <c r="MTE3" s="3485"/>
      <c r="MTF3" s="3485"/>
      <c r="MTG3" s="3485"/>
      <c r="MTH3" s="3485"/>
      <c r="MTI3" s="3485"/>
      <c r="MTJ3" s="3485"/>
      <c r="MTK3" s="3485"/>
      <c r="MTL3" s="3485"/>
      <c r="MTM3" s="3485"/>
      <c r="MTN3" s="3485"/>
      <c r="MTO3" s="3485"/>
      <c r="MTP3" s="3485"/>
      <c r="MTQ3" s="3485"/>
      <c r="MTR3" s="3485"/>
      <c r="MTS3" s="3485"/>
      <c r="MTT3" s="3485"/>
      <c r="MTU3" s="3485"/>
      <c r="MTV3" s="3485"/>
      <c r="MTW3" s="3485"/>
      <c r="MTX3" s="3485"/>
      <c r="MTY3" s="3485"/>
      <c r="MTZ3" s="3485"/>
      <c r="MUA3" s="3485"/>
      <c r="MUB3" s="3485"/>
      <c r="MUC3" s="3485"/>
      <c r="MUD3" s="3485"/>
      <c r="MUE3" s="3485"/>
      <c r="MUF3" s="3485"/>
      <c r="MUG3" s="3485"/>
      <c r="MUH3" s="3485"/>
      <c r="MUI3" s="3485"/>
      <c r="MUJ3" s="3485"/>
      <c r="MUK3" s="3485"/>
      <c r="MUL3" s="3485"/>
      <c r="MUM3" s="3485"/>
      <c r="MUN3" s="3485"/>
      <c r="MUO3" s="3485"/>
      <c r="MUP3" s="3485"/>
      <c r="MUQ3" s="3485"/>
      <c r="MUR3" s="3485"/>
      <c r="MUS3" s="3485"/>
      <c r="MUT3" s="3485"/>
      <c r="MUU3" s="3485"/>
      <c r="MUV3" s="3485"/>
      <c r="MUW3" s="3485"/>
      <c r="MUX3" s="3485"/>
      <c r="MUY3" s="3485"/>
      <c r="MUZ3" s="3485"/>
      <c r="MVA3" s="3485"/>
      <c r="MVB3" s="3485"/>
      <c r="MVC3" s="3485"/>
      <c r="MVD3" s="3485"/>
      <c r="MVE3" s="3485"/>
      <c r="MVF3" s="3485"/>
      <c r="MVG3" s="3485"/>
      <c r="MVH3" s="3485"/>
      <c r="MVI3" s="3485"/>
      <c r="MVJ3" s="3485"/>
      <c r="MVK3" s="3485"/>
      <c r="MVL3" s="3485"/>
      <c r="MVM3" s="3485"/>
      <c r="MVN3" s="3485"/>
      <c r="MVO3" s="3485"/>
      <c r="MVP3" s="3485"/>
      <c r="MVQ3" s="3485"/>
      <c r="MVR3" s="3485"/>
      <c r="MVS3" s="3485"/>
      <c r="MVT3" s="3485"/>
      <c r="MVU3" s="3485"/>
      <c r="MVV3" s="3485"/>
      <c r="MVW3" s="3485"/>
      <c r="MVX3" s="3485"/>
      <c r="MVY3" s="3485"/>
      <c r="MVZ3" s="3485"/>
      <c r="MWA3" s="3485"/>
      <c r="MWB3" s="3485"/>
      <c r="MWC3" s="3485"/>
      <c r="MWD3" s="3485"/>
      <c r="MWE3" s="3485"/>
      <c r="MWF3" s="3485"/>
      <c r="MWG3" s="3485"/>
      <c r="MWH3" s="3485"/>
      <c r="MWI3" s="3485"/>
      <c r="MWJ3" s="3485"/>
      <c r="MWK3" s="3485"/>
      <c r="MWL3" s="3485"/>
      <c r="MWM3" s="3485"/>
      <c r="MWN3" s="3485"/>
      <c r="MWO3" s="3485"/>
      <c r="MWP3" s="3485"/>
      <c r="MWQ3" s="3485"/>
      <c r="MWR3" s="3485"/>
      <c r="MWS3" s="3485"/>
      <c r="MWT3" s="3485"/>
      <c r="MWU3" s="3485"/>
      <c r="MWV3" s="3485"/>
      <c r="MWW3" s="3485"/>
      <c r="MWX3" s="3485"/>
      <c r="MWY3" s="3485"/>
      <c r="MWZ3" s="3485"/>
      <c r="MXA3" s="3485"/>
      <c r="MXB3" s="3485"/>
      <c r="MXC3" s="3485"/>
      <c r="MXD3" s="3485"/>
      <c r="MXE3" s="3485"/>
      <c r="MXF3" s="3485"/>
      <c r="MXG3" s="3485"/>
      <c r="MXH3" s="3485"/>
      <c r="MXI3" s="3485"/>
      <c r="MXJ3" s="3485"/>
      <c r="MXK3" s="3485"/>
      <c r="MXL3" s="3485"/>
      <c r="MXM3" s="3485"/>
      <c r="MXN3" s="3485"/>
      <c r="MXO3" s="3485"/>
      <c r="MXP3" s="3485"/>
      <c r="MXQ3" s="3485"/>
      <c r="MXR3" s="3485"/>
      <c r="MXS3" s="3485"/>
      <c r="MXT3" s="3485"/>
      <c r="MXU3" s="3485"/>
      <c r="MXV3" s="3485"/>
      <c r="MXW3" s="3485"/>
      <c r="MXX3" s="3485"/>
      <c r="MXY3" s="3485"/>
      <c r="MXZ3" s="3485"/>
      <c r="MYA3" s="3485"/>
      <c r="MYB3" s="3485"/>
      <c r="MYC3" s="3485"/>
      <c r="MYD3" s="3485"/>
      <c r="MYE3" s="3485"/>
      <c r="MYF3" s="3485"/>
      <c r="MYG3" s="3485"/>
      <c r="MYH3" s="3485"/>
      <c r="MYI3" s="3485"/>
      <c r="MYJ3" s="3485"/>
      <c r="MYK3" s="3485"/>
      <c r="MYL3" s="3485"/>
      <c r="MYM3" s="3485"/>
      <c r="MYN3" s="3485"/>
      <c r="MYO3" s="3485"/>
      <c r="MYP3" s="3485"/>
      <c r="MYQ3" s="3485"/>
      <c r="MYR3" s="3485"/>
      <c r="MYS3" s="3485"/>
      <c r="MYT3" s="3485"/>
      <c r="MYU3" s="3485"/>
      <c r="MYV3" s="3485"/>
      <c r="MYW3" s="3485"/>
      <c r="MYX3" s="3485"/>
      <c r="MYY3" s="3485"/>
      <c r="MYZ3" s="3485"/>
      <c r="MZA3" s="3485"/>
      <c r="MZB3" s="3485"/>
      <c r="MZC3" s="3485"/>
      <c r="MZD3" s="3485"/>
      <c r="MZE3" s="3485"/>
      <c r="MZF3" s="3485"/>
      <c r="MZG3" s="3485"/>
      <c r="MZH3" s="3485"/>
      <c r="MZI3" s="3485"/>
      <c r="MZJ3" s="3485"/>
      <c r="MZK3" s="3485"/>
      <c r="MZL3" s="3485"/>
      <c r="MZM3" s="3485"/>
      <c r="MZN3" s="3485"/>
      <c r="MZO3" s="3485"/>
      <c r="MZP3" s="3485"/>
      <c r="MZQ3" s="3485"/>
      <c r="MZR3" s="3485"/>
      <c r="MZS3" s="3485"/>
      <c r="MZT3" s="3485"/>
      <c r="MZU3" s="3485"/>
      <c r="MZV3" s="3485"/>
      <c r="MZW3" s="3485"/>
      <c r="MZX3" s="3485"/>
      <c r="MZY3" s="3485"/>
      <c r="MZZ3" s="3485"/>
      <c r="NAA3" s="3485"/>
      <c r="NAB3" s="3485"/>
      <c r="NAC3" s="3485"/>
      <c r="NAD3" s="3485"/>
      <c r="NAE3" s="3485"/>
      <c r="NAF3" s="3485"/>
      <c r="NAG3" s="3485"/>
      <c r="NAH3" s="3485"/>
      <c r="NAI3" s="3485"/>
      <c r="NAJ3" s="3485"/>
      <c r="NAK3" s="3485"/>
      <c r="NAL3" s="3485"/>
      <c r="NAM3" s="3485"/>
      <c r="NAN3" s="3485"/>
      <c r="NAO3" s="3485"/>
      <c r="NAP3" s="3485"/>
      <c r="NAQ3" s="3485"/>
      <c r="NAR3" s="3485"/>
      <c r="NAS3" s="3485"/>
      <c r="NAT3" s="3485"/>
      <c r="NAU3" s="3485"/>
      <c r="NAV3" s="3485"/>
      <c r="NAW3" s="3485"/>
      <c r="NAX3" s="3485"/>
      <c r="NAY3" s="3485"/>
      <c r="NAZ3" s="3485"/>
      <c r="NBA3" s="3485"/>
      <c r="NBB3" s="3485"/>
      <c r="NBC3" s="3485"/>
      <c r="NBD3" s="3485"/>
      <c r="NBE3" s="3485"/>
      <c r="NBF3" s="3485"/>
      <c r="NBG3" s="3485"/>
      <c r="NBH3" s="3485"/>
      <c r="NBI3" s="3485"/>
      <c r="NBJ3" s="3485"/>
      <c r="NBK3" s="3485"/>
      <c r="NBL3" s="3485"/>
      <c r="NBM3" s="3485"/>
      <c r="NBN3" s="3485"/>
      <c r="NBO3" s="3485"/>
      <c r="NBP3" s="3485"/>
      <c r="NBQ3" s="3485"/>
      <c r="NBR3" s="3485"/>
      <c r="NBS3" s="3485"/>
      <c r="NBT3" s="3485"/>
      <c r="NBU3" s="3485"/>
      <c r="NBV3" s="3485"/>
      <c r="NBW3" s="3485"/>
      <c r="NBX3" s="3485"/>
      <c r="NBY3" s="3485"/>
      <c r="NBZ3" s="3485"/>
      <c r="NCA3" s="3485"/>
      <c r="NCB3" s="3485"/>
      <c r="NCC3" s="3485"/>
      <c r="NCD3" s="3485"/>
      <c r="NCE3" s="3485"/>
      <c r="NCF3" s="3485"/>
      <c r="NCG3" s="3485"/>
      <c r="NCH3" s="3485"/>
      <c r="NCI3" s="3485"/>
      <c r="NCJ3" s="3485"/>
      <c r="NCK3" s="3485"/>
      <c r="NCL3" s="3485"/>
      <c r="NCM3" s="3485"/>
      <c r="NCN3" s="3485"/>
      <c r="NCO3" s="3485"/>
      <c r="NCP3" s="3485"/>
      <c r="NCQ3" s="3485"/>
      <c r="NCR3" s="3485"/>
      <c r="NCS3" s="3485"/>
      <c r="NCT3" s="3485"/>
      <c r="NCU3" s="3485"/>
      <c r="NCV3" s="3485"/>
      <c r="NCW3" s="3485"/>
      <c r="NCX3" s="3485"/>
      <c r="NCY3" s="3485"/>
      <c r="NCZ3" s="3485"/>
      <c r="NDA3" s="3485"/>
      <c r="NDB3" s="3485"/>
      <c r="NDC3" s="3485"/>
      <c r="NDD3" s="3485"/>
      <c r="NDE3" s="3485"/>
      <c r="NDF3" s="3485"/>
      <c r="NDG3" s="3485"/>
      <c r="NDH3" s="3485"/>
      <c r="NDI3" s="3485"/>
      <c r="NDJ3" s="3485"/>
      <c r="NDK3" s="3485"/>
      <c r="NDL3" s="3485"/>
      <c r="NDM3" s="3485"/>
      <c r="NDN3" s="3485"/>
      <c r="NDO3" s="3485"/>
      <c r="NDP3" s="3485"/>
      <c r="NDQ3" s="3485"/>
      <c r="NDR3" s="3485"/>
      <c r="NDS3" s="3485"/>
      <c r="NDT3" s="3485"/>
      <c r="NDU3" s="3485"/>
      <c r="NDV3" s="3485"/>
      <c r="NDW3" s="3485"/>
      <c r="NDX3" s="3485"/>
      <c r="NDY3" s="3485"/>
      <c r="NDZ3" s="3485"/>
      <c r="NEA3" s="3485"/>
      <c r="NEB3" s="3485"/>
      <c r="NEC3" s="3485"/>
      <c r="NED3" s="3485"/>
      <c r="NEE3" s="3485"/>
      <c r="NEF3" s="3485"/>
      <c r="NEG3" s="3485"/>
      <c r="NEH3" s="3485"/>
      <c r="NEI3" s="3485"/>
      <c r="NEJ3" s="3485"/>
      <c r="NEK3" s="3485"/>
      <c r="NEL3" s="3485"/>
      <c r="NEM3" s="3485"/>
      <c r="NEN3" s="3485"/>
      <c r="NEO3" s="3485"/>
      <c r="NEP3" s="3485"/>
      <c r="NEQ3" s="3485"/>
      <c r="NER3" s="3485"/>
      <c r="NES3" s="3485"/>
      <c r="NET3" s="3485"/>
      <c r="NEU3" s="3485"/>
      <c r="NEV3" s="3485"/>
      <c r="NEW3" s="3485"/>
      <c r="NEX3" s="3485"/>
      <c r="NEY3" s="3485"/>
      <c r="NEZ3" s="3485"/>
      <c r="NFA3" s="3485"/>
      <c r="NFB3" s="3485"/>
      <c r="NFC3" s="3485"/>
      <c r="NFD3" s="3485"/>
      <c r="NFE3" s="3485"/>
      <c r="NFF3" s="3485"/>
      <c r="NFG3" s="3485"/>
      <c r="NFH3" s="3485"/>
      <c r="NFI3" s="3485"/>
      <c r="NFJ3" s="3485"/>
      <c r="NFK3" s="3485"/>
      <c r="NFL3" s="3485"/>
      <c r="NFM3" s="3485"/>
      <c r="NFN3" s="3485"/>
      <c r="NFO3" s="3485"/>
      <c r="NFP3" s="3485"/>
      <c r="NFQ3" s="3485"/>
      <c r="NFR3" s="3485"/>
      <c r="NFS3" s="3485"/>
      <c r="NFT3" s="3485"/>
      <c r="NFU3" s="3485"/>
      <c r="NFV3" s="3485"/>
      <c r="NFW3" s="3485"/>
      <c r="NFX3" s="3485"/>
      <c r="NFY3" s="3485"/>
      <c r="NFZ3" s="3485"/>
      <c r="NGA3" s="3485"/>
      <c r="NGB3" s="3485"/>
      <c r="NGC3" s="3485"/>
      <c r="NGD3" s="3485"/>
      <c r="NGE3" s="3485"/>
      <c r="NGF3" s="3485"/>
      <c r="NGG3" s="3485"/>
      <c r="NGH3" s="3485"/>
      <c r="NGI3" s="3485"/>
      <c r="NGJ3" s="3485"/>
      <c r="NGK3" s="3485"/>
      <c r="NGL3" s="3485"/>
      <c r="NGM3" s="3485"/>
      <c r="NGN3" s="3485"/>
      <c r="NGO3" s="3485"/>
      <c r="NGP3" s="3485"/>
      <c r="NGQ3" s="3485"/>
      <c r="NGR3" s="3485"/>
      <c r="NGS3" s="3485"/>
      <c r="NGT3" s="3485"/>
      <c r="NGU3" s="3485"/>
      <c r="NGV3" s="3485"/>
      <c r="NGW3" s="3485"/>
      <c r="NGX3" s="3485"/>
      <c r="NGY3" s="3485"/>
      <c r="NGZ3" s="3485"/>
      <c r="NHA3" s="3485"/>
      <c r="NHB3" s="3485"/>
      <c r="NHC3" s="3485"/>
      <c r="NHD3" s="3485"/>
      <c r="NHE3" s="3485"/>
      <c r="NHF3" s="3485"/>
      <c r="NHG3" s="3485"/>
      <c r="NHH3" s="3485"/>
      <c r="NHI3" s="3485"/>
      <c r="NHJ3" s="3485"/>
      <c r="NHK3" s="3485"/>
      <c r="NHL3" s="3485"/>
      <c r="NHM3" s="3485"/>
      <c r="NHN3" s="3485"/>
      <c r="NHO3" s="3485"/>
      <c r="NHP3" s="3485"/>
      <c r="NHQ3" s="3485"/>
      <c r="NHR3" s="3485"/>
      <c r="NHS3" s="3485"/>
      <c r="NHT3" s="3485"/>
      <c r="NHU3" s="3485"/>
      <c r="NHV3" s="3485"/>
      <c r="NHW3" s="3485"/>
      <c r="NHX3" s="3485"/>
      <c r="NHY3" s="3485"/>
      <c r="NHZ3" s="3485"/>
      <c r="NIA3" s="3485"/>
      <c r="NIB3" s="3485"/>
      <c r="NIC3" s="3485"/>
      <c r="NID3" s="3485"/>
      <c r="NIE3" s="3485"/>
      <c r="NIF3" s="3485"/>
      <c r="NIG3" s="3485"/>
      <c r="NIH3" s="3485"/>
      <c r="NII3" s="3485"/>
      <c r="NIJ3" s="3485"/>
      <c r="NIK3" s="3485"/>
      <c r="NIL3" s="3485"/>
      <c r="NIM3" s="3485"/>
      <c r="NIN3" s="3485"/>
      <c r="NIO3" s="3485"/>
      <c r="NIP3" s="3485"/>
      <c r="NIQ3" s="3485"/>
      <c r="NIR3" s="3485"/>
      <c r="NIS3" s="3485"/>
      <c r="NIT3" s="3485"/>
      <c r="NIU3" s="3485"/>
      <c r="NIV3" s="3485"/>
      <c r="NIW3" s="3485"/>
      <c r="NIX3" s="3485"/>
      <c r="NIY3" s="3485"/>
      <c r="NIZ3" s="3485"/>
      <c r="NJA3" s="3485"/>
      <c r="NJB3" s="3485"/>
      <c r="NJC3" s="3485"/>
      <c r="NJD3" s="3485"/>
      <c r="NJE3" s="3485"/>
      <c r="NJF3" s="3485"/>
      <c r="NJG3" s="3485"/>
      <c r="NJH3" s="3485"/>
      <c r="NJI3" s="3485"/>
      <c r="NJJ3" s="3485"/>
      <c r="NJK3" s="3485"/>
      <c r="NJL3" s="3485"/>
      <c r="NJM3" s="3485"/>
      <c r="NJN3" s="3485"/>
      <c r="NJO3" s="3485"/>
      <c r="NJP3" s="3485"/>
      <c r="NJQ3" s="3485"/>
      <c r="NJR3" s="3485"/>
      <c r="NJS3" s="3485"/>
      <c r="NJT3" s="3485"/>
      <c r="NJU3" s="3485"/>
      <c r="NJV3" s="3485"/>
      <c r="NJW3" s="3485"/>
      <c r="NJX3" s="3485"/>
      <c r="NJY3" s="3485"/>
      <c r="NJZ3" s="3485"/>
      <c r="NKA3" s="3485"/>
      <c r="NKB3" s="3485"/>
      <c r="NKC3" s="3485"/>
      <c r="NKD3" s="3485"/>
      <c r="NKE3" s="3485"/>
      <c r="NKF3" s="3485"/>
      <c r="NKG3" s="3485"/>
      <c r="NKH3" s="3485"/>
      <c r="NKI3" s="3485"/>
      <c r="NKJ3" s="3485"/>
      <c r="NKK3" s="3485"/>
      <c r="NKL3" s="3485"/>
      <c r="NKM3" s="3485"/>
      <c r="NKN3" s="3485"/>
      <c r="NKO3" s="3485"/>
      <c r="NKP3" s="3485"/>
      <c r="NKQ3" s="3485"/>
      <c r="NKR3" s="3485"/>
      <c r="NKS3" s="3485"/>
      <c r="NKT3" s="3485"/>
      <c r="NKU3" s="3485"/>
      <c r="NKV3" s="3485"/>
      <c r="NKW3" s="3485"/>
      <c r="NKX3" s="3485"/>
      <c r="NKY3" s="3485"/>
      <c r="NKZ3" s="3485"/>
      <c r="NLA3" s="3485"/>
      <c r="NLB3" s="3485"/>
      <c r="NLC3" s="3485"/>
      <c r="NLD3" s="3485"/>
      <c r="NLE3" s="3485"/>
      <c r="NLF3" s="3485"/>
      <c r="NLG3" s="3485"/>
      <c r="NLH3" s="3485"/>
      <c r="NLI3" s="3485"/>
      <c r="NLJ3" s="3485"/>
      <c r="NLK3" s="3485"/>
      <c r="NLL3" s="3485"/>
      <c r="NLM3" s="3485"/>
      <c r="NLN3" s="3485"/>
      <c r="NLO3" s="3485"/>
      <c r="NLP3" s="3485"/>
      <c r="NLQ3" s="3485"/>
      <c r="NLR3" s="3485"/>
      <c r="NLS3" s="3485"/>
      <c r="NLT3" s="3485"/>
      <c r="NLU3" s="3485"/>
      <c r="NLV3" s="3485"/>
      <c r="NLW3" s="3485"/>
      <c r="NLX3" s="3485"/>
      <c r="NLY3" s="3485"/>
      <c r="NLZ3" s="3485"/>
      <c r="NMA3" s="3485"/>
      <c r="NMB3" s="3485"/>
      <c r="NMC3" s="3485"/>
      <c r="NMD3" s="3485"/>
      <c r="NME3" s="3485"/>
      <c r="NMF3" s="3485"/>
      <c r="NMG3" s="3485"/>
      <c r="NMH3" s="3485"/>
      <c r="NMI3" s="3485"/>
      <c r="NMJ3" s="3485"/>
      <c r="NMK3" s="3485"/>
      <c r="NML3" s="3485"/>
      <c r="NMM3" s="3485"/>
      <c r="NMN3" s="3485"/>
      <c r="NMO3" s="3485"/>
      <c r="NMP3" s="3485"/>
      <c r="NMQ3" s="3485"/>
      <c r="NMR3" s="3485"/>
      <c r="NMS3" s="3485"/>
      <c r="NMT3" s="3485"/>
      <c r="NMU3" s="3485"/>
      <c r="NMV3" s="3485"/>
      <c r="NMW3" s="3485"/>
      <c r="NMX3" s="3485"/>
      <c r="NMY3" s="3485"/>
      <c r="NMZ3" s="3485"/>
      <c r="NNA3" s="3485"/>
      <c r="NNB3" s="3485"/>
      <c r="NNC3" s="3485"/>
      <c r="NND3" s="3485"/>
      <c r="NNE3" s="3485"/>
      <c r="NNF3" s="3485"/>
      <c r="NNG3" s="3485"/>
      <c r="NNH3" s="3485"/>
      <c r="NNI3" s="3485"/>
      <c r="NNJ3" s="3485"/>
      <c r="NNK3" s="3485"/>
      <c r="NNL3" s="3485"/>
      <c r="NNM3" s="3485"/>
      <c r="NNN3" s="3485"/>
      <c r="NNO3" s="3485"/>
      <c r="NNP3" s="3485"/>
      <c r="NNQ3" s="3485"/>
      <c r="NNR3" s="3485"/>
      <c r="NNS3" s="3485"/>
      <c r="NNT3" s="3485"/>
      <c r="NNU3" s="3485"/>
      <c r="NNV3" s="3485"/>
      <c r="NNW3" s="3485"/>
      <c r="NNX3" s="3485"/>
      <c r="NNY3" s="3485"/>
      <c r="NNZ3" s="3485"/>
      <c r="NOA3" s="3485"/>
      <c r="NOB3" s="3485"/>
      <c r="NOC3" s="3485"/>
      <c r="NOD3" s="3485"/>
      <c r="NOE3" s="3485"/>
      <c r="NOF3" s="3485"/>
      <c r="NOG3" s="3485"/>
      <c r="NOH3" s="3485"/>
      <c r="NOI3" s="3485"/>
      <c r="NOJ3" s="3485"/>
      <c r="NOK3" s="3485"/>
      <c r="NOL3" s="3485"/>
      <c r="NOM3" s="3485"/>
      <c r="NON3" s="3485"/>
      <c r="NOO3" s="3485"/>
      <c r="NOP3" s="3485"/>
      <c r="NOQ3" s="3485"/>
      <c r="NOR3" s="3485"/>
      <c r="NOS3" s="3485"/>
      <c r="NOT3" s="3485"/>
      <c r="NOU3" s="3485"/>
      <c r="NOV3" s="3485"/>
      <c r="NOW3" s="3485"/>
      <c r="NOX3" s="3485"/>
      <c r="NOY3" s="3485"/>
      <c r="NOZ3" s="3485"/>
      <c r="NPA3" s="3485"/>
      <c r="NPB3" s="3485"/>
      <c r="NPC3" s="3485"/>
      <c r="NPD3" s="3485"/>
      <c r="NPE3" s="3485"/>
      <c r="NPF3" s="3485"/>
      <c r="NPG3" s="3485"/>
      <c r="NPH3" s="3485"/>
      <c r="NPI3" s="3485"/>
      <c r="NPJ3" s="3485"/>
      <c r="NPK3" s="3485"/>
      <c r="NPL3" s="3485"/>
      <c r="NPM3" s="3485"/>
      <c r="NPN3" s="3485"/>
      <c r="NPO3" s="3485"/>
      <c r="NPP3" s="3485"/>
      <c r="NPQ3" s="3485"/>
      <c r="NPR3" s="3485"/>
      <c r="NPS3" s="3485"/>
      <c r="NPT3" s="3485"/>
      <c r="NPU3" s="3485"/>
      <c r="NPV3" s="3485"/>
      <c r="NPW3" s="3485"/>
      <c r="NPX3" s="3485"/>
      <c r="NPY3" s="3485"/>
      <c r="NPZ3" s="3485"/>
      <c r="NQA3" s="3485"/>
      <c r="NQB3" s="3485"/>
      <c r="NQC3" s="3485"/>
      <c r="NQD3" s="3485"/>
      <c r="NQE3" s="3485"/>
      <c r="NQF3" s="3485"/>
      <c r="NQG3" s="3485"/>
      <c r="NQH3" s="3485"/>
      <c r="NQI3" s="3485"/>
      <c r="NQJ3" s="3485"/>
      <c r="NQK3" s="3485"/>
      <c r="NQL3" s="3485"/>
      <c r="NQM3" s="3485"/>
      <c r="NQN3" s="3485"/>
      <c r="NQO3" s="3485"/>
      <c r="NQP3" s="3485"/>
      <c r="NQQ3" s="3485"/>
      <c r="NQR3" s="3485"/>
      <c r="NQS3" s="3485"/>
      <c r="NQT3" s="3485"/>
      <c r="NQU3" s="3485"/>
      <c r="NQV3" s="3485"/>
      <c r="NQW3" s="3485"/>
      <c r="NQX3" s="3485"/>
      <c r="NQY3" s="3485"/>
      <c r="NQZ3" s="3485"/>
      <c r="NRA3" s="3485"/>
      <c r="NRB3" s="3485"/>
      <c r="NRC3" s="3485"/>
      <c r="NRD3" s="3485"/>
      <c r="NRE3" s="3485"/>
      <c r="NRF3" s="3485"/>
      <c r="NRG3" s="3485"/>
      <c r="NRH3" s="3485"/>
      <c r="NRI3" s="3485"/>
      <c r="NRJ3" s="3485"/>
      <c r="NRK3" s="3485"/>
      <c r="NRL3" s="3485"/>
      <c r="NRM3" s="3485"/>
      <c r="NRN3" s="3485"/>
      <c r="NRO3" s="3485"/>
      <c r="NRP3" s="3485"/>
      <c r="NRQ3" s="3485"/>
      <c r="NRR3" s="3485"/>
      <c r="NRS3" s="3485"/>
      <c r="NRT3" s="3485"/>
      <c r="NRU3" s="3485"/>
      <c r="NRV3" s="3485"/>
      <c r="NRW3" s="3485"/>
      <c r="NRX3" s="3485"/>
      <c r="NRY3" s="3485"/>
      <c r="NRZ3" s="3485"/>
      <c r="NSA3" s="3485"/>
      <c r="NSB3" s="3485"/>
      <c r="NSC3" s="3485"/>
      <c r="NSD3" s="3485"/>
      <c r="NSE3" s="3485"/>
      <c r="NSF3" s="3485"/>
      <c r="NSG3" s="3485"/>
      <c r="NSH3" s="3485"/>
      <c r="NSI3" s="3485"/>
      <c r="NSJ3" s="3485"/>
      <c r="NSK3" s="3485"/>
      <c r="NSL3" s="3485"/>
      <c r="NSM3" s="3485"/>
      <c r="NSN3" s="3485"/>
      <c r="NSO3" s="3485"/>
      <c r="NSP3" s="3485"/>
      <c r="NSQ3" s="3485"/>
      <c r="NSR3" s="3485"/>
      <c r="NSS3" s="3485"/>
      <c r="NST3" s="3485"/>
      <c r="NSU3" s="3485"/>
      <c r="NSV3" s="3485"/>
      <c r="NSW3" s="3485"/>
      <c r="NSX3" s="3485"/>
      <c r="NSY3" s="3485"/>
      <c r="NSZ3" s="3485"/>
      <c r="NTA3" s="3485"/>
      <c r="NTB3" s="3485"/>
      <c r="NTC3" s="3485"/>
      <c r="NTD3" s="3485"/>
      <c r="NTE3" s="3485"/>
      <c r="NTF3" s="3485"/>
      <c r="NTG3" s="3485"/>
      <c r="NTH3" s="3485"/>
      <c r="NTI3" s="3485"/>
      <c r="NTJ3" s="3485"/>
      <c r="NTK3" s="3485"/>
      <c r="NTL3" s="3485"/>
      <c r="NTM3" s="3485"/>
      <c r="NTN3" s="3485"/>
      <c r="NTO3" s="3485"/>
      <c r="NTP3" s="3485"/>
      <c r="NTQ3" s="3485"/>
      <c r="NTR3" s="3485"/>
      <c r="NTS3" s="3485"/>
      <c r="NTT3" s="3485"/>
      <c r="NTU3" s="3485"/>
      <c r="NTV3" s="3485"/>
      <c r="NTW3" s="3485"/>
      <c r="NTX3" s="3485"/>
      <c r="NTY3" s="3485"/>
      <c r="NTZ3" s="3485"/>
      <c r="NUA3" s="3485"/>
      <c r="NUB3" s="3485"/>
      <c r="NUC3" s="3485"/>
      <c r="NUD3" s="3485"/>
      <c r="NUE3" s="3485"/>
      <c r="NUF3" s="3485"/>
      <c r="NUG3" s="3485"/>
      <c r="NUH3" s="3485"/>
      <c r="NUI3" s="3485"/>
      <c r="NUJ3" s="3485"/>
      <c r="NUK3" s="3485"/>
      <c r="NUL3" s="3485"/>
      <c r="NUM3" s="3485"/>
      <c r="NUN3" s="3485"/>
      <c r="NUO3" s="3485"/>
      <c r="NUP3" s="3485"/>
      <c r="NUQ3" s="3485"/>
      <c r="NUR3" s="3485"/>
      <c r="NUS3" s="3485"/>
      <c r="NUT3" s="3485"/>
      <c r="NUU3" s="3485"/>
      <c r="NUV3" s="3485"/>
      <c r="NUW3" s="3485"/>
      <c r="NUX3" s="3485"/>
      <c r="NUY3" s="3485"/>
      <c r="NUZ3" s="3485"/>
      <c r="NVA3" s="3485"/>
      <c r="NVB3" s="3485"/>
      <c r="NVC3" s="3485"/>
      <c r="NVD3" s="3485"/>
      <c r="NVE3" s="3485"/>
      <c r="NVF3" s="3485"/>
      <c r="NVG3" s="3485"/>
      <c r="NVH3" s="3485"/>
      <c r="NVI3" s="3485"/>
      <c r="NVJ3" s="3485"/>
      <c r="NVK3" s="3485"/>
      <c r="NVL3" s="3485"/>
      <c r="NVM3" s="3485"/>
      <c r="NVN3" s="3485"/>
      <c r="NVO3" s="3485"/>
      <c r="NVP3" s="3485"/>
      <c r="NVQ3" s="3485"/>
      <c r="NVR3" s="3485"/>
      <c r="NVS3" s="3485"/>
      <c r="NVT3" s="3485"/>
      <c r="NVU3" s="3485"/>
      <c r="NVV3" s="3485"/>
      <c r="NVW3" s="3485"/>
      <c r="NVX3" s="3485"/>
      <c r="NVY3" s="3485"/>
      <c r="NVZ3" s="3485"/>
      <c r="NWA3" s="3485"/>
      <c r="NWB3" s="3485"/>
      <c r="NWC3" s="3485"/>
      <c r="NWD3" s="3485"/>
      <c r="NWE3" s="3485"/>
      <c r="NWF3" s="3485"/>
      <c r="NWG3" s="3485"/>
      <c r="NWH3" s="3485"/>
      <c r="NWI3" s="3485"/>
      <c r="NWJ3" s="3485"/>
      <c r="NWK3" s="3485"/>
      <c r="NWL3" s="3485"/>
      <c r="NWM3" s="3485"/>
      <c r="NWN3" s="3485"/>
      <c r="NWO3" s="3485"/>
      <c r="NWP3" s="3485"/>
      <c r="NWQ3" s="3485"/>
      <c r="NWR3" s="3485"/>
      <c r="NWS3" s="3485"/>
      <c r="NWT3" s="3485"/>
      <c r="NWU3" s="3485"/>
      <c r="NWV3" s="3485"/>
      <c r="NWW3" s="3485"/>
      <c r="NWX3" s="3485"/>
      <c r="NWY3" s="3485"/>
      <c r="NWZ3" s="3485"/>
      <c r="NXA3" s="3485"/>
      <c r="NXB3" s="3485"/>
      <c r="NXC3" s="3485"/>
      <c r="NXD3" s="3485"/>
      <c r="NXE3" s="3485"/>
      <c r="NXF3" s="3485"/>
      <c r="NXG3" s="3485"/>
      <c r="NXH3" s="3485"/>
      <c r="NXI3" s="3485"/>
      <c r="NXJ3" s="3485"/>
      <c r="NXK3" s="3485"/>
      <c r="NXL3" s="3485"/>
      <c r="NXM3" s="3485"/>
      <c r="NXN3" s="3485"/>
      <c r="NXO3" s="3485"/>
      <c r="NXP3" s="3485"/>
      <c r="NXQ3" s="3485"/>
      <c r="NXR3" s="3485"/>
      <c r="NXS3" s="3485"/>
      <c r="NXT3" s="3485"/>
      <c r="NXU3" s="3485"/>
      <c r="NXV3" s="3485"/>
      <c r="NXW3" s="3485"/>
      <c r="NXX3" s="3485"/>
      <c r="NXY3" s="3485"/>
      <c r="NXZ3" s="3485"/>
      <c r="NYA3" s="3485"/>
      <c r="NYB3" s="3485"/>
      <c r="NYC3" s="3485"/>
      <c r="NYD3" s="3485"/>
      <c r="NYE3" s="3485"/>
      <c r="NYF3" s="3485"/>
      <c r="NYG3" s="3485"/>
      <c r="NYH3" s="3485"/>
      <c r="NYI3" s="3485"/>
      <c r="NYJ3" s="3485"/>
      <c r="NYK3" s="3485"/>
      <c r="NYL3" s="3485"/>
      <c r="NYM3" s="3485"/>
      <c r="NYN3" s="3485"/>
      <c r="NYO3" s="3485"/>
      <c r="NYP3" s="3485"/>
      <c r="NYQ3" s="3485"/>
      <c r="NYR3" s="3485"/>
      <c r="NYS3" s="3485"/>
      <c r="NYT3" s="3485"/>
      <c r="NYU3" s="3485"/>
      <c r="NYV3" s="3485"/>
      <c r="NYW3" s="3485"/>
      <c r="NYX3" s="3485"/>
      <c r="NYY3" s="3485"/>
      <c r="NYZ3" s="3485"/>
      <c r="NZA3" s="3485"/>
      <c r="NZB3" s="3485"/>
      <c r="NZC3" s="3485"/>
      <c r="NZD3" s="3485"/>
      <c r="NZE3" s="3485"/>
      <c r="NZF3" s="3485"/>
      <c r="NZG3" s="3485"/>
      <c r="NZH3" s="3485"/>
      <c r="NZI3" s="3485"/>
      <c r="NZJ3" s="3485"/>
      <c r="NZK3" s="3485"/>
      <c r="NZL3" s="3485"/>
      <c r="NZM3" s="3485"/>
      <c r="NZN3" s="3485"/>
      <c r="NZO3" s="3485"/>
      <c r="NZP3" s="3485"/>
      <c r="NZQ3" s="3485"/>
      <c r="NZR3" s="3485"/>
      <c r="NZS3" s="3485"/>
      <c r="NZT3" s="3485"/>
      <c r="NZU3" s="3485"/>
      <c r="NZV3" s="3485"/>
      <c r="NZW3" s="3485"/>
      <c r="NZX3" s="3485"/>
      <c r="NZY3" s="3485"/>
      <c r="NZZ3" s="3485"/>
      <c r="OAA3" s="3485"/>
      <c r="OAB3" s="3485"/>
      <c r="OAC3" s="3485"/>
      <c r="OAD3" s="3485"/>
      <c r="OAE3" s="3485"/>
      <c r="OAF3" s="3485"/>
      <c r="OAG3" s="3485"/>
      <c r="OAH3" s="3485"/>
      <c r="OAI3" s="3485"/>
      <c r="OAJ3" s="3485"/>
      <c r="OAK3" s="3485"/>
      <c r="OAL3" s="3485"/>
      <c r="OAM3" s="3485"/>
      <c r="OAN3" s="3485"/>
      <c r="OAO3" s="3485"/>
      <c r="OAP3" s="3485"/>
      <c r="OAQ3" s="3485"/>
      <c r="OAR3" s="3485"/>
      <c r="OAS3" s="3485"/>
      <c r="OAT3" s="3485"/>
      <c r="OAU3" s="3485"/>
      <c r="OAV3" s="3485"/>
      <c r="OAW3" s="3485"/>
      <c r="OAX3" s="3485"/>
      <c r="OAY3" s="3485"/>
      <c r="OAZ3" s="3485"/>
      <c r="OBA3" s="3485"/>
      <c r="OBB3" s="3485"/>
      <c r="OBC3" s="3485"/>
      <c r="OBD3" s="3485"/>
      <c r="OBE3" s="3485"/>
      <c r="OBF3" s="3485"/>
      <c r="OBG3" s="3485"/>
      <c r="OBH3" s="3485"/>
      <c r="OBI3" s="3485"/>
      <c r="OBJ3" s="3485"/>
      <c r="OBK3" s="3485"/>
      <c r="OBL3" s="3485"/>
      <c r="OBM3" s="3485"/>
      <c r="OBN3" s="3485"/>
      <c r="OBO3" s="3485"/>
      <c r="OBP3" s="3485"/>
      <c r="OBQ3" s="3485"/>
      <c r="OBR3" s="3485"/>
      <c r="OBS3" s="3485"/>
      <c r="OBT3" s="3485"/>
      <c r="OBU3" s="3485"/>
      <c r="OBV3" s="3485"/>
      <c r="OBW3" s="3485"/>
      <c r="OBX3" s="3485"/>
      <c r="OBY3" s="3485"/>
      <c r="OBZ3" s="3485"/>
      <c r="OCA3" s="3485"/>
      <c r="OCB3" s="3485"/>
      <c r="OCC3" s="3485"/>
      <c r="OCD3" s="3485"/>
      <c r="OCE3" s="3485"/>
      <c r="OCF3" s="3485"/>
      <c r="OCG3" s="3485"/>
      <c r="OCH3" s="3485"/>
      <c r="OCI3" s="3485"/>
      <c r="OCJ3" s="3485"/>
      <c r="OCK3" s="3485"/>
      <c r="OCL3" s="3485"/>
      <c r="OCM3" s="3485"/>
      <c r="OCN3" s="3485"/>
      <c r="OCO3" s="3485"/>
      <c r="OCP3" s="3485"/>
      <c r="OCQ3" s="3485"/>
      <c r="OCR3" s="3485"/>
      <c r="OCS3" s="3485"/>
      <c r="OCT3" s="3485"/>
      <c r="OCU3" s="3485"/>
      <c r="OCV3" s="3485"/>
      <c r="OCW3" s="3485"/>
      <c r="OCX3" s="3485"/>
      <c r="OCY3" s="3485"/>
      <c r="OCZ3" s="3485"/>
      <c r="ODA3" s="3485"/>
      <c r="ODB3" s="3485"/>
      <c r="ODC3" s="3485"/>
      <c r="ODD3" s="3485"/>
      <c r="ODE3" s="3485"/>
      <c r="ODF3" s="3485"/>
      <c r="ODG3" s="3485"/>
      <c r="ODH3" s="3485"/>
      <c r="ODI3" s="3485"/>
      <c r="ODJ3" s="3485"/>
      <c r="ODK3" s="3485"/>
      <c r="ODL3" s="3485"/>
      <c r="ODM3" s="3485"/>
      <c r="ODN3" s="3485"/>
      <c r="ODO3" s="3485"/>
      <c r="ODP3" s="3485"/>
      <c r="ODQ3" s="3485"/>
      <c r="ODR3" s="3485"/>
      <c r="ODS3" s="3485"/>
      <c r="ODT3" s="3485"/>
      <c r="ODU3" s="3485"/>
      <c r="ODV3" s="3485"/>
      <c r="ODW3" s="3485"/>
      <c r="ODX3" s="3485"/>
      <c r="ODY3" s="3485"/>
      <c r="ODZ3" s="3485"/>
      <c r="OEA3" s="3485"/>
      <c r="OEB3" s="3485"/>
      <c r="OEC3" s="3485"/>
      <c r="OED3" s="3485"/>
      <c r="OEE3" s="3485"/>
      <c r="OEF3" s="3485"/>
      <c r="OEG3" s="3485"/>
      <c r="OEH3" s="3485"/>
      <c r="OEI3" s="3485"/>
      <c r="OEJ3" s="3485"/>
      <c r="OEK3" s="3485"/>
      <c r="OEL3" s="3485"/>
      <c r="OEM3" s="3485"/>
      <c r="OEN3" s="3485"/>
      <c r="OEO3" s="3485"/>
      <c r="OEP3" s="3485"/>
      <c r="OEQ3" s="3485"/>
      <c r="OER3" s="3485"/>
      <c r="OES3" s="3485"/>
      <c r="OET3" s="3485"/>
      <c r="OEU3" s="3485"/>
      <c r="OEV3" s="3485"/>
      <c r="OEW3" s="3485"/>
      <c r="OEX3" s="3485"/>
      <c r="OEY3" s="3485"/>
      <c r="OEZ3" s="3485"/>
      <c r="OFA3" s="3485"/>
      <c r="OFB3" s="3485"/>
      <c r="OFC3" s="3485"/>
      <c r="OFD3" s="3485"/>
      <c r="OFE3" s="3485"/>
      <c r="OFF3" s="3485"/>
      <c r="OFG3" s="3485"/>
      <c r="OFH3" s="3485"/>
      <c r="OFI3" s="3485"/>
      <c r="OFJ3" s="3485"/>
      <c r="OFK3" s="3485"/>
      <c r="OFL3" s="3485"/>
      <c r="OFM3" s="3485"/>
      <c r="OFN3" s="3485"/>
      <c r="OFO3" s="3485"/>
      <c r="OFP3" s="3485"/>
      <c r="OFQ3" s="3485"/>
      <c r="OFR3" s="3485"/>
      <c r="OFS3" s="3485"/>
      <c r="OFT3" s="3485"/>
      <c r="OFU3" s="3485"/>
      <c r="OFV3" s="3485"/>
      <c r="OFW3" s="3485"/>
      <c r="OFX3" s="3485"/>
      <c r="OFY3" s="3485"/>
      <c r="OFZ3" s="3485"/>
      <c r="OGA3" s="3485"/>
      <c r="OGB3" s="3485"/>
      <c r="OGC3" s="3485"/>
      <c r="OGD3" s="3485"/>
      <c r="OGE3" s="3485"/>
      <c r="OGF3" s="3485"/>
      <c r="OGG3" s="3485"/>
      <c r="OGH3" s="3485"/>
      <c r="OGI3" s="3485"/>
      <c r="OGJ3" s="3485"/>
      <c r="OGK3" s="3485"/>
      <c r="OGL3" s="3485"/>
      <c r="OGM3" s="3485"/>
      <c r="OGN3" s="3485"/>
      <c r="OGO3" s="3485"/>
      <c r="OGP3" s="3485"/>
      <c r="OGQ3" s="3485"/>
      <c r="OGR3" s="3485"/>
      <c r="OGS3" s="3485"/>
      <c r="OGT3" s="3485"/>
      <c r="OGU3" s="3485"/>
      <c r="OGV3" s="3485"/>
      <c r="OGW3" s="3485"/>
      <c r="OGX3" s="3485"/>
      <c r="OGY3" s="3485"/>
      <c r="OGZ3" s="3485"/>
      <c r="OHA3" s="3485"/>
      <c r="OHB3" s="3485"/>
      <c r="OHC3" s="3485"/>
      <c r="OHD3" s="3485"/>
      <c r="OHE3" s="3485"/>
      <c r="OHF3" s="3485"/>
      <c r="OHG3" s="3485"/>
      <c r="OHH3" s="3485"/>
      <c r="OHI3" s="3485"/>
      <c r="OHJ3" s="3485"/>
      <c r="OHK3" s="3485"/>
      <c r="OHL3" s="3485"/>
      <c r="OHM3" s="3485"/>
      <c r="OHN3" s="3485"/>
      <c r="OHO3" s="3485"/>
      <c r="OHP3" s="3485"/>
      <c r="OHQ3" s="3485"/>
      <c r="OHR3" s="3485"/>
      <c r="OHS3" s="3485"/>
      <c r="OHT3" s="3485"/>
      <c r="OHU3" s="3485"/>
      <c r="OHV3" s="3485"/>
      <c r="OHW3" s="3485"/>
      <c r="OHX3" s="3485"/>
      <c r="OHY3" s="3485"/>
      <c r="OHZ3" s="3485"/>
      <c r="OIA3" s="3485"/>
      <c r="OIB3" s="3485"/>
      <c r="OIC3" s="3485"/>
      <c r="OID3" s="3485"/>
      <c r="OIE3" s="3485"/>
      <c r="OIF3" s="3485"/>
      <c r="OIG3" s="3485"/>
      <c r="OIH3" s="3485"/>
      <c r="OII3" s="3485"/>
      <c r="OIJ3" s="3485"/>
      <c r="OIK3" s="3485"/>
      <c r="OIL3" s="3485"/>
      <c r="OIM3" s="3485"/>
      <c r="OIN3" s="3485"/>
      <c r="OIO3" s="3485"/>
      <c r="OIP3" s="3485"/>
      <c r="OIQ3" s="3485"/>
      <c r="OIR3" s="3485"/>
      <c r="OIS3" s="3485"/>
      <c r="OIT3" s="3485"/>
      <c r="OIU3" s="3485"/>
      <c r="OIV3" s="3485"/>
      <c r="OIW3" s="3485"/>
      <c r="OIX3" s="3485"/>
      <c r="OIY3" s="3485"/>
      <c r="OIZ3" s="3485"/>
      <c r="OJA3" s="3485"/>
      <c r="OJB3" s="3485"/>
      <c r="OJC3" s="3485"/>
      <c r="OJD3" s="3485"/>
      <c r="OJE3" s="3485"/>
      <c r="OJF3" s="3485"/>
      <c r="OJG3" s="3485"/>
      <c r="OJH3" s="3485"/>
      <c r="OJI3" s="3485"/>
      <c r="OJJ3" s="3485"/>
      <c r="OJK3" s="3485"/>
      <c r="OJL3" s="3485"/>
      <c r="OJM3" s="3485"/>
      <c r="OJN3" s="3485"/>
      <c r="OJO3" s="3485"/>
      <c r="OJP3" s="3485"/>
      <c r="OJQ3" s="3485"/>
      <c r="OJR3" s="3485"/>
      <c r="OJS3" s="3485"/>
      <c r="OJT3" s="3485"/>
      <c r="OJU3" s="3485"/>
      <c r="OJV3" s="3485"/>
      <c r="OJW3" s="3485"/>
      <c r="OJX3" s="3485"/>
      <c r="OJY3" s="3485"/>
      <c r="OJZ3" s="3485"/>
      <c r="OKA3" s="3485"/>
      <c r="OKB3" s="3485"/>
      <c r="OKC3" s="3485"/>
      <c r="OKD3" s="3485"/>
      <c r="OKE3" s="3485"/>
      <c r="OKF3" s="3485"/>
      <c r="OKG3" s="3485"/>
      <c r="OKH3" s="3485"/>
      <c r="OKI3" s="3485"/>
      <c r="OKJ3" s="3485"/>
      <c r="OKK3" s="3485"/>
      <c r="OKL3" s="3485"/>
      <c r="OKM3" s="3485"/>
      <c r="OKN3" s="3485"/>
      <c r="OKO3" s="3485"/>
      <c r="OKP3" s="3485"/>
      <c r="OKQ3" s="3485"/>
      <c r="OKR3" s="3485"/>
      <c r="OKS3" s="3485"/>
      <c r="OKT3" s="3485"/>
      <c r="OKU3" s="3485"/>
      <c r="OKV3" s="3485"/>
      <c r="OKW3" s="3485"/>
      <c r="OKX3" s="3485"/>
      <c r="OKY3" s="3485"/>
      <c r="OKZ3" s="3485"/>
      <c r="OLA3" s="3485"/>
      <c r="OLB3" s="3485"/>
      <c r="OLC3" s="3485"/>
      <c r="OLD3" s="3485"/>
      <c r="OLE3" s="3485"/>
      <c r="OLF3" s="3485"/>
      <c r="OLG3" s="3485"/>
      <c r="OLH3" s="3485"/>
      <c r="OLI3" s="3485"/>
      <c r="OLJ3" s="3485"/>
      <c r="OLK3" s="3485"/>
      <c r="OLL3" s="3485"/>
      <c r="OLM3" s="3485"/>
      <c r="OLN3" s="3485"/>
      <c r="OLO3" s="3485"/>
      <c r="OLP3" s="3485"/>
      <c r="OLQ3" s="3485"/>
      <c r="OLR3" s="3485"/>
      <c r="OLS3" s="3485"/>
      <c r="OLT3" s="3485"/>
      <c r="OLU3" s="3485"/>
      <c r="OLV3" s="3485"/>
      <c r="OLW3" s="3485"/>
      <c r="OLX3" s="3485"/>
      <c r="OLY3" s="3485"/>
      <c r="OLZ3" s="3485"/>
      <c r="OMA3" s="3485"/>
      <c r="OMB3" s="3485"/>
      <c r="OMC3" s="3485"/>
      <c r="OMD3" s="3485"/>
      <c r="OME3" s="3485"/>
      <c r="OMF3" s="3485"/>
      <c r="OMG3" s="3485"/>
      <c r="OMH3" s="3485"/>
      <c r="OMI3" s="3485"/>
      <c r="OMJ3" s="3485"/>
      <c r="OMK3" s="3485"/>
      <c r="OML3" s="3485"/>
      <c r="OMM3" s="3485"/>
      <c r="OMN3" s="3485"/>
      <c r="OMO3" s="3485"/>
      <c r="OMP3" s="3485"/>
      <c r="OMQ3" s="3485"/>
      <c r="OMR3" s="3485"/>
      <c r="OMS3" s="3485"/>
      <c r="OMT3" s="3485"/>
      <c r="OMU3" s="3485"/>
      <c r="OMV3" s="3485"/>
      <c r="OMW3" s="3485"/>
      <c r="OMX3" s="3485"/>
      <c r="OMY3" s="3485"/>
      <c r="OMZ3" s="3485"/>
      <c r="ONA3" s="3485"/>
      <c r="ONB3" s="3485"/>
      <c r="ONC3" s="3485"/>
      <c r="OND3" s="3485"/>
      <c r="ONE3" s="3485"/>
      <c r="ONF3" s="3485"/>
      <c r="ONG3" s="3485"/>
      <c r="ONH3" s="3485"/>
      <c r="ONI3" s="3485"/>
      <c r="ONJ3" s="3485"/>
      <c r="ONK3" s="3485"/>
      <c r="ONL3" s="3485"/>
      <c r="ONM3" s="3485"/>
      <c r="ONN3" s="3485"/>
      <c r="ONO3" s="3485"/>
      <c r="ONP3" s="3485"/>
      <c r="ONQ3" s="3485"/>
      <c r="ONR3" s="3485"/>
      <c r="ONS3" s="3485"/>
      <c r="ONT3" s="3485"/>
      <c r="ONU3" s="3485"/>
      <c r="ONV3" s="3485"/>
      <c r="ONW3" s="3485"/>
      <c r="ONX3" s="3485"/>
      <c r="ONY3" s="3485"/>
      <c r="ONZ3" s="3485"/>
      <c r="OOA3" s="3485"/>
      <c r="OOB3" s="3485"/>
      <c r="OOC3" s="3485"/>
      <c r="OOD3" s="3485"/>
      <c r="OOE3" s="3485"/>
      <c r="OOF3" s="3485"/>
      <c r="OOG3" s="3485"/>
      <c r="OOH3" s="3485"/>
      <c r="OOI3" s="3485"/>
      <c r="OOJ3" s="3485"/>
      <c r="OOK3" s="3485"/>
      <c r="OOL3" s="3485"/>
      <c r="OOM3" s="3485"/>
      <c r="OON3" s="3485"/>
      <c r="OOO3" s="3485"/>
      <c r="OOP3" s="3485"/>
      <c r="OOQ3" s="3485"/>
      <c r="OOR3" s="3485"/>
      <c r="OOS3" s="3485"/>
      <c r="OOT3" s="3485"/>
      <c r="OOU3" s="3485"/>
      <c r="OOV3" s="3485"/>
      <c r="OOW3" s="3485"/>
      <c r="OOX3" s="3485"/>
      <c r="OOY3" s="3485"/>
      <c r="OOZ3" s="3485"/>
      <c r="OPA3" s="3485"/>
      <c r="OPB3" s="3485"/>
      <c r="OPC3" s="3485"/>
      <c r="OPD3" s="3485"/>
      <c r="OPE3" s="3485"/>
      <c r="OPF3" s="3485"/>
      <c r="OPG3" s="3485"/>
      <c r="OPH3" s="3485"/>
      <c r="OPI3" s="3485"/>
      <c r="OPJ3" s="3485"/>
      <c r="OPK3" s="3485"/>
      <c r="OPL3" s="3485"/>
      <c r="OPM3" s="3485"/>
      <c r="OPN3" s="3485"/>
      <c r="OPO3" s="3485"/>
      <c r="OPP3" s="3485"/>
      <c r="OPQ3" s="3485"/>
      <c r="OPR3" s="3485"/>
      <c r="OPS3" s="3485"/>
      <c r="OPT3" s="3485"/>
      <c r="OPU3" s="3485"/>
      <c r="OPV3" s="3485"/>
      <c r="OPW3" s="3485"/>
      <c r="OPX3" s="3485"/>
      <c r="OPY3" s="3485"/>
      <c r="OPZ3" s="3485"/>
      <c r="OQA3" s="3485"/>
      <c r="OQB3" s="3485"/>
      <c r="OQC3" s="3485"/>
      <c r="OQD3" s="3485"/>
      <c r="OQE3" s="3485"/>
      <c r="OQF3" s="3485"/>
      <c r="OQG3" s="3485"/>
      <c r="OQH3" s="3485"/>
      <c r="OQI3" s="3485"/>
      <c r="OQJ3" s="3485"/>
      <c r="OQK3" s="3485"/>
      <c r="OQL3" s="3485"/>
      <c r="OQM3" s="3485"/>
      <c r="OQN3" s="3485"/>
      <c r="OQO3" s="3485"/>
      <c r="OQP3" s="3485"/>
      <c r="OQQ3" s="3485"/>
      <c r="OQR3" s="3485"/>
      <c r="OQS3" s="3485"/>
      <c r="OQT3" s="3485"/>
      <c r="OQU3" s="3485"/>
      <c r="OQV3" s="3485"/>
      <c r="OQW3" s="3485"/>
      <c r="OQX3" s="3485"/>
      <c r="OQY3" s="3485"/>
      <c r="OQZ3" s="3485"/>
      <c r="ORA3" s="3485"/>
      <c r="ORB3" s="3485"/>
      <c r="ORC3" s="3485"/>
      <c r="ORD3" s="3485"/>
      <c r="ORE3" s="3485"/>
      <c r="ORF3" s="3485"/>
      <c r="ORG3" s="3485"/>
      <c r="ORH3" s="3485"/>
      <c r="ORI3" s="3485"/>
      <c r="ORJ3" s="3485"/>
      <c r="ORK3" s="3485"/>
      <c r="ORL3" s="3485"/>
      <c r="ORM3" s="3485"/>
      <c r="ORN3" s="3485"/>
      <c r="ORO3" s="3485"/>
      <c r="ORP3" s="3485"/>
      <c r="ORQ3" s="3485"/>
      <c r="ORR3" s="3485"/>
      <c r="ORS3" s="3485"/>
      <c r="ORT3" s="3485"/>
      <c r="ORU3" s="3485"/>
      <c r="ORV3" s="3485"/>
      <c r="ORW3" s="3485"/>
      <c r="ORX3" s="3485"/>
      <c r="ORY3" s="3485"/>
      <c r="ORZ3" s="3485"/>
      <c r="OSA3" s="3485"/>
      <c r="OSB3" s="3485"/>
      <c r="OSC3" s="3485"/>
      <c r="OSD3" s="3485"/>
      <c r="OSE3" s="3485"/>
      <c r="OSF3" s="3485"/>
      <c r="OSG3" s="3485"/>
      <c r="OSH3" s="3485"/>
      <c r="OSI3" s="3485"/>
      <c r="OSJ3" s="3485"/>
      <c r="OSK3" s="3485"/>
      <c r="OSL3" s="3485"/>
      <c r="OSM3" s="3485"/>
      <c r="OSN3" s="3485"/>
      <c r="OSO3" s="3485"/>
      <c r="OSP3" s="3485"/>
      <c r="OSQ3" s="3485"/>
      <c r="OSR3" s="3485"/>
      <c r="OSS3" s="3485"/>
      <c r="OST3" s="3485"/>
      <c r="OSU3" s="3485"/>
      <c r="OSV3" s="3485"/>
      <c r="OSW3" s="3485"/>
      <c r="OSX3" s="3485"/>
      <c r="OSY3" s="3485"/>
      <c r="OSZ3" s="3485"/>
      <c r="OTA3" s="3485"/>
      <c r="OTB3" s="3485"/>
      <c r="OTC3" s="3485"/>
      <c r="OTD3" s="3485"/>
      <c r="OTE3" s="3485"/>
      <c r="OTF3" s="3485"/>
      <c r="OTG3" s="3485"/>
      <c r="OTH3" s="3485"/>
      <c r="OTI3" s="3485"/>
      <c r="OTJ3" s="3485"/>
      <c r="OTK3" s="3485"/>
      <c r="OTL3" s="3485"/>
      <c r="OTM3" s="3485"/>
      <c r="OTN3" s="3485"/>
      <c r="OTO3" s="3485"/>
      <c r="OTP3" s="3485"/>
      <c r="OTQ3" s="3485"/>
      <c r="OTR3" s="3485"/>
      <c r="OTS3" s="3485"/>
      <c r="OTT3" s="3485"/>
      <c r="OTU3" s="3485"/>
      <c r="OTV3" s="3485"/>
      <c r="OTW3" s="3485"/>
      <c r="OTX3" s="3485"/>
      <c r="OTY3" s="3485"/>
      <c r="OTZ3" s="3485"/>
      <c r="OUA3" s="3485"/>
      <c r="OUB3" s="3485"/>
      <c r="OUC3" s="3485"/>
      <c r="OUD3" s="3485"/>
      <c r="OUE3" s="3485"/>
      <c r="OUF3" s="3485"/>
      <c r="OUG3" s="3485"/>
      <c r="OUH3" s="3485"/>
      <c r="OUI3" s="3485"/>
      <c r="OUJ3" s="3485"/>
      <c r="OUK3" s="3485"/>
      <c r="OUL3" s="3485"/>
      <c r="OUM3" s="3485"/>
      <c r="OUN3" s="3485"/>
      <c r="OUO3" s="3485"/>
      <c r="OUP3" s="3485"/>
      <c r="OUQ3" s="3485"/>
      <c r="OUR3" s="3485"/>
      <c r="OUS3" s="3485"/>
      <c r="OUT3" s="3485"/>
      <c r="OUU3" s="3485"/>
      <c r="OUV3" s="3485"/>
      <c r="OUW3" s="3485"/>
      <c r="OUX3" s="3485"/>
      <c r="OUY3" s="3485"/>
      <c r="OUZ3" s="3485"/>
      <c r="OVA3" s="3485"/>
      <c r="OVB3" s="3485"/>
      <c r="OVC3" s="3485"/>
      <c r="OVD3" s="3485"/>
      <c r="OVE3" s="3485"/>
      <c r="OVF3" s="3485"/>
      <c r="OVG3" s="3485"/>
      <c r="OVH3" s="3485"/>
      <c r="OVI3" s="3485"/>
      <c r="OVJ3" s="3485"/>
      <c r="OVK3" s="3485"/>
      <c r="OVL3" s="3485"/>
      <c r="OVM3" s="3485"/>
      <c r="OVN3" s="3485"/>
      <c r="OVO3" s="3485"/>
      <c r="OVP3" s="3485"/>
      <c r="OVQ3" s="3485"/>
      <c r="OVR3" s="3485"/>
      <c r="OVS3" s="3485"/>
      <c r="OVT3" s="3485"/>
      <c r="OVU3" s="3485"/>
      <c r="OVV3" s="3485"/>
      <c r="OVW3" s="3485"/>
      <c r="OVX3" s="3485"/>
      <c r="OVY3" s="3485"/>
      <c r="OVZ3" s="3485"/>
      <c r="OWA3" s="3485"/>
      <c r="OWB3" s="3485"/>
      <c r="OWC3" s="3485"/>
      <c r="OWD3" s="3485"/>
      <c r="OWE3" s="3485"/>
      <c r="OWF3" s="3485"/>
      <c r="OWG3" s="3485"/>
      <c r="OWH3" s="3485"/>
      <c r="OWI3" s="3485"/>
      <c r="OWJ3" s="3485"/>
      <c r="OWK3" s="3485"/>
      <c r="OWL3" s="3485"/>
      <c r="OWM3" s="3485"/>
      <c r="OWN3" s="3485"/>
      <c r="OWO3" s="3485"/>
      <c r="OWP3" s="3485"/>
      <c r="OWQ3" s="3485"/>
      <c r="OWR3" s="3485"/>
      <c r="OWS3" s="3485"/>
      <c r="OWT3" s="3485"/>
      <c r="OWU3" s="3485"/>
      <c r="OWV3" s="3485"/>
      <c r="OWW3" s="3485"/>
      <c r="OWX3" s="3485"/>
      <c r="OWY3" s="3485"/>
      <c r="OWZ3" s="3485"/>
      <c r="OXA3" s="3485"/>
      <c r="OXB3" s="3485"/>
      <c r="OXC3" s="3485"/>
      <c r="OXD3" s="3485"/>
      <c r="OXE3" s="3485"/>
      <c r="OXF3" s="3485"/>
      <c r="OXG3" s="3485"/>
      <c r="OXH3" s="3485"/>
      <c r="OXI3" s="3485"/>
      <c r="OXJ3" s="3485"/>
      <c r="OXK3" s="3485"/>
      <c r="OXL3" s="3485"/>
      <c r="OXM3" s="3485"/>
      <c r="OXN3" s="3485"/>
      <c r="OXO3" s="3485"/>
      <c r="OXP3" s="3485"/>
      <c r="OXQ3" s="3485"/>
      <c r="OXR3" s="3485"/>
      <c r="OXS3" s="3485"/>
      <c r="OXT3" s="3485"/>
      <c r="OXU3" s="3485"/>
      <c r="OXV3" s="3485"/>
      <c r="OXW3" s="3485"/>
      <c r="OXX3" s="3485"/>
      <c r="OXY3" s="3485"/>
      <c r="OXZ3" s="3485"/>
      <c r="OYA3" s="3485"/>
      <c r="OYB3" s="3485"/>
      <c r="OYC3" s="3485"/>
      <c r="OYD3" s="3485"/>
      <c r="OYE3" s="3485"/>
      <c r="OYF3" s="3485"/>
      <c r="OYG3" s="3485"/>
      <c r="OYH3" s="3485"/>
      <c r="OYI3" s="3485"/>
      <c r="OYJ3" s="3485"/>
      <c r="OYK3" s="3485"/>
      <c r="OYL3" s="3485"/>
      <c r="OYM3" s="3485"/>
      <c r="OYN3" s="3485"/>
      <c r="OYO3" s="3485"/>
      <c r="OYP3" s="3485"/>
      <c r="OYQ3" s="3485"/>
      <c r="OYR3" s="3485"/>
      <c r="OYS3" s="3485"/>
      <c r="OYT3" s="3485"/>
      <c r="OYU3" s="3485"/>
      <c r="OYV3" s="3485"/>
      <c r="OYW3" s="3485"/>
      <c r="OYX3" s="3485"/>
      <c r="OYY3" s="3485"/>
      <c r="OYZ3" s="3485"/>
      <c r="OZA3" s="3485"/>
      <c r="OZB3" s="3485"/>
      <c r="OZC3" s="3485"/>
      <c r="OZD3" s="3485"/>
      <c r="OZE3" s="3485"/>
      <c r="OZF3" s="3485"/>
      <c r="OZG3" s="3485"/>
      <c r="OZH3" s="3485"/>
      <c r="OZI3" s="3485"/>
      <c r="OZJ3" s="3485"/>
      <c r="OZK3" s="3485"/>
      <c r="OZL3" s="3485"/>
      <c r="OZM3" s="3485"/>
      <c r="OZN3" s="3485"/>
      <c r="OZO3" s="3485"/>
      <c r="OZP3" s="3485"/>
      <c r="OZQ3" s="3485"/>
      <c r="OZR3" s="3485"/>
      <c r="OZS3" s="3485"/>
      <c r="OZT3" s="3485"/>
      <c r="OZU3" s="3485"/>
      <c r="OZV3" s="3485"/>
      <c r="OZW3" s="3485"/>
      <c r="OZX3" s="3485"/>
      <c r="OZY3" s="3485"/>
      <c r="OZZ3" s="3485"/>
      <c r="PAA3" s="3485"/>
      <c r="PAB3" s="3485"/>
      <c r="PAC3" s="3485"/>
      <c r="PAD3" s="3485"/>
      <c r="PAE3" s="3485"/>
      <c r="PAF3" s="3485"/>
      <c r="PAG3" s="3485"/>
      <c r="PAH3" s="3485"/>
      <c r="PAI3" s="3485"/>
      <c r="PAJ3" s="3485"/>
      <c r="PAK3" s="3485"/>
      <c r="PAL3" s="3485"/>
      <c r="PAM3" s="3485"/>
      <c r="PAN3" s="3485"/>
      <c r="PAO3" s="3485"/>
      <c r="PAP3" s="3485"/>
      <c r="PAQ3" s="3485"/>
      <c r="PAR3" s="3485"/>
      <c r="PAS3" s="3485"/>
      <c r="PAT3" s="3485"/>
      <c r="PAU3" s="3485"/>
      <c r="PAV3" s="3485"/>
      <c r="PAW3" s="3485"/>
      <c r="PAX3" s="3485"/>
      <c r="PAY3" s="3485"/>
      <c r="PAZ3" s="3485"/>
      <c r="PBA3" s="3485"/>
      <c r="PBB3" s="3485"/>
      <c r="PBC3" s="3485"/>
      <c r="PBD3" s="3485"/>
      <c r="PBE3" s="3485"/>
      <c r="PBF3" s="3485"/>
      <c r="PBG3" s="3485"/>
      <c r="PBH3" s="3485"/>
      <c r="PBI3" s="3485"/>
      <c r="PBJ3" s="3485"/>
      <c r="PBK3" s="3485"/>
      <c r="PBL3" s="3485"/>
      <c r="PBM3" s="3485"/>
      <c r="PBN3" s="3485"/>
      <c r="PBO3" s="3485"/>
      <c r="PBP3" s="3485"/>
      <c r="PBQ3" s="3485"/>
      <c r="PBR3" s="3485"/>
      <c r="PBS3" s="3485"/>
      <c r="PBT3" s="3485"/>
      <c r="PBU3" s="3485"/>
      <c r="PBV3" s="3485"/>
      <c r="PBW3" s="3485"/>
      <c r="PBX3" s="3485"/>
      <c r="PBY3" s="3485"/>
      <c r="PBZ3" s="3485"/>
      <c r="PCA3" s="3485"/>
      <c r="PCB3" s="3485"/>
      <c r="PCC3" s="3485"/>
      <c r="PCD3" s="3485"/>
      <c r="PCE3" s="3485"/>
      <c r="PCF3" s="3485"/>
      <c r="PCG3" s="3485"/>
      <c r="PCH3" s="3485"/>
      <c r="PCI3" s="3485"/>
      <c r="PCJ3" s="3485"/>
      <c r="PCK3" s="3485"/>
      <c r="PCL3" s="3485"/>
      <c r="PCM3" s="3485"/>
      <c r="PCN3" s="3485"/>
      <c r="PCO3" s="3485"/>
      <c r="PCP3" s="3485"/>
      <c r="PCQ3" s="3485"/>
      <c r="PCR3" s="3485"/>
      <c r="PCS3" s="3485"/>
      <c r="PCT3" s="3485"/>
      <c r="PCU3" s="3485"/>
      <c r="PCV3" s="3485"/>
      <c r="PCW3" s="3485"/>
      <c r="PCX3" s="3485"/>
      <c r="PCY3" s="3485"/>
      <c r="PCZ3" s="3485"/>
      <c r="PDA3" s="3485"/>
      <c r="PDB3" s="3485"/>
      <c r="PDC3" s="3485"/>
      <c r="PDD3" s="3485"/>
      <c r="PDE3" s="3485"/>
      <c r="PDF3" s="3485"/>
      <c r="PDG3" s="3485"/>
      <c r="PDH3" s="3485"/>
      <c r="PDI3" s="3485"/>
      <c r="PDJ3" s="3485"/>
      <c r="PDK3" s="3485"/>
      <c r="PDL3" s="3485"/>
      <c r="PDM3" s="3485"/>
      <c r="PDN3" s="3485"/>
      <c r="PDO3" s="3485"/>
      <c r="PDP3" s="3485"/>
      <c r="PDQ3" s="3485"/>
      <c r="PDR3" s="3485"/>
      <c r="PDS3" s="3485"/>
      <c r="PDT3" s="3485"/>
      <c r="PDU3" s="3485"/>
      <c r="PDV3" s="3485"/>
      <c r="PDW3" s="3485"/>
      <c r="PDX3" s="3485"/>
      <c r="PDY3" s="3485"/>
      <c r="PDZ3" s="3485"/>
      <c r="PEA3" s="3485"/>
      <c r="PEB3" s="3485"/>
      <c r="PEC3" s="3485"/>
      <c r="PED3" s="3485"/>
      <c r="PEE3" s="3485"/>
      <c r="PEF3" s="3485"/>
      <c r="PEG3" s="3485"/>
      <c r="PEH3" s="3485"/>
      <c r="PEI3" s="3485"/>
      <c r="PEJ3" s="3485"/>
      <c r="PEK3" s="3485"/>
      <c r="PEL3" s="3485"/>
      <c r="PEM3" s="3485"/>
      <c r="PEN3" s="3485"/>
      <c r="PEO3" s="3485"/>
      <c r="PEP3" s="3485"/>
      <c r="PEQ3" s="3485"/>
      <c r="PER3" s="3485"/>
      <c r="PES3" s="3485"/>
      <c r="PET3" s="3485"/>
      <c r="PEU3" s="3485"/>
      <c r="PEV3" s="3485"/>
      <c r="PEW3" s="3485"/>
      <c r="PEX3" s="3485"/>
      <c r="PEY3" s="3485"/>
      <c r="PEZ3" s="3485"/>
      <c r="PFA3" s="3485"/>
      <c r="PFB3" s="3485"/>
      <c r="PFC3" s="3485"/>
      <c r="PFD3" s="3485"/>
      <c r="PFE3" s="3485"/>
      <c r="PFF3" s="3485"/>
      <c r="PFG3" s="3485"/>
      <c r="PFH3" s="3485"/>
      <c r="PFI3" s="3485"/>
      <c r="PFJ3" s="3485"/>
      <c r="PFK3" s="3485"/>
      <c r="PFL3" s="3485"/>
      <c r="PFM3" s="3485"/>
      <c r="PFN3" s="3485"/>
      <c r="PFO3" s="3485"/>
      <c r="PFP3" s="3485"/>
      <c r="PFQ3" s="3485"/>
      <c r="PFR3" s="3485"/>
      <c r="PFS3" s="3485"/>
      <c r="PFT3" s="3485"/>
      <c r="PFU3" s="3485"/>
      <c r="PFV3" s="3485"/>
      <c r="PFW3" s="3485"/>
      <c r="PFX3" s="3485"/>
      <c r="PFY3" s="3485"/>
      <c r="PFZ3" s="3485"/>
      <c r="PGA3" s="3485"/>
      <c r="PGB3" s="3485"/>
      <c r="PGC3" s="3485"/>
      <c r="PGD3" s="3485"/>
      <c r="PGE3" s="3485"/>
      <c r="PGF3" s="3485"/>
      <c r="PGG3" s="3485"/>
      <c r="PGH3" s="3485"/>
      <c r="PGI3" s="3485"/>
      <c r="PGJ3" s="3485"/>
      <c r="PGK3" s="3485"/>
      <c r="PGL3" s="3485"/>
      <c r="PGM3" s="3485"/>
      <c r="PGN3" s="3485"/>
      <c r="PGO3" s="3485"/>
      <c r="PGP3" s="3485"/>
      <c r="PGQ3" s="3485"/>
      <c r="PGR3" s="3485"/>
      <c r="PGS3" s="3485"/>
      <c r="PGT3" s="3485"/>
      <c r="PGU3" s="3485"/>
      <c r="PGV3" s="3485"/>
      <c r="PGW3" s="3485"/>
      <c r="PGX3" s="3485"/>
      <c r="PGY3" s="3485"/>
      <c r="PGZ3" s="3485"/>
      <c r="PHA3" s="3485"/>
      <c r="PHB3" s="3485"/>
      <c r="PHC3" s="3485"/>
      <c r="PHD3" s="3485"/>
      <c r="PHE3" s="3485"/>
      <c r="PHF3" s="3485"/>
      <c r="PHG3" s="3485"/>
      <c r="PHH3" s="3485"/>
      <c r="PHI3" s="3485"/>
      <c r="PHJ3" s="3485"/>
      <c r="PHK3" s="3485"/>
      <c r="PHL3" s="3485"/>
      <c r="PHM3" s="3485"/>
      <c r="PHN3" s="3485"/>
      <c r="PHO3" s="3485"/>
      <c r="PHP3" s="3485"/>
      <c r="PHQ3" s="3485"/>
      <c r="PHR3" s="3485"/>
      <c r="PHS3" s="3485"/>
      <c r="PHT3" s="3485"/>
      <c r="PHU3" s="3485"/>
      <c r="PHV3" s="3485"/>
      <c r="PHW3" s="3485"/>
      <c r="PHX3" s="3485"/>
      <c r="PHY3" s="3485"/>
      <c r="PHZ3" s="3485"/>
      <c r="PIA3" s="3485"/>
      <c r="PIB3" s="3485"/>
      <c r="PIC3" s="3485"/>
      <c r="PID3" s="3485"/>
      <c r="PIE3" s="3485"/>
      <c r="PIF3" s="3485"/>
      <c r="PIG3" s="3485"/>
      <c r="PIH3" s="3485"/>
      <c r="PII3" s="3485"/>
      <c r="PIJ3" s="3485"/>
      <c r="PIK3" s="3485"/>
      <c r="PIL3" s="3485"/>
      <c r="PIM3" s="3485"/>
      <c r="PIN3" s="3485"/>
      <c r="PIO3" s="3485"/>
      <c r="PIP3" s="3485"/>
      <c r="PIQ3" s="3485"/>
      <c r="PIR3" s="3485"/>
      <c r="PIS3" s="3485"/>
      <c r="PIT3" s="3485"/>
      <c r="PIU3" s="3485"/>
      <c r="PIV3" s="3485"/>
      <c r="PIW3" s="3485"/>
      <c r="PIX3" s="3485"/>
      <c r="PIY3" s="3485"/>
      <c r="PIZ3" s="3485"/>
      <c r="PJA3" s="3485"/>
      <c r="PJB3" s="3485"/>
      <c r="PJC3" s="3485"/>
      <c r="PJD3" s="3485"/>
      <c r="PJE3" s="3485"/>
      <c r="PJF3" s="3485"/>
      <c r="PJG3" s="3485"/>
      <c r="PJH3" s="3485"/>
      <c r="PJI3" s="3485"/>
      <c r="PJJ3" s="3485"/>
      <c r="PJK3" s="3485"/>
      <c r="PJL3" s="3485"/>
      <c r="PJM3" s="3485"/>
      <c r="PJN3" s="3485"/>
      <c r="PJO3" s="3485"/>
      <c r="PJP3" s="3485"/>
      <c r="PJQ3" s="3485"/>
      <c r="PJR3" s="3485"/>
      <c r="PJS3" s="3485"/>
      <c r="PJT3" s="3485"/>
      <c r="PJU3" s="3485"/>
      <c r="PJV3" s="3485"/>
      <c r="PJW3" s="3485"/>
      <c r="PJX3" s="3485"/>
      <c r="PJY3" s="3485"/>
      <c r="PJZ3" s="3485"/>
      <c r="PKA3" s="3485"/>
      <c r="PKB3" s="3485"/>
      <c r="PKC3" s="3485"/>
      <c r="PKD3" s="3485"/>
      <c r="PKE3" s="3485"/>
      <c r="PKF3" s="3485"/>
      <c r="PKG3" s="3485"/>
      <c r="PKH3" s="3485"/>
      <c r="PKI3" s="3485"/>
      <c r="PKJ3" s="3485"/>
      <c r="PKK3" s="3485"/>
      <c r="PKL3" s="3485"/>
      <c r="PKM3" s="3485"/>
      <c r="PKN3" s="3485"/>
      <c r="PKO3" s="3485"/>
      <c r="PKP3" s="3485"/>
      <c r="PKQ3" s="3485"/>
      <c r="PKR3" s="3485"/>
      <c r="PKS3" s="3485"/>
      <c r="PKT3" s="3485"/>
      <c r="PKU3" s="3485"/>
      <c r="PKV3" s="3485"/>
      <c r="PKW3" s="3485"/>
      <c r="PKX3" s="3485"/>
      <c r="PKY3" s="3485"/>
      <c r="PKZ3" s="3485"/>
      <c r="PLA3" s="3485"/>
      <c r="PLB3" s="3485"/>
      <c r="PLC3" s="3485"/>
      <c r="PLD3" s="3485"/>
      <c r="PLE3" s="3485"/>
      <c r="PLF3" s="3485"/>
      <c r="PLG3" s="3485"/>
      <c r="PLH3" s="3485"/>
      <c r="PLI3" s="3485"/>
      <c r="PLJ3" s="3485"/>
      <c r="PLK3" s="3485"/>
      <c r="PLL3" s="3485"/>
      <c r="PLM3" s="3485"/>
      <c r="PLN3" s="3485"/>
      <c r="PLO3" s="3485"/>
      <c r="PLP3" s="3485"/>
      <c r="PLQ3" s="3485"/>
      <c r="PLR3" s="3485"/>
      <c r="PLS3" s="3485"/>
      <c r="PLT3" s="3485"/>
      <c r="PLU3" s="3485"/>
      <c r="PLV3" s="3485"/>
      <c r="PLW3" s="3485"/>
      <c r="PLX3" s="3485"/>
      <c r="PLY3" s="3485"/>
      <c r="PLZ3" s="3485"/>
      <c r="PMA3" s="3485"/>
      <c r="PMB3" s="3485"/>
      <c r="PMC3" s="3485"/>
      <c r="PMD3" s="3485"/>
      <c r="PME3" s="3485"/>
      <c r="PMF3" s="3485"/>
      <c r="PMG3" s="3485"/>
      <c r="PMH3" s="3485"/>
      <c r="PMI3" s="3485"/>
      <c r="PMJ3" s="3485"/>
      <c r="PMK3" s="3485"/>
      <c r="PML3" s="3485"/>
      <c r="PMM3" s="3485"/>
      <c r="PMN3" s="3485"/>
      <c r="PMO3" s="3485"/>
      <c r="PMP3" s="3485"/>
      <c r="PMQ3" s="3485"/>
      <c r="PMR3" s="3485"/>
      <c r="PMS3" s="3485"/>
      <c r="PMT3" s="3485"/>
      <c r="PMU3" s="3485"/>
      <c r="PMV3" s="3485"/>
      <c r="PMW3" s="3485"/>
      <c r="PMX3" s="3485"/>
      <c r="PMY3" s="3485"/>
      <c r="PMZ3" s="3485"/>
      <c r="PNA3" s="3485"/>
      <c r="PNB3" s="3485"/>
      <c r="PNC3" s="3485"/>
      <c r="PND3" s="3485"/>
      <c r="PNE3" s="3485"/>
      <c r="PNF3" s="3485"/>
      <c r="PNG3" s="3485"/>
      <c r="PNH3" s="3485"/>
      <c r="PNI3" s="3485"/>
      <c r="PNJ3" s="3485"/>
      <c r="PNK3" s="3485"/>
      <c r="PNL3" s="3485"/>
      <c r="PNM3" s="3485"/>
      <c r="PNN3" s="3485"/>
      <c r="PNO3" s="3485"/>
      <c r="PNP3" s="3485"/>
      <c r="PNQ3" s="3485"/>
      <c r="PNR3" s="3485"/>
      <c r="PNS3" s="3485"/>
      <c r="PNT3" s="3485"/>
      <c r="PNU3" s="3485"/>
      <c r="PNV3" s="3485"/>
      <c r="PNW3" s="3485"/>
      <c r="PNX3" s="3485"/>
      <c r="PNY3" s="3485"/>
      <c r="PNZ3" s="3485"/>
      <c r="POA3" s="3485"/>
      <c r="POB3" s="3485"/>
      <c r="POC3" s="3485"/>
      <c r="POD3" s="3485"/>
      <c r="POE3" s="3485"/>
      <c r="POF3" s="3485"/>
      <c r="POG3" s="3485"/>
      <c r="POH3" s="3485"/>
      <c r="POI3" s="3485"/>
      <c r="POJ3" s="3485"/>
      <c r="POK3" s="3485"/>
      <c r="POL3" s="3485"/>
      <c r="POM3" s="3485"/>
      <c r="PON3" s="3485"/>
      <c r="POO3" s="3485"/>
      <c r="POP3" s="3485"/>
      <c r="POQ3" s="3485"/>
      <c r="POR3" s="3485"/>
      <c r="POS3" s="3485"/>
      <c r="POT3" s="3485"/>
      <c r="POU3" s="3485"/>
      <c r="POV3" s="3485"/>
      <c r="POW3" s="3485"/>
      <c r="POX3" s="3485"/>
      <c r="POY3" s="3485"/>
      <c r="POZ3" s="3485"/>
      <c r="PPA3" s="3485"/>
      <c r="PPB3" s="3485"/>
      <c r="PPC3" s="3485"/>
      <c r="PPD3" s="3485"/>
      <c r="PPE3" s="3485"/>
      <c r="PPF3" s="3485"/>
      <c r="PPG3" s="3485"/>
      <c r="PPH3" s="3485"/>
      <c r="PPI3" s="3485"/>
      <c r="PPJ3" s="3485"/>
      <c r="PPK3" s="3485"/>
      <c r="PPL3" s="3485"/>
      <c r="PPM3" s="3485"/>
      <c r="PPN3" s="3485"/>
      <c r="PPO3" s="3485"/>
      <c r="PPP3" s="3485"/>
      <c r="PPQ3" s="3485"/>
      <c r="PPR3" s="3485"/>
      <c r="PPS3" s="3485"/>
      <c r="PPT3" s="3485"/>
      <c r="PPU3" s="3485"/>
      <c r="PPV3" s="3485"/>
      <c r="PPW3" s="3485"/>
      <c r="PPX3" s="3485"/>
      <c r="PPY3" s="3485"/>
      <c r="PPZ3" s="3485"/>
      <c r="PQA3" s="3485"/>
      <c r="PQB3" s="3485"/>
      <c r="PQC3" s="3485"/>
      <c r="PQD3" s="3485"/>
      <c r="PQE3" s="3485"/>
      <c r="PQF3" s="3485"/>
      <c r="PQG3" s="3485"/>
      <c r="PQH3" s="3485"/>
      <c r="PQI3" s="3485"/>
      <c r="PQJ3" s="3485"/>
      <c r="PQK3" s="3485"/>
      <c r="PQL3" s="3485"/>
      <c r="PQM3" s="3485"/>
      <c r="PQN3" s="3485"/>
      <c r="PQO3" s="3485"/>
      <c r="PQP3" s="3485"/>
      <c r="PQQ3" s="3485"/>
      <c r="PQR3" s="3485"/>
      <c r="PQS3" s="3485"/>
      <c r="PQT3" s="3485"/>
      <c r="PQU3" s="3485"/>
      <c r="PQV3" s="3485"/>
      <c r="PQW3" s="3485"/>
      <c r="PQX3" s="3485"/>
      <c r="PQY3" s="3485"/>
      <c r="PQZ3" s="3485"/>
      <c r="PRA3" s="3485"/>
      <c r="PRB3" s="3485"/>
      <c r="PRC3" s="3485"/>
      <c r="PRD3" s="3485"/>
      <c r="PRE3" s="3485"/>
      <c r="PRF3" s="3485"/>
      <c r="PRG3" s="3485"/>
      <c r="PRH3" s="3485"/>
      <c r="PRI3" s="3485"/>
      <c r="PRJ3" s="3485"/>
      <c r="PRK3" s="3485"/>
      <c r="PRL3" s="3485"/>
      <c r="PRM3" s="3485"/>
      <c r="PRN3" s="3485"/>
      <c r="PRO3" s="3485"/>
      <c r="PRP3" s="3485"/>
      <c r="PRQ3" s="3485"/>
      <c r="PRR3" s="3485"/>
      <c r="PRS3" s="3485"/>
      <c r="PRT3" s="3485"/>
      <c r="PRU3" s="3485"/>
      <c r="PRV3" s="3485"/>
      <c r="PRW3" s="3485"/>
      <c r="PRX3" s="3485"/>
      <c r="PRY3" s="3485"/>
      <c r="PRZ3" s="3485"/>
      <c r="PSA3" s="3485"/>
      <c r="PSB3" s="3485"/>
      <c r="PSC3" s="3485"/>
      <c r="PSD3" s="3485"/>
      <c r="PSE3" s="3485"/>
      <c r="PSF3" s="3485"/>
      <c r="PSG3" s="3485"/>
      <c r="PSH3" s="3485"/>
      <c r="PSI3" s="3485"/>
      <c r="PSJ3" s="3485"/>
      <c r="PSK3" s="3485"/>
      <c r="PSL3" s="3485"/>
      <c r="PSM3" s="3485"/>
      <c r="PSN3" s="3485"/>
      <c r="PSO3" s="3485"/>
      <c r="PSP3" s="3485"/>
      <c r="PSQ3" s="3485"/>
      <c r="PSR3" s="3485"/>
      <c r="PSS3" s="3485"/>
      <c r="PST3" s="3485"/>
      <c r="PSU3" s="3485"/>
      <c r="PSV3" s="3485"/>
      <c r="PSW3" s="3485"/>
      <c r="PSX3" s="3485"/>
      <c r="PSY3" s="3485"/>
      <c r="PSZ3" s="3485"/>
      <c r="PTA3" s="3485"/>
      <c r="PTB3" s="3485"/>
      <c r="PTC3" s="3485"/>
      <c r="PTD3" s="3485"/>
      <c r="PTE3" s="3485"/>
      <c r="PTF3" s="3485"/>
      <c r="PTG3" s="3485"/>
      <c r="PTH3" s="3485"/>
      <c r="PTI3" s="3485"/>
      <c r="PTJ3" s="3485"/>
      <c r="PTK3" s="3485"/>
      <c r="PTL3" s="3485"/>
      <c r="PTM3" s="3485"/>
      <c r="PTN3" s="3485"/>
      <c r="PTO3" s="3485"/>
      <c r="PTP3" s="3485"/>
      <c r="PTQ3" s="3485"/>
      <c r="PTR3" s="3485"/>
      <c r="PTS3" s="3485"/>
      <c r="PTT3" s="3485"/>
      <c r="PTU3" s="3485"/>
      <c r="PTV3" s="3485"/>
      <c r="PTW3" s="3485"/>
      <c r="PTX3" s="3485"/>
      <c r="PTY3" s="3485"/>
      <c r="PTZ3" s="3485"/>
      <c r="PUA3" s="3485"/>
      <c r="PUB3" s="3485"/>
      <c r="PUC3" s="3485"/>
      <c r="PUD3" s="3485"/>
      <c r="PUE3" s="3485"/>
      <c r="PUF3" s="3485"/>
      <c r="PUG3" s="3485"/>
      <c r="PUH3" s="3485"/>
      <c r="PUI3" s="3485"/>
      <c r="PUJ3" s="3485"/>
      <c r="PUK3" s="3485"/>
      <c r="PUL3" s="3485"/>
      <c r="PUM3" s="3485"/>
      <c r="PUN3" s="3485"/>
      <c r="PUO3" s="3485"/>
      <c r="PUP3" s="3485"/>
      <c r="PUQ3" s="3485"/>
      <c r="PUR3" s="3485"/>
      <c r="PUS3" s="3485"/>
      <c r="PUT3" s="3485"/>
      <c r="PUU3" s="3485"/>
      <c r="PUV3" s="3485"/>
      <c r="PUW3" s="3485"/>
      <c r="PUX3" s="3485"/>
      <c r="PUY3" s="3485"/>
      <c r="PUZ3" s="3485"/>
      <c r="PVA3" s="3485"/>
      <c r="PVB3" s="3485"/>
      <c r="PVC3" s="3485"/>
      <c r="PVD3" s="3485"/>
      <c r="PVE3" s="3485"/>
      <c r="PVF3" s="3485"/>
      <c r="PVG3" s="3485"/>
      <c r="PVH3" s="3485"/>
      <c r="PVI3" s="3485"/>
      <c r="PVJ3" s="3485"/>
      <c r="PVK3" s="3485"/>
      <c r="PVL3" s="3485"/>
      <c r="PVM3" s="3485"/>
      <c r="PVN3" s="3485"/>
      <c r="PVO3" s="3485"/>
      <c r="PVP3" s="3485"/>
      <c r="PVQ3" s="3485"/>
      <c r="PVR3" s="3485"/>
      <c r="PVS3" s="3485"/>
      <c r="PVT3" s="3485"/>
      <c r="PVU3" s="3485"/>
      <c r="PVV3" s="3485"/>
      <c r="PVW3" s="3485"/>
      <c r="PVX3" s="3485"/>
      <c r="PVY3" s="3485"/>
      <c r="PVZ3" s="3485"/>
      <c r="PWA3" s="3485"/>
      <c r="PWB3" s="3485"/>
      <c r="PWC3" s="3485"/>
      <c r="PWD3" s="3485"/>
      <c r="PWE3" s="3485"/>
      <c r="PWF3" s="3485"/>
      <c r="PWG3" s="3485"/>
      <c r="PWH3" s="3485"/>
      <c r="PWI3" s="3485"/>
      <c r="PWJ3" s="3485"/>
      <c r="PWK3" s="3485"/>
      <c r="PWL3" s="3485"/>
      <c r="PWM3" s="3485"/>
      <c r="PWN3" s="3485"/>
      <c r="PWO3" s="3485"/>
      <c r="PWP3" s="3485"/>
      <c r="PWQ3" s="3485"/>
      <c r="PWR3" s="3485"/>
      <c r="PWS3" s="3485"/>
      <c r="PWT3" s="3485"/>
      <c r="PWU3" s="3485"/>
      <c r="PWV3" s="3485"/>
      <c r="PWW3" s="3485"/>
      <c r="PWX3" s="3485"/>
      <c r="PWY3" s="3485"/>
      <c r="PWZ3" s="3485"/>
      <c r="PXA3" s="3485"/>
      <c r="PXB3" s="3485"/>
      <c r="PXC3" s="3485"/>
      <c r="PXD3" s="3485"/>
      <c r="PXE3" s="3485"/>
      <c r="PXF3" s="3485"/>
      <c r="PXG3" s="3485"/>
      <c r="PXH3" s="3485"/>
      <c r="PXI3" s="3485"/>
      <c r="PXJ3" s="3485"/>
      <c r="PXK3" s="3485"/>
      <c r="PXL3" s="3485"/>
      <c r="PXM3" s="3485"/>
      <c r="PXN3" s="3485"/>
      <c r="PXO3" s="3485"/>
      <c r="PXP3" s="3485"/>
      <c r="PXQ3" s="3485"/>
      <c r="PXR3" s="3485"/>
      <c r="PXS3" s="3485"/>
      <c r="PXT3" s="3485"/>
      <c r="PXU3" s="3485"/>
      <c r="PXV3" s="3485"/>
      <c r="PXW3" s="3485"/>
      <c r="PXX3" s="3485"/>
      <c r="PXY3" s="3485"/>
      <c r="PXZ3" s="3485"/>
      <c r="PYA3" s="3485"/>
      <c r="PYB3" s="3485"/>
      <c r="PYC3" s="3485"/>
      <c r="PYD3" s="3485"/>
      <c r="PYE3" s="3485"/>
      <c r="PYF3" s="3485"/>
      <c r="PYG3" s="3485"/>
      <c r="PYH3" s="3485"/>
      <c r="PYI3" s="3485"/>
      <c r="PYJ3" s="3485"/>
      <c r="PYK3" s="3485"/>
      <c r="PYL3" s="3485"/>
      <c r="PYM3" s="3485"/>
      <c r="PYN3" s="3485"/>
      <c r="PYO3" s="3485"/>
      <c r="PYP3" s="3485"/>
      <c r="PYQ3" s="3485"/>
      <c r="PYR3" s="3485"/>
      <c r="PYS3" s="3485"/>
      <c r="PYT3" s="3485"/>
      <c r="PYU3" s="3485"/>
      <c r="PYV3" s="3485"/>
      <c r="PYW3" s="3485"/>
      <c r="PYX3" s="3485"/>
      <c r="PYY3" s="3485"/>
      <c r="PYZ3" s="3485"/>
      <c r="PZA3" s="3485"/>
      <c r="PZB3" s="3485"/>
      <c r="PZC3" s="3485"/>
      <c r="PZD3" s="3485"/>
      <c r="PZE3" s="3485"/>
      <c r="PZF3" s="3485"/>
      <c r="PZG3" s="3485"/>
      <c r="PZH3" s="3485"/>
      <c r="PZI3" s="3485"/>
      <c r="PZJ3" s="3485"/>
      <c r="PZK3" s="3485"/>
      <c r="PZL3" s="3485"/>
      <c r="PZM3" s="3485"/>
      <c r="PZN3" s="3485"/>
      <c r="PZO3" s="3485"/>
      <c r="PZP3" s="3485"/>
      <c r="PZQ3" s="3485"/>
      <c r="PZR3" s="3485"/>
      <c r="PZS3" s="3485"/>
      <c r="PZT3" s="3485"/>
      <c r="PZU3" s="3485"/>
      <c r="PZV3" s="3485"/>
      <c r="PZW3" s="3485"/>
      <c r="PZX3" s="3485"/>
      <c r="PZY3" s="3485"/>
      <c r="PZZ3" s="3485"/>
      <c r="QAA3" s="3485"/>
      <c r="QAB3" s="3485"/>
      <c r="QAC3" s="3485"/>
      <c r="QAD3" s="3485"/>
      <c r="QAE3" s="3485"/>
      <c r="QAF3" s="3485"/>
      <c r="QAG3" s="3485"/>
      <c r="QAH3" s="3485"/>
      <c r="QAI3" s="3485"/>
      <c r="QAJ3" s="3485"/>
      <c r="QAK3" s="3485"/>
      <c r="QAL3" s="3485"/>
      <c r="QAM3" s="3485"/>
      <c r="QAN3" s="3485"/>
      <c r="QAO3" s="3485"/>
      <c r="QAP3" s="3485"/>
      <c r="QAQ3" s="3485"/>
      <c r="QAR3" s="3485"/>
      <c r="QAS3" s="3485"/>
      <c r="QAT3" s="3485"/>
      <c r="QAU3" s="3485"/>
      <c r="QAV3" s="3485"/>
      <c r="QAW3" s="3485"/>
      <c r="QAX3" s="3485"/>
      <c r="QAY3" s="3485"/>
      <c r="QAZ3" s="3485"/>
      <c r="QBA3" s="3485"/>
      <c r="QBB3" s="3485"/>
      <c r="QBC3" s="3485"/>
      <c r="QBD3" s="3485"/>
      <c r="QBE3" s="3485"/>
      <c r="QBF3" s="3485"/>
      <c r="QBG3" s="3485"/>
      <c r="QBH3" s="3485"/>
      <c r="QBI3" s="3485"/>
      <c r="QBJ3" s="3485"/>
      <c r="QBK3" s="3485"/>
      <c r="QBL3" s="3485"/>
      <c r="QBM3" s="3485"/>
      <c r="QBN3" s="3485"/>
      <c r="QBO3" s="3485"/>
      <c r="QBP3" s="3485"/>
      <c r="QBQ3" s="3485"/>
      <c r="QBR3" s="3485"/>
      <c r="QBS3" s="3485"/>
      <c r="QBT3" s="3485"/>
      <c r="QBU3" s="3485"/>
      <c r="QBV3" s="3485"/>
      <c r="QBW3" s="3485"/>
      <c r="QBX3" s="3485"/>
      <c r="QBY3" s="3485"/>
      <c r="QBZ3" s="3485"/>
      <c r="QCA3" s="3485"/>
      <c r="QCB3" s="3485"/>
      <c r="QCC3" s="3485"/>
      <c r="QCD3" s="3485"/>
      <c r="QCE3" s="3485"/>
      <c r="QCF3" s="3485"/>
      <c r="QCG3" s="3485"/>
      <c r="QCH3" s="3485"/>
      <c r="QCI3" s="3485"/>
      <c r="QCJ3" s="3485"/>
      <c r="QCK3" s="3485"/>
      <c r="QCL3" s="3485"/>
      <c r="QCM3" s="3485"/>
      <c r="QCN3" s="3485"/>
      <c r="QCO3" s="3485"/>
      <c r="QCP3" s="3485"/>
      <c r="QCQ3" s="3485"/>
      <c r="QCR3" s="3485"/>
      <c r="QCS3" s="3485"/>
      <c r="QCT3" s="3485"/>
      <c r="QCU3" s="3485"/>
      <c r="QCV3" s="3485"/>
      <c r="QCW3" s="3485"/>
      <c r="QCX3" s="3485"/>
      <c r="QCY3" s="3485"/>
      <c r="QCZ3" s="3485"/>
      <c r="QDA3" s="3485"/>
      <c r="QDB3" s="3485"/>
      <c r="QDC3" s="3485"/>
      <c r="QDD3" s="3485"/>
      <c r="QDE3" s="3485"/>
      <c r="QDF3" s="3485"/>
      <c r="QDG3" s="3485"/>
      <c r="QDH3" s="3485"/>
      <c r="QDI3" s="3485"/>
      <c r="QDJ3" s="3485"/>
      <c r="QDK3" s="3485"/>
      <c r="QDL3" s="3485"/>
      <c r="QDM3" s="3485"/>
      <c r="QDN3" s="3485"/>
      <c r="QDO3" s="3485"/>
      <c r="QDP3" s="3485"/>
      <c r="QDQ3" s="3485"/>
      <c r="QDR3" s="3485"/>
      <c r="QDS3" s="3485"/>
      <c r="QDT3" s="3485"/>
      <c r="QDU3" s="3485"/>
      <c r="QDV3" s="3485"/>
      <c r="QDW3" s="3485"/>
      <c r="QDX3" s="3485"/>
      <c r="QDY3" s="3485"/>
      <c r="QDZ3" s="3485"/>
      <c r="QEA3" s="3485"/>
      <c r="QEB3" s="3485"/>
      <c r="QEC3" s="3485"/>
      <c r="QED3" s="3485"/>
      <c r="QEE3" s="3485"/>
      <c r="QEF3" s="3485"/>
      <c r="QEG3" s="3485"/>
      <c r="QEH3" s="3485"/>
      <c r="QEI3" s="3485"/>
      <c r="QEJ3" s="3485"/>
      <c r="QEK3" s="3485"/>
      <c r="QEL3" s="3485"/>
      <c r="QEM3" s="3485"/>
      <c r="QEN3" s="3485"/>
      <c r="QEO3" s="3485"/>
      <c r="QEP3" s="3485"/>
      <c r="QEQ3" s="3485"/>
      <c r="QER3" s="3485"/>
      <c r="QES3" s="3485"/>
      <c r="QET3" s="3485"/>
      <c r="QEU3" s="3485"/>
      <c r="QEV3" s="3485"/>
      <c r="QEW3" s="3485"/>
      <c r="QEX3" s="3485"/>
      <c r="QEY3" s="3485"/>
      <c r="QEZ3" s="3485"/>
      <c r="QFA3" s="3485"/>
      <c r="QFB3" s="3485"/>
      <c r="QFC3" s="3485"/>
      <c r="QFD3" s="3485"/>
      <c r="QFE3" s="3485"/>
      <c r="QFF3" s="3485"/>
      <c r="QFG3" s="3485"/>
      <c r="QFH3" s="3485"/>
      <c r="QFI3" s="3485"/>
      <c r="QFJ3" s="3485"/>
      <c r="QFK3" s="3485"/>
      <c r="QFL3" s="3485"/>
      <c r="QFM3" s="3485"/>
      <c r="QFN3" s="3485"/>
      <c r="QFO3" s="3485"/>
      <c r="QFP3" s="3485"/>
      <c r="QFQ3" s="3485"/>
      <c r="QFR3" s="3485"/>
      <c r="QFS3" s="3485"/>
      <c r="QFT3" s="3485"/>
      <c r="QFU3" s="3485"/>
      <c r="QFV3" s="3485"/>
      <c r="QFW3" s="3485"/>
      <c r="QFX3" s="3485"/>
      <c r="QFY3" s="3485"/>
      <c r="QFZ3" s="3485"/>
      <c r="QGA3" s="3485"/>
      <c r="QGB3" s="3485"/>
      <c r="QGC3" s="3485"/>
      <c r="QGD3" s="3485"/>
      <c r="QGE3" s="3485"/>
      <c r="QGF3" s="3485"/>
      <c r="QGG3" s="3485"/>
      <c r="QGH3" s="3485"/>
      <c r="QGI3" s="3485"/>
      <c r="QGJ3" s="3485"/>
      <c r="QGK3" s="3485"/>
      <c r="QGL3" s="3485"/>
      <c r="QGM3" s="3485"/>
      <c r="QGN3" s="3485"/>
      <c r="QGO3" s="3485"/>
      <c r="QGP3" s="3485"/>
      <c r="QGQ3" s="3485"/>
      <c r="QGR3" s="3485"/>
      <c r="QGS3" s="3485"/>
      <c r="QGT3" s="3485"/>
      <c r="QGU3" s="3485"/>
      <c r="QGV3" s="3485"/>
      <c r="QGW3" s="3485"/>
      <c r="QGX3" s="3485"/>
      <c r="QGY3" s="3485"/>
      <c r="QGZ3" s="3485"/>
      <c r="QHA3" s="3485"/>
      <c r="QHB3" s="3485"/>
      <c r="QHC3" s="3485"/>
      <c r="QHD3" s="3485"/>
      <c r="QHE3" s="3485"/>
      <c r="QHF3" s="3485"/>
      <c r="QHG3" s="3485"/>
      <c r="QHH3" s="3485"/>
      <c r="QHI3" s="3485"/>
      <c r="QHJ3" s="3485"/>
      <c r="QHK3" s="3485"/>
      <c r="QHL3" s="3485"/>
      <c r="QHM3" s="3485"/>
      <c r="QHN3" s="3485"/>
      <c r="QHO3" s="3485"/>
      <c r="QHP3" s="3485"/>
      <c r="QHQ3" s="3485"/>
      <c r="QHR3" s="3485"/>
      <c r="QHS3" s="3485"/>
      <c r="QHT3" s="3485"/>
      <c r="QHU3" s="3485"/>
      <c r="QHV3" s="3485"/>
      <c r="QHW3" s="3485"/>
      <c r="QHX3" s="3485"/>
      <c r="QHY3" s="3485"/>
      <c r="QHZ3" s="3485"/>
      <c r="QIA3" s="3485"/>
      <c r="QIB3" s="3485"/>
      <c r="QIC3" s="3485"/>
      <c r="QID3" s="3485"/>
      <c r="QIE3" s="3485"/>
      <c r="QIF3" s="3485"/>
      <c r="QIG3" s="3485"/>
      <c r="QIH3" s="3485"/>
      <c r="QII3" s="3485"/>
      <c r="QIJ3" s="3485"/>
      <c r="QIK3" s="3485"/>
      <c r="QIL3" s="3485"/>
      <c r="QIM3" s="3485"/>
      <c r="QIN3" s="3485"/>
      <c r="QIO3" s="3485"/>
      <c r="QIP3" s="3485"/>
      <c r="QIQ3" s="3485"/>
      <c r="QIR3" s="3485"/>
      <c r="QIS3" s="3485"/>
      <c r="QIT3" s="3485"/>
      <c r="QIU3" s="3485"/>
      <c r="QIV3" s="3485"/>
      <c r="QIW3" s="3485"/>
      <c r="QIX3" s="3485"/>
      <c r="QIY3" s="3485"/>
      <c r="QIZ3" s="3485"/>
      <c r="QJA3" s="3485"/>
      <c r="QJB3" s="3485"/>
      <c r="QJC3" s="3485"/>
      <c r="QJD3" s="3485"/>
      <c r="QJE3" s="3485"/>
      <c r="QJF3" s="3485"/>
      <c r="QJG3" s="3485"/>
      <c r="QJH3" s="3485"/>
      <c r="QJI3" s="3485"/>
      <c r="QJJ3" s="3485"/>
      <c r="QJK3" s="3485"/>
      <c r="QJL3" s="3485"/>
      <c r="QJM3" s="3485"/>
      <c r="QJN3" s="3485"/>
      <c r="QJO3" s="3485"/>
      <c r="QJP3" s="3485"/>
      <c r="QJQ3" s="3485"/>
      <c r="QJR3" s="3485"/>
      <c r="QJS3" s="3485"/>
      <c r="QJT3" s="3485"/>
      <c r="QJU3" s="3485"/>
      <c r="QJV3" s="3485"/>
      <c r="QJW3" s="3485"/>
      <c r="QJX3" s="3485"/>
      <c r="QJY3" s="3485"/>
      <c r="QJZ3" s="3485"/>
      <c r="QKA3" s="3485"/>
      <c r="QKB3" s="3485"/>
      <c r="QKC3" s="3485"/>
      <c r="QKD3" s="3485"/>
      <c r="QKE3" s="3485"/>
      <c r="QKF3" s="3485"/>
      <c r="QKG3" s="3485"/>
      <c r="QKH3" s="3485"/>
      <c r="QKI3" s="3485"/>
      <c r="QKJ3" s="3485"/>
      <c r="QKK3" s="3485"/>
      <c r="QKL3" s="3485"/>
      <c r="QKM3" s="3485"/>
      <c r="QKN3" s="3485"/>
      <c r="QKO3" s="3485"/>
      <c r="QKP3" s="3485"/>
      <c r="QKQ3" s="3485"/>
      <c r="QKR3" s="3485"/>
      <c r="QKS3" s="3485"/>
      <c r="QKT3" s="3485"/>
      <c r="QKU3" s="3485"/>
      <c r="QKV3" s="3485"/>
      <c r="QKW3" s="3485"/>
      <c r="QKX3" s="3485"/>
      <c r="QKY3" s="3485"/>
      <c r="QKZ3" s="3485"/>
      <c r="QLA3" s="3485"/>
      <c r="QLB3" s="3485"/>
      <c r="QLC3" s="3485"/>
      <c r="QLD3" s="3485"/>
      <c r="QLE3" s="3485"/>
      <c r="QLF3" s="3485"/>
      <c r="QLG3" s="3485"/>
      <c r="QLH3" s="3485"/>
      <c r="QLI3" s="3485"/>
      <c r="QLJ3" s="3485"/>
      <c r="QLK3" s="3485"/>
      <c r="QLL3" s="3485"/>
      <c r="QLM3" s="3485"/>
      <c r="QLN3" s="3485"/>
      <c r="QLO3" s="3485"/>
      <c r="QLP3" s="3485"/>
      <c r="QLQ3" s="3485"/>
      <c r="QLR3" s="3485"/>
      <c r="QLS3" s="3485"/>
      <c r="QLT3" s="3485"/>
      <c r="QLU3" s="3485"/>
      <c r="QLV3" s="3485"/>
      <c r="QLW3" s="3485"/>
      <c r="QLX3" s="3485"/>
      <c r="QLY3" s="3485"/>
      <c r="QLZ3" s="3485"/>
      <c r="QMA3" s="3485"/>
      <c r="QMB3" s="3485"/>
      <c r="QMC3" s="3485"/>
      <c r="QMD3" s="3485"/>
      <c r="QME3" s="3485"/>
      <c r="QMF3" s="3485"/>
      <c r="QMG3" s="3485"/>
      <c r="QMH3" s="3485"/>
      <c r="QMI3" s="3485"/>
      <c r="QMJ3" s="3485"/>
      <c r="QMK3" s="3485"/>
      <c r="QML3" s="3485"/>
      <c r="QMM3" s="3485"/>
      <c r="QMN3" s="3485"/>
      <c r="QMO3" s="3485"/>
      <c r="QMP3" s="3485"/>
      <c r="QMQ3" s="3485"/>
      <c r="QMR3" s="3485"/>
      <c r="QMS3" s="3485"/>
      <c r="QMT3" s="3485"/>
      <c r="QMU3" s="3485"/>
      <c r="QMV3" s="3485"/>
      <c r="QMW3" s="3485"/>
      <c r="QMX3" s="3485"/>
      <c r="QMY3" s="3485"/>
      <c r="QMZ3" s="3485"/>
      <c r="QNA3" s="3485"/>
      <c r="QNB3" s="3485"/>
      <c r="QNC3" s="3485"/>
      <c r="QND3" s="3485"/>
      <c r="QNE3" s="3485"/>
      <c r="QNF3" s="3485"/>
      <c r="QNG3" s="3485"/>
      <c r="QNH3" s="3485"/>
      <c r="QNI3" s="3485"/>
      <c r="QNJ3" s="3485"/>
      <c r="QNK3" s="3485"/>
      <c r="QNL3" s="3485"/>
      <c r="QNM3" s="3485"/>
      <c r="QNN3" s="3485"/>
      <c r="QNO3" s="3485"/>
      <c r="QNP3" s="3485"/>
      <c r="QNQ3" s="3485"/>
      <c r="QNR3" s="3485"/>
      <c r="QNS3" s="3485"/>
      <c r="QNT3" s="3485"/>
      <c r="QNU3" s="3485"/>
      <c r="QNV3" s="3485"/>
      <c r="QNW3" s="3485"/>
      <c r="QNX3" s="3485"/>
      <c r="QNY3" s="3485"/>
      <c r="QNZ3" s="3485"/>
      <c r="QOA3" s="3485"/>
      <c r="QOB3" s="3485"/>
      <c r="QOC3" s="3485"/>
      <c r="QOD3" s="3485"/>
      <c r="QOE3" s="3485"/>
      <c r="QOF3" s="3485"/>
      <c r="QOG3" s="3485"/>
      <c r="QOH3" s="3485"/>
      <c r="QOI3" s="3485"/>
      <c r="QOJ3" s="3485"/>
      <c r="QOK3" s="3485"/>
      <c r="QOL3" s="3485"/>
      <c r="QOM3" s="3485"/>
      <c r="QON3" s="3485"/>
      <c r="QOO3" s="3485"/>
      <c r="QOP3" s="3485"/>
      <c r="QOQ3" s="3485"/>
      <c r="QOR3" s="3485"/>
      <c r="QOS3" s="3485"/>
      <c r="QOT3" s="3485"/>
      <c r="QOU3" s="3485"/>
      <c r="QOV3" s="3485"/>
      <c r="QOW3" s="3485"/>
      <c r="QOX3" s="3485"/>
      <c r="QOY3" s="3485"/>
      <c r="QOZ3" s="3485"/>
      <c r="QPA3" s="3485"/>
      <c r="QPB3" s="3485"/>
      <c r="QPC3" s="3485"/>
      <c r="QPD3" s="3485"/>
      <c r="QPE3" s="3485"/>
      <c r="QPF3" s="3485"/>
      <c r="QPG3" s="3485"/>
      <c r="QPH3" s="3485"/>
      <c r="QPI3" s="3485"/>
      <c r="QPJ3" s="3485"/>
      <c r="QPK3" s="3485"/>
      <c r="QPL3" s="3485"/>
      <c r="QPM3" s="3485"/>
      <c r="QPN3" s="3485"/>
      <c r="QPO3" s="3485"/>
      <c r="QPP3" s="3485"/>
      <c r="QPQ3" s="3485"/>
      <c r="QPR3" s="3485"/>
      <c r="QPS3" s="3485"/>
      <c r="QPT3" s="3485"/>
      <c r="QPU3" s="3485"/>
      <c r="QPV3" s="3485"/>
      <c r="QPW3" s="3485"/>
      <c r="QPX3" s="3485"/>
      <c r="QPY3" s="3485"/>
      <c r="QPZ3" s="3485"/>
      <c r="QQA3" s="3485"/>
      <c r="QQB3" s="3485"/>
      <c r="QQC3" s="3485"/>
      <c r="QQD3" s="3485"/>
      <c r="QQE3" s="3485"/>
      <c r="QQF3" s="3485"/>
      <c r="QQG3" s="3485"/>
      <c r="QQH3" s="3485"/>
      <c r="QQI3" s="3485"/>
      <c r="QQJ3" s="3485"/>
      <c r="QQK3" s="3485"/>
      <c r="QQL3" s="3485"/>
      <c r="QQM3" s="3485"/>
      <c r="QQN3" s="3485"/>
      <c r="QQO3" s="3485"/>
      <c r="QQP3" s="3485"/>
      <c r="QQQ3" s="3485"/>
      <c r="QQR3" s="3485"/>
      <c r="QQS3" s="3485"/>
      <c r="QQT3" s="3485"/>
      <c r="QQU3" s="3485"/>
      <c r="QQV3" s="3485"/>
      <c r="QQW3" s="3485"/>
      <c r="QQX3" s="3485"/>
      <c r="QQY3" s="3485"/>
      <c r="QQZ3" s="3485"/>
      <c r="QRA3" s="3485"/>
      <c r="QRB3" s="3485"/>
      <c r="QRC3" s="3485"/>
      <c r="QRD3" s="3485"/>
      <c r="QRE3" s="3485"/>
      <c r="QRF3" s="3485"/>
      <c r="QRG3" s="3485"/>
      <c r="QRH3" s="3485"/>
      <c r="QRI3" s="3485"/>
      <c r="QRJ3" s="3485"/>
      <c r="QRK3" s="3485"/>
      <c r="QRL3" s="3485"/>
      <c r="QRM3" s="3485"/>
      <c r="QRN3" s="3485"/>
      <c r="QRO3" s="3485"/>
      <c r="QRP3" s="3485"/>
      <c r="QRQ3" s="3485"/>
      <c r="QRR3" s="3485"/>
      <c r="QRS3" s="3485"/>
      <c r="QRT3" s="3485"/>
      <c r="QRU3" s="3485"/>
      <c r="QRV3" s="3485"/>
      <c r="QRW3" s="3485"/>
      <c r="QRX3" s="3485"/>
      <c r="QRY3" s="3485"/>
      <c r="QRZ3" s="3485"/>
      <c r="QSA3" s="3485"/>
      <c r="QSB3" s="3485"/>
      <c r="QSC3" s="3485"/>
      <c r="QSD3" s="3485"/>
      <c r="QSE3" s="3485"/>
      <c r="QSF3" s="3485"/>
      <c r="QSG3" s="3485"/>
      <c r="QSH3" s="3485"/>
      <c r="QSI3" s="3485"/>
      <c r="QSJ3" s="3485"/>
      <c r="QSK3" s="3485"/>
      <c r="QSL3" s="3485"/>
      <c r="QSM3" s="3485"/>
      <c r="QSN3" s="3485"/>
      <c r="QSO3" s="3485"/>
      <c r="QSP3" s="3485"/>
      <c r="QSQ3" s="3485"/>
      <c r="QSR3" s="3485"/>
      <c r="QSS3" s="3485"/>
      <c r="QST3" s="3485"/>
      <c r="QSU3" s="3485"/>
      <c r="QSV3" s="3485"/>
      <c r="QSW3" s="3485"/>
      <c r="QSX3" s="3485"/>
      <c r="QSY3" s="3485"/>
      <c r="QSZ3" s="3485"/>
      <c r="QTA3" s="3485"/>
      <c r="QTB3" s="3485"/>
      <c r="QTC3" s="3485"/>
      <c r="QTD3" s="3485"/>
      <c r="QTE3" s="3485"/>
      <c r="QTF3" s="3485"/>
      <c r="QTG3" s="3485"/>
      <c r="QTH3" s="3485"/>
      <c r="QTI3" s="3485"/>
      <c r="QTJ3" s="3485"/>
      <c r="QTK3" s="3485"/>
      <c r="QTL3" s="3485"/>
      <c r="QTM3" s="3485"/>
      <c r="QTN3" s="3485"/>
      <c r="QTO3" s="3485"/>
      <c r="QTP3" s="3485"/>
      <c r="QTQ3" s="3485"/>
      <c r="QTR3" s="3485"/>
      <c r="QTS3" s="3485"/>
      <c r="QTT3" s="3485"/>
      <c r="QTU3" s="3485"/>
      <c r="QTV3" s="3485"/>
      <c r="QTW3" s="3485"/>
      <c r="QTX3" s="3485"/>
      <c r="QTY3" s="3485"/>
      <c r="QTZ3" s="3485"/>
      <c r="QUA3" s="3485"/>
      <c r="QUB3" s="3485"/>
      <c r="QUC3" s="3485"/>
      <c r="QUD3" s="3485"/>
      <c r="QUE3" s="3485"/>
      <c r="QUF3" s="3485"/>
      <c r="QUG3" s="3485"/>
      <c r="QUH3" s="3485"/>
      <c r="QUI3" s="3485"/>
      <c r="QUJ3" s="3485"/>
      <c r="QUK3" s="3485"/>
      <c r="QUL3" s="3485"/>
      <c r="QUM3" s="3485"/>
      <c r="QUN3" s="3485"/>
      <c r="QUO3" s="3485"/>
      <c r="QUP3" s="3485"/>
      <c r="QUQ3" s="3485"/>
      <c r="QUR3" s="3485"/>
      <c r="QUS3" s="3485"/>
      <c r="QUT3" s="3485"/>
      <c r="QUU3" s="3485"/>
      <c r="QUV3" s="3485"/>
      <c r="QUW3" s="3485"/>
      <c r="QUX3" s="3485"/>
      <c r="QUY3" s="3485"/>
      <c r="QUZ3" s="3485"/>
      <c r="QVA3" s="3485"/>
      <c r="QVB3" s="3485"/>
      <c r="QVC3" s="3485"/>
      <c r="QVD3" s="3485"/>
      <c r="QVE3" s="3485"/>
      <c r="QVF3" s="3485"/>
      <c r="QVG3" s="3485"/>
      <c r="QVH3" s="3485"/>
      <c r="QVI3" s="3485"/>
      <c r="QVJ3" s="3485"/>
      <c r="QVK3" s="3485"/>
      <c r="QVL3" s="3485"/>
      <c r="QVM3" s="3485"/>
      <c r="QVN3" s="3485"/>
      <c r="QVO3" s="3485"/>
      <c r="QVP3" s="3485"/>
      <c r="QVQ3" s="3485"/>
      <c r="QVR3" s="3485"/>
      <c r="QVS3" s="3485"/>
      <c r="QVT3" s="3485"/>
      <c r="QVU3" s="3485"/>
      <c r="QVV3" s="3485"/>
      <c r="QVW3" s="3485"/>
      <c r="QVX3" s="3485"/>
      <c r="QVY3" s="3485"/>
      <c r="QVZ3" s="3485"/>
      <c r="QWA3" s="3485"/>
      <c r="QWB3" s="3485"/>
      <c r="QWC3" s="3485"/>
      <c r="QWD3" s="3485"/>
      <c r="QWE3" s="3485"/>
      <c r="QWF3" s="3485"/>
      <c r="QWG3" s="3485"/>
      <c r="QWH3" s="3485"/>
      <c r="QWI3" s="3485"/>
      <c r="QWJ3" s="3485"/>
      <c r="QWK3" s="3485"/>
      <c r="QWL3" s="3485"/>
      <c r="QWM3" s="3485"/>
      <c r="QWN3" s="3485"/>
      <c r="QWO3" s="3485"/>
      <c r="QWP3" s="3485"/>
      <c r="QWQ3" s="3485"/>
      <c r="QWR3" s="3485"/>
      <c r="QWS3" s="3485"/>
      <c r="QWT3" s="3485"/>
      <c r="QWU3" s="3485"/>
      <c r="QWV3" s="3485"/>
      <c r="QWW3" s="3485"/>
      <c r="QWX3" s="3485"/>
      <c r="QWY3" s="3485"/>
      <c r="QWZ3" s="3485"/>
      <c r="QXA3" s="3485"/>
      <c r="QXB3" s="3485"/>
      <c r="QXC3" s="3485"/>
      <c r="QXD3" s="3485"/>
      <c r="QXE3" s="3485"/>
      <c r="QXF3" s="3485"/>
      <c r="QXG3" s="3485"/>
      <c r="QXH3" s="3485"/>
      <c r="QXI3" s="3485"/>
      <c r="QXJ3" s="3485"/>
      <c r="QXK3" s="3485"/>
      <c r="QXL3" s="3485"/>
      <c r="QXM3" s="3485"/>
      <c r="QXN3" s="3485"/>
      <c r="QXO3" s="3485"/>
      <c r="QXP3" s="3485"/>
      <c r="QXQ3" s="3485"/>
      <c r="QXR3" s="3485"/>
      <c r="QXS3" s="3485"/>
      <c r="QXT3" s="3485"/>
      <c r="QXU3" s="3485"/>
      <c r="QXV3" s="3485"/>
      <c r="QXW3" s="3485"/>
      <c r="QXX3" s="3485"/>
      <c r="QXY3" s="3485"/>
      <c r="QXZ3" s="3485"/>
      <c r="QYA3" s="3485"/>
      <c r="QYB3" s="3485"/>
      <c r="QYC3" s="3485"/>
      <c r="QYD3" s="3485"/>
      <c r="QYE3" s="3485"/>
      <c r="QYF3" s="3485"/>
      <c r="QYG3" s="3485"/>
      <c r="QYH3" s="3485"/>
      <c r="QYI3" s="3485"/>
      <c r="QYJ3" s="3485"/>
      <c r="QYK3" s="3485"/>
      <c r="QYL3" s="3485"/>
      <c r="QYM3" s="3485"/>
      <c r="QYN3" s="3485"/>
      <c r="QYO3" s="3485"/>
      <c r="QYP3" s="3485"/>
      <c r="QYQ3" s="3485"/>
      <c r="QYR3" s="3485"/>
      <c r="QYS3" s="3485"/>
      <c r="QYT3" s="3485"/>
      <c r="QYU3" s="3485"/>
      <c r="QYV3" s="3485"/>
      <c r="QYW3" s="3485"/>
      <c r="QYX3" s="3485"/>
      <c r="QYY3" s="3485"/>
      <c r="QYZ3" s="3485"/>
      <c r="QZA3" s="3485"/>
      <c r="QZB3" s="3485"/>
      <c r="QZC3" s="3485"/>
      <c r="QZD3" s="3485"/>
      <c r="QZE3" s="3485"/>
      <c r="QZF3" s="3485"/>
      <c r="QZG3" s="3485"/>
      <c r="QZH3" s="3485"/>
      <c r="QZI3" s="3485"/>
      <c r="QZJ3" s="3485"/>
      <c r="QZK3" s="3485"/>
      <c r="QZL3" s="3485"/>
      <c r="QZM3" s="3485"/>
      <c r="QZN3" s="3485"/>
      <c r="QZO3" s="3485"/>
      <c r="QZP3" s="3485"/>
      <c r="QZQ3" s="3485"/>
      <c r="QZR3" s="3485"/>
      <c r="QZS3" s="3485"/>
      <c r="QZT3" s="3485"/>
      <c r="QZU3" s="3485"/>
      <c r="QZV3" s="3485"/>
      <c r="QZW3" s="3485"/>
      <c r="QZX3" s="3485"/>
      <c r="QZY3" s="3485"/>
      <c r="QZZ3" s="3485"/>
      <c r="RAA3" s="3485"/>
      <c r="RAB3" s="3485"/>
      <c r="RAC3" s="3485"/>
      <c r="RAD3" s="3485"/>
      <c r="RAE3" s="3485"/>
      <c r="RAF3" s="3485"/>
      <c r="RAG3" s="3485"/>
      <c r="RAH3" s="3485"/>
      <c r="RAI3" s="3485"/>
      <c r="RAJ3" s="3485"/>
      <c r="RAK3" s="3485"/>
      <c r="RAL3" s="3485"/>
      <c r="RAM3" s="3485"/>
      <c r="RAN3" s="3485"/>
      <c r="RAO3" s="3485"/>
      <c r="RAP3" s="3485"/>
      <c r="RAQ3" s="3485"/>
      <c r="RAR3" s="3485"/>
      <c r="RAS3" s="3485"/>
      <c r="RAT3" s="3485"/>
      <c r="RAU3" s="3485"/>
      <c r="RAV3" s="3485"/>
      <c r="RAW3" s="3485"/>
      <c r="RAX3" s="3485"/>
      <c r="RAY3" s="3485"/>
      <c r="RAZ3" s="3485"/>
      <c r="RBA3" s="3485"/>
      <c r="RBB3" s="3485"/>
      <c r="RBC3" s="3485"/>
      <c r="RBD3" s="3485"/>
      <c r="RBE3" s="3485"/>
      <c r="RBF3" s="3485"/>
      <c r="RBG3" s="3485"/>
      <c r="RBH3" s="3485"/>
      <c r="RBI3" s="3485"/>
      <c r="RBJ3" s="3485"/>
      <c r="RBK3" s="3485"/>
      <c r="RBL3" s="3485"/>
      <c r="RBM3" s="3485"/>
      <c r="RBN3" s="3485"/>
      <c r="RBO3" s="3485"/>
      <c r="RBP3" s="3485"/>
      <c r="RBQ3" s="3485"/>
      <c r="RBR3" s="3485"/>
      <c r="RBS3" s="3485"/>
      <c r="RBT3" s="3485"/>
      <c r="RBU3" s="3485"/>
      <c r="RBV3" s="3485"/>
      <c r="RBW3" s="3485"/>
      <c r="RBX3" s="3485"/>
      <c r="RBY3" s="3485"/>
      <c r="RBZ3" s="3485"/>
      <c r="RCA3" s="3485"/>
      <c r="RCB3" s="3485"/>
      <c r="RCC3" s="3485"/>
      <c r="RCD3" s="3485"/>
      <c r="RCE3" s="3485"/>
      <c r="RCF3" s="3485"/>
      <c r="RCG3" s="3485"/>
      <c r="RCH3" s="3485"/>
      <c r="RCI3" s="3485"/>
      <c r="RCJ3" s="3485"/>
      <c r="RCK3" s="3485"/>
      <c r="RCL3" s="3485"/>
      <c r="RCM3" s="3485"/>
      <c r="RCN3" s="3485"/>
      <c r="RCO3" s="3485"/>
      <c r="RCP3" s="3485"/>
      <c r="RCQ3" s="3485"/>
      <c r="RCR3" s="3485"/>
      <c r="RCS3" s="3485"/>
      <c r="RCT3" s="3485"/>
      <c r="RCU3" s="3485"/>
      <c r="RCV3" s="3485"/>
      <c r="RCW3" s="3485"/>
      <c r="RCX3" s="3485"/>
      <c r="RCY3" s="3485"/>
      <c r="RCZ3" s="3485"/>
      <c r="RDA3" s="3485"/>
      <c r="RDB3" s="3485"/>
      <c r="RDC3" s="3485"/>
      <c r="RDD3" s="3485"/>
      <c r="RDE3" s="3485"/>
      <c r="RDF3" s="3485"/>
      <c r="RDG3" s="3485"/>
      <c r="RDH3" s="3485"/>
      <c r="RDI3" s="3485"/>
      <c r="RDJ3" s="3485"/>
      <c r="RDK3" s="3485"/>
      <c r="RDL3" s="3485"/>
      <c r="RDM3" s="3485"/>
      <c r="RDN3" s="3485"/>
      <c r="RDO3" s="3485"/>
      <c r="RDP3" s="3485"/>
      <c r="RDQ3" s="3485"/>
      <c r="RDR3" s="3485"/>
      <c r="RDS3" s="3485"/>
      <c r="RDT3" s="3485"/>
      <c r="RDU3" s="3485"/>
      <c r="RDV3" s="3485"/>
      <c r="RDW3" s="3485"/>
      <c r="RDX3" s="3485"/>
      <c r="RDY3" s="3485"/>
      <c r="RDZ3" s="3485"/>
      <c r="REA3" s="3485"/>
      <c r="REB3" s="3485"/>
      <c r="REC3" s="3485"/>
      <c r="RED3" s="3485"/>
      <c r="REE3" s="3485"/>
      <c r="REF3" s="3485"/>
      <c r="REG3" s="3485"/>
      <c r="REH3" s="3485"/>
      <c r="REI3" s="3485"/>
      <c r="REJ3" s="3485"/>
      <c r="REK3" s="3485"/>
      <c r="REL3" s="3485"/>
      <c r="REM3" s="3485"/>
      <c r="REN3" s="3485"/>
      <c r="REO3" s="3485"/>
      <c r="REP3" s="3485"/>
      <c r="REQ3" s="3485"/>
      <c r="RER3" s="3485"/>
      <c r="RES3" s="3485"/>
      <c r="RET3" s="3485"/>
      <c r="REU3" s="3485"/>
      <c r="REV3" s="3485"/>
      <c r="REW3" s="3485"/>
      <c r="REX3" s="3485"/>
      <c r="REY3" s="3485"/>
      <c r="REZ3" s="3485"/>
      <c r="RFA3" s="3485"/>
      <c r="RFB3" s="3485"/>
      <c r="RFC3" s="3485"/>
      <c r="RFD3" s="3485"/>
      <c r="RFE3" s="3485"/>
      <c r="RFF3" s="3485"/>
      <c r="RFG3" s="3485"/>
      <c r="RFH3" s="3485"/>
      <c r="RFI3" s="3485"/>
      <c r="RFJ3" s="3485"/>
      <c r="RFK3" s="3485"/>
      <c r="RFL3" s="3485"/>
      <c r="RFM3" s="3485"/>
      <c r="RFN3" s="3485"/>
      <c r="RFO3" s="3485"/>
      <c r="RFP3" s="3485"/>
      <c r="RFQ3" s="3485"/>
      <c r="RFR3" s="3485"/>
      <c r="RFS3" s="3485"/>
      <c r="RFT3" s="3485"/>
      <c r="RFU3" s="3485"/>
      <c r="RFV3" s="3485"/>
      <c r="RFW3" s="3485"/>
      <c r="RFX3" s="3485"/>
      <c r="RFY3" s="3485"/>
      <c r="RFZ3" s="3485"/>
      <c r="RGA3" s="3485"/>
      <c r="RGB3" s="3485"/>
      <c r="RGC3" s="3485"/>
      <c r="RGD3" s="3485"/>
      <c r="RGE3" s="3485"/>
      <c r="RGF3" s="3485"/>
      <c r="RGG3" s="3485"/>
      <c r="RGH3" s="3485"/>
      <c r="RGI3" s="3485"/>
      <c r="RGJ3" s="3485"/>
      <c r="RGK3" s="3485"/>
      <c r="RGL3" s="3485"/>
      <c r="RGM3" s="3485"/>
      <c r="RGN3" s="3485"/>
      <c r="RGO3" s="3485"/>
      <c r="RGP3" s="3485"/>
      <c r="RGQ3" s="3485"/>
      <c r="RGR3" s="3485"/>
      <c r="RGS3" s="3485"/>
      <c r="RGT3" s="3485"/>
      <c r="RGU3" s="3485"/>
      <c r="RGV3" s="3485"/>
      <c r="RGW3" s="3485"/>
      <c r="RGX3" s="3485"/>
      <c r="RGY3" s="3485"/>
      <c r="RGZ3" s="3485"/>
      <c r="RHA3" s="3485"/>
      <c r="RHB3" s="3485"/>
      <c r="RHC3" s="3485"/>
      <c r="RHD3" s="3485"/>
      <c r="RHE3" s="3485"/>
      <c r="RHF3" s="3485"/>
      <c r="RHG3" s="3485"/>
      <c r="RHH3" s="3485"/>
      <c r="RHI3" s="3485"/>
      <c r="RHJ3" s="3485"/>
      <c r="RHK3" s="3485"/>
      <c r="RHL3" s="3485"/>
      <c r="RHM3" s="3485"/>
      <c r="RHN3" s="3485"/>
      <c r="RHO3" s="3485"/>
      <c r="RHP3" s="3485"/>
      <c r="RHQ3" s="3485"/>
      <c r="RHR3" s="3485"/>
      <c r="RHS3" s="3485"/>
      <c r="RHT3" s="3485"/>
      <c r="RHU3" s="3485"/>
      <c r="RHV3" s="3485"/>
      <c r="RHW3" s="3485"/>
      <c r="RHX3" s="3485"/>
      <c r="RHY3" s="3485"/>
      <c r="RHZ3" s="3485"/>
      <c r="RIA3" s="3485"/>
      <c r="RIB3" s="3485"/>
      <c r="RIC3" s="3485"/>
      <c r="RID3" s="3485"/>
      <c r="RIE3" s="3485"/>
      <c r="RIF3" s="3485"/>
      <c r="RIG3" s="3485"/>
      <c r="RIH3" s="3485"/>
      <c r="RII3" s="3485"/>
      <c r="RIJ3" s="3485"/>
      <c r="RIK3" s="3485"/>
      <c r="RIL3" s="3485"/>
      <c r="RIM3" s="3485"/>
      <c r="RIN3" s="3485"/>
      <c r="RIO3" s="3485"/>
      <c r="RIP3" s="3485"/>
      <c r="RIQ3" s="3485"/>
      <c r="RIR3" s="3485"/>
      <c r="RIS3" s="3485"/>
      <c r="RIT3" s="3485"/>
      <c r="RIU3" s="3485"/>
      <c r="RIV3" s="3485"/>
      <c r="RIW3" s="3485"/>
      <c r="RIX3" s="3485"/>
      <c r="RIY3" s="3485"/>
      <c r="RIZ3" s="3485"/>
      <c r="RJA3" s="3485"/>
      <c r="RJB3" s="3485"/>
      <c r="RJC3" s="3485"/>
      <c r="RJD3" s="3485"/>
      <c r="RJE3" s="3485"/>
      <c r="RJF3" s="3485"/>
      <c r="RJG3" s="3485"/>
      <c r="RJH3" s="3485"/>
      <c r="RJI3" s="3485"/>
      <c r="RJJ3" s="3485"/>
      <c r="RJK3" s="3485"/>
      <c r="RJL3" s="3485"/>
      <c r="RJM3" s="3485"/>
      <c r="RJN3" s="3485"/>
      <c r="RJO3" s="3485"/>
      <c r="RJP3" s="3485"/>
      <c r="RJQ3" s="3485"/>
      <c r="RJR3" s="3485"/>
      <c r="RJS3" s="3485"/>
      <c r="RJT3" s="3485"/>
      <c r="RJU3" s="3485"/>
      <c r="RJV3" s="3485"/>
      <c r="RJW3" s="3485"/>
      <c r="RJX3" s="3485"/>
      <c r="RJY3" s="3485"/>
      <c r="RJZ3" s="3485"/>
      <c r="RKA3" s="3485"/>
      <c r="RKB3" s="3485"/>
      <c r="RKC3" s="3485"/>
      <c r="RKD3" s="3485"/>
      <c r="RKE3" s="3485"/>
      <c r="RKF3" s="3485"/>
      <c r="RKG3" s="3485"/>
      <c r="RKH3" s="3485"/>
      <c r="RKI3" s="3485"/>
      <c r="RKJ3" s="3485"/>
      <c r="RKK3" s="3485"/>
      <c r="RKL3" s="3485"/>
      <c r="RKM3" s="3485"/>
      <c r="RKN3" s="3485"/>
      <c r="RKO3" s="3485"/>
      <c r="RKP3" s="3485"/>
      <c r="RKQ3" s="3485"/>
      <c r="RKR3" s="3485"/>
      <c r="RKS3" s="3485"/>
      <c r="RKT3" s="3485"/>
      <c r="RKU3" s="3485"/>
      <c r="RKV3" s="3485"/>
      <c r="RKW3" s="3485"/>
      <c r="RKX3" s="3485"/>
      <c r="RKY3" s="3485"/>
      <c r="RKZ3" s="3485"/>
      <c r="RLA3" s="3485"/>
      <c r="RLB3" s="3485"/>
      <c r="RLC3" s="3485"/>
      <c r="RLD3" s="3485"/>
      <c r="RLE3" s="3485"/>
      <c r="RLF3" s="3485"/>
      <c r="RLG3" s="3485"/>
      <c r="RLH3" s="3485"/>
      <c r="RLI3" s="3485"/>
      <c r="RLJ3" s="3485"/>
      <c r="RLK3" s="3485"/>
      <c r="RLL3" s="3485"/>
      <c r="RLM3" s="3485"/>
      <c r="RLN3" s="3485"/>
      <c r="RLO3" s="3485"/>
      <c r="RLP3" s="3485"/>
      <c r="RLQ3" s="3485"/>
      <c r="RLR3" s="3485"/>
      <c r="RLS3" s="3485"/>
      <c r="RLT3" s="3485"/>
      <c r="RLU3" s="3485"/>
      <c r="RLV3" s="3485"/>
      <c r="RLW3" s="3485"/>
      <c r="RLX3" s="3485"/>
      <c r="RLY3" s="3485"/>
      <c r="RLZ3" s="3485"/>
      <c r="RMA3" s="3485"/>
      <c r="RMB3" s="3485"/>
      <c r="RMC3" s="3485"/>
      <c r="RMD3" s="3485"/>
      <c r="RME3" s="3485"/>
      <c r="RMF3" s="3485"/>
      <c r="RMG3" s="3485"/>
      <c r="RMH3" s="3485"/>
      <c r="RMI3" s="3485"/>
      <c r="RMJ3" s="3485"/>
      <c r="RMK3" s="3485"/>
      <c r="RML3" s="3485"/>
      <c r="RMM3" s="3485"/>
      <c r="RMN3" s="3485"/>
      <c r="RMO3" s="3485"/>
      <c r="RMP3" s="3485"/>
      <c r="RMQ3" s="3485"/>
      <c r="RMR3" s="3485"/>
      <c r="RMS3" s="3485"/>
      <c r="RMT3" s="3485"/>
      <c r="RMU3" s="3485"/>
      <c r="RMV3" s="3485"/>
      <c r="RMW3" s="3485"/>
      <c r="RMX3" s="3485"/>
      <c r="RMY3" s="3485"/>
      <c r="RMZ3" s="3485"/>
      <c r="RNA3" s="3485"/>
      <c r="RNB3" s="3485"/>
      <c r="RNC3" s="3485"/>
      <c r="RND3" s="3485"/>
      <c r="RNE3" s="3485"/>
      <c r="RNF3" s="3485"/>
      <c r="RNG3" s="3485"/>
      <c r="RNH3" s="3485"/>
      <c r="RNI3" s="3485"/>
      <c r="RNJ3" s="3485"/>
      <c r="RNK3" s="3485"/>
      <c r="RNL3" s="3485"/>
      <c r="RNM3" s="3485"/>
      <c r="RNN3" s="3485"/>
      <c r="RNO3" s="3485"/>
      <c r="RNP3" s="3485"/>
      <c r="RNQ3" s="3485"/>
      <c r="RNR3" s="3485"/>
      <c r="RNS3" s="3485"/>
      <c r="RNT3" s="3485"/>
      <c r="RNU3" s="3485"/>
      <c r="RNV3" s="3485"/>
      <c r="RNW3" s="3485"/>
      <c r="RNX3" s="3485"/>
      <c r="RNY3" s="3485"/>
      <c r="RNZ3" s="3485"/>
      <c r="ROA3" s="3485"/>
      <c r="ROB3" s="3485"/>
      <c r="ROC3" s="3485"/>
      <c r="ROD3" s="3485"/>
      <c r="ROE3" s="3485"/>
      <c r="ROF3" s="3485"/>
      <c r="ROG3" s="3485"/>
      <c r="ROH3" s="3485"/>
      <c r="ROI3" s="3485"/>
      <c r="ROJ3" s="3485"/>
      <c r="ROK3" s="3485"/>
      <c r="ROL3" s="3485"/>
      <c r="ROM3" s="3485"/>
      <c r="RON3" s="3485"/>
      <c r="ROO3" s="3485"/>
      <c r="ROP3" s="3485"/>
      <c r="ROQ3" s="3485"/>
      <c r="ROR3" s="3485"/>
      <c r="ROS3" s="3485"/>
      <c r="ROT3" s="3485"/>
      <c r="ROU3" s="3485"/>
      <c r="ROV3" s="3485"/>
      <c r="ROW3" s="3485"/>
      <c r="ROX3" s="3485"/>
      <c r="ROY3" s="3485"/>
      <c r="ROZ3" s="3485"/>
      <c r="RPA3" s="3485"/>
      <c r="RPB3" s="3485"/>
      <c r="RPC3" s="3485"/>
      <c r="RPD3" s="3485"/>
      <c r="RPE3" s="3485"/>
      <c r="RPF3" s="3485"/>
      <c r="RPG3" s="3485"/>
      <c r="RPH3" s="3485"/>
      <c r="RPI3" s="3485"/>
      <c r="RPJ3" s="3485"/>
      <c r="RPK3" s="3485"/>
      <c r="RPL3" s="3485"/>
      <c r="RPM3" s="3485"/>
      <c r="RPN3" s="3485"/>
      <c r="RPO3" s="3485"/>
      <c r="RPP3" s="3485"/>
      <c r="RPQ3" s="3485"/>
      <c r="RPR3" s="3485"/>
      <c r="RPS3" s="3485"/>
      <c r="RPT3" s="3485"/>
      <c r="RPU3" s="3485"/>
      <c r="RPV3" s="3485"/>
      <c r="RPW3" s="3485"/>
      <c r="RPX3" s="3485"/>
      <c r="RPY3" s="3485"/>
      <c r="RPZ3" s="3485"/>
      <c r="RQA3" s="3485"/>
      <c r="RQB3" s="3485"/>
      <c r="RQC3" s="3485"/>
      <c r="RQD3" s="3485"/>
      <c r="RQE3" s="3485"/>
      <c r="RQF3" s="3485"/>
      <c r="RQG3" s="3485"/>
      <c r="RQH3" s="3485"/>
      <c r="RQI3" s="3485"/>
      <c r="RQJ3" s="3485"/>
      <c r="RQK3" s="3485"/>
      <c r="RQL3" s="3485"/>
      <c r="RQM3" s="3485"/>
      <c r="RQN3" s="3485"/>
      <c r="RQO3" s="3485"/>
      <c r="RQP3" s="3485"/>
      <c r="RQQ3" s="3485"/>
      <c r="RQR3" s="3485"/>
      <c r="RQS3" s="3485"/>
      <c r="RQT3" s="3485"/>
      <c r="RQU3" s="3485"/>
      <c r="RQV3" s="3485"/>
      <c r="RQW3" s="3485"/>
      <c r="RQX3" s="3485"/>
      <c r="RQY3" s="3485"/>
      <c r="RQZ3" s="3485"/>
      <c r="RRA3" s="3485"/>
      <c r="RRB3" s="3485"/>
      <c r="RRC3" s="3485"/>
      <c r="RRD3" s="3485"/>
      <c r="RRE3" s="3485"/>
      <c r="RRF3" s="3485"/>
      <c r="RRG3" s="3485"/>
      <c r="RRH3" s="3485"/>
      <c r="RRI3" s="3485"/>
      <c r="RRJ3" s="3485"/>
      <c r="RRK3" s="3485"/>
      <c r="RRL3" s="3485"/>
      <c r="RRM3" s="3485"/>
      <c r="RRN3" s="3485"/>
      <c r="RRO3" s="3485"/>
      <c r="RRP3" s="3485"/>
      <c r="RRQ3" s="3485"/>
      <c r="RRR3" s="3485"/>
      <c r="RRS3" s="3485"/>
      <c r="RRT3" s="3485"/>
      <c r="RRU3" s="3485"/>
      <c r="RRV3" s="3485"/>
      <c r="RRW3" s="3485"/>
      <c r="RRX3" s="3485"/>
      <c r="RRY3" s="3485"/>
      <c r="RRZ3" s="3485"/>
      <c r="RSA3" s="3485"/>
      <c r="RSB3" s="3485"/>
      <c r="RSC3" s="3485"/>
      <c r="RSD3" s="3485"/>
      <c r="RSE3" s="3485"/>
      <c r="RSF3" s="3485"/>
      <c r="RSG3" s="3485"/>
      <c r="RSH3" s="3485"/>
      <c r="RSI3" s="3485"/>
      <c r="RSJ3" s="3485"/>
      <c r="RSK3" s="3485"/>
      <c r="RSL3" s="3485"/>
      <c r="RSM3" s="3485"/>
      <c r="RSN3" s="3485"/>
      <c r="RSO3" s="3485"/>
      <c r="RSP3" s="3485"/>
      <c r="RSQ3" s="3485"/>
      <c r="RSR3" s="3485"/>
      <c r="RSS3" s="3485"/>
      <c r="RST3" s="3485"/>
      <c r="RSU3" s="3485"/>
      <c r="RSV3" s="3485"/>
      <c r="RSW3" s="3485"/>
      <c r="RSX3" s="3485"/>
      <c r="RSY3" s="3485"/>
      <c r="RSZ3" s="3485"/>
      <c r="RTA3" s="3485"/>
      <c r="RTB3" s="3485"/>
      <c r="RTC3" s="3485"/>
      <c r="RTD3" s="3485"/>
      <c r="RTE3" s="3485"/>
      <c r="RTF3" s="3485"/>
      <c r="RTG3" s="3485"/>
      <c r="RTH3" s="3485"/>
      <c r="RTI3" s="3485"/>
      <c r="RTJ3" s="3485"/>
      <c r="RTK3" s="3485"/>
      <c r="RTL3" s="3485"/>
      <c r="RTM3" s="3485"/>
      <c r="RTN3" s="3485"/>
      <c r="RTO3" s="3485"/>
      <c r="RTP3" s="3485"/>
      <c r="RTQ3" s="3485"/>
      <c r="RTR3" s="3485"/>
      <c r="RTS3" s="3485"/>
      <c r="RTT3" s="3485"/>
      <c r="RTU3" s="3485"/>
      <c r="RTV3" s="3485"/>
      <c r="RTW3" s="3485"/>
      <c r="RTX3" s="3485"/>
      <c r="RTY3" s="3485"/>
      <c r="RTZ3" s="3485"/>
      <c r="RUA3" s="3485"/>
      <c r="RUB3" s="3485"/>
      <c r="RUC3" s="3485"/>
      <c r="RUD3" s="3485"/>
      <c r="RUE3" s="3485"/>
      <c r="RUF3" s="3485"/>
      <c r="RUG3" s="3485"/>
      <c r="RUH3" s="3485"/>
      <c r="RUI3" s="3485"/>
      <c r="RUJ3" s="3485"/>
      <c r="RUK3" s="3485"/>
      <c r="RUL3" s="3485"/>
      <c r="RUM3" s="3485"/>
      <c r="RUN3" s="3485"/>
      <c r="RUO3" s="3485"/>
      <c r="RUP3" s="3485"/>
      <c r="RUQ3" s="3485"/>
      <c r="RUR3" s="3485"/>
      <c r="RUS3" s="3485"/>
      <c r="RUT3" s="3485"/>
      <c r="RUU3" s="3485"/>
      <c r="RUV3" s="3485"/>
      <c r="RUW3" s="3485"/>
      <c r="RUX3" s="3485"/>
      <c r="RUY3" s="3485"/>
      <c r="RUZ3" s="3485"/>
      <c r="RVA3" s="3485"/>
      <c r="RVB3" s="3485"/>
      <c r="RVC3" s="3485"/>
      <c r="RVD3" s="3485"/>
      <c r="RVE3" s="3485"/>
      <c r="RVF3" s="3485"/>
      <c r="RVG3" s="3485"/>
      <c r="RVH3" s="3485"/>
      <c r="RVI3" s="3485"/>
      <c r="RVJ3" s="3485"/>
      <c r="RVK3" s="3485"/>
      <c r="RVL3" s="3485"/>
      <c r="RVM3" s="3485"/>
      <c r="RVN3" s="3485"/>
      <c r="RVO3" s="3485"/>
      <c r="RVP3" s="3485"/>
      <c r="RVQ3" s="3485"/>
      <c r="RVR3" s="3485"/>
      <c r="RVS3" s="3485"/>
      <c r="RVT3" s="3485"/>
      <c r="RVU3" s="3485"/>
      <c r="RVV3" s="3485"/>
      <c r="RVW3" s="3485"/>
      <c r="RVX3" s="3485"/>
      <c r="RVY3" s="3485"/>
      <c r="RVZ3" s="3485"/>
      <c r="RWA3" s="3485"/>
      <c r="RWB3" s="3485"/>
      <c r="RWC3" s="3485"/>
      <c r="RWD3" s="3485"/>
      <c r="RWE3" s="3485"/>
      <c r="RWF3" s="3485"/>
      <c r="RWG3" s="3485"/>
      <c r="RWH3" s="3485"/>
      <c r="RWI3" s="3485"/>
      <c r="RWJ3" s="3485"/>
      <c r="RWK3" s="3485"/>
      <c r="RWL3" s="3485"/>
      <c r="RWM3" s="3485"/>
      <c r="RWN3" s="3485"/>
      <c r="RWO3" s="3485"/>
      <c r="RWP3" s="3485"/>
      <c r="RWQ3" s="3485"/>
      <c r="RWR3" s="3485"/>
      <c r="RWS3" s="3485"/>
      <c r="RWT3" s="3485"/>
      <c r="RWU3" s="3485"/>
      <c r="RWV3" s="3485"/>
      <c r="RWW3" s="3485"/>
      <c r="RWX3" s="3485"/>
      <c r="RWY3" s="3485"/>
      <c r="RWZ3" s="3485"/>
      <c r="RXA3" s="3485"/>
      <c r="RXB3" s="3485"/>
      <c r="RXC3" s="3485"/>
      <c r="RXD3" s="3485"/>
      <c r="RXE3" s="3485"/>
      <c r="RXF3" s="3485"/>
      <c r="RXG3" s="3485"/>
      <c r="RXH3" s="3485"/>
      <c r="RXI3" s="3485"/>
      <c r="RXJ3" s="3485"/>
      <c r="RXK3" s="3485"/>
      <c r="RXL3" s="3485"/>
      <c r="RXM3" s="3485"/>
      <c r="RXN3" s="3485"/>
      <c r="RXO3" s="3485"/>
      <c r="RXP3" s="3485"/>
      <c r="RXQ3" s="3485"/>
      <c r="RXR3" s="3485"/>
      <c r="RXS3" s="3485"/>
      <c r="RXT3" s="3485"/>
      <c r="RXU3" s="3485"/>
      <c r="RXV3" s="3485"/>
      <c r="RXW3" s="3485"/>
      <c r="RXX3" s="3485"/>
      <c r="RXY3" s="3485"/>
      <c r="RXZ3" s="3485"/>
      <c r="RYA3" s="3485"/>
      <c r="RYB3" s="3485"/>
      <c r="RYC3" s="3485"/>
      <c r="RYD3" s="3485"/>
      <c r="RYE3" s="3485"/>
      <c r="RYF3" s="3485"/>
      <c r="RYG3" s="3485"/>
      <c r="RYH3" s="3485"/>
      <c r="RYI3" s="3485"/>
      <c r="RYJ3" s="3485"/>
      <c r="RYK3" s="3485"/>
      <c r="RYL3" s="3485"/>
      <c r="RYM3" s="3485"/>
      <c r="RYN3" s="3485"/>
      <c r="RYO3" s="3485"/>
      <c r="RYP3" s="3485"/>
      <c r="RYQ3" s="3485"/>
      <c r="RYR3" s="3485"/>
      <c r="RYS3" s="3485"/>
      <c r="RYT3" s="3485"/>
      <c r="RYU3" s="3485"/>
      <c r="RYV3" s="3485"/>
      <c r="RYW3" s="3485"/>
      <c r="RYX3" s="3485"/>
      <c r="RYY3" s="3485"/>
      <c r="RYZ3" s="3485"/>
      <c r="RZA3" s="3485"/>
      <c r="RZB3" s="3485"/>
      <c r="RZC3" s="3485"/>
      <c r="RZD3" s="3485"/>
      <c r="RZE3" s="3485"/>
      <c r="RZF3" s="3485"/>
      <c r="RZG3" s="3485"/>
      <c r="RZH3" s="3485"/>
      <c r="RZI3" s="3485"/>
      <c r="RZJ3" s="3485"/>
      <c r="RZK3" s="3485"/>
      <c r="RZL3" s="3485"/>
      <c r="RZM3" s="3485"/>
      <c r="RZN3" s="3485"/>
      <c r="RZO3" s="3485"/>
      <c r="RZP3" s="3485"/>
      <c r="RZQ3" s="3485"/>
      <c r="RZR3" s="3485"/>
      <c r="RZS3" s="3485"/>
      <c r="RZT3" s="3485"/>
      <c r="RZU3" s="3485"/>
      <c r="RZV3" s="3485"/>
      <c r="RZW3" s="3485"/>
      <c r="RZX3" s="3485"/>
      <c r="RZY3" s="3485"/>
      <c r="RZZ3" s="3485"/>
      <c r="SAA3" s="3485"/>
      <c r="SAB3" s="3485"/>
      <c r="SAC3" s="3485"/>
      <c r="SAD3" s="3485"/>
      <c r="SAE3" s="3485"/>
      <c r="SAF3" s="3485"/>
      <c r="SAG3" s="3485"/>
      <c r="SAH3" s="3485"/>
      <c r="SAI3" s="3485"/>
      <c r="SAJ3" s="3485"/>
      <c r="SAK3" s="3485"/>
      <c r="SAL3" s="3485"/>
      <c r="SAM3" s="3485"/>
      <c r="SAN3" s="3485"/>
      <c r="SAO3" s="3485"/>
      <c r="SAP3" s="3485"/>
      <c r="SAQ3" s="3485"/>
      <c r="SAR3" s="3485"/>
      <c r="SAS3" s="3485"/>
      <c r="SAT3" s="3485"/>
      <c r="SAU3" s="3485"/>
      <c r="SAV3" s="3485"/>
      <c r="SAW3" s="3485"/>
      <c r="SAX3" s="3485"/>
      <c r="SAY3" s="3485"/>
      <c r="SAZ3" s="3485"/>
      <c r="SBA3" s="3485"/>
      <c r="SBB3" s="3485"/>
      <c r="SBC3" s="3485"/>
      <c r="SBD3" s="3485"/>
      <c r="SBE3" s="3485"/>
      <c r="SBF3" s="3485"/>
      <c r="SBG3" s="3485"/>
      <c r="SBH3" s="3485"/>
      <c r="SBI3" s="3485"/>
      <c r="SBJ3" s="3485"/>
      <c r="SBK3" s="3485"/>
      <c r="SBL3" s="3485"/>
      <c r="SBM3" s="3485"/>
      <c r="SBN3" s="3485"/>
      <c r="SBO3" s="3485"/>
      <c r="SBP3" s="3485"/>
      <c r="SBQ3" s="3485"/>
      <c r="SBR3" s="3485"/>
      <c r="SBS3" s="3485"/>
      <c r="SBT3" s="3485"/>
      <c r="SBU3" s="3485"/>
      <c r="SBV3" s="3485"/>
      <c r="SBW3" s="3485"/>
      <c r="SBX3" s="3485"/>
      <c r="SBY3" s="3485"/>
      <c r="SBZ3" s="3485"/>
      <c r="SCA3" s="3485"/>
      <c r="SCB3" s="3485"/>
      <c r="SCC3" s="3485"/>
      <c r="SCD3" s="3485"/>
      <c r="SCE3" s="3485"/>
      <c r="SCF3" s="3485"/>
      <c r="SCG3" s="3485"/>
      <c r="SCH3" s="3485"/>
      <c r="SCI3" s="3485"/>
      <c r="SCJ3" s="3485"/>
      <c r="SCK3" s="3485"/>
      <c r="SCL3" s="3485"/>
      <c r="SCM3" s="3485"/>
      <c r="SCN3" s="3485"/>
      <c r="SCO3" s="3485"/>
      <c r="SCP3" s="3485"/>
      <c r="SCQ3" s="3485"/>
      <c r="SCR3" s="3485"/>
      <c r="SCS3" s="3485"/>
      <c r="SCT3" s="3485"/>
      <c r="SCU3" s="3485"/>
      <c r="SCV3" s="3485"/>
      <c r="SCW3" s="3485"/>
      <c r="SCX3" s="3485"/>
      <c r="SCY3" s="3485"/>
      <c r="SCZ3" s="3485"/>
      <c r="SDA3" s="3485"/>
      <c r="SDB3" s="3485"/>
      <c r="SDC3" s="3485"/>
      <c r="SDD3" s="3485"/>
      <c r="SDE3" s="3485"/>
      <c r="SDF3" s="3485"/>
      <c r="SDG3" s="3485"/>
      <c r="SDH3" s="3485"/>
      <c r="SDI3" s="3485"/>
      <c r="SDJ3" s="3485"/>
      <c r="SDK3" s="3485"/>
      <c r="SDL3" s="3485"/>
      <c r="SDM3" s="3485"/>
      <c r="SDN3" s="3485"/>
      <c r="SDO3" s="3485"/>
      <c r="SDP3" s="3485"/>
      <c r="SDQ3" s="3485"/>
      <c r="SDR3" s="3485"/>
      <c r="SDS3" s="3485"/>
      <c r="SDT3" s="3485"/>
      <c r="SDU3" s="3485"/>
      <c r="SDV3" s="3485"/>
      <c r="SDW3" s="3485"/>
      <c r="SDX3" s="3485"/>
      <c r="SDY3" s="3485"/>
      <c r="SDZ3" s="3485"/>
      <c r="SEA3" s="3485"/>
      <c r="SEB3" s="3485"/>
      <c r="SEC3" s="3485"/>
      <c r="SED3" s="3485"/>
      <c r="SEE3" s="3485"/>
      <c r="SEF3" s="3485"/>
      <c r="SEG3" s="3485"/>
      <c r="SEH3" s="3485"/>
      <c r="SEI3" s="3485"/>
      <c r="SEJ3" s="3485"/>
      <c r="SEK3" s="3485"/>
      <c r="SEL3" s="3485"/>
      <c r="SEM3" s="3485"/>
      <c r="SEN3" s="3485"/>
      <c r="SEO3" s="3485"/>
      <c r="SEP3" s="3485"/>
      <c r="SEQ3" s="3485"/>
      <c r="SER3" s="3485"/>
      <c r="SES3" s="3485"/>
      <c r="SET3" s="3485"/>
      <c r="SEU3" s="3485"/>
      <c r="SEV3" s="3485"/>
      <c r="SEW3" s="3485"/>
      <c r="SEX3" s="3485"/>
      <c r="SEY3" s="3485"/>
      <c r="SEZ3" s="3485"/>
      <c r="SFA3" s="3485"/>
      <c r="SFB3" s="3485"/>
      <c r="SFC3" s="3485"/>
      <c r="SFD3" s="3485"/>
      <c r="SFE3" s="3485"/>
      <c r="SFF3" s="3485"/>
      <c r="SFG3" s="3485"/>
      <c r="SFH3" s="3485"/>
      <c r="SFI3" s="3485"/>
      <c r="SFJ3" s="3485"/>
      <c r="SFK3" s="3485"/>
      <c r="SFL3" s="3485"/>
      <c r="SFM3" s="3485"/>
      <c r="SFN3" s="3485"/>
      <c r="SFO3" s="3485"/>
      <c r="SFP3" s="3485"/>
      <c r="SFQ3" s="3485"/>
      <c r="SFR3" s="3485"/>
      <c r="SFS3" s="3485"/>
      <c r="SFT3" s="3485"/>
      <c r="SFU3" s="3485"/>
      <c r="SFV3" s="3485"/>
      <c r="SFW3" s="3485"/>
      <c r="SFX3" s="3485"/>
      <c r="SFY3" s="3485"/>
      <c r="SFZ3" s="3485"/>
      <c r="SGA3" s="3485"/>
      <c r="SGB3" s="3485"/>
      <c r="SGC3" s="3485"/>
      <c r="SGD3" s="3485"/>
      <c r="SGE3" s="3485"/>
      <c r="SGF3" s="3485"/>
      <c r="SGG3" s="3485"/>
      <c r="SGH3" s="3485"/>
      <c r="SGI3" s="3485"/>
      <c r="SGJ3" s="3485"/>
      <c r="SGK3" s="3485"/>
      <c r="SGL3" s="3485"/>
      <c r="SGM3" s="3485"/>
      <c r="SGN3" s="3485"/>
      <c r="SGO3" s="3485"/>
      <c r="SGP3" s="3485"/>
      <c r="SGQ3" s="3485"/>
      <c r="SGR3" s="3485"/>
      <c r="SGS3" s="3485"/>
      <c r="SGT3" s="3485"/>
      <c r="SGU3" s="3485"/>
      <c r="SGV3" s="3485"/>
      <c r="SGW3" s="3485"/>
      <c r="SGX3" s="3485"/>
      <c r="SGY3" s="3485"/>
      <c r="SGZ3" s="3485"/>
      <c r="SHA3" s="3485"/>
      <c r="SHB3" s="3485"/>
      <c r="SHC3" s="3485"/>
      <c r="SHD3" s="3485"/>
      <c r="SHE3" s="3485"/>
      <c r="SHF3" s="3485"/>
      <c r="SHG3" s="3485"/>
      <c r="SHH3" s="3485"/>
      <c r="SHI3" s="3485"/>
      <c r="SHJ3" s="3485"/>
      <c r="SHK3" s="3485"/>
      <c r="SHL3" s="3485"/>
      <c r="SHM3" s="3485"/>
      <c r="SHN3" s="3485"/>
      <c r="SHO3" s="3485"/>
      <c r="SHP3" s="3485"/>
      <c r="SHQ3" s="3485"/>
      <c r="SHR3" s="3485"/>
      <c r="SHS3" s="3485"/>
      <c r="SHT3" s="3485"/>
      <c r="SHU3" s="3485"/>
      <c r="SHV3" s="3485"/>
      <c r="SHW3" s="3485"/>
      <c r="SHX3" s="3485"/>
      <c r="SHY3" s="3485"/>
      <c r="SHZ3" s="3485"/>
      <c r="SIA3" s="3485"/>
      <c r="SIB3" s="3485"/>
      <c r="SIC3" s="3485"/>
      <c r="SID3" s="3485"/>
      <c r="SIE3" s="3485"/>
      <c r="SIF3" s="3485"/>
      <c r="SIG3" s="3485"/>
      <c r="SIH3" s="3485"/>
      <c r="SII3" s="3485"/>
      <c r="SIJ3" s="3485"/>
      <c r="SIK3" s="3485"/>
      <c r="SIL3" s="3485"/>
      <c r="SIM3" s="3485"/>
      <c r="SIN3" s="3485"/>
      <c r="SIO3" s="3485"/>
      <c r="SIP3" s="3485"/>
      <c r="SIQ3" s="3485"/>
      <c r="SIR3" s="3485"/>
      <c r="SIS3" s="3485"/>
      <c r="SIT3" s="3485"/>
      <c r="SIU3" s="3485"/>
      <c r="SIV3" s="3485"/>
      <c r="SIW3" s="3485"/>
      <c r="SIX3" s="3485"/>
      <c r="SIY3" s="3485"/>
      <c r="SIZ3" s="3485"/>
      <c r="SJA3" s="3485"/>
      <c r="SJB3" s="3485"/>
      <c r="SJC3" s="3485"/>
      <c r="SJD3" s="3485"/>
      <c r="SJE3" s="3485"/>
      <c r="SJF3" s="3485"/>
      <c r="SJG3" s="3485"/>
      <c r="SJH3" s="3485"/>
      <c r="SJI3" s="3485"/>
      <c r="SJJ3" s="3485"/>
      <c r="SJK3" s="3485"/>
      <c r="SJL3" s="3485"/>
      <c r="SJM3" s="3485"/>
      <c r="SJN3" s="3485"/>
      <c r="SJO3" s="3485"/>
      <c r="SJP3" s="3485"/>
      <c r="SJQ3" s="3485"/>
      <c r="SJR3" s="3485"/>
      <c r="SJS3" s="3485"/>
      <c r="SJT3" s="3485"/>
      <c r="SJU3" s="3485"/>
      <c r="SJV3" s="3485"/>
      <c r="SJW3" s="3485"/>
      <c r="SJX3" s="3485"/>
      <c r="SJY3" s="3485"/>
      <c r="SJZ3" s="3485"/>
      <c r="SKA3" s="3485"/>
      <c r="SKB3" s="3485"/>
      <c r="SKC3" s="3485"/>
      <c r="SKD3" s="3485"/>
      <c r="SKE3" s="3485"/>
      <c r="SKF3" s="3485"/>
      <c r="SKG3" s="3485"/>
      <c r="SKH3" s="3485"/>
      <c r="SKI3" s="3485"/>
      <c r="SKJ3" s="3485"/>
      <c r="SKK3" s="3485"/>
      <c r="SKL3" s="3485"/>
      <c r="SKM3" s="3485"/>
      <c r="SKN3" s="3485"/>
      <c r="SKO3" s="3485"/>
      <c r="SKP3" s="3485"/>
      <c r="SKQ3" s="3485"/>
      <c r="SKR3" s="3485"/>
      <c r="SKS3" s="3485"/>
      <c r="SKT3" s="3485"/>
      <c r="SKU3" s="3485"/>
      <c r="SKV3" s="3485"/>
      <c r="SKW3" s="3485"/>
      <c r="SKX3" s="3485"/>
      <c r="SKY3" s="3485"/>
      <c r="SKZ3" s="3485"/>
      <c r="SLA3" s="3485"/>
      <c r="SLB3" s="3485"/>
      <c r="SLC3" s="3485"/>
      <c r="SLD3" s="3485"/>
      <c r="SLE3" s="3485"/>
      <c r="SLF3" s="3485"/>
      <c r="SLG3" s="3485"/>
      <c r="SLH3" s="3485"/>
      <c r="SLI3" s="3485"/>
      <c r="SLJ3" s="3485"/>
      <c r="SLK3" s="3485"/>
      <c r="SLL3" s="3485"/>
      <c r="SLM3" s="3485"/>
      <c r="SLN3" s="3485"/>
      <c r="SLO3" s="3485"/>
      <c r="SLP3" s="3485"/>
      <c r="SLQ3" s="3485"/>
      <c r="SLR3" s="3485"/>
      <c r="SLS3" s="3485"/>
      <c r="SLT3" s="3485"/>
      <c r="SLU3" s="3485"/>
      <c r="SLV3" s="3485"/>
      <c r="SLW3" s="3485"/>
      <c r="SLX3" s="3485"/>
      <c r="SLY3" s="3485"/>
      <c r="SLZ3" s="3485"/>
      <c r="SMA3" s="3485"/>
      <c r="SMB3" s="3485"/>
      <c r="SMC3" s="3485"/>
      <c r="SMD3" s="3485"/>
      <c r="SME3" s="3485"/>
      <c r="SMF3" s="3485"/>
      <c r="SMG3" s="3485"/>
      <c r="SMH3" s="3485"/>
      <c r="SMI3" s="3485"/>
      <c r="SMJ3" s="3485"/>
      <c r="SMK3" s="3485"/>
      <c r="SML3" s="3485"/>
      <c r="SMM3" s="3485"/>
      <c r="SMN3" s="3485"/>
      <c r="SMO3" s="3485"/>
      <c r="SMP3" s="3485"/>
      <c r="SMQ3" s="3485"/>
      <c r="SMR3" s="3485"/>
      <c r="SMS3" s="3485"/>
      <c r="SMT3" s="3485"/>
      <c r="SMU3" s="3485"/>
      <c r="SMV3" s="3485"/>
      <c r="SMW3" s="3485"/>
      <c r="SMX3" s="3485"/>
      <c r="SMY3" s="3485"/>
      <c r="SMZ3" s="3485"/>
      <c r="SNA3" s="3485"/>
      <c r="SNB3" s="3485"/>
      <c r="SNC3" s="3485"/>
      <c r="SND3" s="3485"/>
      <c r="SNE3" s="3485"/>
      <c r="SNF3" s="3485"/>
      <c r="SNG3" s="3485"/>
      <c r="SNH3" s="3485"/>
      <c r="SNI3" s="3485"/>
      <c r="SNJ3" s="3485"/>
      <c r="SNK3" s="3485"/>
      <c r="SNL3" s="3485"/>
      <c r="SNM3" s="3485"/>
      <c r="SNN3" s="3485"/>
      <c r="SNO3" s="3485"/>
      <c r="SNP3" s="3485"/>
      <c r="SNQ3" s="3485"/>
      <c r="SNR3" s="3485"/>
      <c r="SNS3" s="3485"/>
      <c r="SNT3" s="3485"/>
      <c r="SNU3" s="3485"/>
      <c r="SNV3" s="3485"/>
      <c r="SNW3" s="3485"/>
      <c r="SNX3" s="3485"/>
      <c r="SNY3" s="3485"/>
      <c r="SNZ3" s="3485"/>
      <c r="SOA3" s="3485"/>
      <c r="SOB3" s="3485"/>
      <c r="SOC3" s="3485"/>
      <c r="SOD3" s="3485"/>
      <c r="SOE3" s="3485"/>
      <c r="SOF3" s="3485"/>
      <c r="SOG3" s="3485"/>
      <c r="SOH3" s="3485"/>
      <c r="SOI3" s="3485"/>
      <c r="SOJ3" s="3485"/>
      <c r="SOK3" s="3485"/>
      <c r="SOL3" s="3485"/>
      <c r="SOM3" s="3485"/>
      <c r="SON3" s="3485"/>
      <c r="SOO3" s="3485"/>
      <c r="SOP3" s="3485"/>
      <c r="SOQ3" s="3485"/>
      <c r="SOR3" s="3485"/>
      <c r="SOS3" s="3485"/>
      <c r="SOT3" s="3485"/>
      <c r="SOU3" s="3485"/>
      <c r="SOV3" s="3485"/>
      <c r="SOW3" s="3485"/>
      <c r="SOX3" s="3485"/>
      <c r="SOY3" s="3485"/>
      <c r="SOZ3" s="3485"/>
      <c r="SPA3" s="3485"/>
      <c r="SPB3" s="3485"/>
      <c r="SPC3" s="3485"/>
      <c r="SPD3" s="3485"/>
      <c r="SPE3" s="3485"/>
      <c r="SPF3" s="3485"/>
      <c r="SPG3" s="3485"/>
      <c r="SPH3" s="3485"/>
      <c r="SPI3" s="3485"/>
      <c r="SPJ3" s="3485"/>
      <c r="SPK3" s="3485"/>
      <c r="SPL3" s="3485"/>
      <c r="SPM3" s="3485"/>
      <c r="SPN3" s="3485"/>
      <c r="SPO3" s="3485"/>
      <c r="SPP3" s="3485"/>
      <c r="SPQ3" s="3485"/>
      <c r="SPR3" s="3485"/>
      <c r="SPS3" s="3485"/>
      <c r="SPT3" s="3485"/>
      <c r="SPU3" s="3485"/>
      <c r="SPV3" s="3485"/>
      <c r="SPW3" s="3485"/>
      <c r="SPX3" s="3485"/>
      <c r="SPY3" s="3485"/>
      <c r="SPZ3" s="3485"/>
      <c r="SQA3" s="3485"/>
      <c r="SQB3" s="3485"/>
      <c r="SQC3" s="3485"/>
      <c r="SQD3" s="3485"/>
      <c r="SQE3" s="3485"/>
      <c r="SQF3" s="3485"/>
      <c r="SQG3" s="3485"/>
      <c r="SQH3" s="3485"/>
      <c r="SQI3" s="3485"/>
      <c r="SQJ3" s="3485"/>
      <c r="SQK3" s="3485"/>
      <c r="SQL3" s="3485"/>
      <c r="SQM3" s="3485"/>
      <c r="SQN3" s="3485"/>
      <c r="SQO3" s="3485"/>
      <c r="SQP3" s="3485"/>
      <c r="SQQ3" s="3485"/>
      <c r="SQR3" s="3485"/>
      <c r="SQS3" s="3485"/>
      <c r="SQT3" s="3485"/>
      <c r="SQU3" s="3485"/>
      <c r="SQV3" s="3485"/>
      <c r="SQW3" s="3485"/>
      <c r="SQX3" s="3485"/>
      <c r="SQY3" s="3485"/>
      <c r="SQZ3" s="3485"/>
      <c r="SRA3" s="3485"/>
      <c r="SRB3" s="3485"/>
      <c r="SRC3" s="3485"/>
      <c r="SRD3" s="3485"/>
      <c r="SRE3" s="3485"/>
      <c r="SRF3" s="3485"/>
      <c r="SRG3" s="3485"/>
      <c r="SRH3" s="3485"/>
      <c r="SRI3" s="3485"/>
      <c r="SRJ3" s="3485"/>
      <c r="SRK3" s="3485"/>
      <c r="SRL3" s="3485"/>
      <c r="SRM3" s="3485"/>
      <c r="SRN3" s="3485"/>
      <c r="SRO3" s="3485"/>
      <c r="SRP3" s="3485"/>
      <c r="SRQ3" s="3485"/>
      <c r="SRR3" s="3485"/>
      <c r="SRS3" s="3485"/>
      <c r="SRT3" s="3485"/>
      <c r="SRU3" s="3485"/>
      <c r="SRV3" s="3485"/>
      <c r="SRW3" s="3485"/>
      <c r="SRX3" s="3485"/>
      <c r="SRY3" s="3485"/>
      <c r="SRZ3" s="3485"/>
      <c r="SSA3" s="3485"/>
      <c r="SSB3" s="3485"/>
      <c r="SSC3" s="3485"/>
      <c r="SSD3" s="3485"/>
      <c r="SSE3" s="3485"/>
      <c r="SSF3" s="3485"/>
      <c r="SSG3" s="3485"/>
      <c r="SSH3" s="3485"/>
      <c r="SSI3" s="3485"/>
      <c r="SSJ3" s="3485"/>
      <c r="SSK3" s="3485"/>
      <c r="SSL3" s="3485"/>
      <c r="SSM3" s="3485"/>
      <c r="SSN3" s="3485"/>
      <c r="SSO3" s="3485"/>
      <c r="SSP3" s="3485"/>
      <c r="SSQ3" s="3485"/>
      <c r="SSR3" s="3485"/>
      <c r="SSS3" s="3485"/>
      <c r="SST3" s="3485"/>
      <c r="SSU3" s="3485"/>
      <c r="SSV3" s="3485"/>
      <c r="SSW3" s="3485"/>
      <c r="SSX3" s="3485"/>
      <c r="SSY3" s="3485"/>
      <c r="SSZ3" s="3485"/>
      <c r="STA3" s="3485"/>
      <c r="STB3" s="3485"/>
      <c r="STC3" s="3485"/>
      <c r="STD3" s="3485"/>
      <c r="STE3" s="3485"/>
      <c r="STF3" s="3485"/>
      <c r="STG3" s="3485"/>
      <c r="STH3" s="3485"/>
      <c r="STI3" s="3485"/>
      <c r="STJ3" s="3485"/>
      <c r="STK3" s="3485"/>
      <c r="STL3" s="3485"/>
      <c r="STM3" s="3485"/>
      <c r="STN3" s="3485"/>
      <c r="STO3" s="3485"/>
      <c r="STP3" s="3485"/>
      <c r="STQ3" s="3485"/>
      <c r="STR3" s="3485"/>
      <c r="STS3" s="3485"/>
      <c r="STT3" s="3485"/>
      <c r="STU3" s="3485"/>
      <c r="STV3" s="3485"/>
      <c r="STW3" s="3485"/>
      <c r="STX3" s="3485"/>
      <c r="STY3" s="3485"/>
      <c r="STZ3" s="3485"/>
      <c r="SUA3" s="3485"/>
      <c r="SUB3" s="3485"/>
      <c r="SUC3" s="3485"/>
      <c r="SUD3" s="3485"/>
      <c r="SUE3" s="3485"/>
      <c r="SUF3" s="3485"/>
      <c r="SUG3" s="3485"/>
      <c r="SUH3" s="3485"/>
      <c r="SUI3" s="3485"/>
      <c r="SUJ3" s="3485"/>
      <c r="SUK3" s="3485"/>
      <c r="SUL3" s="3485"/>
      <c r="SUM3" s="3485"/>
      <c r="SUN3" s="3485"/>
      <c r="SUO3" s="3485"/>
      <c r="SUP3" s="3485"/>
      <c r="SUQ3" s="3485"/>
      <c r="SUR3" s="3485"/>
      <c r="SUS3" s="3485"/>
      <c r="SUT3" s="3485"/>
      <c r="SUU3" s="3485"/>
      <c r="SUV3" s="3485"/>
      <c r="SUW3" s="3485"/>
      <c r="SUX3" s="3485"/>
      <c r="SUY3" s="3485"/>
      <c r="SUZ3" s="3485"/>
      <c r="SVA3" s="3485"/>
      <c r="SVB3" s="3485"/>
      <c r="SVC3" s="3485"/>
      <c r="SVD3" s="3485"/>
      <c r="SVE3" s="3485"/>
      <c r="SVF3" s="3485"/>
      <c r="SVG3" s="3485"/>
      <c r="SVH3" s="3485"/>
      <c r="SVI3" s="3485"/>
      <c r="SVJ3" s="3485"/>
      <c r="SVK3" s="3485"/>
      <c r="SVL3" s="3485"/>
      <c r="SVM3" s="3485"/>
      <c r="SVN3" s="3485"/>
      <c r="SVO3" s="3485"/>
      <c r="SVP3" s="3485"/>
      <c r="SVQ3" s="3485"/>
      <c r="SVR3" s="3485"/>
      <c r="SVS3" s="3485"/>
      <c r="SVT3" s="3485"/>
      <c r="SVU3" s="3485"/>
      <c r="SVV3" s="3485"/>
      <c r="SVW3" s="3485"/>
      <c r="SVX3" s="3485"/>
      <c r="SVY3" s="3485"/>
      <c r="SVZ3" s="3485"/>
      <c r="SWA3" s="3485"/>
      <c r="SWB3" s="3485"/>
      <c r="SWC3" s="3485"/>
      <c r="SWD3" s="3485"/>
      <c r="SWE3" s="3485"/>
      <c r="SWF3" s="3485"/>
      <c r="SWG3" s="3485"/>
      <c r="SWH3" s="3485"/>
      <c r="SWI3" s="3485"/>
      <c r="SWJ3" s="3485"/>
      <c r="SWK3" s="3485"/>
      <c r="SWL3" s="3485"/>
      <c r="SWM3" s="3485"/>
      <c r="SWN3" s="3485"/>
      <c r="SWO3" s="3485"/>
      <c r="SWP3" s="3485"/>
      <c r="SWQ3" s="3485"/>
      <c r="SWR3" s="3485"/>
      <c r="SWS3" s="3485"/>
      <c r="SWT3" s="3485"/>
      <c r="SWU3" s="3485"/>
      <c r="SWV3" s="3485"/>
      <c r="SWW3" s="3485"/>
      <c r="SWX3" s="3485"/>
      <c r="SWY3" s="3485"/>
      <c r="SWZ3" s="3485"/>
      <c r="SXA3" s="3485"/>
      <c r="SXB3" s="3485"/>
      <c r="SXC3" s="3485"/>
      <c r="SXD3" s="3485"/>
      <c r="SXE3" s="3485"/>
      <c r="SXF3" s="3485"/>
      <c r="SXG3" s="3485"/>
      <c r="SXH3" s="3485"/>
      <c r="SXI3" s="3485"/>
      <c r="SXJ3" s="3485"/>
      <c r="SXK3" s="3485"/>
      <c r="SXL3" s="3485"/>
      <c r="SXM3" s="3485"/>
      <c r="SXN3" s="3485"/>
      <c r="SXO3" s="3485"/>
      <c r="SXP3" s="3485"/>
      <c r="SXQ3" s="3485"/>
      <c r="SXR3" s="3485"/>
      <c r="SXS3" s="3485"/>
      <c r="SXT3" s="3485"/>
      <c r="SXU3" s="3485"/>
      <c r="SXV3" s="3485"/>
      <c r="SXW3" s="3485"/>
      <c r="SXX3" s="3485"/>
      <c r="SXY3" s="3485"/>
      <c r="SXZ3" s="3485"/>
      <c r="SYA3" s="3485"/>
      <c r="SYB3" s="3485"/>
      <c r="SYC3" s="3485"/>
      <c r="SYD3" s="3485"/>
      <c r="SYE3" s="3485"/>
      <c r="SYF3" s="3485"/>
      <c r="SYG3" s="3485"/>
      <c r="SYH3" s="3485"/>
      <c r="SYI3" s="3485"/>
      <c r="SYJ3" s="3485"/>
      <c r="SYK3" s="3485"/>
      <c r="SYL3" s="3485"/>
      <c r="SYM3" s="3485"/>
      <c r="SYN3" s="3485"/>
      <c r="SYO3" s="3485"/>
      <c r="SYP3" s="3485"/>
      <c r="SYQ3" s="3485"/>
      <c r="SYR3" s="3485"/>
      <c r="SYS3" s="3485"/>
      <c r="SYT3" s="3485"/>
      <c r="SYU3" s="3485"/>
      <c r="SYV3" s="3485"/>
      <c r="SYW3" s="3485"/>
      <c r="SYX3" s="3485"/>
      <c r="SYY3" s="3485"/>
      <c r="SYZ3" s="3485"/>
      <c r="SZA3" s="3485"/>
      <c r="SZB3" s="3485"/>
      <c r="SZC3" s="3485"/>
      <c r="SZD3" s="3485"/>
      <c r="SZE3" s="3485"/>
      <c r="SZF3" s="3485"/>
      <c r="SZG3" s="3485"/>
      <c r="SZH3" s="3485"/>
      <c r="SZI3" s="3485"/>
      <c r="SZJ3" s="3485"/>
      <c r="SZK3" s="3485"/>
      <c r="SZL3" s="3485"/>
      <c r="SZM3" s="3485"/>
      <c r="SZN3" s="3485"/>
      <c r="SZO3" s="3485"/>
      <c r="SZP3" s="3485"/>
      <c r="SZQ3" s="3485"/>
      <c r="SZR3" s="3485"/>
      <c r="SZS3" s="3485"/>
      <c r="SZT3" s="3485"/>
      <c r="SZU3" s="3485"/>
      <c r="SZV3" s="3485"/>
      <c r="SZW3" s="3485"/>
      <c r="SZX3" s="3485"/>
      <c r="SZY3" s="3485"/>
      <c r="SZZ3" s="3485"/>
      <c r="TAA3" s="3485"/>
      <c r="TAB3" s="3485"/>
      <c r="TAC3" s="3485"/>
      <c r="TAD3" s="3485"/>
      <c r="TAE3" s="3485"/>
      <c r="TAF3" s="3485"/>
      <c r="TAG3" s="3485"/>
      <c r="TAH3" s="3485"/>
      <c r="TAI3" s="3485"/>
      <c r="TAJ3" s="3485"/>
      <c r="TAK3" s="3485"/>
      <c r="TAL3" s="3485"/>
      <c r="TAM3" s="3485"/>
      <c r="TAN3" s="3485"/>
      <c r="TAO3" s="3485"/>
      <c r="TAP3" s="3485"/>
      <c r="TAQ3" s="3485"/>
      <c r="TAR3" s="3485"/>
      <c r="TAS3" s="3485"/>
      <c r="TAT3" s="3485"/>
      <c r="TAU3" s="3485"/>
      <c r="TAV3" s="3485"/>
      <c r="TAW3" s="3485"/>
      <c r="TAX3" s="3485"/>
      <c r="TAY3" s="3485"/>
      <c r="TAZ3" s="3485"/>
      <c r="TBA3" s="3485"/>
      <c r="TBB3" s="3485"/>
      <c r="TBC3" s="3485"/>
      <c r="TBD3" s="3485"/>
      <c r="TBE3" s="3485"/>
      <c r="TBF3" s="3485"/>
      <c r="TBG3" s="3485"/>
      <c r="TBH3" s="3485"/>
      <c r="TBI3" s="3485"/>
      <c r="TBJ3" s="3485"/>
      <c r="TBK3" s="3485"/>
      <c r="TBL3" s="3485"/>
      <c r="TBM3" s="3485"/>
      <c r="TBN3" s="3485"/>
      <c r="TBO3" s="3485"/>
      <c r="TBP3" s="3485"/>
      <c r="TBQ3" s="3485"/>
      <c r="TBR3" s="3485"/>
      <c r="TBS3" s="3485"/>
      <c r="TBT3" s="3485"/>
      <c r="TBU3" s="3485"/>
      <c r="TBV3" s="3485"/>
      <c r="TBW3" s="3485"/>
      <c r="TBX3" s="3485"/>
      <c r="TBY3" s="3485"/>
      <c r="TBZ3" s="3485"/>
      <c r="TCA3" s="3485"/>
      <c r="TCB3" s="3485"/>
      <c r="TCC3" s="3485"/>
      <c r="TCD3" s="3485"/>
      <c r="TCE3" s="3485"/>
      <c r="TCF3" s="3485"/>
      <c r="TCG3" s="3485"/>
      <c r="TCH3" s="3485"/>
      <c r="TCI3" s="3485"/>
      <c r="TCJ3" s="3485"/>
      <c r="TCK3" s="3485"/>
      <c r="TCL3" s="3485"/>
      <c r="TCM3" s="3485"/>
      <c r="TCN3" s="3485"/>
      <c r="TCO3" s="3485"/>
      <c r="TCP3" s="3485"/>
      <c r="TCQ3" s="3485"/>
      <c r="TCR3" s="3485"/>
      <c r="TCS3" s="3485"/>
      <c r="TCT3" s="3485"/>
      <c r="TCU3" s="3485"/>
      <c r="TCV3" s="3485"/>
      <c r="TCW3" s="3485"/>
      <c r="TCX3" s="3485"/>
      <c r="TCY3" s="3485"/>
      <c r="TCZ3" s="3485"/>
      <c r="TDA3" s="3485"/>
      <c r="TDB3" s="3485"/>
      <c r="TDC3" s="3485"/>
      <c r="TDD3" s="3485"/>
      <c r="TDE3" s="3485"/>
      <c r="TDF3" s="3485"/>
      <c r="TDG3" s="3485"/>
      <c r="TDH3" s="3485"/>
      <c r="TDI3" s="3485"/>
      <c r="TDJ3" s="3485"/>
      <c r="TDK3" s="3485"/>
      <c r="TDL3" s="3485"/>
      <c r="TDM3" s="3485"/>
      <c r="TDN3" s="3485"/>
      <c r="TDO3" s="3485"/>
      <c r="TDP3" s="3485"/>
      <c r="TDQ3" s="3485"/>
      <c r="TDR3" s="3485"/>
      <c r="TDS3" s="3485"/>
      <c r="TDT3" s="3485"/>
      <c r="TDU3" s="3485"/>
      <c r="TDV3" s="3485"/>
      <c r="TDW3" s="3485"/>
      <c r="TDX3" s="3485"/>
      <c r="TDY3" s="3485"/>
      <c r="TDZ3" s="3485"/>
      <c r="TEA3" s="3485"/>
      <c r="TEB3" s="3485"/>
      <c r="TEC3" s="3485"/>
      <c r="TED3" s="3485"/>
      <c r="TEE3" s="3485"/>
      <c r="TEF3" s="3485"/>
      <c r="TEG3" s="3485"/>
      <c r="TEH3" s="3485"/>
      <c r="TEI3" s="3485"/>
      <c r="TEJ3" s="3485"/>
      <c r="TEK3" s="3485"/>
      <c r="TEL3" s="3485"/>
      <c r="TEM3" s="3485"/>
      <c r="TEN3" s="3485"/>
      <c r="TEO3" s="3485"/>
      <c r="TEP3" s="3485"/>
      <c r="TEQ3" s="3485"/>
      <c r="TER3" s="3485"/>
      <c r="TES3" s="3485"/>
      <c r="TET3" s="3485"/>
      <c r="TEU3" s="3485"/>
      <c r="TEV3" s="3485"/>
      <c r="TEW3" s="3485"/>
      <c r="TEX3" s="3485"/>
      <c r="TEY3" s="3485"/>
      <c r="TEZ3" s="3485"/>
      <c r="TFA3" s="3485"/>
      <c r="TFB3" s="3485"/>
      <c r="TFC3" s="3485"/>
      <c r="TFD3" s="3485"/>
      <c r="TFE3" s="3485"/>
      <c r="TFF3" s="3485"/>
      <c r="TFG3" s="3485"/>
      <c r="TFH3" s="3485"/>
      <c r="TFI3" s="3485"/>
      <c r="TFJ3" s="3485"/>
      <c r="TFK3" s="3485"/>
      <c r="TFL3" s="3485"/>
      <c r="TFM3" s="3485"/>
      <c r="TFN3" s="3485"/>
      <c r="TFO3" s="3485"/>
      <c r="TFP3" s="3485"/>
      <c r="TFQ3" s="3485"/>
      <c r="TFR3" s="3485"/>
      <c r="TFS3" s="3485"/>
      <c r="TFT3" s="3485"/>
      <c r="TFU3" s="3485"/>
      <c r="TFV3" s="3485"/>
      <c r="TFW3" s="3485"/>
      <c r="TFX3" s="3485"/>
      <c r="TFY3" s="3485"/>
      <c r="TFZ3" s="3485"/>
      <c r="TGA3" s="3485"/>
      <c r="TGB3" s="3485"/>
      <c r="TGC3" s="3485"/>
      <c r="TGD3" s="3485"/>
      <c r="TGE3" s="3485"/>
      <c r="TGF3" s="3485"/>
      <c r="TGG3" s="3485"/>
      <c r="TGH3" s="3485"/>
      <c r="TGI3" s="3485"/>
      <c r="TGJ3" s="3485"/>
      <c r="TGK3" s="3485"/>
      <c r="TGL3" s="3485"/>
      <c r="TGM3" s="3485"/>
      <c r="TGN3" s="3485"/>
      <c r="TGO3" s="3485"/>
      <c r="TGP3" s="3485"/>
      <c r="TGQ3" s="3485"/>
      <c r="TGR3" s="3485"/>
      <c r="TGS3" s="3485"/>
      <c r="TGT3" s="3485"/>
      <c r="TGU3" s="3485"/>
      <c r="TGV3" s="3485"/>
      <c r="TGW3" s="3485"/>
      <c r="TGX3" s="3485"/>
      <c r="TGY3" s="3485"/>
      <c r="TGZ3" s="3485"/>
      <c r="THA3" s="3485"/>
      <c r="THB3" s="3485"/>
      <c r="THC3" s="3485"/>
      <c r="THD3" s="3485"/>
      <c r="THE3" s="3485"/>
      <c r="THF3" s="3485"/>
      <c r="THG3" s="3485"/>
      <c r="THH3" s="3485"/>
      <c r="THI3" s="3485"/>
      <c r="THJ3" s="3485"/>
      <c r="THK3" s="3485"/>
      <c r="THL3" s="3485"/>
      <c r="THM3" s="3485"/>
      <c r="THN3" s="3485"/>
      <c r="THO3" s="3485"/>
      <c r="THP3" s="3485"/>
      <c r="THQ3" s="3485"/>
      <c r="THR3" s="3485"/>
      <c r="THS3" s="3485"/>
      <c r="THT3" s="3485"/>
      <c r="THU3" s="3485"/>
      <c r="THV3" s="3485"/>
      <c r="THW3" s="3485"/>
      <c r="THX3" s="3485"/>
      <c r="THY3" s="3485"/>
      <c r="THZ3" s="3485"/>
      <c r="TIA3" s="3485"/>
      <c r="TIB3" s="3485"/>
      <c r="TIC3" s="3485"/>
      <c r="TID3" s="3485"/>
      <c r="TIE3" s="3485"/>
      <c r="TIF3" s="3485"/>
      <c r="TIG3" s="3485"/>
      <c r="TIH3" s="3485"/>
      <c r="TII3" s="3485"/>
      <c r="TIJ3" s="3485"/>
      <c r="TIK3" s="3485"/>
      <c r="TIL3" s="3485"/>
      <c r="TIM3" s="3485"/>
      <c r="TIN3" s="3485"/>
      <c r="TIO3" s="3485"/>
      <c r="TIP3" s="3485"/>
      <c r="TIQ3" s="3485"/>
      <c r="TIR3" s="3485"/>
      <c r="TIS3" s="3485"/>
      <c r="TIT3" s="3485"/>
      <c r="TIU3" s="3485"/>
      <c r="TIV3" s="3485"/>
      <c r="TIW3" s="3485"/>
      <c r="TIX3" s="3485"/>
      <c r="TIY3" s="3485"/>
      <c r="TIZ3" s="3485"/>
      <c r="TJA3" s="3485"/>
      <c r="TJB3" s="3485"/>
      <c r="TJC3" s="3485"/>
      <c r="TJD3" s="3485"/>
      <c r="TJE3" s="3485"/>
      <c r="TJF3" s="3485"/>
      <c r="TJG3" s="3485"/>
      <c r="TJH3" s="3485"/>
      <c r="TJI3" s="3485"/>
      <c r="TJJ3" s="3485"/>
      <c r="TJK3" s="3485"/>
      <c r="TJL3" s="3485"/>
      <c r="TJM3" s="3485"/>
      <c r="TJN3" s="3485"/>
      <c r="TJO3" s="3485"/>
      <c r="TJP3" s="3485"/>
      <c r="TJQ3" s="3485"/>
      <c r="TJR3" s="3485"/>
      <c r="TJS3" s="3485"/>
      <c r="TJT3" s="3485"/>
      <c r="TJU3" s="3485"/>
      <c r="TJV3" s="3485"/>
      <c r="TJW3" s="3485"/>
      <c r="TJX3" s="3485"/>
      <c r="TJY3" s="3485"/>
      <c r="TJZ3" s="3485"/>
      <c r="TKA3" s="3485"/>
      <c r="TKB3" s="3485"/>
      <c r="TKC3" s="3485"/>
      <c r="TKD3" s="3485"/>
      <c r="TKE3" s="3485"/>
      <c r="TKF3" s="3485"/>
      <c r="TKG3" s="3485"/>
      <c r="TKH3" s="3485"/>
      <c r="TKI3" s="3485"/>
      <c r="TKJ3" s="3485"/>
      <c r="TKK3" s="3485"/>
      <c r="TKL3" s="3485"/>
      <c r="TKM3" s="3485"/>
      <c r="TKN3" s="3485"/>
      <c r="TKO3" s="3485"/>
      <c r="TKP3" s="3485"/>
      <c r="TKQ3" s="3485"/>
      <c r="TKR3" s="3485"/>
      <c r="TKS3" s="3485"/>
      <c r="TKT3" s="3485"/>
      <c r="TKU3" s="3485"/>
      <c r="TKV3" s="3485"/>
      <c r="TKW3" s="3485"/>
      <c r="TKX3" s="3485"/>
      <c r="TKY3" s="3485"/>
      <c r="TKZ3" s="3485"/>
      <c r="TLA3" s="3485"/>
      <c r="TLB3" s="3485"/>
      <c r="TLC3" s="3485"/>
      <c r="TLD3" s="3485"/>
      <c r="TLE3" s="3485"/>
      <c r="TLF3" s="3485"/>
      <c r="TLG3" s="3485"/>
      <c r="TLH3" s="3485"/>
      <c r="TLI3" s="3485"/>
      <c r="TLJ3" s="3485"/>
      <c r="TLK3" s="3485"/>
      <c r="TLL3" s="3485"/>
      <c r="TLM3" s="3485"/>
      <c r="TLN3" s="3485"/>
      <c r="TLO3" s="3485"/>
      <c r="TLP3" s="3485"/>
      <c r="TLQ3" s="3485"/>
      <c r="TLR3" s="3485"/>
      <c r="TLS3" s="3485"/>
      <c r="TLT3" s="3485"/>
      <c r="TLU3" s="3485"/>
      <c r="TLV3" s="3485"/>
      <c r="TLW3" s="3485"/>
      <c r="TLX3" s="3485"/>
      <c r="TLY3" s="3485"/>
      <c r="TLZ3" s="3485"/>
      <c r="TMA3" s="3485"/>
      <c r="TMB3" s="3485"/>
      <c r="TMC3" s="3485"/>
      <c r="TMD3" s="3485"/>
      <c r="TME3" s="3485"/>
      <c r="TMF3" s="3485"/>
      <c r="TMG3" s="3485"/>
      <c r="TMH3" s="3485"/>
      <c r="TMI3" s="3485"/>
      <c r="TMJ3" s="3485"/>
      <c r="TMK3" s="3485"/>
      <c r="TML3" s="3485"/>
      <c r="TMM3" s="3485"/>
      <c r="TMN3" s="3485"/>
      <c r="TMO3" s="3485"/>
      <c r="TMP3" s="3485"/>
      <c r="TMQ3" s="3485"/>
      <c r="TMR3" s="3485"/>
      <c r="TMS3" s="3485"/>
      <c r="TMT3" s="3485"/>
      <c r="TMU3" s="3485"/>
      <c r="TMV3" s="3485"/>
      <c r="TMW3" s="3485"/>
      <c r="TMX3" s="3485"/>
      <c r="TMY3" s="3485"/>
      <c r="TMZ3" s="3485"/>
      <c r="TNA3" s="3485"/>
      <c r="TNB3" s="3485"/>
      <c r="TNC3" s="3485"/>
      <c r="TND3" s="3485"/>
      <c r="TNE3" s="3485"/>
      <c r="TNF3" s="3485"/>
      <c r="TNG3" s="3485"/>
      <c r="TNH3" s="3485"/>
      <c r="TNI3" s="3485"/>
      <c r="TNJ3" s="3485"/>
      <c r="TNK3" s="3485"/>
      <c r="TNL3" s="3485"/>
      <c r="TNM3" s="3485"/>
      <c r="TNN3" s="3485"/>
      <c r="TNO3" s="3485"/>
      <c r="TNP3" s="3485"/>
      <c r="TNQ3" s="3485"/>
      <c r="TNR3" s="3485"/>
      <c r="TNS3" s="3485"/>
      <c r="TNT3" s="3485"/>
      <c r="TNU3" s="3485"/>
      <c r="TNV3" s="3485"/>
      <c r="TNW3" s="3485"/>
      <c r="TNX3" s="3485"/>
      <c r="TNY3" s="3485"/>
      <c r="TNZ3" s="3485"/>
      <c r="TOA3" s="3485"/>
      <c r="TOB3" s="3485"/>
      <c r="TOC3" s="3485"/>
      <c r="TOD3" s="3485"/>
      <c r="TOE3" s="3485"/>
      <c r="TOF3" s="3485"/>
      <c r="TOG3" s="3485"/>
      <c r="TOH3" s="3485"/>
      <c r="TOI3" s="3485"/>
      <c r="TOJ3" s="3485"/>
      <c r="TOK3" s="3485"/>
      <c r="TOL3" s="3485"/>
      <c r="TOM3" s="3485"/>
      <c r="TON3" s="3485"/>
      <c r="TOO3" s="3485"/>
      <c r="TOP3" s="3485"/>
      <c r="TOQ3" s="3485"/>
      <c r="TOR3" s="3485"/>
      <c r="TOS3" s="3485"/>
      <c r="TOT3" s="3485"/>
      <c r="TOU3" s="3485"/>
      <c r="TOV3" s="3485"/>
      <c r="TOW3" s="3485"/>
      <c r="TOX3" s="3485"/>
      <c r="TOY3" s="3485"/>
      <c r="TOZ3" s="3485"/>
      <c r="TPA3" s="3485"/>
      <c r="TPB3" s="3485"/>
      <c r="TPC3" s="3485"/>
      <c r="TPD3" s="3485"/>
      <c r="TPE3" s="3485"/>
      <c r="TPF3" s="3485"/>
      <c r="TPG3" s="3485"/>
      <c r="TPH3" s="3485"/>
      <c r="TPI3" s="3485"/>
      <c r="TPJ3" s="3485"/>
      <c r="TPK3" s="3485"/>
      <c r="TPL3" s="3485"/>
      <c r="TPM3" s="3485"/>
      <c r="TPN3" s="3485"/>
      <c r="TPO3" s="3485"/>
      <c r="TPP3" s="3485"/>
      <c r="TPQ3" s="3485"/>
      <c r="TPR3" s="3485"/>
      <c r="TPS3" s="3485"/>
      <c r="TPT3" s="3485"/>
      <c r="TPU3" s="3485"/>
      <c r="TPV3" s="3485"/>
      <c r="TPW3" s="3485"/>
      <c r="TPX3" s="3485"/>
      <c r="TPY3" s="3485"/>
      <c r="TPZ3" s="3485"/>
      <c r="TQA3" s="3485"/>
      <c r="TQB3" s="3485"/>
      <c r="TQC3" s="3485"/>
      <c r="TQD3" s="3485"/>
      <c r="TQE3" s="3485"/>
      <c r="TQF3" s="3485"/>
      <c r="TQG3" s="3485"/>
      <c r="TQH3" s="3485"/>
      <c r="TQI3" s="3485"/>
      <c r="TQJ3" s="3485"/>
      <c r="TQK3" s="3485"/>
      <c r="TQL3" s="3485"/>
      <c r="TQM3" s="3485"/>
      <c r="TQN3" s="3485"/>
      <c r="TQO3" s="3485"/>
      <c r="TQP3" s="3485"/>
      <c r="TQQ3" s="3485"/>
      <c r="TQR3" s="3485"/>
      <c r="TQS3" s="3485"/>
      <c r="TQT3" s="3485"/>
      <c r="TQU3" s="3485"/>
      <c r="TQV3" s="3485"/>
      <c r="TQW3" s="3485"/>
      <c r="TQX3" s="3485"/>
      <c r="TQY3" s="3485"/>
      <c r="TQZ3" s="3485"/>
      <c r="TRA3" s="3485"/>
      <c r="TRB3" s="3485"/>
      <c r="TRC3" s="3485"/>
      <c r="TRD3" s="3485"/>
      <c r="TRE3" s="3485"/>
      <c r="TRF3" s="3485"/>
      <c r="TRG3" s="3485"/>
      <c r="TRH3" s="3485"/>
      <c r="TRI3" s="3485"/>
      <c r="TRJ3" s="3485"/>
      <c r="TRK3" s="3485"/>
      <c r="TRL3" s="3485"/>
      <c r="TRM3" s="3485"/>
      <c r="TRN3" s="3485"/>
      <c r="TRO3" s="3485"/>
      <c r="TRP3" s="3485"/>
      <c r="TRQ3" s="3485"/>
      <c r="TRR3" s="3485"/>
      <c r="TRS3" s="3485"/>
      <c r="TRT3" s="3485"/>
      <c r="TRU3" s="3485"/>
      <c r="TRV3" s="3485"/>
      <c r="TRW3" s="3485"/>
      <c r="TRX3" s="3485"/>
      <c r="TRY3" s="3485"/>
      <c r="TRZ3" s="3485"/>
      <c r="TSA3" s="3485"/>
      <c r="TSB3" s="3485"/>
      <c r="TSC3" s="3485"/>
      <c r="TSD3" s="3485"/>
      <c r="TSE3" s="3485"/>
      <c r="TSF3" s="3485"/>
      <c r="TSG3" s="3485"/>
      <c r="TSH3" s="3485"/>
      <c r="TSI3" s="3485"/>
      <c r="TSJ3" s="3485"/>
      <c r="TSK3" s="3485"/>
      <c r="TSL3" s="3485"/>
      <c r="TSM3" s="3485"/>
      <c r="TSN3" s="3485"/>
      <c r="TSO3" s="3485"/>
      <c r="TSP3" s="3485"/>
      <c r="TSQ3" s="3485"/>
      <c r="TSR3" s="3485"/>
      <c r="TSS3" s="3485"/>
      <c r="TST3" s="3485"/>
      <c r="TSU3" s="3485"/>
      <c r="TSV3" s="3485"/>
      <c r="TSW3" s="3485"/>
      <c r="TSX3" s="3485"/>
      <c r="TSY3" s="3485"/>
      <c r="TSZ3" s="3485"/>
      <c r="TTA3" s="3485"/>
      <c r="TTB3" s="3485"/>
      <c r="TTC3" s="3485"/>
      <c r="TTD3" s="3485"/>
      <c r="TTE3" s="3485"/>
      <c r="TTF3" s="3485"/>
      <c r="TTG3" s="3485"/>
      <c r="TTH3" s="3485"/>
      <c r="TTI3" s="3485"/>
      <c r="TTJ3" s="3485"/>
      <c r="TTK3" s="3485"/>
      <c r="TTL3" s="3485"/>
      <c r="TTM3" s="3485"/>
      <c r="TTN3" s="3485"/>
      <c r="TTO3" s="3485"/>
      <c r="TTP3" s="3485"/>
      <c r="TTQ3" s="3485"/>
      <c r="TTR3" s="3485"/>
      <c r="TTS3" s="3485"/>
      <c r="TTT3" s="3485"/>
      <c r="TTU3" s="3485"/>
      <c r="TTV3" s="3485"/>
      <c r="TTW3" s="3485"/>
      <c r="TTX3" s="3485"/>
      <c r="TTY3" s="3485"/>
      <c r="TTZ3" s="3485"/>
      <c r="TUA3" s="3485"/>
      <c r="TUB3" s="3485"/>
      <c r="TUC3" s="3485"/>
      <c r="TUD3" s="3485"/>
      <c r="TUE3" s="3485"/>
      <c r="TUF3" s="3485"/>
      <c r="TUG3" s="3485"/>
      <c r="TUH3" s="3485"/>
      <c r="TUI3" s="3485"/>
      <c r="TUJ3" s="3485"/>
      <c r="TUK3" s="3485"/>
      <c r="TUL3" s="3485"/>
      <c r="TUM3" s="3485"/>
      <c r="TUN3" s="3485"/>
      <c r="TUO3" s="3485"/>
      <c r="TUP3" s="3485"/>
      <c r="TUQ3" s="3485"/>
      <c r="TUR3" s="3485"/>
      <c r="TUS3" s="3485"/>
      <c r="TUT3" s="3485"/>
      <c r="TUU3" s="3485"/>
      <c r="TUV3" s="3485"/>
      <c r="TUW3" s="3485"/>
      <c r="TUX3" s="3485"/>
      <c r="TUY3" s="3485"/>
      <c r="TUZ3" s="3485"/>
      <c r="TVA3" s="3485"/>
      <c r="TVB3" s="3485"/>
      <c r="TVC3" s="3485"/>
      <c r="TVD3" s="3485"/>
      <c r="TVE3" s="3485"/>
      <c r="TVF3" s="3485"/>
      <c r="TVG3" s="3485"/>
      <c r="TVH3" s="3485"/>
      <c r="TVI3" s="3485"/>
      <c r="TVJ3" s="3485"/>
      <c r="TVK3" s="3485"/>
      <c r="TVL3" s="3485"/>
      <c r="TVM3" s="3485"/>
      <c r="TVN3" s="3485"/>
      <c r="TVO3" s="3485"/>
      <c r="TVP3" s="3485"/>
      <c r="TVQ3" s="3485"/>
      <c r="TVR3" s="3485"/>
      <c r="TVS3" s="3485"/>
      <c r="TVT3" s="3485"/>
      <c r="TVU3" s="3485"/>
      <c r="TVV3" s="3485"/>
      <c r="TVW3" s="3485"/>
      <c r="TVX3" s="3485"/>
      <c r="TVY3" s="3485"/>
      <c r="TVZ3" s="3485"/>
      <c r="TWA3" s="3485"/>
      <c r="TWB3" s="3485"/>
      <c r="TWC3" s="3485"/>
      <c r="TWD3" s="3485"/>
      <c r="TWE3" s="3485"/>
      <c r="TWF3" s="3485"/>
      <c r="TWG3" s="3485"/>
      <c r="TWH3" s="3485"/>
      <c r="TWI3" s="3485"/>
      <c r="TWJ3" s="3485"/>
      <c r="TWK3" s="3485"/>
      <c r="TWL3" s="3485"/>
      <c r="TWM3" s="3485"/>
      <c r="TWN3" s="3485"/>
      <c r="TWO3" s="3485"/>
      <c r="TWP3" s="3485"/>
      <c r="TWQ3" s="3485"/>
      <c r="TWR3" s="3485"/>
      <c r="TWS3" s="3485"/>
      <c r="TWT3" s="3485"/>
      <c r="TWU3" s="3485"/>
      <c r="TWV3" s="3485"/>
      <c r="TWW3" s="3485"/>
      <c r="TWX3" s="3485"/>
      <c r="TWY3" s="3485"/>
      <c r="TWZ3" s="3485"/>
      <c r="TXA3" s="3485"/>
      <c r="TXB3" s="3485"/>
      <c r="TXC3" s="3485"/>
      <c r="TXD3" s="3485"/>
      <c r="TXE3" s="3485"/>
      <c r="TXF3" s="3485"/>
      <c r="TXG3" s="3485"/>
      <c r="TXH3" s="3485"/>
      <c r="TXI3" s="3485"/>
      <c r="TXJ3" s="3485"/>
      <c r="TXK3" s="3485"/>
      <c r="TXL3" s="3485"/>
      <c r="TXM3" s="3485"/>
      <c r="TXN3" s="3485"/>
      <c r="TXO3" s="3485"/>
      <c r="TXP3" s="3485"/>
      <c r="TXQ3" s="3485"/>
      <c r="TXR3" s="3485"/>
      <c r="TXS3" s="3485"/>
      <c r="TXT3" s="3485"/>
      <c r="TXU3" s="3485"/>
      <c r="TXV3" s="3485"/>
      <c r="TXW3" s="3485"/>
      <c r="TXX3" s="3485"/>
      <c r="TXY3" s="3485"/>
      <c r="TXZ3" s="3485"/>
      <c r="TYA3" s="3485"/>
      <c r="TYB3" s="3485"/>
      <c r="TYC3" s="3485"/>
      <c r="TYD3" s="3485"/>
      <c r="TYE3" s="3485"/>
      <c r="TYF3" s="3485"/>
      <c r="TYG3" s="3485"/>
      <c r="TYH3" s="3485"/>
      <c r="TYI3" s="3485"/>
      <c r="TYJ3" s="3485"/>
      <c r="TYK3" s="3485"/>
      <c r="TYL3" s="3485"/>
      <c r="TYM3" s="3485"/>
      <c r="TYN3" s="3485"/>
      <c r="TYO3" s="3485"/>
      <c r="TYP3" s="3485"/>
      <c r="TYQ3" s="3485"/>
      <c r="TYR3" s="3485"/>
      <c r="TYS3" s="3485"/>
      <c r="TYT3" s="3485"/>
      <c r="TYU3" s="3485"/>
      <c r="TYV3" s="3485"/>
      <c r="TYW3" s="3485"/>
      <c r="TYX3" s="3485"/>
      <c r="TYY3" s="3485"/>
      <c r="TYZ3" s="3485"/>
      <c r="TZA3" s="3485"/>
      <c r="TZB3" s="3485"/>
      <c r="TZC3" s="3485"/>
      <c r="TZD3" s="3485"/>
      <c r="TZE3" s="3485"/>
      <c r="TZF3" s="3485"/>
      <c r="TZG3" s="3485"/>
      <c r="TZH3" s="3485"/>
      <c r="TZI3" s="3485"/>
      <c r="TZJ3" s="3485"/>
      <c r="TZK3" s="3485"/>
      <c r="TZL3" s="3485"/>
      <c r="TZM3" s="3485"/>
      <c r="TZN3" s="3485"/>
      <c r="TZO3" s="3485"/>
      <c r="TZP3" s="3485"/>
      <c r="TZQ3" s="3485"/>
      <c r="TZR3" s="3485"/>
      <c r="TZS3" s="3485"/>
      <c r="TZT3" s="3485"/>
      <c r="TZU3" s="3485"/>
      <c r="TZV3" s="3485"/>
      <c r="TZW3" s="3485"/>
      <c r="TZX3" s="3485"/>
      <c r="TZY3" s="3485"/>
      <c r="TZZ3" s="3485"/>
      <c r="UAA3" s="3485"/>
      <c r="UAB3" s="3485"/>
      <c r="UAC3" s="3485"/>
      <c r="UAD3" s="3485"/>
      <c r="UAE3" s="3485"/>
      <c r="UAF3" s="3485"/>
      <c r="UAG3" s="3485"/>
      <c r="UAH3" s="3485"/>
      <c r="UAI3" s="3485"/>
      <c r="UAJ3" s="3485"/>
      <c r="UAK3" s="3485"/>
      <c r="UAL3" s="3485"/>
      <c r="UAM3" s="3485"/>
      <c r="UAN3" s="3485"/>
      <c r="UAO3" s="3485"/>
      <c r="UAP3" s="3485"/>
      <c r="UAQ3" s="3485"/>
      <c r="UAR3" s="3485"/>
      <c r="UAS3" s="3485"/>
      <c r="UAT3" s="3485"/>
      <c r="UAU3" s="3485"/>
      <c r="UAV3" s="3485"/>
      <c r="UAW3" s="3485"/>
      <c r="UAX3" s="3485"/>
      <c r="UAY3" s="3485"/>
      <c r="UAZ3" s="3485"/>
      <c r="UBA3" s="3485"/>
      <c r="UBB3" s="3485"/>
      <c r="UBC3" s="3485"/>
      <c r="UBD3" s="3485"/>
      <c r="UBE3" s="3485"/>
      <c r="UBF3" s="3485"/>
      <c r="UBG3" s="3485"/>
      <c r="UBH3" s="3485"/>
      <c r="UBI3" s="3485"/>
      <c r="UBJ3" s="3485"/>
      <c r="UBK3" s="3485"/>
      <c r="UBL3" s="3485"/>
      <c r="UBM3" s="3485"/>
      <c r="UBN3" s="3485"/>
      <c r="UBO3" s="3485"/>
      <c r="UBP3" s="3485"/>
      <c r="UBQ3" s="3485"/>
      <c r="UBR3" s="3485"/>
      <c r="UBS3" s="3485"/>
      <c r="UBT3" s="3485"/>
      <c r="UBU3" s="3485"/>
      <c r="UBV3" s="3485"/>
      <c r="UBW3" s="3485"/>
      <c r="UBX3" s="3485"/>
      <c r="UBY3" s="3485"/>
      <c r="UBZ3" s="3485"/>
      <c r="UCA3" s="3485"/>
      <c r="UCB3" s="3485"/>
      <c r="UCC3" s="3485"/>
      <c r="UCD3" s="3485"/>
      <c r="UCE3" s="3485"/>
      <c r="UCF3" s="3485"/>
      <c r="UCG3" s="3485"/>
      <c r="UCH3" s="3485"/>
      <c r="UCI3" s="3485"/>
      <c r="UCJ3" s="3485"/>
      <c r="UCK3" s="3485"/>
      <c r="UCL3" s="3485"/>
      <c r="UCM3" s="3485"/>
      <c r="UCN3" s="3485"/>
      <c r="UCO3" s="3485"/>
      <c r="UCP3" s="3485"/>
      <c r="UCQ3" s="3485"/>
      <c r="UCR3" s="3485"/>
      <c r="UCS3" s="3485"/>
      <c r="UCT3" s="3485"/>
      <c r="UCU3" s="3485"/>
      <c r="UCV3" s="3485"/>
      <c r="UCW3" s="3485"/>
      <c r="UCX3" s="3485"/>
      <c r="UCY3" s="3485"/>
      <c r="UCZ3" s="3485"/>
      <c r="UDA3" s="3485"/>
      <c r="UDB3" s="3485"/>
      <c r="UDC3" s="3485"/>
      <c r="UDD3" s="3485"/>
      <c r="UDE3" s="3485"/>
      <c r="UDF3" s="3485"/>
      <c r="UDG3" s="3485"/>
      <c r="UDH3" s="3485"/>
      <c r="UDI3" s="3485"/>
      <c r="UDJ3" s="3485"/>
      <c r="UDK3" s="3485"/>
      <c r="UDL3" s="3485"/>
      <c r="UDM3" s="3485"/>
      <c r="UDN3" s="3485"/>
      <c r="UDO3" s="3485"/>
      <c r="UDP3" s="3485"/>
      <c r="UDQ3" s="3485"/>
      <c r="UDR3" s="3485"/>
      <c r="UDS3" s="3485"/>
      <c r="UDT3" s="3485"/>
      <c r="UDU3" s="3485"/>
      <c r="UDV3" s="3485"/>
      <c r="UDW3" s="3485"/>
      <c r="UDX3" s="3485"/>
      <c r="UDY3" s="3485"/>
      <c r="UDZ3" s="3485"/>
      <c r="UEA3" s="3485"/>
      <c r="UEB3" s="3485"/>
      <c r="UEC3" s="3485"/>
      <c r="UED3" s="3485"/>
      <c r="UEE3" s="3485"/>
      <c r="UEF3" s="3485"/>
      <c r="UEG3" s="3485"/>
      <c r="UEH3" s="3485"/>
      <c r="UEI3" s="3485"/>
      <c r="UEJ3" s="3485"/>
      <c r="UEK3" s="3485"/>
      <c r="UEL3" s="3485"/>
      <c r="UEM3" s="3485"/>
      <c r="UEN3" s="3485"/>
      <c r="UEO3" s="3485"/>
      <c r="UEP3" s="3485"/>
      <c r="UEQ3" s="3485"/>
      <c r="UER3" s="3485"/>
      <c r="UES3" s="3485"/>
      <c r="UET3" s="3485"/>
      <c r="UEU3" s="3485"/>
      <c r="UEV3" s="3485"/>
      <c r="UEW3" s="3485"/>
      <c r="UEX3" s="3485"/>
      <c r="UEY3" s="3485"/>
      <c r="UEZ3" s="3485"/>
      <c r="UFA3" s="3485"/>
      <c r="UFB3" s="3485"/>
      <c r="UFC3" s="3485"/>
      <c r="UFD3" s="3485"/>
      <c r="UFE3" s="3485"/>
      <c r="UFF3" s="3485"/>
      <c r="UFG3" s="3485"/>
      <c r="UFH3" s="3485"/>
      <c r="UFI3" s="3485"/>
      <c r="UFJ3" s="3485"/>
      <c r="UFK3" s="3485"/>
      <c r="UFL3" s="3485"/>
      <c r="UFM3" s="3485"/>
      <c r="UFN3" s="3485"/>
      <c r="UFO3" s="3485"/>
      <c r="UFP3" s="3485"/>
      <c r="UFQ3" s="3485"/>
      <c r="UFR3" s="3485"/>
      <c r="UFS3" s="3485"/>
      <c r="UFT3" s="3485"/>
      <c r="UFU3" s="3485"/>
      <c r="UFV3" s="3485"/>
      <c r="UFW3" s="3485"/>
      <c r="UFX3" s="3485"/>
      <c r="UFY3" s="3485"/>
      <c r="UFZ3" s="3485"/>
      <c r="UGA3" s="3485"/>
      <c r="UGB3" s="3485"/>
      <c r="UGC3" s="3485"/>
      <c r="UGD3" s="3485"/>
      <c r="UGE3" s="3485"/>
      <c r="UGF3" s="3485"/>
      <c r="UGG3" s="3485"/>
      <c r="UGH3" s="3485"/>
      <c r="UGI3" s="3485"/>
      <c r="UGJ3" s="3485"/>
      <c r="UGK3" s="3485"/>
      <c r="UGL3" s="3485"/>
      <c r="UGM3" s="3485"/>
      <c r="UGN3" s="3485"/>
      <c r="UGO3" s="3485"/>
      <c r="UGP3" s="3485"/>
      <c r="UGQ3" s="3485"/>
      <c r="UGR3" s="3485"/>
      <c r="UGS3" s="3485"/>
      <c r="UGT3" s="3485"/>
      <c r="UGU3" s="3485"/>
      <c r="UGV3" s="3485"/>
      <c r="UGW3" s="3485"/>
      <c r="UGX3" s="3485"/>
      <c r="UGY3" s="3485"/>
      <c r="UGZ3" s="3485"/>
      <c r="UHA3" s="3485"/>
      <c r="UHB3" s="3485"/>
      <c r="UHC3" s="3485"/>
      <c r="UHD3" s="3485"/>
      <c r="UHE3" s="3485"/>
      <c r="UHF3" s="3485"/>
      <c r="UHG3" s="3485"/>
      <c r="UHH3" s="3485"/>
      <c r="UHI3" s="3485"/>
      <c r="UHJ3" s="3485"/>
      <c r="UHK3" s="3485"/>
      <c r="UHL3" s="3485"/>
      <c r="UHM3" s="3485"/>
      <c r="UHN3" s="3485"/>
      <c r="UHO3" s="3485"/>
      <c r="UHP3" s="3485"/>
      <c r="UHQ3" s="3485"/>
      <c r="UHR3" s="3485"/>
      <c r="UHS3" s="3485"/>
      <c r="UHT3" s="3485"/>
      <c r="UHU3" s="3485"/>
      <c r="UHV3" s="3485"/>
      <c r="UHW3" s="3485"/>
      <c r="UHX3" s="3485"/>
      <c r="UHY3" s="3485"/>
      <c r="UHZ3" s="3485"/>
      <c r="UIA3" s="3485"/>
      <c r="UIB3" s="3485"/>
      <c r="UIC3" s="3485"/>
      <c r="UID3" s="3485"/>
      <c r="UIE3" s="3485"/>
      <c r="UIF3" s="3485"/>
      <c r="UIG3" s="3485"/>
      <c r="UIH3" s="3485"/>
      <c r="UII3" s="3485"/>
      <c r="UIJ3" s="3485"/>
      <c r="UIK3" s="3485"/>
      <c r="UIL3" s="3485"/>
      <c r="UIM3" s="3485"/>
      <c r="UIN3" s="3485"/>
      <c r="UIO3" s="3485"/>
      <c r="UIP3" s="3485"/>
      <c r="UIQ3" s="3485"/>
      <c r="UIR3" s="3485"/>
      <c r="UIS3" s="3485"/>
      <c r="UIT3" s="3485"/>
      <c r="UIU3" s="3485"/>
      <c r="UIV3" s="3485"/>
      <c r="UIW3" s="3485"/>
      <c r="UIX3" s="3485"/>
      <c r="UIY3" s="3485"/>
      <c r="UIZ3" s="3485"/>
      <c r="UJA3" s="3485"/>
      <c r="UJB3" s="3485"/>
      <c r="UJC3" s="3485"/>
      <c r="UJD3" s="3485"/>
      <c r="UJE3" s="3485"/>
      <c r="UJF3" s="3485"/>
      <c r="UJG3" s="3485"/>
      <c r="UJH3" s="3485"/>
      <c r="UJI3" s="3485"/>
      <c r="UJJ3" s="3485"/>
      <c r="UJK3" s="3485"/>
      <c r="UJL3" s="3485"/>
      <c r="UJM3" s="3485"/>
      <c r="UJN3" s="3485"/>
      <c r="UJO3" s="3485"/>
      <c r="UJP3" s="3485"/>
      <c r="UJQ3" s="3485"/>
      <c r="UJR3" s="3485"/>
      <c r="UJS3" s="3485"/>
      <c r="UJT3" s="3485"/>
      <c r="UJU3" s="3485"/>
      <c r="UJV3" s="3485"/>
      <c r="UJW3" s="3485"/>
      <c r="UJX3" s="3485"/>
      <c r="UJY3" s="3485"/>
      <c r="UJZ3" s="3485"/>
      <c r="UKA3" s="3485"/>
      <c r="UKB3" s="3485"/>
      <c r="UKC3" s="3485"/>
      <c r="UKD3" s="3485"/>
      <c r="UKE3" s="3485"/>
      <c r="UKF3" s="3485"/>
      <c r="UKG3" s="3485"/>
      <c r="UKH3" s="3485"/>
      <c r="UKI3" s="3485"/>
      <c r="UKJ3" s="3485"/>
      <c r="UKK3" s="3485"/>
      <c r="UKL3" s="3485"/>
      <c r="UKM3" s="3485"/>
      <c r="UKN3" s="3485"/>
      <c r="UKO3" s="3485"/>
      <c r="UKP3" s="3485"/>
      <c r="UKQ3" s="3485"/>
      <c r="UKR3" s="3485"/>
      <c r="UKS3" s="3485"/>
      <c r="UKT3" s="3485"/>
      <c r="UKU3" s="3485"/>
      <c r="UKV3" s="3485"/>
      <c r="UKW3" s="3485"/>
      <c r="UKX3" s="3485"/>
      <c r="UKY3" s="3485"/>
      <c r="UKZ3" s="3485"/>
      <c r="ULA3" s="3485"/>
      <c r="ULB3" s="3485"/>
      <c r="ULC3" s="3485"/>
      <c r="ULD3" s="3485"/>
      <c r="ULE3" s="3485"/>
      <c r="ULF3" s="3485"/>
      <c r="ULG3" s="3485"/>
      <c r="ULH3" s="3485"/>
      <c r="ULI3" s="3485"/>
      <c r="ULJ3" s="3485"/>
      <c r="ULK3" s="3485"/>
      <c r="ULL3" s="3485"/>
      <c r="ULM3" s="3485"/>
      <c r="ULN3" s="3485"/>
      <c r="ULO3" s="3485"/>
      <c r="ULP3" s="3485"/>
      <c r="ULQ3" s="3485"/>
      <c r="ULR3" s="3485"/>
      <c r="ULS3" s="3485"/>
      <c r="ULT3" s="3485"/>
      <c r="ULU3" s="3485"/>
      <c r="ULV3" s="3485"/>
      <c r="ULW3" s="3485"/>
      <c r="ULX3" s="3485"/>
      <c r="ULY3" s="3485"/>
      <c r="ULZ3" s="3485"/>
      <c r="UMA3" s="3485"/>
      <c r="UMB3" s="3485"/>
      <c r="UMC3" s="3485"/>
      <c r="UMD3" s="3485"/>
      <c r="UME3" s="3485"/>
      <c r="UMF3" s="3485"/>
      <c r="UMG3" s="3485"/>
      <c r="UMH3" s="3485"/>
      <c r="UMI3" s="3485"/>
      <c r="UMJ3" s="3485"/>
      <c r="UMK3" s="3485"/>
      <c r="UML3" s="3485"/>
      <c r="UMM3" s="3485"/>
      <c r="UMN3" s="3485"/>
      <c r="UMO3" s="3485"/>
      <c r="UMP3" s="3485"/>
      <c r="UMQ3" s="3485"/>
      <c r="UMR3" s="3485"/>
      <c r="UMS3" s="3485"/>
      <c r="UMT3" s="3485"/>
      <c r="UMU3" s="3485"/>
      <c r="UMV3" s="3485"/>
      <c r="UMW3" s="3485"/>
      <c r="UMX3" s="3485"/>
      <c r="UMY3" s="3485"/>
      <c r="UMZ3" s="3485"/>
      <c r="UNA3" s="3485"/>
      <c r="UNB3" s="3485"/>
      <c r="UNC3" s="3485"/>
      <c r="UND3" s="3485"/>
      <c r="UNE3" s="3485"/>
      <c r="UNF3" s="3485"/>
      <c r="UNG3" s="3485"/>
      <c r="UNH3" s="3485"/>
      <c r="UNI3" s="3485"/>
      <c r="UNJ3" s="3485"/>
      <c r="UNK3" s="3485"/>
      <c r="UNL3" s="3485"/>
      <c r="UNM3" s="3485"/>
      <c r="UNN3" s="3485"/>
      <c r="UNO3" s="3485"/>
      <c r="UNP3" s="3485"/>
      <c r="UNQ3" s="3485"/>
      <c r="UNR3" s="3485"/>
      <c r="UNS3" s="3485"/>
      <c r="UNT3" s="3485"/>
      <c r="UNU3" s="3485"/>
      <c r="UNV3" s="3485"/>
      <c r="UNW3" s="3485"/>
      <c r="UNX3" s="3485"/>
      <c r="UNY3" s="3485"/>
      <c r="UNZ3" s="3485"/>
      <c r="UOA3" s="3485"/>
      <c r="UOB3" s="3485"/>
      <c r="UOC3" s="3485"/>
      <c r="UOD3" s="3485"/>
      <c r="UOE3" s="3485"/>
      <c r="UOF3" s="3485"/>
      <c r="UOG3" s="3485"/>
      <c r="UOH3" s="3485"/>
      <c r="UOI3" s="3485"/>
      <c r="UOJ3" s="3485"/>
      <c r="UOK3" s="3485"/>
      <c r="UOL3" s="3485"/>
      <c r="UOM3" s="3485"/>
      <c r="UON3" s="3485"/>
      <c r="UOO3" s="3485"/>
      <c r="UOP3" s="3485"/>
      <c r="UOQ3" s="3485"/>
      <c r="UOR3" s="3485"/>
      <c r="UOS3" s="3485"/>
      <c r="UOT3" s="3485"/>
      <c r="UOU3" s="3485"/>
      <c r="UOV3" s="3485"/>
      <c r="UOW3" s="3485"/>
      <c r="UOX3" s="3485"/>
      <c r="UOY3" s="3485"/>
      <c r="UOZ3" s="3485"/>
      <c r="UPA3" s="3485"/>
      <c r="UPB3" s="3485"/>
      <c r="UPC3" s="3485"/>
      <c r="UPD3" s="3485"/>
      <c r="UPE3" s="3485"/>
      <c r="UPF3" s="3485"/>
      <c r="UPG3" s="3485"/>
      <c r="UPH3" s="3485"/>
      <c r="UPI3" s="3485"/>
      <c r="UPJ3" s="3485"/>
      <c r="UPK3" s="3485"/>
      <c r="UPL3" s="3485"/>
      <c r="UPM3" s="3485"/>
      <c r="UPN3" s="3485"/>
      <c r="UPO3" s="3485"/>
      <c r="UPP3" s="3485"/>
      <c r="UPQ3" s="3485"/>
      <c r="UPR3" s="3485"/>
      <c r="UPS3" s="3485"/>
      <c r="UPT3" s="3485"/>
      <c r="UPU3" s="3485"/>
      <c r="UPV3" s="3485"/>
      <c r="UPW3" s="3485"/>
      <c r="UPX3" s="3485"/>
      <c r="UPY3" s="3485"/>
      <c r="UPZ3" s="3485"/>
      <c r="UQA3" s="3485"/>
      <c r="UQB3" s="3485"/>
      <c r="UQC3" s="3485"/>
      <c r="UQD3" s="3485"/>
      <c r="UQE3" s="3485"/>
      <c r="UQF3" s="3485"/>
      <c r="UQG3" s="3485"/>
      <c r="UQH3" s="3485"/>
      <c r="UQI3" s="3485"/>
      <c r="UQJ3" s="3485"/>
      <c r="UQK3" s="3485"/>
      <c r="UQL3" s="3485"/>
      <c r="UQM3" s="3485"/>
      <c r="UQN3" s="3485"/>
      <c r="UQO3" s="3485"/>
      <c r="UQP3" s="3485"/>
      <c r="UQQ3" s="3485"/>
      <c r="UQR3" s="3485"/>
      <c r="UQS3" s="3485"/>
      <c r="UQT3" s="3485"/>
      <c r="UQU3" s="3485"/>
      <c r="UQV3" s="3485"/>
      <c r="UQW3" s="3485"/>
      <c r="UQX3" s="3485"/>
      <c r="UQY3" s="3485"/>
      <c r="UQZ3" s="3485"/>
      <c r="URA3" s="3485"/>
      <c r="URB3" s="3485"/>
      <c r="URC3" s="3485"/>
      <c r="URD3" s="3485"/>
      <c r="URE3" s="3485"/>
      <c r="URF3" s="3485"/>
      <c r="URG3" s="3485"/>
      <c r="URH3" s="3485"/>
      <c r="URI3" s="3485"/>
      <c r="URJ3" s="3485"/>
      <c r="URK3" s="3485"/>
      <c r="URL3" s="3485"/>
      <c r="URM3" s="3485"/>
      <c r="URN3" s="3485"/>
      <c r="URO3" s="3485"/>
      <c r="URP3" s="3485"/>
      <c r="URQ3" s="3485"/>
      <c r="URR3" s="3485"/>
      <c r="URS3" s="3485"/>
      <c r="URT3" s="3485"/>
      <c r="URU3" s="3485"/>
      <c r="URV3" s="3485"/>
      <c r="URW3" s="3485"/>
      <c r="URX3" s="3485"/>
      <c r="URY3" s="3485"/>
      <c r="URZ3" s="3485"/>
      <c r="USA3" s="3485"/>
      <c r="USB3" s="3485"/>
      <c r="USC3" s="3485"/>
      <c r="USD3" s="3485"/>
      <c r="USE3" s="3485"/>
      <c r="USF3" s="3485"/>
      <c r="USG3" s="3485"/>
      <c r="USH3" s="3485"/>
      <c r="USI3" s="3485"/>
      <c r="USJ3" s="3485"/>
      <c r="USK3" s="3485"/>
      <c r="USL3" s="3485"/>
      <c r="USM3" s="3485"/>
      <c r="USN3" s="3485"/>
      <c r="USO3" s="3485"/>
      <c r="USP3" s="3485"/>
      <c r="USQ3" s="3485"/>
      <c r="USR3" s="3485"/>
      <c r="USS3" s="3485"/>
      <c r="UST3" s="3485"/>
      <c r="USU3" s="3485"/>
      <c r="USV3" s="3485"/>
      <c r="USW3" s="3485"/>
      <c r="USX3" s="3485"/>
      <c r="USY3" s="3485"/>
      <c r="USZ3" s="3485"/>
      <c r="UTA3" s="3485"/>
      <c r="UTB3" s="3485"/>
      <c r="UTC3" s="3485"/>
      <c r="UTD3" s="3485"/>
      <c r="UTE3" s="3485"/>
      <c r="UTF3" s="3485"/>
      <c r="UTG3" s="3485"/>
      <c r="UTH3" s="3485"/>
      <c r="UTI3" s="3485"/>
      <c r="UTJ3" s="3485"/>
      <c r="UTK3" s="3485"/>
      <c r="UTL3" s="3485"/>
      <c r="UTM3" s="3485"/>
      <c r="UTN3" s="3485"/>
      <c r="UTO3" s="3485"/>
      <c r="UTP3" s="3485"/>
      <c r="UTQ3" s="3485"/>
      <c r="UTR3" s="3485"/>
      <c r="UTS3" s="3485"/>
      <c r="UTT3" s="3485"/>
      <c r="UTU3" s="3485"/>
      <c r="UTV3" s="3485"/>
      <c r="UTW3" s="3485"/>
      <c r="UTX3" s="3485"/>
      <c r="UTY3" s="3485"/>
      <c r="UTZ3" s="3485"/>
      <c r="UUA3" s="3485"/>
      <c r="UUB3" s="3485"/>
      <c r="UUC3" s="3485"/>
      <c r="UUD3" s="3485"/>
      <c r="UUE3" s="3485"/>
      <c r="UUF3" s="3485"/>
      <c r="UUG3" s="3485"/>
      <c r="UUH3" s="3485"/>
      <c r="UUI3" s="3485"/>
      <c r="UUJ3" s="3485"/>
      <c r="UUK3" s="3485"/>
      <c r="UUL3" s="3485"/>
      <c r="UUM3" s="3485"/>
      <c r="UUN3" s="3485"/>
      <c r="UUO3" s="3485"/>
      <c r="UUP3" s="3485"/>
      <c r="UUQ3" s="3485"/>
      <c r="UUR3" s="3485"/>
      <c r="UUS3" s="3485"/>
      <c r="UUT3" s="3485"/>
      <c r="UUU3" s="3485"/>
      <c r="UUV3" s="3485"/>
      <c r="UUW3" s="3485"/>
      <c r="UUX3" s="3485"/>
      <c r="UUY3" s="3485"/>
      <c r="UUZ3" s="3485"/>
      <c r="UVA3" s="3485"/>
      <c r="UVB3" s="3485"/>
      <c r="UVC3" s="3485"/>
      <c r="UVD3" s="3485"/>
      <c r="UVE3" s="3485"/>
      <c r="UVF3" s="3485"/>
      <c r="UVG3" s="3485"/>
      <c r="UVH3" s="3485"/>
      <c r="UVI3" s="3485"/>
      <c r="UVJ3" s="3485"/>
      <c r="UVK3" s="3485"/>
      <c r="UVL3" s="3485"/>
      <c r="UVM3" s="3485"/>
      <c r="UVN3" s="3485"/>
      <c r="UVO3" s="3485"/>
      <c r="UVP3" s="3485"/>
      <c r="UVQ3" s="3485"/>
      <c r="UVR3" s="3485"/>
      <c r="UVS3" s="3485"/>
      <c r="UVT3" s="3485"/>
      <c r="UVU3" s="3485"/>
      <c r="UVV3" s="3485"/>
      <c r="UVW3" s="3485"/>
      <c r="UVX3" s="3485"/>
      <c r="UVY3" s="3485"/>
      <c r="UVZ3" s="3485"/>
      <c r="UWA3" s="3485"/>
      <c r="UWB3" s="3485"/>
      <c r="UWC3" s="3485"/>
      <c r="UWD3" s="3485"/>
      <c r="UWE3" s="3485"/>
      <c r="UWF3" s="3485"/>
      <c r="UWG3" s="3485"/>
      <c r="UWH3" s="3485"/>
      <c r="UWI3" s="3485"/>
      <c r="UWJ3" s="3485"/>
      <c r="UWK3" s="3485"/>
      <c r="UWL3" s="3485"/>
      <c r="UWM3" s="3485"/>
      <c r="UWN3" s="3485"/>
      <c r="UWO3" s="3485"/>
      <c r="UWP3" s="3485"/>
      <c r="UWQ3" s="3485"/>
      <c r="UWR3" s="3485"/>
      <c r="UWS3" s="3485"/>
      <c r="UWT3" s="3485"/>
      <c r="UWU3" s="3485"/>
      <c r="UWV3" s="3485"/>
      <c r="UWW3" s="3485"/>
      <c r="UWX3" s="3485"/>
      <c r="UWY3" s="3485"/>
      <c r="UWZ3" s="3485"/>
      <c r="UXA3" s="3485"/>
      <c r="UXB3" s="3485"/>
      <c r="UXC3" s="3485"/>
      <c r="UXD3" s="3485"/>
      <c r="UXE3" s="3485"/>
      <c r="UXF3" s="3485"/>
      <c r="UXG3" s="3485"/>
      <c r="UXH3" s="3485"/>
      <c r="UXI3" s="3485"/>
      <c r="UXJ3" s="3485"/>
      <c r="UXK3" s="3485"/>
      <c r="UXL3" s="3485"/>
      <c r="UXM3" s="3485"/>
      <c r="UXN3" s="3485"/>
      <c r="UXO3" s="3485"/>
      <c r="UXP3" s="3485"/>
      <c r="UXQ3" s="3485"/>
      <c r="UXR3" s="3485"/>
      <c r="UXS3" s="3485"/>
      <c r="UXT3" s="3485"/>
      <c r="UXU3" s="3485"/>
      <c r="UXV3" s="3485"/>
      <c r="UXW3" s="3485"/>
      <c r="UXX3" s="3485"/>
      <c r="UXY3" s="3485"/>
      <c r="UXZ3" s="3485"/>
      <c r="UYA3" s="3485"/>
      <c r="UYB3" s="3485"/>
      <c r="UYC3" s="3485"/>
      <c r="UYD3" s="3485"/>
      <c r="UYE3" s="3485"/>
      <c r="UYF3" s="3485"/>
      <c r="UYG3" s="3485"/>
      <c r="UYH3" s="3485"/>
      <c r="UYI3" s="3485"/>
      <c r="UYJ3" s="3485"/>
      <c r="UYK3" s="3485"/>
      <c r="UYL3" s="3485"/>
      <c r="UYM3" s="3485"/>
      <c r="UYN3" s="3485"/>
      <c r="UYO3" s="3485"/>
      <c r="UYP3" s="3485"/>
      <c r="UYQ3" s="3485"/>
      <c r="UYR3" s="3485"/>
      <c r="UYS3" s="3485"/>
      <c r="UYT3" s="3485"/>
      <c r="UYU3" s="3485"/>
      <c r="UYV3" s="3485"/>
      <c r="UYW3" s="3485"/>
      <c r="UYX3" s="3485"/>
      <c r="UYY3" s="3485"/>
      <c r="UYZ3" s="3485"/>
      <c r="UZA3" s="3485"/>
      <c r="UZB3" s="3485"/>
      <c r="UZC3" s="3485"/>
      <c r="UZD3" s="3485"/>
      <c r="UZE3" s="3485"/>
      <c r="UZF3" s="3485"/>
      <c r="UZG3" s="3485"/>
      <c r="UZH3" s="3485"/>
      <c r="UZI3" s="3485"/>
      <c r="UZJ3" s="3485"/>
      <c r="UZK3" s="3485"/>
      <c r="UZL3" s="3485"/>
      <c r="UZM3" s="3485"/>
      <c r="UZN3" s="3485"/>
      <c r="UZO3" s="3485"/>
      <c r="UZP3" s="3485"/>
      <c r="UZQ3" s="3485"/>
      <c r="UZR3" s="3485"/>
      <c r="UZS3" s="3485"/>
      <c r="UZT3" s="3485"/>
      <c r="UZU3" s="3485"/>
      <c r="UZV3" s="3485"/>
      <c r="UZW3" s="3485"/>
      <c r="UZX3" s="3485"/>
      <c r="UZY3" s="3485"/>
      <c r="UZZ3" s="3485"/>
      <c r="VAA3" s="3485"/>
      <c r="VAB3" s="3485"/>
      <c r="VAC3" s="3485"/>
      <c r="VAD3" s="3485"/>
      <c r="VAE3" s="3485"/>
      <c r="VAF3" s="3485"/>
      <c r="VAG3" s="3485"/>
      <c r="VAH3" s="3485"/>
      <c r="VAI3" s="3485"/>
      <c r="VAJ3" s="3485"/>
      <c r="VAK3" s="3485"/>
      <c r="VAL3" s="3485"/>
      <c r="VAM3" s="3485"/>
      <c r="VAN3" s="3485"/>
      <c r="VAO3" s="3485"/>
      <c r="VAP3" s="3485"/>
      <c r="VAQ3" s="3485"/>
      <c r="VAR3" s="3485"/>
      <c r="VAS3" s="3485"/>
      <c r="VAT3" s="3485"/>
      <c r="VAU3" s="3485"/>
      <c r="VAV3" s="3485"/>
      <c r="VAW3" s="3485"/>
      <c r="VAX3" s="3485"/>
      <c r="VAY3" s="3485"/>
      <c r="VAZ3" s="3485"/>
      <c r="VBA3" s="3485"/>
      <c r="VBB3" s="3485"/>
      <c r="VBC3" s="3485"/>
      <c r="VBD3" s="3485"/>
      <c r="VBE3" s="3485"/>
      <c r="VBF3" s="3485"/>
      <c r="VBG3" s="3485"/>
      <c r="VBH3" s="3485"/>
      <c r="VBI3" s="3485"/>
      <c r="VBJ3" s="3485"/>
      <c r="VBK3" s="3485"/>
      <c r="VBL3" s="3485"/>
      <c r="VBM3" s="3485"/>
      <c r="VBN3" s="3485"/>
      <c r="VBO3" s="3485"/>
      <c r="VBP3" s="3485"/>
      <c r="VBQ3" s="3485"/>
      <c r="VBR3" s="3485"/>
      <c r="VBS3" s="3485"/>
      <c r="VBT3" s="3485"/>
      <c r="VBU3" s="3485"/>
      <c r="VBV3" s="3485"/>
      <c r="VBW3" s="3485"/>
      <c r="VBX3" s="3485"/>
      <c r="VBY3" s="3485"/>
      <c r="VBZ3" s="3485"/>
      <c r="VCA3" s="3485"/>
      <c r="VCB3" s="3485"/>
      <c r="VCC3" s="3485"/>
      <c r="VCD3" s="3485"/>
      <c r="VCE3" s="3485"/>
      <c r="VCF3" s="3485"/>
      <c r="VCG3" s="3485"/>
      <c r="VCH3" s="3485"/>
      <c r="VCI3" s="3485"/>
      <c r="VCJ3" s="3485"/>
      <c r="VCK3" s="3485"/>
      <c r="VCL3" s="3485"/>
      <c r="VCM3" s="3485"/>
      <c r="VCN3" s="3485"/>
      <c r="VCO3" s="3485"/>
      <c r="VCP3" s="3485"/>
      <c r="VCQ3" s="3485"/>
      <c r="VCR3" s="3485"/>
      <c r="VCS3" s="3485"/>
      <c r="VCT3" s="3485"/>
      <c r="VCU3" s="3485"/>
      <c r="VCV3" s="3485"/>
      <c r="VCW3" s="3485"/>
      <c r="VCX3" s="3485"/>
      <c r="VCY3" s="3485"/>
      <c r="VCZ3" s="3485"/>
      <c r="VDA3" s="3485"/>
      <c r="VDB3" s="3485"/>
      <c r="VDC3" s="3485"/>
      <c r="VDD3" s="3485"/>
      <c r="VDE3" s="3485"/>
      <c r="VDF3" s="3485"/>
      <c r="VDG3" s="3485"/>
      <c r="VDH3" s="3485"/>
      <c r="VDI3" s="3485"/>
      <c r="VDJ3" s="3485"/>
      <c r="VDK3" s="3485"/>
      <c r="VDL3" s="3485"/>
      <c r="VDM3" s="3485"/>
      <c r="VDN3" s="3485"/>
      <c r="VDO3" s="3485"/>
      <c r="VDP3" s="3485"/>
      <c r="VDQ3" s="3485"/>
      <c r="VDR3" s="3485"/>
      <c r="VDS3" s="3485"/>
      <c r="VDT3" s="3485"/>
      <c r="VDU3" s="3485"/>
      <c r="VDV3" s="3485"/>
      <c r="VDW3" s="3485"/>
      <c r="VDX3" s="3485"/>
      <c r="VDY3" s="3485"/>
      <c r="VDZ3" s="3485"/>
      <c r="VEA3" s="3485"/>
      <c r="VEB3" s="3485"/>
      <c r="VEC3" s="3485"/>
      <c r="VED3" s="3485"/>
      <c r="VEE3" s="3485"/>
      <c r="VEF3" s="3485"/>
      <c r="VEG3" s="3485"/>
      <c r="VEH3" s="3485"/>
      <c r="VEI3" s="3485"/>
      <c r="VEJ3" s="3485"/>
      <c r="VEK3" s="3485"/>
      <c r="VEL3" s="3485"/>
      <c r="VEM3" s="3485"/>
      <c r="VEN3" s="3485"/>
      <c r="VEO3" s="3485"/>
      <c r="VEP3" s="3485"/>
      <c r="VEQ3" s="3485"/>
      <c r="VER3" s="3485"/>
      <c r="VES3" s="3485"/>
      <c r="VET3" s="3485"/>
      <c r="VEU3" s="3485"/>
      <c r="VEV3" s="3485"/>
      <c r="VEW3" s="3485"/>
      <c r="VEX3" s="3485"/>
      <c r="VEY3" s="3485"/>
      <c r="VEZ3" s="3485"/>
      <c r="VFA3" s="3485"/>
      <c r="VFB3" s="3485"/>
      <c r="VFC3" s="3485"/>
      <c r="VFD3" s="3485"/>
      <c r="VFE3" s="3485"/>
      <c r="VFF3" s="3485"/>
      <c r="VFG3" s="3485"/>
      <c r="VFH3" s="3485"/>
      <c r="VFI3" s="3485"/>
      <c r="VFJ3" s="3485"/>
      <c r="VFK3" s="3485"/>
      <c r="VFL3" s="3485"/>
      <c r="VFM3" s="3485"/>
      <c r="VFN3" s="3485"/>
      <c r="VFO3" s="3485"/>
      <c r="VFP3" s="3485"/>
      <c r="VFQ3" s="3485"/>
      <c r="VFR3" s="3485"/>
      <c r="VFS3" s="3485"/>
      <c r="VFT3" s="3485"/>
      <c r="VFU3" s="3485"/>
      <c r="VFV3" s="3485"/>
      <c r="VFW3" s="3485"/>
      <c r="VFX3" s="3485"/>
      <c r="VFY3" s="3485"/>
      <c r="VFZ3" s="3485"/>
      <c r="VGA3" s="3485"/>
      <c r="VGB3" s="3485"/>
      <c r="VGC3" s="3485"/>
      <c r="VGD3" s="3485"/>
      <c r="VGE3" s="3485"/>
      <c r="VGF3" s="3485"/>
      <c r="VGG3" s="3485"/>
      <c r="VGH3" s="3485"/>
      <c r="VGI3" s="3485"/>
      <c r="VGJ3" s="3485"/>
      <c r="VGK3" s="3485"/>
      <c r="VGL3" s="3485"/>
      <c r="VGM3" s="3485"/>
      <c r="VGN3" s="3485"/>
      <c r="VGO3" s="3485"/>
      <c r="VGP3" s="3485"/>
      <c r="VGQ3" s="3485"/>
      <c r="VGR3" s="3485"/>
      <c r="VGS3" s="3485"/>
      <c r="VGT3" s="3485"/>
      <c r="VGU3" s="3485"/>
      <c r="VGV3" s="3485"/>
      <c r="VGW3" s="3485"/>
      <c r="VGX3" s="3485"/>
      <c r="VGY3" s="3485"/>
      <c r="VGZ3" s="3485"/>
      <c r="VHA3" s="3485"/>
      <c r="VHB3" s="3485"/>
      <c r="VHC3" s="3485"/>
      <c r="VHD3" s="3485"/>
      <c r="VHE3" s="3485"/>
      <c r="VHF3" s="3485"/>
      <c r="VHG3" s="3485"/>
      <c r="VHH3" s="3485"/>
      <c r="VHI3" s="3485"/>
      <c r="VHJ3" s="3485"/>
      <c r="VHK3" s="3485"/>
      <c r="VHL3" s="3485"/>
      <c r="VHM3" s="3485"/>
      <c r="VHN3" s="3485"/>
      <c r="VHO3" s="3485"/>
      <c r="VHP3" s="3485"/>
      <c r="VHQ3" s="3485"/>
      <c r="VHR3" s="3485"/>
      <c r="VHS3" s="3485"/>
      <c r="VHT3" s="3485"/>
      <c r="VHU3" s="3485"/>
      <c r="VHV3" s="3485"/>
      <c r="VHW3" s="3485"/>
      <c r="VHX3" s="3485"/>
      <c r="VHY3" s="3485"/>
      <c r="VHZ3" s="3485"/>
      <c r="VIA3" s="3485"/>
      <c r="VIB3" s="3485"/>
      <c r="VIC3" s="3485"/>
      <c r="VID3" s="3485"/>
      <c r="VIE3" s="3485"/>
      <c r="VIF3" s="3485"/>
      <c r="VIG3" s="3485"/>
      <c r="VIH3" s="3485"/>
      <c r="VII3" s="3485"/>
      <c r="VIJ3" s="3485"/>
      <c r="VIK3" s="3485"/>
      <c r="VIL3" s="3485"/>
      <c r="VIM3" s="3485"/>
      <c r="VIN3" s="3485"/>
      <c r="VIO3" s="3485"/>
      <c r="VIP3" s="3485"/>
      <c r="VIQ3" s="3485"/>
      <c r="VIR3" s="3485"/>
      <c r="VIS3" s="3485"/>
      <c r="VIT3" s="3485"/>
      <c r="VIU3" s="3485"/>
      <c r="VIV3" s="3485"/>
      <c r="VIW3" s="3485"/>
      <c r="VIX3" s="3485"/>
      <c r="VIY3" s="3485"/>
      <c r="VIZ3" s="3485"/>
      <c r="VJA3" s="3485"/>
      <c r="VJB3" s="3485"/>
      <c r="VJC3" s="3485"/>
      <c r="VJD3" s="3485"/>
      <c r="VJE3" s="3485"/>
      <c r="VJF3" s="3485"/>
      <c r="VJG3" s="3485"/>
      <c r="VJH3" s="3485"/>
      <c r="VJI3" s="3485"/>
      <c r="VJJ3" s="3485"/>
      <c r="VJK3" s="3485"/>
      <c r="VJL3" s="3485"/>
      <c r="VJM3" s="3485"/>
      <c r="VJN3" s="3485"/>
      <c r="VJO3" s="3485"/>
      <c r="VJP3" s="3485"/>
      <c r="VJQ3" s="3485"/>
      <c r="VJR3" s="3485"/>
      <c r="VJS3" s="3485"/>
      <c r="VJT3" s="3485"/>
      <c r="VJU3" s="3485"/>
      <c r="VJV3" s="3485"/>
      <c r="VJW3" s="3485"/>
      <c r="VJX3" s="3485"/>
      <c r="VJY3" s="3485"/>
      <c r="VJZ3" s="3485"/>
      <c r="VKA3" s="3485"/>
      <c r="VKB3" s="3485"/>
      <c r="VKC3" s="3485"/>
      <c r="VKD3" s="3485"/>
      <c r="VKE3" s="3485"/>
      <c r="VKF3" s="3485"/>
      <c r="VKG3" s="3485"/>
      <c r="VKH3" s="3485"/>
      <c r="VKI3" s="3485"/>
      <c r="VKJ3" s="3485"/>
      <c r="VKK3" s="3485"/>
      <c r="VKL3" s="3485"/>
      <c r="VKM3" s="3485"/>
      <c r="VKN3" s="3485"/>
      <c r="VKO3" s="3485"/>
      <c r="VKP3" s="3485"/>
      <c r="VKQ3" s="3485"/>
      <c r="VKR3" s="3485"/>
      <c r="VKS3" s="3485"/>
      <c r="VKT3" s="3485"/>
      <c r="VKU3" s="3485"/>
      <c r="VKV3" s="3485"/>
      <c r="VKW3" s="3485"/>
      <c r="VKX3" s="3485"/>
      <c r="VKY3" s="3485"/>
      <c r="VKZ3" s="3485"/>
      <c r="VLA3" s="3485"/>
      <c r="VLB3" s="3485"/>
      <c r="VLC3" s="3485"/>
      <c r="VLD3" s="3485"/>
      <c r="VLE3" s="3485"/>
      <c r="VLF3" s="3485"/>
      <c r="VLG3" s="3485"/>
      <c r="VLH3" s="3485"/>
      <c r="VLI3" s="3485"/>
      <c r="VLJ3" s="3485"/>
      <c r="VLK3" s="3485"/>
      <c r="VLL3" s="3485"/>
      <c r="VLM3" s="3485"/>
      <c r="VLN3" s="3485"/>
      <c r="VLO3" s="3485"/>
      <c r="VLP3" s="3485"/>
      <c r="VLQ3" s="3485"/>
      <c r="VLR3" s="3485"/>
      <c r="VLS3" s="3485"/>
      <c r="VLT3" s="3485"/>
      <c r="VLU3" s="3485"/>
      <c r="VLV3" s="3485"/>
      <c r="VLW3" s="3485"/>
      <c r="VLX3" s="3485"/>
      <c r="VLY3" s="3485"/>
      <c r="VLZ3" s="3485"/>
      <c r="VMA3" s="3485"/>
      <c r="VMB3" s="3485"/>
      <c r="VMC3" s="3485"/>
      <c r="VMD3" s="3485"/>
      <c r="VME3" s="3485"/>
      <c r="VMF3" s="3485"/>
      <c r="VMG3" s="3485"/>
      <c r="VMH3" s="3485"/>
      <c r="VMI3" s="3485"/>
      <c r="VMJ3" s="3485"/>
      <c r="VMK3" s="3485"/>
      <c r="VML3" s="3485"/>
      <c r="VMM3" s="3485"/>
      <c r="VMN3" s="3485"/>
      <c r="VMO3" s="3485"/>
      <c r="VMP3" s="3485"/>
      <c r="VMQ3" s="3485"/>
      <c r="VMR3" s="3485"/>
      <c r="VMS3" s="3485"/>
      <c r="VMT3" s="3485"/>
      <c r="VMU3" s="3485"/>
      <c r="VMV3" s="3485"/>
      <c r="VMW3" s="3485"/>
      <c r="VMX3" s="3485"/>
      <c r="VMY3" s="3485"/>
      <c r="VMZ3" s="3485"/>
      <c r="VNA3" s="3485"/>
      <c r="VNB3" s="3485"/>
      <c r="VNC3" s="3485"/>
      <c r="VND3" s="3485"/>
      <c r="VNE3" s="3485"/>
      <c r="VNF3" s="3485"/>
      <c r="VNG3" s="3485"/>
      <c r="VNH3" s="3485"/>
      <c r="VNI3" s="3485"/>
      <c r="VNJ3" s="3485"/>
      <c r="VNK3" s="3485"/>
      <c r="VNL3" s="3485"/>
      <c r="VNM3" s="3485"/>
      <c r="VNN3" s="3485"/>
      <c r="VNO3" s="3485"/>
      <c r="VNP3" s="3485"/>
      <c r="VNQ3" s="3485"/>
      <c r="VNR3" s="3485"/>
      <c r="VNS3" s="3485"/>
      <c r="VNT3" s="3485"/>
      <c r="VNU3" s="3485"/>
      <c r="VNV3" s="3485"/>
      <c r="VNW3" s="3485"/>
      <c r="VNX3" s="3485"/>
      <c r="VNY3" s="3485"/>
      <c r="VNZ3" s="3485"/>
      <c r="VOA3" s="3485"/>
      <c r="VOB3" s="3485"/>
      <c r="VOC3" s="3485"/>
      <c r="VOD3" s="3485"/>
      <c r="VOE3" s="3485"/>
      <c r="VOF3" s="3485"/>
      <c r="VOG3" s="3485"/>
      <c r="VOH3" s="3485"/>
      <c r="VOI3" s="3485"/>
      <c r="VOJ3" s="3485"/>
      <c r="VOK3" s="3485"/>
      <c r="VOL3" s="3485"/>
      <c r="VOM3" s="3485"/>
      <c r="VON3" s="3485"/>
      <c r="VOO3" s="3485"/>
      <c r="VOP3" s="3485"/>
      <c r="VOQ3" s="3485"/>
      <c r="VOR3" s="3485"/>
      <c r="VOS3" s="3485"/>
      <c r="VOT3" s="3485"/>
      <c r="VOU3" s="3485"/>
      <c r="VOV3" s="3485"/>
      <c r="VOW3" s="3485"/>
      <c r="VOX3" s="3485"/>
      <c r="VOY3" s="3485"/>
      <c r="VOZ3" s="3485"/>
      <c r="VPA3" s="3485"/>
      <c r="VPB3" s="3485"/>
      <c r="VPC3" s="3485"/>
      <c r="VPD3" s="3485"/>
      <c r="VPE3" s="3485"/>
      <c r="VPF3" s="3485"/>
      <c r="VPG3" s="3485"/>
      <c r="VPH3" s="3485"/>
      <c r="VPI3" s="3485"/>
      <c r="VPJ3" s="3485"/>
      <c r="VPK3" s="3485"/>
      <c r="VPL3" s="3485"/>
      <c r="VPM3" s="3485"/>
      <c r="VPN3" s="3485"/>
      <c r="VPO3" s="3485"/>
      <c r="VPP3" s="3485"/>
      <c r="VPQ3" s="3485"/>
      <c r="VPR3" s="3485"/>
      <c r="VPS3" s="3485"/>
      <c r="VPT3" s="3485"/>
      <c r="VPU3" s="3485"/>
      <c r="VPV3" s="3485"/>
      <c r="VPW3" s="3485"/>
      <c r="VPX3" s="3485"/>
      <c r="VPY3" s="3485"/>
      <c r="VPZ3" s="3485"/>
      <c r="VQA3" s="3485"/>
      <c r="VQB3" s="3485"/>
      <c r="VQC3" s="3485"/>
      <c r="VQD3" s="3485"/>
      <c r="VQE3" s="3485"/>
      <c r="VQF3" s="3485"/>
      <c r="VQG3" s="3485"/>
      <c r="VQH3" s="3485"/>
      <c r="VQI3" s="3485"/>
      <c r="VQJ3" s="3485"/>
      <c r="VQK3" s="3485"/>
      <c r="VQL3" s="3485"/>
      <c r="VQM3" s="3485"/>
      <c r="VQN3" s="3485"/>
      <c r="VQO3" s="3485"/>
      <c r="VQP3" s="3485"/>
      <c r="VQQ3" s="3485"/>
      <c r="VQR3" s="3485"/>
      <c r="VQS3" s="3485"/>
      <c r="VQT3" s="3485"/>
      <c r="VQU3" s="3485"/>
      <c r="VQV3" s="3485"/>
      <c r="VQW3" s="3485"/>
      <c r="VQX3" s="3485"/>
      <c r="VQY3" s="3485"/>
      <c r="VQZ3" s="3485"/>
      <c r="VRA3" s="3485"/>
      <c r="VRB3" s="3485"/>
      <c r="VRC3" s="3485"/>
      <c r="VRD3" s="3485"/>
      <c r="VRE3" s="3485"/>
      <c r="VRF3" s="3485"/>
      <c r="VRG3" s="3485"/>
      <c r="VRH3" s="3485"/>
      <c r="VRI3" s="3485"/>
      <c r="VRJ3" s="3485"/>
      <c r="VRK3" s="3485"/>
      <c r="VRL3" s="3485"/>
      <c r="VRM3" s="3485"/>
      <c r="VRN3" s="3485"/>
      <c r="VRO3" s="3485"/>
      <c r="VRP3" s="3485"/>
      <c r="VRQ3" s="3485"/>
      <c r="VRR3" s="3485"/>
      <c r="VRS3" s="3485"/>
      <c r="VRT3" s="3485"/>
      <c r="VRU3" s="3485"/>
      <c r="VRV3" s="3485"/>
      <c r="VRW3" s="3485"/>
      <c r="VRX3" s="3485"/>
      <c r="VRY3" s="3485"/>
      <c r="VRZ3" s="3485"/>
      <c r="VSA3" s="3485"/>
      <c r="VSB3" s="3485"/>
      <c r="VSC3" s="3485"/>
      <c r="VSD3" s="3485"/>
      <c r="VSE3" s="3485"/>
      <c r="VSF3" s="3485"/>
      <c r="VSG3" s="3485"/>
      <c r="VSH3" s="3485"/>
      <c r="VSI3" s="3485"/>
      <c r="VSJ3" s="3485"/>
      <c r="VSK3" s="3485"/>
      <c r="VSL3" s="3485"/>
      <c r="VSM3" s="3485"/>
      <c r="VSN3" s="3485"/>
      <c r="VSO3" s="3485"/>
      <c r="VSP3" s="3485"/>
      <c r="VSQ3" s="3485"/>
      <c r="VSR3" s="3485"/>
      <c r="VSS3" s="3485"/>
      <c r="VST3" s="3485"/>
      <c r="VSU3" s="3485"/>
      <c r="VSV3" s="3485"/>
      <c r="VSW3" s="3485"/>
      <c r="VSX3" s="3485"/>
      <c r="VSY3" s="3485"/>
      <c r="VSZ3" s="3485"/>
      <c r="VTA3" s="3485"/>
      <c r="VTB3" s="3485"/>
      <c r="VTC3" s="3485"/>
      <c r="VTD3" s="3485"/>
      <c r="VTE3" s="3485"/>
      <c r="VTF3" s="3485"/>
      <c r="VTG3" s="3485"/>
      <c r="VTH3" s="3485"/>
      <c r="VTI3" s="3485"/>
      <c r="VTJ3" s="3485"/>
      <c r="VTK3" s="3485"/>
      <c r="VTL3" s="3485"/>
      <c r="VTM3" s="3485"/>
      <c r="VTN3" s="3485"/>
      <c r="VTO3" s="3485"/>
      <c r="VTP3" s="3485"/>
      <c r="VTQ3" s="3485"/>
      <c r="VTR3" s="3485"/>
      <c r="VTS3" s="3485"/>
      <c r="VTT3" s="3485"/>
      <c r="VTU3" s="3485"/>
      <c r="VTV3" s="3485"/>
      <c r="VTW3" s="3485"/>
      <c r="VTX3" s="3485"/>
      <c r="VTY3" s="3485"/>
      <c r="VTZ3" s="3485"/>
      <c r="VUA3" s="3485"/>
      <c r="VUB3" s="3485"/>
      <c r="VUC3" s="3485"/>
      <c r="VUD3" s="3485"/>
      <c r="VUE3" s="3485"/>
      <c r="VUF3" s="3485"/>
      <c r="VUG3" s="3485"/>
      <c r="VUH3" s="3485"/>
      <c r="VUI3" s="3485"/>
      <c r="VUJ3" s="3485"/>
      <c r="VUK3" s="3485"/>
      <c r="VUL3" s="3485"/>
      <c r="VUM3" s="3485"/>
      <c r="VUN3" s="3485"/>
      <c r="VUO3" s="3485"/>
      <c r="VUP3" s="3485"/>
      <c r="VUQ3" s="3485"/>
      <c r="VUR3" s="3485"/>
      <c r="VUS3" s="3485"/>
      <c r="VUT3" s="3485"/>
      <c r="VUU3" s="3485"/>
      <c r="VUV3" s="3485"/>
      <c r="VUW3" s="3485"/>
      <c r="VUX3" s="3485"/>
      <c r="VUY3" s="3485"/>
      <c r="VUZ3" s="3485"/>
      <c r="VVA3" s="3485"/>
      <c r="VVB3" s="3485"/>
      <c r="VVC3" s="3485"/>
      <c r="VVD3" s="3485"/>
      <c r="VVE3" s="3485"/>
      <c r="VVF3" s="3485"/>
      <c r="VVG3" s="3485"/>
      <c r="VVH3" s="3485"/>
      <c r="VVI3" s="3485"/>
      <c r="VVJ3" s="3485"/>
      <c r="VVK3" s="3485"/>
      <c r="VVL3" s="3485"/>
      <c r="VVM3" s="3485"/>
      <c r="VVN3" s="3485"/>
      <c r="VVO3" s="3485"/>
      <c r="VVP3" s="3485"/>
      <c r="VVQ3" s="3485"/>
      <c r="VVR3" s="3485"/>
      <c r="VVS3" s="3485"/>
      <c r="VVT3" s="3485"/>
      <c r="VVU3" s="3485"/>
      <c r="VVV3" s="3485"/>
      <c r="VVW3" s="3485"/>
      <c r="VVX3" s="3485"/>
      <c r="VVY3" s="3485"/>
      <c r="VVZ3" s="3485"/>
      <c r="VWA3" s="3485"/>
      <c r="VWB3" s="3485"/>
      <c r="VWC3" s="3485"/>
      <c r="VWD3" s="3485"/>
      <c r="VWE3" s="3485"/>
      <c r="VWF3" s="3485"/>
      <c r="VWG3" s="3485"/>
      <c r="VWH3" s="3485"/>
      <c r="VWI3" s="3485"/>
      <c r="VWJ3" s="3485"/>
      <c r="VWK3" s="3485"/>
      <c r="VWL3" s="3485"/>
      <c r="VWM3" s="3485"/>
      <c r="VWN3" s="3485"/>
      <c r="VWO3" s="3485"/>
      <c r="VWP3" s="3485"/>
      <c r="VWQ3" s="3485"/>
      <c r="VWR3" s="3485"/>
      <c r="VWS3" s="3485"/>
      <c r="VWT3" s="3485"/>
      <c r="VWU3" s="3485"/>
      <c r="VWV3" s="3485"/>
      <c r="VWW3" s="3485"/>
      <c r="VWX3" s="3485"/>
      <c r="VWY3" s="3485"/>
      <c r="VWZ3" s="3485"/>
      <c r="VXA3" s="3485"/>
      <c r="VXB3" s="3485"/>
      <c r="VXC3" s="3485"/>
      <c r="VXD3" s="3485"/>
      <c r="VXE3" s="3485"/>
      <c r="VXF3" s="3485"/>
      <c r="VXG3" s="3485"/>
      <c r="VXH3" s="3485"/>
      <c r="VXI3" s="3485"/>
      <c r="VXJ3" s="3485"/>
      <c r="VXK3" s="3485"/>
      <c r="VXL3" s="3485"/>
      <c r="VXM3" s="3485"/>
      <c r="VXN3" s="3485"/>
      <c r="VXO3" s="3485"/>
      <c r="VXP3" s="3485"/>
      <c r="VXQ3" s="3485"/>
      <c r="VXR3" s="3485"/>
      <c r="VXS3" s="3485"/>
      <c r="VXT3" s="3485"/>
      <c r="VXU3" s="3485"/>
      <c r="VXV3" s="3485"/>
      <c r="VXW3" s="3485"/>
      <c r="VXX3" s="3485"/>
      <c r="VXY3" s="3485"/>
      <c r="VXZ3" s="3485"/>
      <c r="VYA3" s="3485"/>
      <c r="VYB3" s="3485"/>
      <c r="VYC3" s="3485"/>
      <c r="VYD3" s="3485"/>
      <c r="VYE3" s="3485"/>
      <c r="VYF3" s="3485"/>
      <c r="VYG3" s="3485"/>
      <c r="VYH3" s="3485"/>
      <c r="VYI3" s="3485"/>
      <c r="VYJ3" s="3485"/>
      <c r="VYK3" s="3485"/>
      <c r="VYL3" s="3485"/>
      <c r="VYM3" s="3485"/>
      <c r="VYN3" s="3485"/>
      <c r="VYO3" s="3485"/>
      <c r="VYP3" s="3485"/>
      <c r="VYQ3" s="3485"/>
      <c r="VYR3" s="3485"/>
      <c r="VYS3" s="3485"/>
      <c r="VYT3" s="3485"/>
      <c r="VYU3" s="3485"/>
      <c r="VYV3" s="3485"/>
      <c r="VYW3" s="3485"/>
      <c r="VYX3" s="3485"/>
      <c r="VYY3" s="3485"/>
      <c r="VYZ3" s="3485"/>
      <c r="VZA3" s="3485"/>
      <c r="VZB3" s="3485"/>
      <c r="VZC3" s="3485"/>
      <c r="VZD3" s="3485"/>
      <c r="VZE3" s="3485"/>
      <c r="VZF3" s="3485"/>
      <c r="VZG3" s="3485"/>
      <c r="VZH3" s="3485"/>
      <c r="VZI3" s="3485"/>
      <c r="VZJ3" s="3485"/>
      <c r="VZK3" s="3485"/>
      <c r="VZL3" s="3485"/>
      <c r="VZM3" s="3485"/>
      <c r="VZN3" s="3485"/>
      <c r="VZO3" s="3485"/>
      <c r="VZP3" s="3485"/>
      <c r="VZQ3" s="3485"/>
      <c r="VZR3" s="3485"/>
      <c r="VZS3" s="3485"/>
      <c r="VZT3" s="3485"/>
      <c r="VZU3" s="3485"/>
      <c r="VZV3" s="3485"/>
      <c r="VZW3" s="3485"/>
      <c r="VZX3" s="3485"/>
      <c r="VZY3" s="3485"/>
      <c r="VZZ3" s="3485"/>
      <c r="WAA3" s="3485"/>
      <c r="WAB3" s="3485"/>
      <c r="WAC3" s="3485"/>
      <c r="WAD3" s="3485"/>
      <c r="WAE3" s="3485"/>
      <c r="WAF3" s="3485"/>
      <c r="WAG3" s="3485"/>
      <c r="WAH3" s="3485"/>
      <c r="WAI3" s="3485"/>
      <c r="WAJ3" s="3485"/>
      <c r="WAK3" s="3485"/>
      <c r="WAL3" s="3485"/>
      <c r="WAM3" s="3485"/>
      <c r="WAN3" s="3485"/>
      <c r="WAO3" s="3485"/>
      <c r="WAP3" s="3485"/>
      <c r="WAQ3" s="3485"/>
      <c r="WAR3" s="3485"/>
      <c r="WAS3" s="3485"/>
      <c r="WAT3" s="3485"/>
      <c r="WAU3" s="3485"/>
      <c r="WAV3" s="3485"/>
      <c r="WAW3" s="3485"/>
      <c r="WAX3" s="3485"/>
      <c r="WAY3" s="3485"/>
      <c r="WAZ3" s="3485"/>
      <c r="WBA3" s="3485"/>
      <c r="WBB3" s="3485"/>
      <c r="WBC3" s="3485"/>
      <c r="WBD3" s="3485"/>
      <c r="WBE3" s="3485"/>
      <c r="WBF3" s="3485"/>
      <c r="WBG3" s="3485"/>
      <c r="WBH3" s="3485"/>
      <c r="WBI3" s="3485"/>
      <c r="WBJ3" s="3485"/>
      <c r="WBK3" s="3485"/>
      <c r="WBL3" s="3485"/>
      <c r="WBM3" s="3485"/>
      <c r="WBN3" s="3485"/>
      <c r="WBO3" s="3485"/>
      <c r="WBP3" s="3485"/>
      <c r="WBQ3" s="3485"/>
      <c r="WBR3" s="3485"/>
      <c r="WBS3" s="3485"/>
      <c r="WBT3" s="3485"/>
      <c r="WBU3" s="3485"/>
      <c r="WBV3" s="3485"/>
      <c r="WBW3" s="3485"/>
      <c r="WBX3" s="3485"/>
      <c r="WBY3" s="3485"/>
      <c r="WBZ3" s="3485"/>
      <c r="WCA3" s="3485"/>
      <c r="WCB3" s="3485"/>
      <c r="WCC3" s="3485"/>
      <c r="WCD3" s="3485"/>
      <c r="WCE3" s="3485"/>
      <c r="WCF3" s="3485"/>
      <c r="WCG3" s="3485"/>
      <c r="WCH3" s="3485"/>
      <c r="WCI3" s="3485"/>
      <c r="WCJ3" s="3485"/>
      <c r="WCK3" s="3485"/>
      <c r="WCL3" s="3485"/>
      <c r="WCM3" s="3485"/>
      <c r="WCN3" s="3485"/>
      <c r="WCO3" s="3485"/>
      <c r="WCP3" s="3485"/>
      <c r="WCQ3" s="3485"/>
      <c r="WCR3" s="3485"/>
      <c r="WCS3" s="3485"/>
      <c r="WCT3" s="3485"/>
      <c r="WCU3" s="3485"/>
      <c r="WCV3" s="3485"/>
      <c r="WCW3" s="3485"/>
      <c r="WCX3" s="3485"/>
      <c r="WCY3" s="3485"/>
      <c r="WCZ3" s="3485"/>
      <c r="WDA3" s="3485"/>
      <c r="WDB3" s="3485"/>
      <c r="WDC3" s="3485"/>
      <c r="WDD3" s="3485"/>
      <c r="WDE3" s="3485"/>
      <c r="WDF3" s="3485"/>
      <c r="WDG3" s="3485"/>
      <c r="WDH3" s="3485"/>
      <c r="WDI3" s="3485"/>
      <c r="WDJ3" s="3485"/>
      <c r="WDK3" s="3485"/>
      <c r="WDL3" s="3485"/>
      <c r="WDM3" s="3485"/>
      <c r="WDN3" s="3485"/>
      <c r="WDO3" s="3485"/>
      <c r="WDP3" s="3485"/>
      <c r="WDQ3" s="3485"/>
      <c r="WDR3" s="3485"/>
      <c r="WDS3" s="3485"/>
      <c r="WDT3" s="3485"/>
      <c r="WDU3" s="3485"/>
      <c r="WDV3" s="3485"/>
      <c r="WDW3" s="3485"/>
      <c r="WDX3" s="3485"/>
      <c r="WDY3" s="3485"/>
      <c r="WDZ3" s="3485"/>
      <c r="WEA3" s="3485"/>
      <c r="WEB3" s="3485"/>
      <c r="WEC3" s="3485"/>
      <c r="WED3" s="3485"/>
      <c r="WEE3" s="3485"/>
      <c r="WEF3" s="3485"/>
      <c r="WEG3" s="3485"/>
      <c r="WEH3" s="3485"/>
      <c r="WEI3" s="3485"/>
      <c r="WEJ3" s="3485"/>
      <c r="WEK3" s="3485"/>
      <c r="WEL3" s="3485"/>
      <c r="WEM3" s="3485"/>
      <c r="WEN3" s="3485"/>
      <c r="WEO3" s="3485"/>
      <c r="WEP3" s="3485"/>
      <c r="WEQ3" s="3485"/>
      <c r="WER3" s="3485"/>
      <c r="WES3" s="3485"/>
      <c r="WET3" s="3485"/>
      <c r="WEU3" s="3485"/>
      <c r="WEV3" s="3485"/>
      <c r="WEW3" s="3485"/>
      <c r="WEX3" s="3485"/>
      <c r="WEY3" s="3485"/>
      <c r="WEZ3" s="3485"/>
      <c r="WFA3" s="3485"/>
      <c r="WFB3" s="3485"/>
      <c r="WFC3" s="3485"/>
      <c r="WFD3" s="3485"/>
      <c r="WFE3" s="3485"/>
      <c r="WFF3" s="3485"/>
      <c r="WFG3" s="3485"/>
      <c r="WFH3" s="3485"/>
      <c r="WFI3" s="3485"/>
      <c r="WFJ3" s="3485"/>
      <c r="WFK3" s="3485"/>
      <c r="WFL3" s="3485"/>
      <c r="WFM3" s="3485"/>
      <c r="WFN3" s="3485"/>
      <c r="WFO3" s="3485"/>
      <c r="WFP3" s="3485"/>
      <c r="WFQ3" s="3485"/>
      <c r="WFR3" s="3485"/>
      <c r="WFS3" s="3485"/>
      <c r="WFT3" s="3485"/>
      <c r="WFU3" s="3485"/>
      <c r="WFV3" s="3485"/>
      <c r="WFW3" s="3485"/>
      <c r="WFX3" s="3485"/>
      <c r="WFY3" s="3485"/>
      <c r="WFZ3" s="3485"/>
      <c r="WGA3" s="3485"/>
      <c r="WGB3" s="3485"/>
      <c r="WGC3" s="3485"/>
      <c r="WGD3" s="3485"/>
      <c r="WGE3" s="3485"/>
      <c r="WGF3" s="3485"/>
      <c r="WGG3" s="3485"/>
      <c r="WGH3" s="3485"/>
      <c r="WGI3" s="3485"/>
      <c r="WGJ3" s="3485"/>
      <c r="WGK3" s="3485"/>
      <c r="WGL3" s="3485"/>
      <c r="WGM3" s="3485"/>
      <c r="WGN3" s="3485"/>
      <c r="WGO3" s="3485"/>
      <c r="WGP3" s="3485"/>
      <c r="WGQ3" s="3485"/>
      <c r="WGR3" s="3485"/>
      <c r="WGS3" s="3485"/>
      <c r="WGT3" s="3485"/>
      <c r="WGU3" s="3485"/>
      <c r="WGV3" s="3485"/>
      <c r="WGW3" s="3485"/>
      <c r="WGX3" s="3485"/>
      <c r="WGY3" s="3485"/>
      <c r="WGZ3" s="3485"/>
      <c r="WHA3" s="3485"/>
      <c r="WHB3" s="3485"/>
      <c r="WHC3" s="3485"/>
      <c r="WHD3" s="3485"/>
      <c r="WHE3" s="3485"/>
      <c r="WHF3" s="3485"/>
      <c r="WHG3" s="3485"/>
      <c r="WHH3" s="3485"/>
      <c r="WHI3" s="3485"/>
      <c r="WHJ3" s="3485"/>
      <c r="WHK3" s="3485"/>
      <c r="WHL3" s="3485"/>
      <c r="WHM3" s="3485"/>
      <c r="WHN3" s="3485"/>
      <c r="WHO3" s="3485"/>
      <c r="WHP3" s="3485"/>
      <c r="WHQ3" s="3485"/>
      <c r="WHR3" s="3485"/>
      <c r="WHS3" s="3485"/>
      <c r="WHT3" s="3485"/>
      <c r="WHU3" s="3485"/>
      <c r="WHV3" s="3485"/>
      <c r="WHW3" s="3485"/>
      <c r="WHX3" s="3485"/>
      <c r="WHY3" s="3485"/>
      <c r="WHZ3" s="3485"/>
      <c r="WIA3" s="3485"/>
      <c r="WIB3" s="3485"/>
      <c r="WIC3" s="3485"/>
      <c r="WID3" s="3485"/>
      <c r="WIE3" s="3485"/>
      <c r="WIF3" s="3485"/>
      <c r="WIG3" s="3485"/>
      <c r="WIH3" s="3485"/>
      <c r="WII3" s="3485"/>
      <c r="WIJ3" s="3485"/>
      <c r="WIK3" s="3485"/>
      <c r="WIL3" s="3485"/>
      <c r="WIM3" s="3485"/>
      <c r="WIN3" s="3485"/>
      <c r="WIO3" s="3485"/>
      <c r="WIP3" s="3485"/>
      <c r="WIQ3" s="3485"/>
      <c r="WIR3" s="3485"/>
      <c r="WIS3" s="3485"/>
      <c r="WIT3" s="3485"/>
      <c r="WIU3" s="3485"/>
      <c r="WIV3" s="3485"/>
      <c r="WIW3" s="3485"/>
      <c r="WIX3" s="3485"/>
      <c r="WIY3" s="3485"/>
      <c r="WIZ3" s="3485"/>
      <c r="WJA3" s="3485"/>
      <c r="WJB3" s="3485"/>
      <c r="WJC3" s="3485"/>
      <c r="WJD3" s="3485"/>
      <c r="WJE3" s="3485"/>
      <c r="WJF3" s="3485"/>
      <c r="WJG3" s="3485"/>
      <c r="WJH3" s="3485"/>
      <c r="WJI3" s="3485"/>
      <c r="WJJ3" s="3485"/>
      <c r="WJK3" s="3485"/>
      <c r="WJL3" s="3485"/>
      <c r="WJM3" s="3485"/>
      <c r="WJN3" s="3485"/>
      <c r="WJO3" s="3485"/>
      <c r="WJP3" s="3485"/>
      <c r="WJQ3" s="3485"/>
      <c r="WJR3" s="3485"/>
      <c r="WJS3" s="3485"/>
      <c r="WJT3" s="3485"/>
      <c r="WJU3" s="3485"/>
      <c r="WJV3" s="3485"/>
      <c r="WJW3" s="3485"/>
      <c r="WJX3" s="3485"/>
      <c r="WJY3" s="3485"/>
      <c r="WJZ3" s="3485"/>
      <c r="WKA3" s="3485"/>
      <c r="WKB3" s="3485"/>
      <c r="WKC3" s="3485"/>
      <c r="WKD3" s="3485"/>
      <c r="WKE3" s="3485"/>
      <c r="WKF3" s="3485"/>
      <c r="WKG3" s="3485"/>
      <c r="WKH3" s="3485"/>
      <c r="WKI3" s="3485"/>
      <c r="WKJ3" s="3485"/>
      <c r="WKK3" s="3485"/>
      <c r="WKL3" s="3485"/>
      <c r="WKM3" s="3485"/>
      <c r="WKN3" s="3485"/>
      <c r="WKO3" s="3485"/>
      <c r="WKP3" s="3485"/>
      <c r="WKQ3" s="3485"/>
      <c r="WKR3" s="3485"/>
      <c r="WKS3" s="3485"/>
      <c r="WKT3" s="3485"/>
      <c r="WKU3" s="3485"/>
      <c r="WKV3" s="3485"/>
      <c r="WKW3" s="3485"/>
      <c r="WKX3" s="3485"/>
      <c r="WKY3" s="3485"/>
      <c r="WKZ3" s="3485"/>
      <c r="WLA3" s="3485"/>
      <c r="WLB3" s="3485"/>
      <c r="WLC3" s="3485"/>
      <c r="WLD3" s="3485"/>
      <c r="WLE3" s="3485"/>
      <c r="WLF3" s="3485"/>
      <c r="WLG3" s="3485"/>
      <c r="WLH3" s="3485"/>
      <c r="WLI3" s="3485"/>
      <c r="WLJ3" s="3485"/>
      <c r="WLK3" s="3485"/>
      <c r="WLL3" s="3485"/>
      <c r="WLM3" s="3485"/>
      <c r="WLN3" s="3485"/>
      <c r="WLO3" s="3485"/>
      <c r="WLP3" s="3485"/>
      <c r="WLQ3" s="3485"/>
      <c r="WLR3" s="3485"/>
      <c r="WLS3" s="3485"/>
      <c r="WLT3" s="3485"/>
      <c r="WLU3" s="3485"/>
      <c r="WLV3" s="3485"/>
      <c r="WLW3" s="3485"/>
      <c r="WLX3" s="3485"/>
      <c r="WLY3" s="3485"/>
      <c r="WLZ3" s="3485"/>
      <c r="WMA3" s="3485"/>
      <c r="WMB3" s="3485"/>
      <c r="WMC3" s="3485"/>
      <c r="WMD3" s="3485"/>
      <c r="WME3" s="3485"/>
      <c r="WMF3" s="3485"/>
      <c r="WMG3" s="3485"/>
      <c r="WMH3" s="3485"/>
      <c r="WMI3" s="3485"/>
      <c r="WMJ3" s="3485"/>
      <c r="WMK3" s="3485"/>
      <c r="WML3" s="3485"/>
      <c r="WMM3" s="3485"/>
      <c r="WMN3" s="3485"/>
      <c r="WMO3" s="3485"/>
      <c r="WMP3" s="3485"/>
      <c r="WMQ3" s="3485"/>
      <c r="WMR3" s="3485"/>
      <c r="WMS3" s="3485"/>
      <c r="WMT3" s="3485"/>
      <c r="WMU3" s="3485"/>
      <c r="WMV3" s="3485"/>
      <c r="WMW3" s="3485"/>
      <c r="WMX3" s="3485"/>
      <c r="WMY3" s="3485"/>
      <c r="WMZ3" s="3485"/>
      <c r="WNA3" s="3485"/>
      <c r="WNB3" s="3485"/>
      <c r="WNC3" s="3485"/>
      <c r="WND3" s="3485"/>
      <c r="WNE3" s="3485"/>
      <c r="WNF3" s="3485"/>
      <c r="WNG3" s="3485"/>
      <c r="WNH3" s="3485"/>
      <c r="WNI3" s="3485"/>
      <c r="WNJ3" s="3485"/>
      <c r="WNK3" s="3485"/>
      <c r="WNL3" s="3485"/>
      <c r="WNM3" s="3485"/>
      <c r="WNN3" s="3485"/>
      <c r="WNO3" s="3485"/>
      <c r="WNP3" s="3485"/>
      <c r="WNQ3" s="3485"/>
      <c r="WNR3" s="3485"/>
      <c r="WNS3" s="3485"/>
      <c r="WNT3" s="3485"/>
      <c r="WNU3" s="3485"/>
      <c r="WNV3" s="3485"/>
      <c r="WNW3" s="3485"/>
      <c r="WNX3" s="3485"/>
      <c r="WNY3" s="3485"/>
      <c r="WNZ3" s="3485"/>
      <c r="WOA3" s="3485"/>
      <c r="WOB3" s="3485"/>
      <c r="WOC3" s="3485"/>
      <c r="WOD3" s="3485"/>
      <c r="WOE3" s="3485"/>
      <c r="WOF3" s="3485"/>
      <c r="WOG3" s="3485"/>
      <c r="WOH3" s="3485"/>
      <c r="WOI3" s="3485"/>
      <c r="WOJ3" s="3485"/>
      <c r="WOK3" s="3485"/>
      <c r="WOL3" s="3485"/>
      <c r="WOM3" s="3485"/>
      <c r="WON3" s="3485"/>
      <c r="WOO3" s="3485"/>
      <c r="WOP3" s="3485"/>
      <c r="WOQ3" s="3485"/>
      <c r="WOR3" s="3485"/>
      <c r="WOS3" s="3485"/>
      <c r="WOT3" s="3485"/>
      <c r="WOU3" s="3485"/>
      <c r="WOV3" s="3485"/>
      <c r="WOW3" s="3485"/>
      <c r="WOX3" s="3485"/>
      <c r="WOY3" s="3485"/>
      <c r="WOZ3" s="3485"/>
      <c r="WPA3" s="3485"/>
      <c r="WPB3" s="3485"/>
      <c r="WPC3" s="3485"/>
      <c r="WPD3" s="3485"/>
      <c r="WPE3" s="3485"/>
      <c r="WPF3" s="3485"/>
      <c r="WPG3" s="3485"/>
      <c r="WPH3" s="3485"/>
      <c r="WPI3" s="3485"/>
      <c r="WPJ3" s="3485"/>
      <c r="WPK3" s="3485"/>
      <c r="WPL3" s="3485"/>
      <c r="WPM3" s="3485"/>
      <c r="WPN3" s="3485"/>
      <c r="WPO3" s="3485"/>
      <c r="WPP3" s="3485"/>
      <c r="WPQ3" s="3485"/>
      <c r="WPR3" s="3485"/>
      <c r="WPS3" s="3485"/>
      <c r="WPT3" s="3485"/>
      <c r="WPU3" s="3485"/>
      <c r="WPV3" s="3485"/>
      <c r="WPW3" s="3485"/>
      <c r="WPX3" s="3485"/>
      <c r="WPY3" s="3485"/>
      <c r="WPZ3" s="3485"/>
      <c r="WQA3" s="3485"/>
      <c r="WQB3" s="3485"/>
      <c r="WQC3" s="3485"/>
      <c r="WQD3" s="3485"/>
      <c r="WQE3" s="3485"/>
      <c r="WQF3" s="3485"/>
      <c r="WQG3" s="3485"/>
      <c r="WQH3" s="3485"/>
      <c r="WQI3" s="3485"/>
      <c r="WQJ3" s="3485"/>
      <c r="WQK3" s="3485"/>
      <c r="WQL3" s="3485"/>
      <c r="WQM3" s="3485"/>
      <c r="WQN3" s="3485"/>
      <c r="WQO3" s="3485"/>
      <c r="WQP3" s="3485"/>
      <c r="WQQ3" s="3485"/>
      <c r="WQR3" s="3485"/>
      <c r="WQS3" s="3485"/>
      <c r="WQT3" s="3485"/>
      <c r="WQU3" s="3485"/>
      <c r="WQV3" s="3485"/>
      <c r="WQW3" s="3485"/>
      <c r="WQX3" s="3485"/>
      <c r="WQY3" s="3485"/>
      <c r="WQZ3" s="3485"/>
      <c r="WRA3" s="3485"/>
      <c r="WRB3" s="3485"/>
      <c r="WRC3" s="3485"/>
      <c r="WRD3" s="3485"/>
      <c r="WRE3" s="3485"/>
      <c r="WRF3" s="3485"/>
      <c r="WRG3" s="3485"/>
      <c r="WRH3" s="3485"/>
      <c r="WRI3" s="3485"/>
      <c r="WRJ3" s="3485"/>
      <c r="WRK3" s="3485"/>
      <c r="WRL3" s="3485"/>
      <c r="WRM3" s="3485"/>
      <c r="WRN3" s="3485"/>
      <c r="WRO3" s="3485"/>
      <c r="WRP3" s="3485"/>
      <c r="WRQ3" s="3485"/>
      <c r="WRR3" s="3485"/>
      <c r="WRS3" s="3485"/>
      <c r="WRT3" s="3485"/>
      <c r="WRU3" s="3485"/>
      <c r="WRV3" s="3485"/>
      <c r="WRW3" s="3485"/>
      <c r="WRX3" s="3485"/>
      <c r="WRY3" s="3485"/>
      <c r="WRZ3" s="3485"/>
      <c r="WSA3" s="3485"/>
      <c r="WSB3" s="3485"/>
      <c r="WSC3" s="3485"/>
      <c r="WSD3" s="3485"/>
      <c r="WSE3" s="3485"/>
      <c r="WSF3" s="3485"/>
      <c r="WSG3" s="3485"/>
      <c r="WSH3" s="3485"/>
      <c r="WSI3" s="3485"/>
      <c r="WSJ3" s="3485"/>
      <c r="WSK3" s="3485"/>
      <c r="WSL3" s="3485"/>
      <c r="WSM3" s="3485"/>
      <c r="WSN3" s="3485"/>
      <c r="WSO3" s="3485"/>
      <c r="WSP3" s="3485"/>
      <c r="WSQ3" s="3485"/>
      <c r="WSR3" s="3485"/>
      <c r="WSS3" s="3485"/>
      <c r="WST3" s="3485"/>
      <c r="WSU3" s="3485"/>
      <c r="WSV3" s="3485"/>
      <c r="WSW3" s="3485"/>
      <c r="WSX3" s="3485"/>
      <c r="WSY3" s="3485"/>
      <c r="WSZ3" s="3485"/>
      <c r="WTA3" s="3485"/>
      <c r="WTB3" s="3485"/>
      <c r="WTC3" s="3485"/>
      <c r="WTD3" s="3485"/>
      <c r="WTE3" s="3485"/>
      <c r="WTF3" s="3485"/>
      <c r="WTG3" s="3485"/>
      <c r="WTH3" s="3485"/>
      <c r="WTI3" s="3485"/>
      <c r="WTJ3" s="3485"/>
      <c r="WTK3" s="3485"/>
      <c r="WTL3" s="3485"/>
      <c r="WTM3" s="3485"/>
      <c r="WTN3" s="3485"/>
      <c r="WTO3" s="3485"/>
      <c r="WTP3" s="3485"/>
      <c r="WTQ3" s="3485"/>
      <c r="WTR3" s="3485"/>
      <c r="WTS3" s="3485"/>
      <c r="WTT3" s="3485"/>
      <c r="WTU3" s="3485"/>
      <c r="WTV3" s="3485"/>
      <c r="WTW3" s="3485"/>
      <c r="WTX3" s="3485"/>
      <c r="WTY3" s="3485"/>
      <c r="WTZ3" s="3485"/>
      <c r="WUA3" s="3485"/>
      <c r="WUB3" s="3485"/>
      <c r="WUC3" s="3485"/>
      <c r="WUD3" s="3485"/>
      <c r="WUE3" s="3485"/>
      <c r="WUF3" s="3485"/>
      <c r="WUG3" s="3485"/>
      <c r="WUH3" s="3485"/>
      <c r="WUI3" s="3485"/>
      <c r="WUJ3" s="3485"/>
      <c r="WUK3" s="3485"/>
      <c r="WUL3" s="3485"/>
      <c r="WUM3" s="3485"/>
      <c r="WUN3" s="3485"/>
      <c r="WUO3" s="3485"/>
      <c r="WUP3" s="3485"/>
      <c r="WUQ3" s="3485"/>
      <c r="WUR3" s="3485"/>
      <c r="WUS3" s="3485"/>
      <c r="WUT3" s="3485"/>
      <c r="WUU3" s="3485"/>
      <c r="WUV3" s="3485"/>
      <c r="WUW3" s="3485"/>
      <c r="WUX3" s="3485"/>
      <c r="WUY3" s="3485"/>
      <c r="WUZ3" s="3485"/>
      <c r="WVA3" s="3485"/>
      <c r="WVB3" s="3485"/>
      <c r="WVC3" s="3485"/>
      <c r="WVD3" s="3485"/>
      <c r="WVE3" s="3485"/>
      <c r="WVF3" s="3485"/>
      <c r="WVG3" s="3485"/>
      <c r="WVH3" s="3485"/>
      <c r="WVI3" s="3485"/>
      <c r="WVJ3" s="3485"/>
      <c r="WVK3" s="3485"/>
      <c r="WVL3" s="3485"/>
      <c r="WVM3" s="3485"/>
      <c r="WVN3" s="3485"/>
      <c r="WVO3" s="3485"/>
      <c r="WVP3" s="3485"/>
      <c r="WVQ3" s="3485"/>
      <c r="WVR3" s="3485"/>
      <c r="WVS3" s="3485"/>
      <c r="WVT3" s="3485"/>
      <c r="WVU3" s="3485"/>
      <c r="WVV3" s="3485"/>
      <c r="WVW3" s="3485"/>
      <c r="WVX3" s="3485"/>
      <c r="WVY3" s="3485"/>
      <c r="WVZ3" s="3485"/>
      <c r="WWA3" s="3485"/>
      <c r="WWB3" s="3485"/>
      <c r="WWC3" s="3485"/>
      <c r="WWD3" s="3485"/>
      <c r="WWE3" s="3485"/>
      <c r="WWF3" s="3485"/>
      <c r="WWG3" s="3485"/>
      <c r="WWH3" s="3485"/>
      <c r="WWI3" s="3485"/>
      <c r="WWJ3" s="3485"/>
      <c r="WWK3" s="3485"/>
      <c r="WWL3" s="3485"/>
      <c r="WWM3" s="3485"/>
      <c r="WWN3" s="3485"/>
      <c r="WWO3" s="3485"/>
      <c r="WWP3" s="3485"/>
      <c r="WWQ3" s="3485"/>
      <c r="WWR3" s="3485"/>
      <c r="WWS3" s="3485"/>
      <c r="WWT3" s="3485"/>
      <c r="WWU3" s="3485"/>
      <c r="WWV3" s="3485"/>
      <c r="WWW3" s="3485"/>
      <c r="WWX3" s="3485"/>
      <c r="WWY3" s="3485"/>
      <c r="WWZ3" s="3485"/>
      <c r="WXA3" s="3485"/>
      <c r="WXB3" s="3485"/>
      <c r="WXC3" s="3485"/>
      <c r="WXD3" s="3485"/>
      <c r="WXE3" s="3485"/>
      <c r="WXF3" s="3485"/>
      <c r="WXG3" s="3485"/>
      <c r="WXH3" s="3485"/>
      <c r="WXI3" s="3485"/>
      <c r="WXJ3" s="3485"/>
      <c r="WXK3" s="3485"/>
      <c r="WXL3" s="3485"/>
      <c r="WXM3" s="3485"/>
      <c r="WXN3" s="3485"/>
      <c r="WXO3" s="3485"/>
      <c r="WXP3" s="3485"/>
      <c r="WXQ3" s="3485"/>
      <c r="WXR3" s="3485"/>
      <c r="WXS3" s="3485"/>
      <c r="WXT3" s="3485"/>
      <c r="WXU3" s="3485"/>
      <c r="WXV3" s="3485"/>
      <c r="WXW3" s="3485"/>
      <c r="WXX3" s="3485"/>
      <c r="WXY3" s="3485"/>
      <c r="WXZ3" s="3485"/>
      <c r="WYA3" s="3485"/>
      <c r="WYB3" s="3485"/>
      <c r="WYC3" s="3485"/>
      <c r="WYD3" s="3485"/>
      <c r="WYE3" s="3485"/>
      <c r="WYF3" s="3485"/>
      <c r="WYG3" s="3485"/>
      <c r="WYH3" s="3485"/>
      <c r="WYI3" s="3485"/>
      <c r="WYJ3" s="3485"/>
      <c r="WYK3" s="3485"/>
      <c r="WYL3" s="3485"/>
      <c r="WYM3" s="3485"/>
      <c r="WYN3" s="3485"/>
      <c r="WYO3" s="3485"/>
      <c r="WYP3" s="3485"/>
      <c r="WYQ3" s="3485"/>
      <c r="WYR3" s="3485"/>
      <c r="WYS3" s="3485"/>
      <c r="WYT3" s="3485"/>
      <c r="WYU3" s="3485"/>
      <c r="WYV3" s="3485"/>
      <c r="WYW3" s="3485"/>
      <c r="WYX3" s="3485"/>
      <c r="WYY3" s="3485"/>
      <c r="WYZ3" s="3485"/>
      <c r="WZA3" s="3485"/>
      <c r="WZB3" s="3485"/>
      <c r="WZC3" s="3485"/>
      <c r="WZD3" s="3485"/>
      <c r="WZE3" s="3485"/>
      <c r="WZF3" s="3485"/>
      <c r="WZG3" s="3485"/>
      <c r="WZH3" s="3485"/>
      <c r="WZI3" s="3485"/>
      <c r="WZJ3" s="3485"/>
      <c r="WZK3" s="3485"/>
      <c r="WZL3" s="3485"/>
      <c r="WZM3" s="3485"/>
      <c r="WZN3" s="3485"/>
      <c r="WZO3" s="3485"/>
      <c r="WZP3" s="3485"/>
      <c r="WZQ3" s="3485"/>
      <c r="WZR3" s="3485"/>
      <c r="WZS3" s="3485"/>
      <c r="WZT3" s="3485"/>
      <c r="WZU3" s="3485"/>
      <c r="WZV3" s="3485"/>
      <c r="WZW3" s="3485"/>
      <c r="WZX3" s="3485"/>
      <c r="WZY3" s="3485"/>
      <c r="WZZ3" s="3485"/>
      <c r="XAA3" s="3485"/>
      <c r="XAB3" s="3485"/>
      <c r="XAC3" s="3485"/>
      <c r="XAD3" s="3485"/>
      <c r="XAE3" s="3485"/>
      <c r="XAF3" s="3485"/>
      <c r="XAG3" s="3485"/>
      <c r="XAH3" s="3485"/>
      <c r="XAI3" s="3485"/>
      <c r="XAJ3" s="3485"/>
      <c r="XAK3" s="3485"/>
      <c r="XAL3" s="3485"/>
      <c r="XAM3" s="3485"/>
      <c r="XAN3" s="3485"/>
      <c r="XAO3" s="3485"/>
      <c r="XAP3" s="3485"/>
      <c r="XAQ3" s="3485"/>
      <c r="XAR3" s="3485"/>
      <c r="XAS3" s="3485"/>
      <c r="XAT3" s="3485"/>
      <c r="XAU3" s="3485"/>
      <c r="XAV3" s="3485"/>
      <c r="XAW3" s="3485"/>
      <c r="XAX3" s="3485"/>
      <c r="XAY3" s="3485"/>
      <c r="XAZ3" s="3485"/>
      <c r="XBA3" s="3485"/>
      <c r="XBB3" s="3485"/>
      <c r="XBC3" s="3485"/>
      <c r="XBD3" s="3485"/>
      <c r="XBE3" s="3485"/>
      <c r="XBF3" s="3485"/>
      <c r="XBG3" s="3485"/>
      <c r="XBH3" s="3485"/>
      <c r="XBI3" s="3485"/>
      <c r="XBJ3" s="3485"/>
      <c r="XBK3" s="3485"/>
      <c r="XBL3" s="3485"/>
      <c r="XBM3" s="3485"/>
      <c r="XBN3" s="3485"/>
      <c r="XBO3" s="3485"/>
      <c r="XBP3" s="3485"/>
      <c r="XBQ3" s="3485"/>
      <c r="XBR3" s="3485"/>
      <c r="XBS3" s="3485"/>
      <c r="XBT3" s="3485"/>
      <c r="XBU3" s="3485"/>
      <c r="XBV3" s="3485"/>
      <c r="XBW3" s="3485"/>
      <c r="XBX3" s="3485"/>
      <c r="XBY3" s="3485"/>
      <c r="XBZ3" s="3485"/>
      <c r="XCA3" s="3485"/>
      <c r="XCB3" s="3485"/>
      <c r="XCC3" s="3485"/>
      <c r="XCD3" s="3485"/>
      <c r="XCE3" s="3485"/>
      <c r="XCF3" s="3485"/>
      <c r="XCG3" s="3485"/>
      <c r="XCH3" s="3485"/>
      <c r="XCI3" s="3485"/>
      <c r="XCJ3" s="3485"/>
      <c r="XCK3" s="3485"/>
      <c r="XCL3" s="3485"/>
      <c r="XCM3" s="3485"/>
      <c r="XCN3" s="3485"/>
      <c r="XCO3" s="3485"/>
      <c r="XCP3" s="3485"/>
      <c r="XCQ3" s="3485"/>
      <c r="XCR3" s="3485"/>
    </row>
    <row r="4" spans="1:16372" ht="47.25" customHeight="1" x14ac:dyDescent="0.2">
      <c r="A4" s="3484">
        <v>2021</v>
      </c>
      <c r="B4" s="3485" t="s">
        <v>3246</v>
      </c>
      <c r="C4" s="3485" t="s">
        <v>3247</v>
      </c>
      <c r="D4" s="3485" t="s">
        <v>3248</v>
      </c>
      <c r="E4" s="3485" t="s">
        <v>3249</v>
      </c>
      <c r="F4" s="3485" t="s">
        <v>3244</v>
      </c>
      <c r="G4" s="3485" t="s">
        <v>3250</v>
      </c>
      <c r="H4" s="3485">
        <v>201.38</v>
      </c>
      <c r="I4" s="3485">
        <v>362.6</v>
      </c>
      <c r="J4" s="3486">
        <v>1.8</v>
      </c>
      <c r="K4" s="3485">
        <v>3.5</v>
      </c>
      <c r="L4" s="3487" t="s">
        <v>3268</v>
      </c>
      <c r="M4" s="3485">
        <v>24760</v>
      </c>
      <c r="N4" s="3485" t="s">
        <v>3258</v>
      </c>
      <c r="O4" s="3485" t="s">
        <v>3269</v>
      </c>
      <c r="P4" s="3485" t="s">
        <v>3270</v>
      </c>
      <c r="Q4" s="3485" t="s">
        <v>3271</v>
      </c>
      <c r="R4" s="3485" t="s">
        <v>3272</v>
      </c>
      <c r="S4" s="3485" t="s">
        <v>3273</v>
      </c>
      <c r="T4" s="3485" t="s">
        <v>3274</v>
      </c>
      <c r="U4" s="3485"/>
      <c r="V4" s="3488" t="s">
        <v>3275</v>
      </c>
      <c r="W4" s="3485" t="s">
        <v>3276</v>
      </c>
      <c r="X4" s="3485" t="s">
        <v>3276</v>
      </c>
      <c r="Y4" s="3485" t="s">
        <v>3276</v>
      </c>
      <c r="Z4" s="3485" t="s">
        <v>3267</v>
      </c>
      <c r="AA4" s="3485"/>
      <c r="AB4" s="3485"/>
      <c r="AC4" s="3485"/>
      <c r="AD4" s="3485"/>
      <c r="AE4" s="3485"/>
      <c r="AF4" s="3485"/>
      <c r="AG4" s="3485"/>
      <c r="AH4" s="3485"/>
      <c r="AI4" s="3485"/>
      <c r="AJ4" s="3485"/>
      <c r="AK4" s="3485"/>
      <c r="AL4" s="3485"/>
      <c r="AM4" s="3485"/>
      <c r="AN4" s="3485"/>
      <c r="AO4" s="3485"/>
      <c r="AP4" s="3485"/>
      <c r="AQ4" s="3485"/>
      <c r="AR4" s="3485"/>
      <c r="AS4" s="3485"/>
      <c r="AT4" s="3485"/>
      <c r="AU4" s="3485"/>
      <c r="AV4" s="3485"/>
      <c r="AW4" s="3485"/>
      <c r="AX4" s="3485"/>
      <c r="AY4" s="3485"/>
      <c r="AZ4" s="3485"/>
      <c r="BA4" s="3485"/>
      <c r="BB4" s="3485"/>
      <c r="BC4" s="3485"/>
      <c r="BD4" s="3485"/>
      <c r="BE4" s="3485"/>
      <c r="BF4" s="3485"/>
      <c r="BG4" s="3485"/>
      <c r="BH4" s="3485"/>
      <c r="BI4" s="3485"/>
      <c r="BJ4" s="3485"/>
      <c r="BK4" s="3485"/>
      <c r="BL4" s="3485"/>
      <c r="BM4" s="3485"/>
      <c r="BN4" s="3485"/>
      <c r="BO4" s="3485"/>
      <c r="BP4" s="3485"/>
      <c r="BQ4" s="3485"/>
      <c r="BR4" s="3485"/>
      <c r="BS4" s="3485"/>
      <c r="BT4" s="3485"/>
      <c r="BU4" s="3485"/>
      <c r="BV4" s="3485"/>
      <c r="BW4" s="3485"/>
      <c r="BX4" s="3485"/>
      <c r="BY4" s="3485"/>
      <c r="BZ4" s="3485"/>
      <c r="CA4" s="3485"/>
      <c r="CB4" s="3485"/>
      <c r="CC4" s="3485"/>
      <c r="CD4" s="3485"/>
      <c r="CE4" s="3485"/>
      <c r="CF4" s="3485"/>
      <c r="CG4" s="3485"/>
      <c r="CH4" s="3485"/>
      <c r="CI4" s="3485"/>
      <c r="CJ4" s="3485"/>
      <c r="CK4" s="3485"/>
      <c r="CL4" s="3485"/>
      <c r="CM4" s="3485"/>
      <c r="CN4" s="3485"/>
      <c r="CO4" s="3485"/>
      <c r="CP4" s="3485"/>
      <c r="CQ4" s="3485"/>
      <c r="CR4" s="3485"/>
      <c r="CS4" s="3485"/>
      <c r="CT4" s="3485"/>
      <c r="CU4" s="3485"/>
      <c r="CV4" s="3485"/>
      <c r="CW4" s="3485"/>
      <c r="CX4" s="3485"/>
      <c r="CY4" s="3485"/>
      <c r="CZ4" s="3485"/>
      <c r="DA4" s="3485"/>
      <c r="DB4" s="3485"/>
      <c r="DC4" s="3485"/>
      <c r="DD4" s="3485"/>
      <c r="DE4" s="3485"/>
      <c r="DF4" s="3485"/>
      <c r="DG4" s="3485"/>
      <c r="DH4" s="3485"/>
      <c r="DI4" s="3485"/>
      <c r="DJ4" s="3485"/>
      <c r="DK4" s="3485"/>
      <c r="DL4" s="3485"/>
      <c r="DM4" s="3485"/>
      <c r="DN4" s="3485"/>
      <c r="DO4" s="3485"/>
      <c r="DP4" s="3485"/>
      <c r="DQ4" s="3485"/>
      <c r="DR4" s="3485"/>
      <c r="DS4" s="3485"/>
      <c r="DT4" s="3485"/>
      <c r="DU4" s="3485"/>
      <c r="DV4" s="3485"/>
      <c r="DW4" s="3485"/>
      <c r="DX4" s="3485"/>
      <c r="DY4" s="3485"/>
      <c r="DZ4" s="3485"/>
      <c r="EA4" s="3485"/>
      <c r="EB4" s="3485"/>
      <c r="EC4" s="3485"/>
      <c r="ED4" s="3485"/>
      <c r="EE4" s="3485"/>
      <c r="EF4" s="3485"/>
      <c r="EG4" s="3485"/>
      <c r="EH4" s="3485"/>
      <c r="EI4" s="3485"/>
      <c r="EJ4" s="3485"/>
      <c r="EK4" s="3485"/>
      <c r="EL4" s="3485"/>
      <c r="EM4" s="3485"/>
      <c r="EN4" s="3485"/>
      <c r="EO4" s="3485"/>
      <c r="EP4" s="3485"/>
      <c r="EQ4" s="3485"/>
      <c r="ER4" s="3485"/>
      <c r="ES4" s="3485"/>
      <c r="ET4" s="3485"/>
      <c r="EU4" s="3485"/>
      <c r="EV4" s="3485"/>
      <c r="EW4" s="3485"/>
      <c r="EX4" s="3485"/>
      <c r="EY4" s="3485"/>
      <c r="EZ4" s="3485"/>
      <c r="FA4" s="3485"/>
      <c r="FB4" s="3485"/>
      <c r="FC4" s="3485"/>
      <c r="FD4" s="3485"/>
      <c r="FE4" s="3485"/>
      <c r="FF4" s="3485"/>
      <c r="FG4" s="3485"/>
      <c r="FH4" s="3485"/>
      <c r="FI4" s="3485"/>
      <c r="FJ4" s="3485"/>
      <c r="FK4" s="3485"/>
      <c r="FL4" s="3485"/>
      <c r="FM4" s="3485"/>
      <c r="FN4" s="3485"/>
      <c r="FO4" s="3485"/>
      <c r="FP4" s="3485"/>
      <c r="FQ4" s="3485"/>
      <c r="FR4" s="3485"/>
      <c r="FS4" s="3485"/>
      <c r="FT4" s="3485"/>
      <c r="FU4" s="3485"/>
      <c r="FV4" s="3485"/>
      <c r="FW4" s="3485"/>
      <c r="FX4" s="3485"/>
      <c r="FY4" s="3485"/>
      <c r="FZ4" s="3485"/>
      <c r="GA4" s="3485"/>
      <c r="GB4" s="3485"/>
      <c r="GC4" s="3485"/>
      <c r="GD4" s="3485"/>
      <c r="GE4" s="3485"/>
      <c r="GF4" s="3485"/>
      <c r="GG4" s="3485"/>
      <c r="GH4" s="3485"/>
      <c r="GI4" s="3485"/>
      <c r="GJ4" s="3485"/>
      <c r="GK4" s="3485"/>
      <c r="GL4" s="3485"/>
      <c r="GM4" s="3485"/>
      <c r="GN4" s="3485"/>
      <c r="GO4" s="3485"/>
      <c r="GP4" s="3485"/>
      <c r="GQ4" s="3485"/>
      <c r="GR4" s="3485"/>
      <c r="GS4" s="3485"/>
      <c r="GT4" s="3485"/>
      <c r="GU4" s="3485"/>
      <c r="GV4" s="3485"/>
      <c r="GW4" s="3485"/>
      <c r="GX4" s="3485"/>
      <c r="GY4" s="3485"/>
      <c r="GZ4" s="3485"/>
      <c r="HA4" s="3485"/>
      <c r="HB4" s="3485"/>
      <c r="HC4" s="3485"/>
      <c r="HD4" s="3485"/>
      <c r="HE4" s="3485"/>
      <c r="HF4" s="3485"/>
      <c r="HG4" s="3485"/>
      <c r="HH4" s="3485"/>
      <c r="HI4" s="3485"/>
      <c r="HJ4" s="3485"/>
      <c r="HK4" s="3485"/>
      <c r="HL4" s="3485"/>
      <c r="HM4" s="3485"/>
      <c r="HN4" s="3485"/>
      <c r="HO4" s="3485"/>
      <c r="HP4" s="3485"/>
      <c r="HQ4" s="3485"/>
      <c r="HR4" s="3485"/>
      <c r="HS4" s="3485"/>
      <c r="HT4" s="3485"/>
      <c r="HU4" s="3485"/>
      <c r="HV4" s="3485"/>
      <c r="HW4" s="3485"/>
      <c r="HX4" s="3485"/>
      <c r="HY4" s="3485"/>
      <c r="HZ4" s="3485"/>
      <c r="IA4" s="3485"/>
      <c r="IB4" s="3485"/>
      <c r="IC4" s="3485"/>
      <c r="ID4" s="3485"/>
      <c r="IE4" s="3485"/>
      <c r="IF4" s="3485"/>
      <c r="IG4" s="3485"/>
      <c r="IH4" s="3485"/>
      <c r="II4" s="3485"/>
      <c r="IJ4" s="3485"/>
      <c r="IK4" s="3485"/>
      <c r="IL4" s="3485"/>
      <c r="IM4" s="3485"/>
      <c r="IN4" s="3485"/>
      <c r="IO4" s="3485"/>
      <c r="IP4" s="3485"/>
      <c r="IQ4" s="3485"/>
      <c r="IR4" s="3485"/>
      <c r="IS4" s="3485"/>
      <c r="IT4" s="3485"/>
      <c r="IU4" s="3485"/>
      <c r="IV4" s="3485"/>
      <c r="IW4" s="3485"/>
      <c r="IX4" s="3485"/>
      <c r="IY4" s="3485"/>
      <c r="IZ4" s="3485"/>
      <c r="JA4" s="3485"/>
      <c r="JB4" s="3485"/>
      <c r="JC4" s="3485"/>
      <c r="JD4" s="3485"/>
      <c r="JE4" s="3485"/>
      <c r="JF4" s="3485"/>
      <c r="JG4" s="3485"/>
      <c r="JH4" s="3485"/>
      <c r="JI4" s="3485"/>
      <c r="JJ4" s="3485"/>
      <c r="JK4" s="3485"/>
      <c r="JL4" s="3485"/>
      <c r="JM4" s="3485"/>
      <c r="JN4" s="3485"/>
      <c r="JO4" s="3485"/>
      <c r="JP4" s="3485"/>
      <c r="JQ4" s="3485"/>
      <c r="JR4" s="3485"/>
      <c r="JS4" s="3485"/>
      <c r="JT4" s="3485"/>
      <c r="JU4" s="3485"/>
      <c r="JV4" s="3485"/>
      <c r="JW4" s="3485"/>
      <c r="JX4" s="3485"/>
      <c r="JY4" s="3485"/>
      <c r="JZ4" s="3485"/>
      <c r="KA4" s="3485"/>
      <c r="KB4" s="3485"/>
      <c r="KC4" s="3485"/>
      <c r="KD4" s="3485"/>
      <c r="KE4" s="3485"/>
      <c r="KF4" s="3485"/>
      <c r="KG4" s="3485"/>
      <c r="KH4" s="3485"/>
      <c r="KI4" s="3485"/>
      <c r="KJ4" s="3485"/>
      <c r="KK4" s="3485"/>
      <c r="KL4" s="3485"/>
      <c r="KM4" s="3485"/>
      <c r="KN4" s="3485"/>
      <c r="KO4" s="3485"/>
      <c r="KP4" s="3485"/>
      <c r="KQ4" s="3485"/>
      <c r="KR4" s="3485"/>
      <c r="KS4" s="3485"/>
      <c r="KT4" s="3485"/>
      <c r="KU4" s="3485"/>
      <c r="KV4" s="3485"/>
      <c r="KW4" s="3485"/>
      <c r="KX4" s="3485"/>
      <c r="KY4" s="3485"/>
      <c r="KZ4" s="3485"/>
      <c r="LA4" s="3485"/>
      <c r="LB4" s="3485"/>
      <c r="LC4" s="3485"/>
      <c r="LD4" s="3485"/>
      <c r="LE4" s="3485"/>
      <c r="LF4" s="3485"/>
      <c r="LG4" s="3485"/>
      <c r="LH4" s="3485"/>
      <c r="LI4" s="3485"/>
      <c r="LJ4" s="3485"/>
      <c r="LK4" s="3485"/>
      <c r="LL4" s="3485"/>
      <c r="LM4" s="3485"/>
      <c r="LN4" s="3485"/>
      <c r="LO4" s="3485"/>
      <c r="LP4" s="3485"/>
      <c r="LQ4" s="3485"/>
      <c r="LR4" s="3485"/>
      <c r="LS4" s="3485"/>
      <c r="LT4" s="3485"/>
      <c r="LU4" s="3485"/>
      <c r="LV4" s="3485"/>
      <c r="LW4" s="3485"/>
      <c r="LX4" s="3485"/>
      <c r="LY4" s="3485"/>
      <c r="LZ4" s="3485"/>
      <c r="MA4" s="3485"/>
      <c r="MB4" s="3485"/>
      <c r="MC4" s="3485"/>
      <c r="MD4" s="3485"/>
      <c r="ME4" s="3485"/>
      <c r="MF4" s="3485"/>
      <c r="MG4" s="3485"/>
      <c r="MH4" s="3485"/>
      <c r="MI4" s="3485"/>
      <c r="MJ4" s="3485"/>
      <c r="MK4" s="3485"/>
      <c r="ML4" s="3485"/>
      <c r="MM4" s="3485"/>
      <c r="MN4" s="3485"/>
      <c r="MO4" s="3485"/>
      <c r="MP4" s="3485"/>
      <c r="MQ4" s="3485"/>
      <c r="MR4" s="3485"/>
      <c r="MS4" s="3485"/>
      <c r="MT4" s="3485"/>
      <c r="MU4" s="3485"/>
      <c r="MV4" s="3485"/>
      <c r="MW4" s="3485"/>
      <c r="MX4" s="3485"/>
      <c r="MY4" s="3485"/>
      <c r="MZ4" s="3485"/>
      <c r="NA4" s="3485"/>
      <c r="NB4" s="3485"/>
      <c r="NC4" s="3485"/>
      <c r="ND4" s="3485"/>
      <c r="NE4" s="3485"/>
      <c r="NF4" s="3485"/>
      <c r="NG4" s="3485"/>
      <c r="NH4" s="3485"/>
      <c r="NI4" s="3485"/>
      <c r="NJ4" s="3485"/>
      <c r="NK4" s="3485"/>
      <c r="NL4" s="3485"/>
      <c r="NM4" s="3485"/>
      <c r="NN4" s="3485"/>
      <c r="NO4" s="3485"/>
      <c r="NP4" s="3485"/>
      <c r="NQ4" s="3485"/>
      <c r="NR4" s="3485"/>
      <c r="NS4" s="3485"/>
      <c r="NT4" s="3485"/>
      <c r="NU4" s="3485"/>
      <c r="NV4" s="3485"/>
      <c r="NW4" s="3485"/>
      <c r="NX4" s="3485"/>
      <c r="NY4" s="3485"/>
      <c r="NZ4" s="3485"/>
      <c r="OA4" s="3485"/>
      <c r="OB4" s="3485"/>
      <c r="OC4" s="3485"/>
      <c r="OD4" s="3485"/>
      <c r="OE4" s="3485"/>
      <c r="OF4" s="3485"/>
      <c r="OG4" s="3485"/>
      <c r="OH4" s="3485"/>
      <c r="OI4" s="3485"/>
      <c r="OJ4" s="3485"/>
      <c r="OK4" s="3485"/>
      <c r="OL4" s="3485"/>
      <c r="OM4" s="3485"/>
      <c r="ON4" s="3485"/>
      <c r="OO4" s="3485"/>
      <c r="OP4" s="3485"/>
      <c r="OQ4" s="3485"/>
      <c r="OR4" s="3485"/>
      <c r="OS4" s="3485"/>
      <c r="OT4" s="3485"/>
      <c r="OU4" s="3485"/>
      <c r="OV4" s="3485"/>
      <c r="OW4" s="3485"/>
      <c r="OX4" s="3485"/>
      <c r="OY4" s="3485"/>
      <c r="OZ4" s="3485"/>
      <c r="PA4" s="3485"/>
      <c r="PB4" s="3485"/>
      <c r="PC4" s="3485"/>
      <c r="PD4" s="3485"/>
      <c r="PE4" s="3485"/>
      <c r="PF4" s="3485"/>
      <c r="PG4" s="3485"/>
      <c r="PH4" s="3485"/>
      <c r="PI4" s="3485"/>
      <c r="PJ4" s="3485"/>
      <c r="PK4" s="3485"/>
      <c r="PL4" s="3485"/>
      <c r="PM4" s="3485"/>
      <c r="PN4" s="3485"/>
      <c r="PO4" s="3485"/>
      <c r="PP4" s="3485"/>
      <c r="PQ4" s="3485"/>
      <c r="PR4" s="3485"/>
      <c r="PS4" s="3485"/>
      <c r="PT4" s="3485"/>
      <c r="PU4" s="3485"/>
      <c r="PV4" s="3485"/>
      <c r="PW4" s="3485"/>
      <c r="PX4" s="3485"/>
      <c r="PY4" s="3485"/>
      <c r="PZ4" s="3485"/>
      <c r="QA4" s="3485"/>
      <c r="QB4" s="3485"/>
      <c r="QC4" s="3485"/>
      <c r="QD4" s="3485"/>
      <c r="QE4" s="3485"/>
      <c r="QF4" s="3485"/>
      <c r="QG4" s="3485"/>
      <c r="QH4" s="3485"/>
      <c r="QI4" s="3485"/>
      <c r="QJ4" s="3485"/>
      <c r="QK4" s="3485"/>
      <c r="QL4" s="3485"/>
      <c r="QM4" s="3485"/>
      <c r="QN4" s="3485"/>
      <c r="QO4" s="3485"/>
      <c r="QP4" s="3485"/>
      <c r="QQ4" s="3485"/>
      <c r="QR4" s="3485"/>
      <c r="QS4" s="3485"/>
      <c r="QT4" s="3485"/>
      <c r="QU4" s="3485"/>
      <c r="QV4" s="3485"/>
      <c r="QW4" s="3485"/>
      <c r="QX4" s="3485"/>
      <c r="QY4" s="3485"/>
      <c r="QZ4" s="3485"/>
      <c r="RA4" s="3485"/>
      <c r="RB4" s="3485"/>
      <c r="RC4" s="3485"/>
      <c r="RD4" s="3485"/>
      <c r="RE4" s="3485"/>
      <c r="RF4" s="3485"/>
      <c r="RG4" s="3485"/>
      <c r="RH4" s="3485"/>
      <c r="RI4" s="3485"/>
      <c r="RJ4" s="3485"/>
      <c r="RK4" s="3485"/>
      <c r="RL4" s="3485"/>
      <c r="RM4" s="3485"/>
      <c r="RN4" s="3485"/>
      <c r="RO4" s="3485"/>
      <c r="RP4" s="3485"/>
      <c r="RQ4" s="3485"/>
      <c r="RR4" s="3485"/>
      <c r="RS4" s="3485"/>
      <c r="RT4" s="3485"/>
      <c r="RU4" s="3485"/>
      <c r="RV4" s="3485"/>
      <c r="RW4" s="3485"/>
      <c r="RX4" s="3485"/>
      <c r="RY4" s="3485"/>
      <c r="RZ4" s="3485"/>
      <c r="SA4" s="3485"/>
      <c r="SB4" s="3485"/>
      <c r="SC4" s="3485"/>
      <c r="SD4" s="3485"/>
      <c r="SE4" s="3485"/>
      <c r="SF4" s="3485"/>
      <c r="SG4" s="3485"/>
      <c r="SH4" s="3485"/>
      <c r="SI4" s="3485"/>
      <c r="SJ4" s="3485"/>
      <c r="SK4" s="3485"/>
      <c r="SL4" s="3485"/>
      <c r="SM4" s="3485"/>
      <c r="SN4" s="3485"/>
      <c r="SO4" s="3485"/>
      <c r="SP4" s="3485"/>
      <c r="SQ4" s="3485"/>
      <c r="SR4" s="3485"/>
      <c r="SS4" s="3485"/>
      <c r="ST4" s="3485"/>
      <c r="SU4" s="3485"/>
      <c r="SV4" s="3485"/>
      <c r="SW4" s="3485"/>
      <c r="SX4" s="3485"/>
      <c r="SY4" s="3485"/>
      <c r="SZ4" s="3485"/>
      <c r="TA4" s="3485"/>
      <c r="TB4" s="3485"/>
      <c r="TC4" s="3485"/>
      <c r="TD4" s="3485"/>
      <c r="TE4" s="3485"/>
      <c r="TF4" s="3485"/>
      <c r="TG4" s="3485"/>
      <c r="TH4" s="3485"/>
      <c r="TI4" s="3485"/>
      <c r="TJ4" s="3485"/>
      <c r="TK4" s="3485"/>
      <c r="TL4" s="3485"/>
      <c r="TM4" s="3485"/>
      <c r="TN4" s="3485"/>
      <c r="TO4" s="3485"/>
      <c r="TP4" s="3485"/>
      <c r="TQ4" s="3485"/>
      <c r="TR4" s="3485"/>
      <c r="TS4" s="3485"/>
      <c r="TT4" s="3485"/>
      <c r="TU4" s="3485"/>
      <c r="TV4" s="3485"/>
      <c r="TW4" s="3485"/>
      <c r="TX4" s="3485"/>
      <c r="TY4" s="3485"/>
      <c r="TZ4" s="3485"/>
      <c r="UA4" s="3485"/>
      <c r="UB4" s="3485"/>
      <c r="UC4" s="3485"/>
      <c r="UD4" s="3485"/>
      <c r="UE4" s="3485"/>
      <c r="UF4" s="3485"/>
      <c r="UG4" s="3485"/>
      <c r="UH4" s="3485"/>
      <c r="UI4" s="3485"/>
      <c r="UJ4" s="3485"/>
      <c r="UK4" s="3485"/>
      <c r="UL4" s="3485"/>
      <c r="UM4" s="3485"/>
      <c r="UN4" s="3485"/>
      <c r="UO4" s="3485"/>
      <c r="UP4" s="3485"/>
      <c r="UQ4" s="3485"/>
      <c r="UR4" s="3485"/>
      <c r="US4" s="3485"/>
      <c r="UT4" s="3485"/>
      <c r="UU4" s="3485"/>
      <c r="UV4" s="3485"/>
      <c r="UW4" s="3485"/>
      <c r="UX4" s="3485"/>
      <c r="UY4" s="3485"/>
      <c r="UZ4" s="3485"/>
      <c r="VA4" s="3485"/>
      <c r="VB4" s="3485"/>
      <c r="VC4" s="3485"/>
      <c r="VD4" s="3485"/>
      <c r="VE4" s="3485"/>
      <c r="VF4" s="3485"/>
      <c r="VG4" s="3485"/>
      <c r="VH4" s="3485"/>
      <c r="VI4" s="3485"/>
      <c r="VJ4" s="3485"/>
      <c r="VK4" s="3485"/>
      <c r="VL4" s="3485"/>
      <c r="VM4" s="3485"/>
      <c r="VN4" s="3485"/>
      <c r="VO4" s="3485"/>
      <c r="VP4" s="3485"/>
      <c r="VQ4" s="3485"/>
      <c r="VR4" s="3485"/>
      <c r="VS4" s="3485"/>
      <c r="VT4" s="3485"/>
      <c r="VU4" s="3485"/>
      <c r="VV4" s="3485"/>
      <c r="VW4" s="3485"/>
      <c r="VX4" s="3485"/>
      <c r="VY4" s="3485"/>
      <c r="VZ4" s="3485"/>
      <c r="WA4" s="3485"/>
      <c r="WB4" s="3485"/>
      <c r="WC4" s="3485"/>
      <c r="WD4" s="3485"/>
      <c r="WE4" s="3485"/>
      <c r="WF4" s="3485"/>
      <c r="WG4" s="3485"/>
      <c r="WH4" s="3485"/>
      <c r="WI4" s="3485"/>
      <c r="WJ4" s="3485"/>
      <c r="WK4" s="3485"/>
      <c r="WL4" s="3485"/>
      <c r="WM4" s="3485"/>
      <c r="WN4" s="3485"/>
      <c r="WO4" s="3485"/>
      <c r="WP4" s="3485"/>
      <c r="WQ4" s="3485"/>
      <c r="WR4" s="3485"/>
      <c r="WS4" s="3485"/>
      <c r="WT4" s="3485"/>
      <c r="WU4" s="3485"/>
      <c r="WV4" s="3485"/>
      <c r="WW4" s="3485"/>
      <c r="WX4" s="3485"/>
      <c r="WY4" s="3485"/>
      <c r="WZ4" s="3485"/>
      <c r="XA4" s="3485"/>
      <c r="XB4" s="3485"/>
      <c r="XC4" s="3485"/>
      <c r="XD4" s="3485"/>
      <c r="XE4" s="3485"/>
      <c r="XF4" s="3485"/>
      <c r="XG4" s="3485"/>
      <c r="XH4" s="3485"/>
      <c r="XI4" s="3485"/>
      <c r="XJ4" s="3485"/>
      <c r="XK4" s="3485"/>
      <c r="XL4" s="3485"/>
      <c r="XM4" s="3485"/>
      <c r="XN4" s="3485"/>
      <c r="XO4" s="3485"/>
      <c r="XP4" s="3485"/>
      <c r="XQ4" s="3485"/>
      <c r="XR4" s="3485"/>
      <c r="XS4" s="3485"/>
      <c r="XT4" s="3485"/>
      <c r="XU4" s="3485"/>
      <c r="XV4" s="3485"/>
      <c r="XW4" s="3485"/>
      <c r="XX4" s="3485"/>
      <c r="XY4" s="3485"/>
      <c r="XZ4" s="3485"/>
      <c r="YA4" s="3485"/>
      <c r="YB4" s="3485"/>
      <c r="YC4" s="3485"/>
      <c r="YD4" s="3485"/>
      <c r="YE4" s="3485"/>
      <c r="YF4" s="3485"/>
      <c r="YG4" s="3485"/>
      <c r="YH4" s="3485"/>
      <c r="YI4" s="3485"/>
      <c r="YJ4" s="3485"/>
      <c r="YK4" s="3485"/>
      <c r="YL4" s="3485"/>
      <c r="YM4" s="3485"/>
      <c r="YN4" s="3485"/>
      <c r="YO4" s="3485"/>
      <c r="YP4" s="3485"/>
      <c r="YQ4" s="3485"/>
      <c r="YR4" s="3485"/>
      <c r="YS4" s="3485"/>
      <c r="YT4" s="3485"/>
      <c r="YU4" s="3485"/>
      <c r="YV4" s="3485"/>
      <c r="YW4" s="3485"/>
      <c r="YX4" s="3485"/>
      <c r="YY4" s="3485"/>
      <c r="YZ4" s="3485"/>
      <c r="ZA4" s="3485"/>
      <c r="ZB4" s="3485"/>
      <c r="ZC4" s="3485"/>
      <c r="ZD4" s="3485"/>
      <c r="ZE4" s="3485"/>
      <c r="ZF4" s="3485"/>
      <c r="ZG4" s="3485"/>
      <c r="ZH4" s="3485"/>
      <c r="ZI4" s="3485"/>
      <c r="ZJ4" s="3485"/>
      <c r="ZK4" s="3485"/>
      <c r="ZL4" s="3485"/>
      <c r="ZM4" s="3485"/>
      <c r="ZN4" s="3485"/>
      <c r="ZO4" s="3485"/>
      <c r="ZP4" s="3485"/>
      <c r="ZQ4" s="3485"/>
      <c r="ZR4" s="3485"/>
      <c r="ZS4" s="3485"/>
      <c r="ZT4" s="3485"/>
      <c r="ZU4" s="3485"/>
      <c r="ZV4" s="3485"/>
      <c r="ZW4" s="3485"/>
      <c r="ZX4" s="3485"/>
      <c r="ZY4" s="3485"/>
      <c r="ZZ4" s="3485"/>
      <c r="AAA4" s="3485"/>
      <c r="AAB4" s="3485"/>
      <c r="AAC4" s="3485"/>
      <c r="AAD4" s="3485"/>
      <c r="AAE4" s="3485"/>
      <c r="AAF4" s="3485"/>
      <c r="AAG4" s="3485"/>
      <c r="AAH4" s="3485"/>
      <c r="AAI4" s="3485"/>
      <c r="AAJ4" s="3485"/>
      <c r="AAK4" s="3485"/>
      <c r="AAL4" s="3485"/>
      <c r="AAM4" s="3485"/>
      <c r="AAN4" s="3485"/>
      <c r="AAO4" s="3485"/>
      <c r="AAP4" s="3485"/>
      <c r="AAQ4" s="3485"/>
      <c r="AAR4" s="3485"/>
      <c r="AAS4" s="3485"/>
      <c r="AAT4" s="3485"/>
      <c r="AAU4" s="3485"/>
      <c r="AAV4" s="3485"/>
      <c r="AAW4" s="3485"/>
      <c r="AAX4" s="3485"/>
      <c r="AAY4" s="3485"/>
      <c r="AAZ4" s="3485"/>
      <c r="ABA4" s="3485"/>
      <c r="ABB4" s="3485"/>
      <c r="ABC4" s="3485"/>
      <c r="ABD4" s="3485"/>
      <c r="ABE4" s="3485"/>
      <c r="ABF4" s="3485"/>
      <c r="ABG4" s="3485"/>
      <c r="ABH4" s="3485"/>
      <c r="ABI4" s="3485"/>
      <c r="ABJ4" s="3485"/>
      <c r="ABK4" s="3485"/>
      <c r="ABL4" s="3485"/>
      <c r="ABM4" s="3485"/>
      <c r="ABN4" s="3485"/>
      <c r="ABO4" s="3485"/>
      <c r="ABP4" s="3485"/>
      <c r="ABQ4" s="3485"/>
      <c r="ABR4" s="3485"/>
      <c r="ABS4" s="3485"/>
      <c r="ABT4" s="3485"/>
      <c r="ABU4" s="3485"/>
      <c r="ABV4" s="3485"/>
      <c r="ABW4" s="3485"/>
      <c r="ABX4" s="3485"/>
      <c r="ABY4" s="3485"/>
      <c r="ABZ4" s="3485"/>
      <c r="ACA4" s="3485"/>
      <c r="ACB4" s="3485"/>
      <c r="ACC4" s="3485"/>
      <c r="ACD4" s="3485"/>
      <c r="ACE4" s="3485"/>
      <c r="ACF4" s="3485"/>
      <c r="ACG4" s="3485"/>
      <c r="ACH4" s="3485"/>
      <c r="ACI4" s="3485"/>
      <c r="ACJ4" s="3485"/>
      <c r="ACK4" s="3485"/>
      <c r="ACL4" s="3485"/>
      <c r="ACM4" s="3485"/>
      <c r="ACN4" s="3485"/>
      <c r="ACO4" s="3485"/>
      <c r="ACP4" s="3485"/>
      <c r="ACQ4" s="3485"/>
      <c r="ACR4" s="3485"/>
      <c r="ACS4" s="3485"/>
      <c r="ACT4" s="3485"/>
      <c r="ACU4" s="3485"/>
      <c r="ACV4" s="3485"/>
      <c r="ACW4" s="3485"/>
      <c r="ACX4" s="3485"/>
      <c r="ACY4" s="3485"/>
      <c r="ACZ4" s="3485"/>
      <c r="ADA4" s="3485"/>
      <c r="ADB4" s="3485"/>
      <c r="ADC4" s="3485"/>
      <c r="ADD4" s="3485"/>
      <c r="ADE4" s="3485"/>
      <c r="ADF4" s="3485"/>
      <c r="ADG4" s="3485"/>
      <c r="ADH4" s="3485"/>
      <c r="ADI4" s="3485"/>
      <c r="ADJ4" s="3485"/>
      <c r="ADK4" s="3485"/>
      <c r="ADL4" s="3485"/>
      <c r="ADM4" s="3485"/>
      <c r="ADN4" s="3485"/>
      <c r="ADO4" s="3485"/>
      <c r="ADP4" s="3485"/>
      <c r="ADQ4" s="3485"/>
      <c r="ADR4" s="3485"/>
      <c r="ADS4" s="3485"/>
      <c r="ADT4" s="3485"/>
      <c r="ADU4" s="3485"/>
      <c r="ADV4" s="3485"/>
      <c r="ADW4" s="3485"/>
      <c r="ADX4" s="3485"/>
      <c r="ADY4" s="3485"/>
      <c r="ADZ4" s="3485"/>
      <c r="AEA4" s="3485"/>
      <c r="AEB4" s="3485"/>
      <c r="AEC4" s="3485"/>
      <c r="AED4" s="3485"/>
      <c r="AEE4" s="3485"/>
      <c r="AEF4" s="3485"/>
      <c r="AEG4" s="3485"/>
      <c r="AEH4" s="3485"/>
      <c r="AEI4" s="3485"/>
      <c r="AEJ4" s="3485"/>
      <c r="AEK4" s="3485"/>
      <c r="AEL4" s="3485"/>
      <c r="AEM4" s="3485"/>
      <c r="AEN4" s="3485"/>
      <c r="AEO4" s="3485"/>
      <c r="AEP4" s="3485"/>
      <c r="AEQ4" s="3485"/>
      <c r="AER4" s="3485"/>
      <c r="AES4" s="3485"/>
      <c r="AET4" s="3485"/>
      <c r="AEU4" s="3485"/>
      <c r="AEV4" s="3485"/>
      <c r="AEW4" s="3485"/>
      <c r="AEX4" s="3485"/>
      <c r="AEY4" s="3485"/>
      <c r="AEZ4" s="3485"/>
      <c r="AFA4" s="3485"/>
      <c r="AFB4" s="3485"/>
      <c r="AFC4" s="3485"/>
      <c r="AFD4" s="3485"/>
      <c r="AFE4" s="3485"/>
      <c r="AFF4" s="3485"/>
      <c r="AFG4" s="3485"/>
      <c r="AFH4" s="3485"/>
      <c r="AFI4" s="3485"/>
      <c r="AFJ4" s="3485"/>
      <c r="AFK4" s="3485"/>
      <c r="AFL4" s="3485"/>
      <c r="AFM4" s="3485"/>
      <c r="AFN4" s="3485"/>
      <c r="AFO4" s="3485"/>
      <c r="AFP4" s="3485"/>
      <c r="AFQ4" s="3485"/>
      <c r="AFR4" s="3485"/>
      <c r="AFS4" s="3485"/>
      <c r="AFT4" s="3485"/>
      <c r="AFU4" s="3485"/>
      <c r="AFV4" s="3485"/>
      <c r="AFW4" s="3485"/>
      <c r="AFX4" s="3485"/>
      <c r="AFY4" s="3485"/>
      <c r="AFZ4" s="3485"/>
      <c r="AGA4" s="3485"/>
      <c r="AGB4" s="3485"/>
      <c r="AGC4" s="3485"/>
      <c r="AGD4" s="3485"/>
      <c r="AGE4" s="3485"/>
      <c r="AGF4" s="3485"/>
      <c r="AGG4" s="3485"/>
      <c r="AGH4" s="3485"/>
      <c r="AGI4" s="3485"/>
      <c r="AGJ4" s="3485"/>
      <c r="AGK4" s="3485"/>
      <c r="AGL4" s="3485"/>
      <c r="AGM4" s="3485"/>
      <c r="AGN4" s="3485"/>
      <c r="AGO4" s="3485"/>
      <c r="AGP4" s="3485"/>
      <c r="AGQ4" s="3485"/>
      <c r="AGR4" s="3485"/>
      <c r="AGS4" s="3485"/>
      <c r="AGT4" s="3485"/>
      <c r="AGU4" s="3485"/>
      <c r="AGV4" s="3485"/>
      <c r="AGW4" s="3485"/>
      <c r="AGX4" s="3485"/>
      <c r="AGY4" s="3485"/>
      <c r="AGZ4" s="3485"/>
      <c r="AHA4" s="3485"/>
      <c r="AHB4" s="3485"/>
      <c r="AHC4" s="3485"/>
      <c r="AHD4" s="3485"/>
      <c r="AHE4" s="3485"/>
      <c r="AHF4" s="3485"/>
      <c r="AHG4" s="3485"/>
      <c r="AHH4" s="3485"/>
      <c r="AHI4" s="3485"/>
      <c r="AHJ4" s="3485"/>
      <c r="AHK4" s="3485"/>
      <c r="AHL4" s="3485"/>
      <c r="AHM4" s="3485"/>
      <c r="AHN4" s="3485"/>
      <c r="AHO4" s="3485"/>
      <c r="AHP4" s="3485"/>
      <c r="AHQ4" s="3485"/>
      <c r="AHR4" s="3485"/>
      <c r="AHS4" s="3485"/>
      <c r="AHT4" s="3485"/>
      <c r="AHU4" s="3485"/>
      <c r="AHV4" s="3485"/>
      <c r="AHW4" s="3485"/>
      <c r="AHX4" s="3485"/>
      <c r="AHY4" s="3485"/>
      <c r="AHZ4" s="3485"/>
      <c r="AIA4" s="3485"/>
      <c r="AIB4" s="3485"/>
      <c r="AIC4" s="3485"/>
      <c r="AID4" s="3485"/>
      <c r="AIE4" s="3485"/>
      <c r="AIF4" s="3485"/>
      <c r="AIG4" s="3485"/>
      <c r="AIH4" s="3485"/>
      <c r="AII4" s="3485"/>
      <c r="AIJ4" s="3485"/>
      <c r="AIK4" s="3485"/>
      <c r="AIL4" s="3485"/>
      <c r="AIM4" s="3485"/>
      <c r="AIN4" s="3485"/>
      <c r="AIO4" s="3485"/>
      <c r="AIP4" s="3485"/>
      <c r="AIQ4" s="3485"/>
      <c r="AIR4" s="3485"/>
      <c r="AIS4" s="3485"/>
      <c r="AIT4" s="3485"/>
      <c r="AIU4" s="3485"/>
      <c r="AIV4" s="3485"/>
      <c r="AIW4" s="3485"/>
      <c r="AIX4" s="3485"/>
      <c r="AIY4" s="3485"/>
      <c r="AIZ4" s="3485"/>
      <c r="AJA4" s="3485"/>
      <c r="AJB4" s="3485"/>
      <c r="AJC4" s="3485"/>
      <c r="AJD4" s="3485"/>
      <c r="AJE4" s="3485"/>
      <c r="AJF4" s="3485"/>
      <c r="AJG4" s="3485"/>
      <c r="AJH4" s="3485"/>
      <c r="AJI4" s="3485"/>
      <c r="AJJ4" s="3485"/>
      <c r="AJK4" s="3485"/>
      <c r="AJL4" s="3485"/>
      <c r="AJM4" s="3485"/>
      <c r="AJN4" s="3485"/>
      <c r="AJO4" s="3485"/>
      <c r="AJP4" s="3485"/>
      <c r="AJQ4" s="3485"/>
      <c r="AJR4" s="3485"/>
      <c r="AJS4" s="3485"/>
      <c r="AJT4" s="3485"/>
      <c r="AJU4" s="3485"/>
      <c r="AJV4" s="3485"/>
      <c r="AJW4" s="3485"/>
      <c r="AJX4" s="3485"/>
      <c r="AJY4" s="3485"/>
      <c r="AJZ4" s="3485"/>
      <c r="AKA4" s="3485"/>
      <c r="AKB4" s="3485"/>
      <c r="AKC4" s="3485"/>
      <c r="AKD4" s="3485"/>
      <c r="AKE4" s="3485"/>
      <c r="AKF4" s="3485"/>
      <c r="AKG4" s="3485"/>
      <c r="AKH4" s="3485"/>
      <c r="AKI4" s="3485"/>
      <c r="AKJ4" s="3485"/>
      <c r="AKK4" s="3485"/>
      <c r="AKL4" s="3485"/>
      <c r="AKM4" s="3485"/>
      <c r="AKN4" s="3485"/>
      <c r="AKO4" s="3485"/>
      <c r="AKP4" s="3485"/>
      <c r="AKQ4" s="3485"/>
      <c r="AKR4" s="3485"/>
      <c r="AKS4" s="3485"/>
      <c r="AKT4" s="3485"/>
      <c r="AKU4" s="3485"/>
      <c r="AKV4" s="3485"/>
      <c r="AKW4" s="3485"/>
      <c r="AKX4" s="3485"/>
      <c r="AKY4" s="3485"/>
      <c r="AKZ4" s="3485"/>
      <c r="ALA4" s="3485"/>
      <c r="ALB4" s="3485"/>
      <c r="ALC4" s="3485"/>
      <c r="ALD4" s="3485"/>
      <c r="ALE4" s="3485"/>
      <c r="ALF4" s="3485"/>
      <c r="ALG4" s="3485"/>
      <c r="ALH4" s="3485"/>
      <c r="ALI4" s="3485"/>
      <c r="ALJ4" s="3485"/>
      <c r="ALK4" s="3485"/>
      <c r="ALL4" s="3485"/>
      <c r="ALM4" s="3485"/>
      <c r="ALN4" s="3485"/>
      <c r="ALO4" s="3485"/>
      <c r="ALP4" s="3485"/>
      <c r="ALQ4" s="3485"/>
      <c r="ALR4" s="3485"/>
      <c r="ALS4" s="3485"/>
      <c r="ALT4" s="3485"/>
      <c r="ALU4" s="3485"/>
      <c r="ALV4" s="3485"/>
      <c r="ALW4" s="3485"/>
      <c r="ALX4" s="3485"/>
      <c r="ALY4" s="3485"/>
      <c r="ALZ4" s="3485"/>
      <c r="AMA4" s="3485"/>
      <c r="AMB4" s="3485"/>
      <c r="AMC4" s="3485"/>
      <c r="AMD4" s="3485"/>
      <c r="AME4" s="3485"/>
      <c r="AMF4" s="3485"/>
      <c r="AMG4" s="3485"/>
      <c r="AMH4" s="3485"/>
      <c r="AMI4" s="3485"/>
      <c r="AMJ4" s="3485"/>
      <c r="AMK4" s="3485"/>
      <c r="AML4" s="3485"/>
      <c r="AMM4" s="3485"/>
      <c r="AMN4" s="3485"/>
      <c r="AMO4" s="3485"/>
      <c r="AMP4" s="3485"/>
      <c r="AMQ4" s="3485"/>
      <c r="AMR4" s="3485"/>
      <c r="AMS4" s="3485"/>
      <c r="AMT4" s="3485"/>
      <c r="AMU4" s="3485"/>
      <c r="AMV4" s="3485"/>
      <c r="AMW4" s="3485"/>
      <c r="AMX4" s="3485"/>
      <c r="AMY4" s="3485"/>
      <c r="AMZ4" s="3485"/>
      <c r="ANA4" s="3485"/>
      <c r="ANB4" s="3485"/>
      <c r="ANC4" s="3485"/>
      <c r="AND4" s="3485"/>
      <c r="ANE4" s="3485"/>
      <c r="ANF4" s="3485"/>
      <c r="ANG4" s="3485"/>
      <c r="ANH4" s="3485"/>
      <c r="ANI4" s="3485"/>
      <c r="ANJ4" s="3485"/>
      <c r="ANK4" s="3485"/>
      <c r="ANL4" s="3485"/>
      <c r="ANM4" s="3485"/>
      <c r="ANN4" s="3485"/>
      <c r="ANO4" s="3485"/>
      <c r="ANP4" s="3485"/>
      <c r="ANQ4" s="3485"/>
      <c r="ANR4" s="3485"/>
      <c r="ANS4" s="3485"/>
      <c r="ANT4" s="3485"/>
      <c r="ANU4" s="3485"/>
      <c r="ANV4" s="3485"/>
      <c r="ANW4" s="3485"/>
      <c r="ANX4" s="3485"/>
      <c r="ANY4" s="3485"/>
      <c r="ANZ4" s="3485"/>
      <c r="AOA4" s="3485"/>
      <c r="AOB4" s="3485"/>
      <c r="AOC4" s="3485"/>
      <c r="AOD4" s="3485"/>
      <c r="AOE4" s="3485"/>
      <c r="AOF4" s="3485"/>
      <c r="AOG4" s="3485"/>
      <c r="AOH4" s="3485"/>
      <c r="AOI4" s="3485"/>
      <c r="AOJ4" s="3485"/>
      <c r="AOK4" s="3485"/>
      <c r="AOL4" s="3485"/>
      <c r="AOM4" s="3485"/>
      <c r="AON4" s="3485"/>
      <c r="AOO4" s="3485"/>
      <c r="AOP4" s="3485"/>
      <c r="AOQ4" s="3485"/>
      <c r="AOR4" s="3485"/>
      <c r="AOS4" s="3485"/>
      <c r="AOT4" s="3485"/>
      <c r="AOU4" s="3485"/>
      <c r="AOV4" s="3485"/>
      <c r="AOW4" s="3485"/>
      <c r="AOX4" s="3485"/>
      <c r="AOY4" s="3485"/>
      <c r="AOZ4" s="3485"/>
      <c r="APA4" s="3485"/>
      <c r="APB4" s="3485"/>
      <c r="APC4" s="3485"/>
      <c r="APD4" s="3485"/>
      <c r="APE4" s="3485"/>
      <c r="APF4" s="3485"/>
      <c r="APG4" s="3485"/>
      <c r="APH4" s="3485"/>
      <c r="API4" s="3485"/>
      <c r="APJ4" s="3485"/>
      <c r="APK4" s="3485"/>
      <c r="APL4" s="3485"/>
      <c r="APM4" s="3485"/>
      <c r="APN4" s="3485"/>
      <c r="APO4" s="3485"/>
      <c r="APP4" s="3485"/>
      <c r="APQ4" s="3485"/>
      <c r="APR4" s="3485"/>
      <c r="APS4" s="3485"/>
      <c r="APT4" s="3485"/>
      <c r="APU4" s="3485"/>
      <c r="APV4" s="3485"/>
      <c r="APW4" s="3485"/>
      <c r="APX4" s="3485"/>
      <c r="APY4" s="3485"/>
      <c r="APZ4" s="3485"/>
      <c r="AQA4" s="3485"/>
      <c r="AQB4" s="3485"/>
      <c r="AQC4" s="3485"/>
      <c r="AQD4" s="3485"/>
      <c r="AQE4" s="3485"/>
      <c r="AQF4" s="3485"/>
      <c r="AQG4" s="3485"/>
      <c r="AQH4" s="3485"/>
      <c r="AQI4" s="3485"/>
      <c r="AQJ4" s="3485"/>
      <c r="AQK4" s="3485"/>
      <c r="AQL4" s="3485"/>
      <c r="AQM4" s="3485"/>
      <c r="AQN4" s="3485"/>
      <c r="AQO4" s="3485"/>
      <c r="AQP4" s="3485"/>
      <c r="AQQ4" s="3485"/>
      <c r="AQR4" s="3485"/>
      <c r="AQS4" s="3485"/>
      <c r="AQT4" s="3485"/>
      <c r="AQU4" s="3485"/>
      <c r="AQV4" s="3485"/>
      <c r="AQW4" s="3485"/>
      <c r="AQX4" s="3485"/>
      <c r="AQY4" s="3485"/>
      <c r="AQZ4" s="3485"/>
      <c r="ARA4" s="3485"/>
      <c r="ARB4" s="3485"/>
      <c r="ARC4" s="3485"/>
      <c r="ARD4" s="3485"/>
      <c r="ARE4" s="3485"/>
      <c r="ARF4" s="3485"/>
      <c r="ARG4" s="3485"/>
      <c r="ARH4" s="3485"/>
      <c r="ARI4" s="3485"/>
      <c r="ARJ4" s="3485"/>
      <c r="ARK4" s="3485"/>
      <c r="ARL4" s="3485"/>
      <c r="ARM4" s="3485"/>
      <c r="ARN4" s="3485"/>
      <c r="ARO4" s="3485"/>
      <c r="ARP4" s="3485"/>
      <c r="ARQ4" s="3485"/>
      <c r="ARR4" s="3485"/>
      <c r="ARS4" s="3485"/>
      <c r="ART4" s="3485"/>
      <c r="ARU4" s="3485"/>
      <c r="ARV4" s="3485"/>
      <c r="ARW4" s="3485"/>
      <c r="ARX4" s="3485"/>
      <c r="ARY4" s="3485"/>
      <c r="ARZ4" s="3485"/>
      <c r="ASA4" s="3485"/>
      <c r="ASB4" s="3485"/>
      <c r="ASC4" s="3485"/>
      <c r="ASD4" s="3485"/>
      <c r="ASE4" s="3485"/>
      <c r="ASF4" s="3485"/>
      <c r="ASG4" s="3485"/>
      <c r="ASH4" s="3485"/>
      <c r="ASI4" s="3485"/>
      <c r="ASJ4" s="3485"/>
      <c r="ASK4" s="3485"/>
      <c r="ASL4" s="3485"/>
      <c r="ASM4" s="3485"/>
      <c r="ASN4" s="3485"/>
      <c r="ASO4" s="3485"/>
      <c r="ASP4" s="3485"/>
      <c r="ASQ4" s="3485"/>
      <c r="ASR4" s="3485"/>
      <c r="ASS4" s="3485"/>
      <c r="AST4" s="3485"/>
      <c r="ASU4" s="3485"/>
      <c r="ASV4" s="3485"/>
      <c r="ASW4" s="3485"/>
      <c r="ASX4" s="3485"/>
      <c r="ASY4" s="3485"/>
      <c r="ASZ4" s="3485"/>
      <c r="ATA4" s="3485"/>
      <c r="ATB4" s="3485"/>
      <c r="ATC4" s="3485"/>
      <c r="ATD4" s="3485"/>
      <c r="ATE4" s="3485"/>
      <c r="ATF4" s="3485"/>
      <c r="ATG4" s="3485"/>
      <c r="ATH4" s="3485"/>
      <c r="ATI4" s="3485"/>
      <c r="ATJ4" s="3485"/>
      <c r="ATK4" s="3485"/>
      <c r="ATL4" s="3485"/>
      <c r="ATM4" s="3485"/>
      <c r="ATN4" s="3485"/>
      <c r="ATO4" s="3485"/>
      <c r="ATP4" s="3485"/>
      <c r="ATQ4" s="3485"/>
      <c r="ATR4" s="3485"/>
      <c r="ATS4" s="3485"/>
      <c r="ATT4" s="3485"/>
      <c r="ATU4" s="3485"/>
      <c r="ATV4" s="3485"/>
      <c r="ATW4" s="3485"/>
      <c r="ATX4" s="3485"/>
      <c r="ATY4" s="3485"/>
      <c r="ATZ4" s="3485"/>
      <c r="AUA4" s="3485"/>
      <c r="AUB4" s="3485"/>
      <c r="AUC4" s="3485"/>
      <c r="AUD4" s="3485"/>
      <c r="AUE4" s="3485"/>
      <c r="AUF4" s="3485"/>
      <c r="AUG4" s="3485"/>
      <c r="AUH4" s="3485"/>
      <c r="AUI4" s="3485"/>
      <c r="AUJ4" s="3485"/>
      <c r="AUK4" s="3485"/>
      <c r="AUL4" s="3485"/>
      <c r="AUM4" s="3485"/>
      <c r="AUN4" s="3485"/>
      <c r="AUO4" s="3485"/>
      <c r="AUP4" s="3485"/>
      <c r="AUQ4" s="3485"/>
      <c r="AUR4" s="3485"/>
      <c r="AUS4" s="3485"/>
      <c r="AUT4" s="3485"/>
      <c r="AUU4" s="3485"/>
      <c r="AUV4" s="3485"/>
      <c r="AUW4" s="3485"/>
      <c r="AUX4" s="3485"/>
      <c r="AUY4" s="3485"/>
      <c r="AUZ4" s="3485"/>
      <c r="AVA4" s="3485"/>
      <c r="AVB4" s="3485"/>
      <c r="AVC4" s="3485"/>
      <c r="AVD4" s="3485"/>
      <c r="AVE4" s="3485"/>
      <c r="AVF4" s="3485"/>
      <c r="AVG4" s="3485"/>
      <c r="AVH4" s="3485"/>
      <c r="AVI4" s="3485"/>
      <c r="AVJ4" s="3485"/>
      <c r="AVK4" s="3485"/>
      <c r="AVL4" s="3485"/>
      <c r="AVM4" s="3485"/>
      <c r="AVN4" s="3485"/>
      <c r="AVO4" s="3485"/>
      <c r="AVP4" s="3485"/>
      <c r="AVQ4" s="3485"/>
      <c r="AVR4" s="3485"/>
      <c r="AVS4" s="3485"/>
      <c r="AVT4" s="3485"/>
      <c r="AVU4" s="3485"/>
      <c r="AVV4" s="3485"/>
      <c r="AVW4" s="3485"/>
      <c r="AVX4" s="3485"/>
      <c r="AVY4" s="3485"/>
      <c r="AVZ4" s="3485"/>
      <c r="AWA4" s="3485"/>
      <c r="AWB4" s="3485"/>
      <c r="AWC4" s="3485"/>
      <c r="AWD4" s="3485"/>
      <c r="AWE4" s="3485"/>
      <c r="AWF4" s="3485"/>
      <c r="AWG4" s="3485"/>
      <c r="AWH4" s="3485"/>
      <c r="AWI4" s="3485"/>
      <c r="AWJ4" s="3485"/>
      <c r="AWK4" s="3485"/>
      <c r="AWL4" s="3485"/>
      <c r="AWM4" s="3485"/>
      <c r="AWN4" s="3485"/>
      <c r="AWO4" s="3485"/>
      <c r="AWP4" s="3485"/>
      <c r="AWQ4" s="3485"/>
      <c r="AWR4" s="3485"/>
      <c r="AWS4" s="3485"/>
      <c r="AWT4" s="3485"/>
      <c r="AWU4" s="3485"/>
      <c r="AWV4" s="3485"/>
      <c r="AWW4" s="3485"/>
      <c r="AWX4" s="3485"/>
      <c r="AWY4" s="3485"/>
      <c r="AWZ4" s="3485"/>
      <c r="AXA4" s="3485"/>
      <c r="AXB4" s="3485"/>
      <c r="AXC4" s="3485"/>
      <c r="AXD4" s="3485"/>
      <c r="AXE4" s="3485"/>
      <c r="AXF4" s="3485"/>
      <c r="AXG4" s="3485"/>
      <c r="AXH4" s="3485"/>
      <c r="AXI4" s="3485"/>
      <c r="AXJ4" s="3485"/>
      <c r="AXK4" s="3485"/>
      <c r="AXL4" s="3485"/>
      <c r="AXM4" s="3485"/>
      <c r="AXN4" s="3485"/>
      <c r="AXO4" s="3485"/>
      <c r="AXP4" s="3485"/>
      <c r="AXQ4" s="3485"/>
      <c r="AXR4" s="3485"/>
      <c r="AXS4" s="3485"/>
      <c r="AXT4" s="3485"/>
      <c r="AXU4" s="3485"/>
      <c r="AXV4" s="3485"/>
      <c r="AXW4" s="3485"/>
      <c r="AXX4" s="3485"/>
      <c r="AXY4" s="3485"/>
      <c r="AXZ4" s="3485"/>
      <c r="AYA4" s="3485"/>
      <c r="AYB4" s="3485"/>
      <c r="AYC4" s="3485"/>
      <c r="AYD4" s="3485"/>
      <c r="AYE4" s="3485"/>
      <c r="AYF4" s="3485"/>
      <c r="AYG4" s="3485"/>
      <c r="AYH4" s="3485"/>
      <c r="AYI4" s="3485"/>
      <c r="AYJ4" s="3485"/>
      <c r="AYK4" s="3485"/>
      <c r="AYL4" s="3485"/>
      <c r="AYM4" s="3485"/>
      <c r="AYN4" s="3485"/>
      <c r="AYO4" s="3485"/>
      <c r="AYP4" s="3485"/>
      <c r="AYQ4" s="3485"/>
      <c r="AYR4" s="3485"/>
      <c r="AYS4" s="3485"/>
      <c r="AYT4" s="3485"/>
      <c r="AYU4" s="3485"/>
      <c r="AYV4" s="3485"/>
      <c r="AYW4" s="3485"/>
      <c r="AYX4" s="3485"/>
      <c r="AYY4" s="3485"/>
      <c r="AYZ4" s="3485"/>
      <c r="AZA4" s="3485"/>
      <c r="AZB4" s="3485"/>
      <c r="AZC4" s="3485"/>
      <c r="AZD4" s="3485"/>
      <c r="AZE4" s="3485"/>
      <c r="AZF4" s="3485"/>
      <c r="AZG4" s="3485"/>
      <c r="AZH4" s="3485"/>
      <c r="AZI4" s="3485"/>
      <c r="AZJ4" s="3485"/>
      <c r="AZK4" s="3485"/>
      <c r="AZL4" s="3485"/>
      <c r="AZM4" s="3485"/>
      <c r="AZN4" s="3485"/>
      <c r="AZO4" s="3485"/>
      <c r="AZP4" s="3485"/>
      <c r="AZQ4" s="3485"/>
      <c r="AZR4" s="3485"/>
      <c r="AZS4" s="3485"/>
      <c r="AZT4" s="3485"/>
      <c r="AZU4" s="3485"/>
      <c r="AZV4" s="3485"/>
      <c r="AZW4" s="3485"/>
      <c r="AZX4" s="3485"/>
      <c r="AZY4" s="3485"/>
      <c r="AZZ4" s="3485"/>
      <c r="BAA4" s="3485"/>
      <c r="BAB4" s="3485"/>
      <c r="BAC4" s="3485"/>
      <c r="BAD4" s="3485"/>
      <c r="BAE4" s="3485"/>
      <c r="BAF4" s="3485"/>
      <c r="BAG4" s="3485"/>
      <c r="BAH4" s="3485"/>
      <c r="BAI4" s="3485"/>
      <c r="BAJ4" s="3485"/>
      <c r="BAK4" s="3485"/>
      <c r="BAL4" s="3485"/>
      <c r="BAM4" s="3485"/>
      <c r="BAN4" s="3485"/>
      <c r="BAO4" s="3485"/>
      <c r="BAP4" s="3485"/>
      <c r="BAQ4" s="3485"/>
      <c r="BAR4" s="3485"/>
      <c r="BAS4" s="3485"/>
      <c r="BAT4" s="3485"/>
      <c r="BAU4" s="3485"/>
      <c r="BAV4" s="3485"/>
      <c r="BAW4" s="3485"/>
      <c r="BAX4" s="3485"/>
      <c r="BAY4" s="3485"/>
      <c r="BAZ4" s="3485"/>
      <c r="BBA4" s="3485"/>
      <c r="BBB4" s="3485"/>
      <c r="BBC4" s="3485"/>
      <c r="BBD4" s="3485"/>
      <c r="BBE4" s="3485"/>
      <c r="BBF4" s="3485"/>
      <c r="BBG4" s="3485"/>
      <c r="BBH4" s="3485"/>
      <c r="BBI4" s="3485"/>
      <c r="BBJ4" s="3485"/>
      <c r="BBK4" s="3485"/>
      <c r="BBL4" s="3485"/>
      <c r="BBM4" s="3485"/>
      <c r="BBN4" s="3485"/>
      <c r="BBO4" s="3485"/>
      <c r="BBP4" s="3485"/>
      <c r="BBQ4" s="3485"/>
      <c r="BBR4" s="3485"/>
      <c r="BBS4" s="3485"/>
      <c r="BBT4" s="3485"/>
      <c r="BBU4" s="3485"/>
      <c r="BBV4" s="3485"/>
      <c r="BBW4" s="3485"/>
      <c r="BBX4" s="3485"/>
      <c r="BBY4" s="3485"/>
      <c r="BBZ4" s="3485"/>
      <c r="BCA4" s="3485"/>
      <c r="BCB4" s="3485"/>
      <c r="BCC4" s="3485"/>
      <c r="BCD4" s="3485"/>
      <c r="BCE4" s="3485"/>
      <c r="BCF4" s="3485"/>
      <c r="BCG4" s="3485"/>
      <c r="BCH4" s="3485"/>
      <c r="BCI4" s="3485"/>
      <c r="BCJ4" s="3485"/>
      <c r="BCK4" s="3485"/>
      <c r="BCL4" s="3485"/>
      <c r="BCM4" s="3485"/>
      <c r="BCN4" s="3485"/>
      <c r="BCO4" s="3485"/>
      <c r="BCP4" s="3485"/>
      <c r="BCQ4" s="3485"/>
      <c r="BCR4" s="3485"/>
      <c r="BCS4" s="3485"/>
      <c r="BCT4" s="3485"/>
      <c r="BCU4" s="3485"/>
      <c r="BCV4" s="3485"/>
      <c r="BCW4" s="3485"/>
      <c r="BCX4" s="3485"/>
      <c r="BCY4" s="3485"/>
      <c r="BCZ4" s="3485"/>
      <c r="BDA4" s="3485"/>
      <c r="BDB4" s="3485"/>
      <c r="BDC4" s="3485"/>
      <c r="BDD4" s="3485"/>
      <c r="BDE4" s="3485"/>
      <c r="BDF4" s="3485"/>
      <c r="BDG4" s="3485"/>
      <c r="BDH4" s="3485"/>
      <c r="BDI4" s="3485"/>
      <c r="BDJ4" s="3485"/>
      <c r="BDK4" s="3485"/>
      <c r="BDL4" s="3485"/>
      <c r="BDM4" s="3485"/>
      <c r="BDN4" s="3485"/>
      <c r="BDO4" s="3485"/>
      <c r="BDP4" s="3485"/>
      <c r="BDQ4" s="3485"/>
      <c r="BDR4" s="3485"/>
      <c r="BDS4" s="3485"/>
      <c r="BDT4" s="3485"/>
      <c r="BDU4" s="3485"/>
      <c r="BDV4" s="3485"/>
      <c r="BDW4" s="3485"/>
      <c r="BDX4" s="3485"/>
      <c r="BDY4" s="3485"/>
      <c r="BDZ4" s="3485"/>
      <c r="BEA4" s="3485"/>
      <c r="BEB4" s="3485"/>
      <c r="BEC4" s="3485"/>
      <c r="BED4" s="3485"/>
      <c r="BEE4" s="3485"/>
      <c r="BEF4" s="3485"/>
      <c r="BEG4" s="3485"/>
      <c r="BEH4" s="3485"/>
      <c r="BEI4" s="3485"/>
      <c r="BEJ4" s="3485"/>
      <c r="BEK4" s="3485"/>
      <c r="BEL4" s="3485"/>
      <c r="BEM4" s="3485"/>
      <c r="BEN4" s="3485"/>
      <c r="BEO4" s="3485"/>
      <c r="BEP4" s="3485"/>
      <c r="BEQ4" s="3485"/>
      <c r="BER4" s="3485"/>
      <c r="BES4" s="3485"/>
      <c r="BET4" s="3485"/>
      <c r="BEU4" s="3485"/>
      <c r="BEV4" s="3485"/>
      <c r="BEW4" s="3485"/>
      <c r="BEX4" s="3485"/>
      <c r="BEY4" s="3485"/>
      <c r="BEZ4" s="3485"/>
      <c r="BFA4" s="3485"/>
      <c r="BFB4" s="3485"/>
      <c r="BFC4" s="3485"/>
      <c r="BFD4" s="3485"/>
      <c r="BFE4" s="3485"/>
      <c r="BFF4" s="3485"/>
      <c r="BFG4" s="3485"/>
      <c r="BFH4" s="3485"/>
      <c r="BFI4" s="3485"/>
      <c r="BFJ4" s="3485"/>
      <c r="BFK4" s="3485"/>
      <c r="BFL4" s="3485"/>
      <c r="BFM4" s="3485"/>
      <c r="BFN4" s="3485"/>
      <c r="BFO4" s="3485"/>
      <c r="BFP4" s="3485"/>
      <c r="BFQ4" s="3485"/>
      <c r="BFR4" s="3485"/>
      <c r="BFS4" s="3485"/>
      <c r="BFT4" s="3485"/>
      <c r="BFU4" s="3485"/>
      <c r="BFV4" s="3485"/>
      <c r="BFW4" s="3485"/>
      <c r="BFX4" s="3485"/>
      <c r="BFY4" s="3485"/>
      <c r="BFZ4" s="3485"/>
      <c r="BGA4" s="3485"/>
      <c r="BGB4" s="3485"/>
      <c r="BGC4" s="3485"/>
      <c r="BGD4" s="3485"/>
      <c r="BGE4" s="3485"/>
      <c r="BGF4" s="3485"/>
      <c r="BGG4" s="3485"/>
      <c r="BGH4" s="3485"/>
      <c r="BGI4" s="3485"/>
      <c r="BGJ4" s="3485"/>
      <c r="BGK4" s="3485"/>
      <c r="BGL4" s="3485"/>
      <c r="BGM4" s="3485"/>
      <c r="BGN4" s="3485"/>
      <c r="BGO4" s="3485"/>
      <c r="BGP4" s="3485"/>
      <c r="BGQ4" s="3485"/>
      <c r="BGR4" s="3485"/>
      <c r="BGS4" s="3485"/>
      <c r="BGT4" s="3485"/>
      <c r="BGU4" s="3485"/>
      <c r="BGV4" s="3485"/>
      <c r="BGW4" s="3485"/>
      <c r="BGX4" s="3485"/>
      <c r="BGY4" s="3485"/>
      <c r="BGZ4" s="3485"/>
      <c r="BHA4" s="3485"/>
      <c r="BHB4" s="3485"/>
      <c r="BHC4" s="3485"/>
      <c r="BHD4" s="3485"/>
      <c r="BHE4" s="3485"/>
      <c r="BHF4" s="3485"/>
      <c r="BHG4" s="3485"/>
      <c r="BHH4" s="3485"/>
      <c r="BHI4" s="3485"/>
      <c r="BHJ4" s="3485"/>
      <c r="BHK4" s="3485"/>
      <c r="BHL4" s="3485"/>
      <c r="BHM4" s="3485"/>
      <c r="BHN4" s="3485"/>
      <c r="BHO4" s="3485"/>
      <c r="BHP4" s="3485"/>
      <c r="BHQ4" s="3485"/>
      <c r="BHR4" s="3485"/>
      <c r="BHS4" s="3485"/>
      <c r="BHT4" s="3485"/>
      <c r="BHU4" s="3485"/>
      <c r="BHV4" s="3485"/>
      <c r="BHW4" s="3485"/>
      <c r="BHX4" s="3485"/>
      <c r="BHY4" s="3485"/>
      <c r="BHZ4" s="3485"/>
      <c r="BIA4" s="3485"/>
      <c r="BIB4" s="3485"/>
      <c r="BIC4" s="3485"/>
      <c r="BID4" s="3485"/>
      <c r="BIE4" s="3485"/>
      <c r="BIF4" s="3485"/>
      <c r="BIG4" s="3485"/>
      <c r="BIH4" s="3485"/>
      <c r="BII4" s="3485"/>
      <c r="BIJ4" s="3485"/>
      <c r="BIK4" s="3485"/>
      <c r="BIL4" s="3485"/>
      <c r="BIM4" s="3485"/>
      <c r="BIN4" s="3485"/>
      <c r="BIO4" s="3485"/>
      <c r="BIP4" s="3485"/>
      <c r="BIQ4" s="3485"/>
      <c r="BIR4" s="3485"/>
      <c r="BIS4" s="3485"/>
      <c r="BIT4" s="3485"/>
      <c r="BIU4" s="3485"/>
      <c r="BIV4" s="3485"/>
      <c r="BIW4" s="3485"/>
      <c r="BIX4" s="3485"/>
      <c r="BIY4" s="3485"/>
      <c r="BIZ4" s="3485"/>
      <c r="BJA4" s="3485"/>
      <c r="BJB4" s="3485"/>
      <c r="BJC4" s="3485"/>
      <c r="BJD4" s="3485"/>
      <c r="BJE4" s="3485"/>
      <c r="BJF4" s="3485"/>
      <c r="BJG4" s="3485"/>
      <c r="BJH4" s="3485"/>
      <c r="BJI4" s="3485"/>
      <c r="BJJ4" s="3485"/>
      <c r="BJK4" s="3485"/>
      <c r="BJL4" s="3485"/>
      <c r="BJM4" s="3485"/>
      <c r="BJN4" s="3485"/>
      <c r="BJO4" s="3485"/>
      <c r="BJP4" s="3485"/>
      <c r="BJQ4" s="3485"/>
      <c r="BJR4" s="3485"/>
      <c r="BJS4" s="3485"/>
      <c r="BJT4" s="3485"/>
      <c r="BJU4" s="3485"/>
      <c r="BJV4" s="3485"/>
      <c r="BJW4" s="3485"/>
      <c r="BJX4" s="3485"/>
      <c r="BJY4" s="3485"/>
      <c r="BJZ4" s="3485"/>
      <c r="BKA4" s="3485"/>
      <c r="BKB4" s="3485"/>
      <c r="BKC4" s="3485"/>
      <c r="BKD4" s="3485"/>
      <c r="BKE4" s="3485"/>
      <c r="BKF4" s="3485"/>
      <c r="BKG4" s="3485"/>
      <c r="BKH4" s="3485"/>
      <c r="BKI4" s="3485"/>
      <c r="BKJ4" s="3485"/>
      <c r="BKK4" s="3485"/>
      <c r="BKL4" s="3485"/>
      <c r="BKM4" s="3485"/>
      <c r="BKN4" s="3485"/>
      <c r="BKO4" s="3485"/>
      <c r="BKP4" s="3485"/>
      <c r="BKQ4" s="3485"/>
      <c r="BKR4" s="3485"/>
      <c r="BKS4" s="3485"/>
      <c r="BKT4" s="3485"/>
      <c r="BKU4" s="3485"/>
      <c r="BKV4" s="3485"/>
      <c r="BKW4" s="3485"/>
      <c r="BKX4" s="3485"/>
      <c r="BKY4" s="3485"/>
      <c r="BKZ4" s="3485"/>
      <c r="BLA4" s="3485"/>
      <c r="BLB4" s="3485"/>
      <c r="BLC4" s="3485"/>
      <c r="BLD4" s="3485"/>
      <c r="BLE4" s="3485"/>
      <c r="BLF4" s="3485"/>
      <c r="BLG4" s="3485"/>
      <c r="BLH4" s="3485"/>
      <c r="BLI4" s="3485"/>
      <c r="BLJ4" s="3485"/>
      <c r="BLK4" s="3485"/>
      <c r="BLL4" s="3485"/>
      <c r="BLM4" s="3485"/>
      <c r="BLN4" s="3485"/>
      <c r="BLO4" s="3485"/>
      <c r="BLP4" s="3485"/>
      <c r="BLQ4" s="3485"/>
      <c r="BLR4" s="3485"/>
      <c r="BLS4" s="3485"/>
      <c r="BLT4" s="3485"/>
      <c r="BLU4" s="3485"/>
      <c r="BLV4" s="3485"/>
      <c r="BLW4" s="3485"/>
      <c r="BLX4" s="3485"/>
      <c r="BLY4" s="3485"/>
      <c r="BLZ4" s="3485"/>
      <c r="BMA4" s="3485"/>
      <c r="BMB4" s="3485"/>
      <c r="BMC4" s="3485"/>
      <c r="BMD4" s="3485"/>
      <c r="BME4" s="3485"/>
      <c r="BMF4" s="3485"/>
      <c r="BMG4" s="3485"/>
      <c r="BMH4" s="3485"/>
      <c r="BMI4" s="3485"/>
      <c r="BMJ4" s="3485"/>
      <c r="BMK4" s="3485"/>
      <c r="BML4" s="3485"/>
      <c r="BMM4" s="3485"/>
      <c r="BMN4" s="3485"/>
      <c r="BMO4" s="3485"/>
      <c r="BMP4" s="3485"/>
      <c r="BMQ4" s="3485"/>
      <c r="BMR4" s="3485"/>
      <c r="BMS4" s="3485"/>
      <c r="BMT4" s="3485"/>
      <c r="BMU4" s="3485"/>
      <c r="BMV4" s="3485"/>
      <c r="BMW4" s="3485"/>
      <c r="BMX4" s="3485"/>
      <c r="BMY4" s="3485"/>
      <c r="BMZ4" s="3485"/>
      <c r="BNA4" s="3485"/>
      <c r="BNB4" s="3485"/>
      <c r="BNC4" s="3485"/>
      <c r="BND4" s="3485"/>
      <c r="BNE4" s="3485"/>
      <c r="BNF4" s="3485"/>
      <c r="BNG4" s="3485"/>
      <c r="BNH4" s="3485"/>
      <c r="BNI4" s="3485"/>
      <c r="BNJ4" s="3485"/>
      <c r="BNK4" s="3485"/>
      <c r="BNL4" s="3485"/>
      <c r="BNM4" s="3485"/>
      <c r="BNN4" s="3485"/>
      <c r="BNO4" s="3485"/>
      <c r="BNP4" s="3485"/>
      <c r="BNQ4" s="3485"/>
      <c r="BNR4" s="3485"/>
      <c r="BNS4" s="3485"/>
      <c r="BNT4" s="3485"/>
      <c r="BNU4" s="3485"/>
      <c r="BNV4" s="3485"/>
      <c r="BNW4" s="3485"/>
      <c r="BNX4" s="3485"/>
      <c r="BNY4" s="3485"/>
      <c r="BNZ4" s="3485"/>
      <c r="BOA4" s="3485"/>
      <c r="BOB4" s="3485"/>
      <c r="BOC4" s="3485"/>
      <c r="BOD4" s="3485"/>
      <c r="BOE4" s="3485"/>
      <c r="BOF4" s="3485"/>
      <c r="BOG4" s="3485"/>
      <c r="BOH4" s="3485"/>
      <c r="BOI4" s="3485"/>
      <c r="BOJ4" s="3485"/>
      <c r="BOK4" s="3485"/>
      <c r="BOL4" s="3485"/>
      <c r="BOM4" s="3485"/>
      <c r="BON4" s="3485"/>
      <c r="BOO4" s="3485"/>
      <c r="BOP4" s="3485"/>
      <c r="BOQ4" s="3485"/>
      <c r="BOR4" s="3485"/>
      <c r="BOS4" s="3485"/>
      <c r="BOT4" s="3485"/>
      <c r="BOU4" s="3485"/>
      <c r="BOV4" s="3485"/>
      <c r="BOW4" s="3485"/>
      <c r="BOX4" s="3485"/>
      <c r="BOY4" s="3485"/>
      <c r="BOZ4" s="3485"/>
      <c r="BPA4" s="3485"/>
      <c r="BPB4" s="3485"/>
      <c r="BPC4" s="3485"/>
      <c r="BPD4" s="3485"/>
      <c r="BPE4" s="3485"/>
      <c r="BPF4" s="3485"/>
      <c r="BPG4" s="3485"/>
      <c r="BPH4" s="3485"/>
      <c r="BPI4" s="3485"/>
      <c r="BPJ4" s="3485"/>
      <c r="BPK4" s="3485"/>
      <c r="BPL4" s="3485"/>
      <c r="BPM4" s="3485"/>
      <c r="BPN4" s="3485"/>
      <c r="BPO4" s="3485"/>
      <c r="BPP4" s="3485"/>
      <c r="BPQ4" s="3485"/>
      <c r="BPR4" s="3485"/>
      <c r="BPS4" s="3485"/>
      <c r="BPT4" s="3485"/>
      <c r="BPU4" s="3485"/>
      <c r="BPV4" s="3485"/>
      <c r="BPW4" s="3485"/>
      <c r="BPX4" s="3485"/>
      <c r="BPY4" s="3485"/>
      <c r="BPZ4" s="3485"/>
      <c r="BQA4" s="3485"/>
      <c r="BQB4" s="3485"/>
      <c r="BQC4" s="3485"/>
      <c r="BQD4" s="3485"/>
      <c r="BQE4" s="3485"/>
      <c r="BQF4" s="3485"/>
      <c r="BQG4" s="3485"/>
      <c r="BQH4" s="3485"/>
      <c r="BQI4" s="3485"/>
      <c r="BQJ4" s="3485"/>
      <c r="BQK4" s="3485"/>
      <c r="BQL4" s="3485"/>
      <c r="BQM4" s="3485"/>
      <c r="BQN4" s="3485"/>
      <c r="BQO4" s="3485"/>
      <c r="BQP4" s="3485"/>
      <c r="BQQ4" s="3485"/>
      <c r="BQR4" s="3485"/>
      <c r="BQS4" s="3485"/>
      <c r="BQT4" s="3485"/>
      <c r="BQU4" s="3485"/>
      <c r="BQV4" s="3485"/>
      <c r="BQW4" s="3485"/>
      <c r="BQX4" s="3485"/>
      <c r="BQY4" s="3485"/>
      <c r="BQZ4" s="3485"/>
      <c r="BRA4" s="3485"/>
      <c r="BRB4" s="3485"/>
      <c r="BRC4" s="3485"/>
      <c r="BRD4" s="3485"/>
      <c r="BRE4" s="3485"/>
      <c r="BRF4" s="3485"/>
      <c r="BRG4" s="3485"/>
      <c r="BRH4" s="3485"/>
      <c r="BRI4" s="3485"/>
      <c r="BRJ4" s="3485"/>
      <c r="BRK4" s="3485"/>
      <c r="BRL4" s="3485"/>
      <c r="BRM4" s="3485"/>
      <c r="BRN4" s="3485"/>
      <c r="BRO4" s="3485"/>
      <c r="BRP4" s="3485"/>
      <c r="BRQ4" s="3485"/>
      <c r="BRR4" s="3485"/>
      <c r="BRS4" s="3485"/>
      <c r="BRT4" s="3485"/>
      <c r="BRU4" s="3485"/>
      <c r="BRV4" s="3485"/>
      <c r="BRW4" s="3485"/>
      <c r="BRX4" s="3485"/>
      <c r="BRY4" s="3485"/>
      <c r="BRZ4" s="3485"/>
      <c r="BSA4" s="3485"/>
      <c r="BSB4" s="3485"/>
      <c r="BSC4" s="3485"/>
      <c r="BSD4" s="3485"/>
      <c r="BSE4" s="3485"/>
      <c r="BSF4" s="3485"/>
      <c r="BSG4" s="3485"/>
      <c r="BSH4" s="3485"/>
      <c r="BSI4" s="3485"/>
      <c r="BSJ4" s="3485"/>
      <c r="BSK4" s="3485"/>
      <c r="BSL4" s="3485"/>
      <c r="BSM4" s="3485"/>
      <c r="BSN4" s="3485"/>
      <c r="BSO4" s="3485"/>
      <c r="BSP4" s="3485"/>
      <c r="BSQ4" s="3485"/>
      <c r="BSR4" s="3485"/>
      <c r="BSS4" s="3485"/>
      <c r="BST4" s="3485"/>
      <c r="BSU4" s="3485"/>
      <c r="BSV4" s="3485"/>
      <c r="BSW4" s="3485"/>
      <c r="BSX4" s="3485"/>
      <c r="BSY4" s="3485"/>
      <c r="BSZ4" s="3485"/>
      <c r="BTA4" s="3485"/>
      <c r="BTB4" s="3485"/>
      <c r="BTC4" s="3485"/>
      <c r="BTD4" s="3485"/>
      <c r="BTE4" s="3485"/>
      <c r="BTF4" s="3485"/>
      <c r="BTG4" s="3485"/>
      <c r="BTH4" s="3485"/>
      <c r="BTI4" s="3485"/>
      <c r="BTJ4" s="3485"/>
      <c r="BTK4" s="3485"/>
      <c r="BTL4" s="3485"/>
      <c r="BTM4" s="3485"/>
      <c r="BTN4" s="3485"/>
      <c r="BTO4" s="3485"/>
      <c r="BTP4" s="3485"/>
      <c r="BTQ4" s="3485"/>
      <c r="BTR4" s="3485"/>
      <c r="BTS4" s="3485"/>
      <c r="BTT4" s="3485"/>
      <c r="BTU4" s="3485"/>
      <c r="BTV4" s="3485"/>
      <c r="BTW4" s="3485"/>
      <c r="BTX4" s="3485"/>
      <c r="BTY4" s="3485"/>
      <c r="BTZ4" s="3485"/>
      <c r="BUA4" s="3485"/>
      <c r="BUB4" s="3485"/>
      <c r="BUC4" s="3485"/>
      <c r="BUD4" s="3485"/>
      <c r="BUE4" s="3485"/>
      <c r="BUF4" s="3485"/>
      <c r="BUG4" s="3485"/>
      <c r="BUH4" s="3485"/>
      <c r="BUI4" s="3485"/>
      <c r="BUJ4" s="3485"/>
      <c r="BUK4" s="3485"/>
      <c r="BUL4" s="3485"/>
      <c r="BUM4" s="3485"/>
      <c r="BUN4" s="3485"/>
      <c r="BUO4" s="3485"/>
      <c r="BUP4" s="3485"/>
      <c r="BUQ4" s="3485"/>
      <c r="BUR4" s="3485"/>
      <c r="BUS4" s="3485"/>
      <c r="BUT4" s="3485"/>
      <c r="BUU4" s="3485"/>
      <c r="BUV4" s="3485"/>
      <c r="BUW4" s="3485"/>
      <c r="BUX4" s="3485"/>
      <c r="BUY4" s="3485"/>
      <c r="BUZ4" s="3485"/>
      <c r="BVA4" s="3485"/>
      <c r="BVB4" s="3485"/>
      <c r="BVC4" s="3485"/>
      <c r="BVD4" s="3485"/>
      <c r="BVE4" s="3485"/>
      <c r="BVF4" s="3485"/>
      <c r="BVG4" s="3485"/>
      <c r="BVH4" s="3485"/>
      <c r="BVI4" s="3485"/>
      <c r="BVJ4" s="3485"/>
      <c r="BVK4" s="3485"/>
      <c r="BVL4" s="3485"/>
      <c r="BVM4" s="3485"/>
      <c r="BVN4" s="3485"/>
      <c r="BVO4" s="3485"/>
      <c r="BVP4" s="3485"/>
      <c r="BVQ4" s="3485"/>
      <c r="BVR4" s="3485"/>
      <c r="BVS4" s="3485"/>
      <c r="BVT4" s="3485"/>
      <c r="BVU4" s="3485"/>
      <c r="BVV4" s="3485"/>
      <c r="BVW4" s="3485"/>
      <c r="BVX4" s="3485"/>
      <c r="BVY4" s="3485"/>
      <c r="BVZ4" s="3485"/>
      <c r="BWA4" s="3485"/>
      <c r="BWB4" s="3485"/>
      <c r="BWC4" s="3485"/>
      <c r="BWD4" s="3485"/>
      <c r="BWE4" s="3485"/>
      <c r="BWF4" s="3485"/>
      <c r="BWG4" s="3485"/>
      <c r="BWH4" s="3485"/>
      <c r="BWI4" s="3485"/>
      <c r="BWJ4" s="3485"/>
      <c r="BWK4" s="3485"/>
      <c r="BWL4" s="3485"/>
      <c r="BWM4" s="3485"/>
      <c r="BWN4" s="3485"/>
      <c r="BWO4" s="3485"/>
      <c r="BWP4" s="3485"/>
      <c r="BWQ4" s="3485"/>
      <c r="BWR4" s="3485"/>
      <c r="BWS4" s="3485"/>
      <c r="BWT4" s="3485"/>
      <c r="BWU4" s="3485"/>
      <c r="BWV4" s="3485"/>
      <c r="BWW4" s="3485"/>
      <c r="BWX4" s="3485"/>
      <c r="BWY4" s="3485"/>
      <c r="BWZ4" s="3485"/>
      <c r="BXA4" s="3485"/>
      <c r="BXB4" s="3485"/>
      <c r="BXC4" s="3485"/>
      <c r="BXD4" s="3485"/>
      <c r="BXE4" s="3485"/>
      <c r="BXF4" s="3485"/>
      <c r="BXG4" s="3485"/>
      <c r="BXH4" s="3485"/>
      <c r="BXI4" s="3485"/>
      <c r="BXJ4" s="3485"/>
      <c r="BXK4" s="3485"/>
      <c r="BXL4" s="3485"/>
      <c r="BXM4" s="3485"/>
      <c r="BXN4" s="3485"/>
      <c r="BXO4" s="3485"/>
      <c r="BXP4" s="3485"/>
      <c r="BXQ4" s="3485"/>
      <c r="BXR4" s="3485"/>
      <c r="BXS4" s="3485"/>
      <c r="BXT4" s="3485"/>
      <c r="BXU4" s="3485"/>
      <c r="BXV4" s="3485"/>
      <c r="BXW4" s="3485"/>
      <c r="BXX4" s="3485"/>
      <c r="BXY4" s="3485"/>
      <c r="BXZ4" s="3485"/>
      <c r="BYA4" s="3485"/>
      <c r="BYB4" s="3485"/>
      <c r="BYC4" s="3485"/>
      <c r="BYD4" s="3485"/>
      <c r="BYE4" s="3485"/>
      <c r="BYF4" s="3485"/>
      <c r="BYG4" s="3485"/>
      <c r="BYH4" s="3485"/>
      <c r="BYI4" s="3485"/>
      <c r="BYJ4" s="3485"/>
      <c r="BYK4" s="3485"/>
      <c r="BYL4" s="3485"/>
      <c r="BYM4" s="3485"/>
      <c r="BYN4" s="3485"/>
      <c r="BYO4" s="3485"/>
      <c r="BYP4" s="3485"/>
      <c r="BYQ4" s="3485"/>
      <c r="BYR4" s="3485"/>
      <c r="BYS4" s="3485"/>
      <c r="BYT4" s="3485"/>
      <c r="BYU4" s="3485"/>
      <c r="BYV4" s="3485"/>
      <c r="BYW4" s="3485"/>
      <c r="BYX4" s="3485"/>
      <c r="BYY4" s="3485"/>
      <c r="BYZ4" s="3485"/>
      <c r="BZA4" s="3485"/>
      <c r="BZB4" s="3485"/>
      <c r="BZC4" s="3485"/>
      <c r="BZD4" s="3485"/>
      <c r="BZE4" s="3485"/>
      <c r="BZF4" s="3485"/>
      <c r="BZG4" s="3485"/>
      <c r="BZH4" s="3485"/>
      <c r="BZI4" s="3485"/>
      <c r="BZJ4" s="3485"/>
      <c r="BZK4" s="3485"/>
      <c r="BZL4" s="3485"/>
      <c r="BZM4" s="3485"/>
      <c r="BZN4" s="3485"/>
      <c r="BZO4" s="3485"/>
      <c r="BZP4" s="3485"/>
      <c r="BZQ4" s="3485"/>
      <c r="BZR4" s="3485"/>
      <c r="BZS4" s="3485"/>
      <c r="BZT4" s="3485"/>
      <c r="BZU4" s="3485"/>
      <c r="BZV4" s="3485"/>
      <c r="BZW4" s="3485"/>
      <c r="BZX4" s="3485"/>
      <c r="BZY4" s="3485"/>
      <c r="BZZ4" s="3485"/>
      <c r="CAA4" s="3485"/>
      <c r="CAB4" s="3485"/>
      <c r="CAC4" s="3485"/>
      <c r="CAD4" s="3485"/>
      <c r="CAE4" s="3485"/>
      <c r="CAF4" s="3485"/>
      <c r="CAG4" s="3485"/>
      <c r="CAH4" s="3485"/>
      <c r="CAI4" s="3485"/>
      <c r="CAJ4" s="3485"/>
      <c r="CAK4" s="3485"/>
      <c r="CAL4" s="3485"/>
      <c r="CAM4" s="3485"/>
      <c r="CAN4" s="3485"/>
      <c r="CAO4" s="3485"/>
      <c r="CAP4" s="3485"/>
      <c r="CAQ4" s="3485"/>
      <c r="CAR4" s="3485"/>
      <c r="CAS4" s="3485"/>
      <c r="CAT4" s="3485"/>
      <c r="CAU4" s="3485"/>
      <c r="CAV4" s="3485"/>
      <c r="CAW4" s="3485"/>
      <c r="CAX4" s="3485"/>
      <c r="CAY4" s="3485"/>
      <c r="CAZ4" s="3485"/>
      <c r="CBA4" s="3485"/>
      <c r="CBB4" s="3485"/>
      <c r="CBC4" s="3485"/>
      <c r="CBD4" s="3485"/>
      <c r="CBE4" s="3485"/>
      <c r="CBF4" s="3485"/>
      <c r="CBG4" s="3485"/>
      <c r="CBH4" s="3485"/>
      <c r="CBI4" s="3485"/>
      <c r="CBJ4" s="3485"/>
      <c r="CBK4" s="3485"/>
      <c r="CBL4" s="3485"/>
      <c r="CBM4" s="3485"/>
      <c r="CBN4" s="3485"/>
      <c r="CBO4" s="3485"/>
      <c r="CBP4" s="3485"/>
      <c r="CBQ4" s="3485"/>
      <c r="CBR4" s="3485"/>
      <c r="CBS4" s="3485"/>
      <c r="CBT4" s="3485"/>
      <c r="CBU4" s="3485"/>
      <c r="CBV4" s="3485"/>
      <c r="CBW4" s="3485"/>
      <c r="CBX4" s="3485"/>
      <c r="CBY4" s="3485"/>
      <c r="CBZ4" s="3485"/>
      <c r="CCA4" s="3485"/>
      <c r="CCB4" s="3485"/>
      <c r="CCC4" s="3485"/>
      <c r="CCD4" s="3485"/>
      <c r="CCE4" s="3485"/>
      <c r="CCF4" s="3485"/>
      <c r="CCG4" s="3485"/>
      <c r="CCH4" s="3485"/>
      <c r="CCI4" s="3485"/>
      <c r="CCJ4" s="3485"/>
      <c r="CCK4" s="3485"/>
      <c r="CCL4" s="3485"/>
      <c r="CCM4" s="3485"/>
      <c r="CCN4" s="3485"/>
      <c r="CCO4" s="3485"/>
      <c r="CCP4" s="3485"/>
      <c r="CCQ4" s="3485"/>
      <c r="CCR4" s="3485"/>
      <c r="CCS4" s="3485"/>
      <c r="CCT4" s="3485"/>
      <c r="CCU4" s="3485"/>
      <c r="CCV4" s="3485"/>
      <c r="CCW4" s="3485"/>
      <c r="CCX4" s="3485"/>
      <c r="CCY4" s="3485"/>
      <c r="CCZ4" s="3485"/>
      <c r="CDA4" s="3485"/>
      <c r="CDB4" s="3485"/>
      <c r="CDC4" s="3485"/>
      <c r="CDD4" s="3485"/>
      <c r="CDE4" s="3485"/>
      <c r="CDF4" s="3485"/>
      <c r="CDG4" s="3485"/>
      <c r="CDH4" s="3485"/>
      <c r="CDI4" s="3485"/>
      <c r="CDJ4" s="3485"/>
      <c r="CDK4" s="3485"/>
      <c r="CDL4" s="3485"/>
      <c r="CDM4" s="3485"/>
      <c r="CDN4" s="3485"/>
      <c r="CDO4" s="3485"/>
      <c r="CDP4" s="3485"/>
      <c r="CDQ4" s="3485"/>
      <c r="CDR4" s="3485"/>
      <c r="CDS4" s="3485"/>
      <c r="CDT4" s="3485"/>
      <c r="CDU4" s="3485"/>
      <c r="CDV4" s="3485"/>
      <c r="CDW4" s="3485"/>
      <c r="CDX4" s="3485"/>
      <c r="CDY4" s="3485"/>
      <c r="CDZ4" s="3485"/>
      <c r="CEA4" s="3485"/>
      <c r="CEB4" s="3485"/>
      <c r="CEC4" s="3485"/>
      <c r="CED4" s="3485"/>
      <c r="CEE4" s="3485"/>
      <c r="CEF4" s="3485"/>
      <c r="CEG4" s="3485"/>
      <c r="CEH4" s="3485"/>
      <c r="CEI4" s="3485"/>
      <c r="CEJ4" s="3485"/>
      <c r="CEK4" s="3485"/>
      <c r="CEL4" s="3485"/>
      <c r="CEM4" s="3485"/>
      <c r="CEN4" s="3485"/>
      <c r="CEO4" s="3485"/>
      <c r="CEP4" s="3485"/>
      <c r="CEQ4" s="3485"/>
      <c r="CER4" s="3485"/>
      <c r="CES4" s="3485"/>
      <c r="CET4" s="3485"/>
      <c r="CEU4" s="3485"/>
      <c r="CEV4" s="3485"/>
      <c r="CEW4" s="3485"/>
      <c r="CEX4" s="3485"/>
      <c r="CEY4" s="3485"/>
      <c r="CEZ4" s="3485"/>
      <c r="CFA4" s="3485"/>
      <c r="CFB4" s="3485"/>
      <c r="CFC4" s="3485"/>
      <c r="CFD4" s="3485"/>
      <c r="CFE4" s="3485"/>
      <c r="CFF4" s="3485"/>
      <c r="CFG4" s="3485"/>
      <c r="CFH4" s="3485"/>
      <c r="CFI4" s="3485"/>
      <c r="CFJ4" s="3485"/>
      <c r="CFK4" s="3485"/>
      <c r="CFL4" s="3485"/>
      <c r="CFM4" s="3485"/>
      <c r="CFN4" s="3485"/>
      <c r="CFO4" s="3485"/>
      <c r="CFP4" s="3485"/>
      <c r="CFQ4" s="3485"/>
      <c r="CFR4" s="3485"/>
      <c r="CFS4" s="3485"/>
      <c r="CFT4" s="3485"/>
      <c r="CFU4" s="3485"/>
      <c r="CFV4" s="3485"/>
      <c r="CFW4" s="3485"/>
      <c r="CFX4" s="3485"/>
      <c r="CFY4" s="3485"/>
      <c r="CFZ4" s="3485"/>
      <c r="CGA4" s="3485"/>
      <c r="CGB4" s="3485"/>
      <c r="CGC4" s="3485"/>
      <c r="CGD4" s="3485"/>
      <c r="CGE4" s="3485"/>
      <c r="CGF4" s="3485"/>
      <c r="CGG4" s="3485"/>
      <c r="CGH4" s="3485"/>
      <c r="CGI4" s="3485"/>
      <c r="CGJ4" s="3485"/>
      <c r="CGK4" s="3485"/>
      <c r="CGL4" s="3485"/>
      <c r="CGM4" s="3485"/>
      <c r="CGN4" s="3485"/>
      <c r="CGO4" s="3485"/>
      <c r="CGP4" s="3485"/>
      <c r="CGQ4" s="3485"/>
      <c r="CGR4" s="3485"/>
      <c r="CGS4" s="3485"/>
      <c r="CGT4" s="3485"/>
      <c r="CGU4" s="3485"/>
      <c r="CGV4" s="3485"/>
      <c r="CGW4" s="3485"/>
      <c r="CGX4" s="3485"/>
      <c r="CGY4" s="3485"/>
      <c r="CGZ4" s="3485"/>
      <c r="CHA4" s="3485"/>
      <c r="CHB4" s="3485"/>
      <c r="CHC4" s="3485"/>
      <c r="CHD4" s="3485"/>
      <c r="CHE4" s="3485"/>
      <c r="CHF4" s="3485"/>
      <c r="CHG4" s="3485"/>
      <c r="CHH4" s="3485"/>
      <c r="CHI4" s="3485"/>
      <c r="CHJ4" s="3485"/>
      <c r="CHK4" s="3485"/>
      <c r="CHL4" s="3485"/>
      <c r="CHM4" s="3485"/>
      <c r="CHN4" s="3485"/>
      <c r="CHO4" s="3485"/>
      <c r="CHP4" s="3485"/>
      <c r="CHQ4" s="3485"/>
      <c r="CHR4" s="3485"/>
      <c r="CHS4" s="3485"/>
      <c r="CHT4" s="3485"/>
      <c r="CHU4" s="3485"/>
      <c r="CHV4" s="3485"/>
      <c r="CHW4" s="3485"/>
      <c r="CHX4" s="3485"/>
      <c r="CHY4" s="3485"/>
      <c r="CHZ4" s="3485"/>
      <c r="CIA4" s="3485"/>
      <c r="CIB4" s="3485"/>
      <c r="CIC4" s="3485"/>
      <c r="CID4" s="3485"/>
      <c r="CIE4" s="3485"/>
      <c r="CIF4" s="3485"/>
      <c r="CIG4" s="3485"/>
      <c r="CIH4" s="3485"/>
      <c r="CII4" s="3485"/>
      <c r="CIJ4" s="3485"/>
      <c r="CIK4" s="3485"/>
      <c r="CIL4" s="3485"/>
      <c r="CIM4" s="3485"/>
      <c r="CIN4" s="3485"/>
      <c r="CIO4" s="3485"/>
      <c r="CIP4" s="3485"/>
      <c r="CIQ4" s="3485"/>
      <c r="CIR4" s="3485"/>
      <c r="CIS4" s="3485"/>
      <c r="CIT4" s="3485"/>
      <c r="CIU4" s="3485"/>
      <c r="CIV4" s="3485"/>
      <c r="CIW4" s="3485"/>
      <c r="CIX4" s="3485"/>
      <c r="CIY4" s="3485"/>
      <c r="CIZ4" s="3485"/>
      <c r="CJA4" s="3485"/>
      <c r="CJB4" s="3485"/>
      <c r="CJC4" s="3485"/>
      <c r="CJD4" s="3485"/>
      <c r="CJE4" s="3485"/>
      <c r="CJF4" s="3485"/>
      <c r="CJG4" s="3485"/>
      <c r="CJH4" s="3485"/>
      <c r="CJI4" s="3485"/>
      <c r="CJJ4" s="3485"/>
      <c r="CJK4" s="3485"/>
      <c r="CJL4" s="3485"/>
      <c r="CJM4" s="3485"/>
      <c r="CJN4" s="3485"/>
      <c r="CJO4" s="3485"/>
      <c r="CJP4" s="3485"/>
      <c r="CJQ4" s="3485"/>
      <c r="CJR4" s="3485"/>
      <c r="CJS4" s="3485"/>
      <c r="CJT4" s="3485"/>
      <c r="CJU4" s="3485"/>
      <c r="CJV4" s="3485"/>
      <c r="CJW4" s="3485"/>
      <c r="CJX4" s="3485"/>
      <c r="CJY4" s="3485"/>
      <c r="CJZ4" s="3485"/>
      <c r="CKA4" s="3485"/>
      <c r="CKB4" s="3485"/>
      <c r="CKC4" s="3485"/>
      <c r="CKD4" s="3485"/>
      <c r="CKE4" s="3485"/>
      <c r="CKF4" s="3485"/>
      <c r="CKG4" s="3485"/>
      <c r="CKH4" s="3485"/>
      <c r="CKI4" s="3485"/>
      <c r="CKJ4" s="3485"/>
      <c r="CKK4" s="3485"/>
      <c r="CKL4" s="3485"/>
      <c r="CKM4" s="3485"/>
      <c r="CKN4" s="3485"/>
      <c r="CKO4" s="3485"/>
      <c r="CKP4" s="3485"/>
      <c r="CKQ4" s="3485"/>
      <c r="CKR4" s="3485"/>
      <c r="CKS4" s="3485"/>
      <c r="CKT4" s="3485"/>
      <c r="CKU4" s="3485"/>
      <c r="CKV4" s="3485"/>
      <c r="CKW4" s="3485"/>
      <c r="CKX4" s="3485"/>
      <c r="CKY4" s="3485"/>
      <c r="CKZ4" s="3485"/>
      <c r="CLA4" s="3485"/>
      <c r="CLB4" s="3485"/>
      <c r="CLC4" s="3485"/>
      <c r="CLD4" s="3485"/>
      <c r="CLE4" s="3485"/>
      <c r="CLF4" s="3485"/>
      <c r="CLG4" s="3485"/>
      <c r="CLH4" s="3485"/>
      <c r="CLI4" s="3485"/>
      <c r="CLJ4" s="3485"/>
      <c r="CLK4" s="3485"/>
      <c r="CLL4" s="3485"/>
      <c r="CLM4" s="3485"/>
      <c r="CLN4" s="3485"/>
      <c r="CLO4" s="3485"/>
      <c r="CLP4" s="3485"/>
      <c r="CLQ4" s="3485"/>
      <c r="CLR4" s="3485"/>
      <c r="CLS4" s="3485"/>
      <c r="CLT4" s="3485"/>
      <c r="CLU4" s="3485"/>
      <c r="CLV4" s="3485"/>
      <c r="CLW4" s="3485"/>
      <c r="CLX4" s="3485"/>
      <c r="CLY4" s="3485"/>
      <c r="CLZ4" s="3485"/>
      <c r="CMA4" s="3485"/>
      <c r="CMB4" s="3485"/>
      <c r="CMC4" s="3485"/>
      <c r="CMD4" s="3485"/>
      <c r="CME4" s="3485"/>
      <c r="CMF4" s="3485"/>
      <c r="CMG4" s="3485"/>
      <c r="CMH4" s="3485"/>
      <c r="CMI4" s="3485"/>
      <c r="CMJ4" s="3485"/>
      <c r="CMK4" s="3485"/>
      <c r="CML4" s="3485"/>
      <c r="CMM4" s="3485"/>
      <c r="CMN4" s="3485"/>
      <c r="CMO4" s="3485"/>
      <c r="CMP4" s="3485"/>
      <c r="CMQ4" s="3485"/>
      <c r="CMR4" s="3485"/>
      <c r="CMS4" s="3485"/>
      <c r="CMT4" s="3485"/>
      <c r="CMU4" s="3485"/>
      <c r="CMV4" s="3485"/>
      <c r="CMW4" s="3485"/>
      <c r="CMX4" s="3485"/>
      <c r="CMY4" s="3485"/>
      <c r="CMZ4" s="3485"/>
      <c r="CNA4" s="3485"/>
      <c r="CNB4" s="3485"/>
      <c r="CNC4" s="3485"/>
      <c r="CND4" s="3485"/>
      <c r="CNE4" s="3485"/>
      <c r="CNF4" s="3485"/>
      <c r="CNG4" s="3485"/>
      <c r="CNH4" s="3485"/>
      <c r="CNI4" s="3485"/>
      <c r="CNJ4" s="3485"/>
      <c r="CNK4" s="3485"/>
      <c r="CNL4" s="3485"/>
      <c r="CNM4" s="3485"/>
      <c r="CNN4" s="3485"/>
      <c r="CNO4" s="3485"/>
      <c r="CNP4" s="3485"/>
      <c r="CNQ4" s="3485"/>
      <c r="CNR4" s="3485"/>
      <c r="CNS4" s="3485"/>
      <c r="CNT4" s="3485"/>
      <c r="CNU4" s="3485"/>
      <c r="CNV4" s="3485"/>
      <c r="CNW4" s="3485"/>
      <c r="CNX4" s="3485"/>
      <c r="CNY4" s="3485"/>
      <c r="CNZ4" s="3485"/>
      <c r="COA4" s="3485"/>
      <c r="COB4" s="3485"/>
      <c r="COC4" s="3485"/>
      <c r="COD4" s="3485"/>
      <c r="COE4" s="3485"/>
      <c r="COF4" s="3485"/>
      <c r="COG4" s="3485"/>
      <c r="COH4" s="3485"/>
      <c r="COI4" s="3485"/>
      <c r="COJ4" s="3485"/>
      <c r="COK4" s="3485"/>
      <c r="COL4" s="3485"/>
      <c r="COM4" s="3485"/>
      <c r="CON4" s="3485"/>
      <c r="COO4" s="3485"/>
      <c r="COP4" s="3485"/>
      <c r="COQ4" s="3485"/>
      <c r="COR4" s="3485"/>
      <c r="COS4" s="3485"/>
      <c r="COT4" s="3485"/>
      <c r="COU4" s="3485"/>
      <c r="COV4" s="3485"/>
      <c r="COW4" s="3485"/>
      <c r="COX4" s="3485"/>
      <c r="COY4" s="3485"/>
      <c r="COZ4" s="3485"/>
      <c r="CPA4" s="3485"/>
      <c r="CPB4" s="3485"/>
      <c r="CPC4" s="3485"/>
      <c r="CPD4" s="3485"/>
      <c r="CPE4" s="3485"/>
      <c r="CPF4" s="3485"/>
      <c r="CPG4" s="3485"/>
      <c r="CPH4" s="3485"/>
      <c r="CPI4" s="3485"/>
      <c r="CPJ4" s="3485"/>
      <c r="CPK4" s="3485"/>
      <c r="CPL4" s="3485"/>
      <c r="CPM4" s="3485"/>
      <c r="CPN4" s="3485"/>
      <c r="CPO4" s="3485"/>
      <c r="CPP4" s="3485"/>
      <c r="CPQ4" s="3485"/>
      <c r="CPR4" s="3485"/>
      <c r="CPS4" s="3485"/>
      <c r="CPT4" s="3485"/>
      <c r="CPU4" s="3485"/>
      <c r="CPV4" s="3485"/>
      <c r="CPW4" s="3485"/>
      <c r="CPX4" s="3485"/>
      <c r="CPY4" s="3485"/>
      <c r="CPZ4" s="3485"/>
      <c r="CQA4" s="3485"/>
      <c r="CQB4" s="3485"/>
      <c r="CQC4" s="3485"/>
      <c r="CQD4" s="3485"/>
      <c r="CQE4" s="3485"/>
      <c r="CQF4" s="3485"/>
      <c r="CQG4" s="3485"/>
      <c r="CQH4" s="3485"/>
      <c r="CQI4" s="3485"/>
      <c r="CQJ4" s="3485"/>
      <c r="CQK4" s="3485"/>
      <c r="CQL4" s="3485"/>
      <c r="CQM4" s="3485"/>
      <c r="CQN4" s="3485"/>
      <c r="CQO4" s="3485"/>
      <c r="CQP4" s="3485"/>
      <c r="CQQ4" s="3485"/>
      <c r="CQR4" s="3485"/>
      <c r="CQS4" s="3485"/>
      <c r="CQT4" s="3485"/>
      <c r="CQU4" s="3485"/>
      <c r="CQV4" s="3485"/>
      <c r="CQW4" s="3485"/>
      <c r="CQX4" s="3485"/>
      <c r="CQY4" s="3485"/>
      <c r="CQZ4" s="3485"/>
      <c r="CRA4" s="3485"/>
      <c r="CRB4" s="3485"/>
      <c r="CRC4" s="3485"/>
      <c r="CRD4" s="3485"/>
      <c r="CRE4" s="3485"/>
      <c r="CRF4" s="3485"/>
      <c r="CRG4" s="3485"/>
      <c r="CRH4" s="3485"/>
      <c r="CRI4" s="3485"/>
      <c r="CRJ4" s="3485"/>
      <c r="CRK4" s="3485"/>
      <c r="CRL4" s="3485"/>
      <c r="CRM4" s="3485"/>
      <c r="CRN4" s="3485"/>
      <c r="CRO4" s="3485"/>
      <c r="CRP4" s="3485"/>
      <c r="CRQ4" s="3485"/>
      <c r="CRR4" s="3485"/>
      <c r="CRS4" s="3485"/>
      <c r="CRT4" s="3485"/>
      <c r="CRU4" s="3485"/>
      <c r="CRV4" s="3485"/>
      <c r="CRW4" s="3485"/>
      <c r="CRX4" s="3485"/>
      <c r="CRY4" s="3485"/>
      <c r="CRZ4" s="3485"/>
      <c r="CSA4" s="3485"/>
      <c r="CSB4" s="3485"/>
      <c r="CSC4" s="3485"/>
      <c r="CSD4" s="3485"/>
      <c r="CSE4" s="3485"/>
      <c r="CSF4" s="3485"/>
      <c r="CSG4" s="3485"/>
      <c r="CSH4" s="3485"/>
      <c r="CSI4" s="3485"/>
      <c r="CSJ4" s="3485"/>
      <c r="CSK4" s="3485"/>
      <c r="CSL4" s="3485"/>
      <c r="CSM4" s="3485"/>
      <c r="CSN4" s="3485"/>
      <c r="CSO4" s="3485"/>
      <c r="CSP4" s="3485"/>
      <c r="CSQ4" s="3485"/>
      <c r="CSR4" s="3485"/>
      <c r="CSS4" s="3485"/>
      <c r="CST4" s="3485"/>
      <c r="CSU4" s="3485"/>
      <c r="CSV4" s="3485"/>
      <c r="CSW4" s="3485"/>
      <c r="CSX4" s="3485"/>
      <c r="CSY4" s="3485"/>
      <c r="CSZ4" s="3485"/>
      <c r="CTA4" s="3485"/>
      <c r="CTB4" s="3485"/>
      <c r="CTC4" s="3485"/>
      <c r="CTD4" s="3485"/>
      <c r="CTE4" s="3485"/>
      <c r="CTF4" s="3485"/>
      <c r="CTG4" s="3485"/>
      <c r="CTH4" s="3485"/>
      <c r="CTI4" s="3485"/>
      <c r="CTJ4" s="3485"/>
      <c r="CTK4" s="3485"/>
      <c r="CTL4" s="3485"/>
      <c r="CTM4" s="3485"/>
      <c r="CTN4" s="3485"/>
      <c r="CTO4" s="3485"/>
      <c r="CTP4" s="3485"/>
      <c r="CTQ4" s="3485"/>
      <c r="CTR4" s="3485"/>
      <c r="CTS4" s="3485"/>
      <c r="CTT4" s="3485"/>
      <c r="CTU4" s="3485"/>
      <c r="CTV4" s="3485"/>
      <c r="CTW4" s="3485"/>
      <c r="CTX4" s="3485"/>
      <c r="CTY4" s="3485"/>
      <c r="CTZ4" s="3485"/>
      <c r="CUA4" s="3485"/>
      <c r="CUB4" s="3485"/>
      <c r="CUC4" s="3485"/>
      <c r="CUD4" s="3485"/>
      <c r="CUE4" s="3485"/>
      <c r="CUF4" s="3485"/>
      <c r="CUG4" s="3485"/>
      <c r="CUH4" s="3485"/>
      <c r="CUI4" s="3485"/>
      <c r="CUJ4" s="3485"/>
      <c r="CUK4" s="3485"/>
      <c r="CUL4" s="3485"/>
      <c r="CUM4" s="3485"/>
      <c r="CUN4" s="3485"/>
      <c r="CUO4" s="3485"/>
      <c r="CUP4" s="3485"/>
      <c r="CUQ4" s="3485"/>
      <c r="CUR4" s="3485"/>
      <c r="CUS4" s="3485"/>
      <c r="CUT4" s="3485"/>
      <c r="CUU4" s="3485"/>
      <c r="CUV4" s="3485"/>
      <c r="CUW4" s="3485"/>
      <c r="CUX4" s="3485"/>
      <c r="CUY4" s="3485"/>
      <c r="CUZ4" s="3485"/>
      <c r="CVA4" s="3485"/>
      <c r="CVB4" s="3485"/>
      <c r="CVC4" s="3485"/>
      <c r="CVD4" s="3485"/>
      <c r="CVE4" s="3485"/>
      <c r="CVF4" s="3485"/>
      <c r="CVG4" s="3485"/>
      <c r="CVH4" s="3485"/>
      <c r="CVI4" s="3485"/>
      <c r="CVJ4" s="3485"/>
      <c r="CVK4" s="3485"/>
      <c r="CVL4" s="3485"/>
      <c r="CVM4" s="3485"/>
      <c r="CVN4" s="3485"/>
      <c r="CVO4" s="3485"/>
      <c r="CVP4" s="3485"/>
      <c r="CVQ4" s="3485"/>
      <c r="CVR4" s="3485"/>
      <c r="CVS4" s="3485"/>
      <c r="CVT4" s="3485"/>
      <c r="CVU4" s="3485"/>
      <c r="CVV4" s="3485"/>
      <c r="CVW4" s="3485"/>
      <c r="CVX4" s="3485"/>
      <c r="CVY4" s="3485"/>
      <c r="CVZ4" s="3485"/>
      <c r="CWA4" s="3485"/>
      <c r="CWB4" s="3485"/>
      <c r="CWC4" s="3485"/>
      <c r="CWD4" s="3485"/>
      <c r="CWE4" s="3485"/>
      <c r="CWF4" s="3485"/>
      <c r="CWG4" s="3485"/>
      <c r="CWH4" s="3485"/>
      <c r="CWI4" s="3485"/>
      <c r="CWJ4" s="3485"/>
      <c r="CWK4" s="3485"/>
      <c r="CWL4" s="3485"/>
      <c r="CWM4" s="3485"/>
      <c r="CWN4" s="3485"/>
      <c r="CWO4" s="3485"/>
      <c r="CWP4" s="3485"/>
      <c r="CWQ4" s="3485"/>
      <c r="CWR4" s="3485"/>
      <c r="CWS4" s="3485"/>
      <c r="CWT4" s="3485"/>
      <c r="CWU4" s="3485"/>
      <c r="CWV4" s="3485"/>
      <c r="CWW4" s="3485"/>
      <c r="CWX4" s="3485"/>
      <c r="CWY4" s="3485"/>
      <c r="CWZ4" s="3485"/>
      <c r="CXA4" s="3485"/>
      <c r="CXB4" s="3485"/>
      <c r="CXC4" s="3485"/>
      <c r="CXD4" s="3485"/>
      <c r="CXE4" s="3485"/>
      <c r="CXF4" s="3485"/>
      <c r="CXG4" s="3485"/>
      <c r="CXH4" s="3485"/>
      <c r="CXI4" s="3485"/>
      <c r="CXJ4" s="3485"/>
      <c r="CXK4" s="3485"/>
      <c r="CXL4" s="3485"/>
      <c r="CXM4" s="3485"/>
      <c r="CXN4" s="3485"/>
      <c r="CXO4" s="3485"/>
      <c r="CXP4" s="3485"/>
      <c r="CXQ4" s="3485"/>
      <c r="CXR4" s="3485"/>
      <c r="CXS4" s="3485"/>
      <c r="CXT4" s="3485"/>
      <c r="CXU4" s="3485"/>
      <c r="CXV4" s="3485"/>
      <c r="CXW4" s="3485"/>
      <c r="CXX4" s="3485"/>
      <c r="CXY4" s="3485"/>
      <c r="CXZ4" s="3485"/>
      <c r="CYA4" s="3485"/>
      <c r="CYB4" s="3485"/>
      <c r="CYC4" s="3485"/>
      <c r="CYD4" s="3485"/>
      <c r="CYE4" s="3485"/>
      <c r="CYF4" s="3485"/>
      <c r="CYG4" s="3485"/>
      <c r="CYH4" s="3485"/>
      <c r="CYI4" s="3485"/>
      <c r="CYJ4" s="3485"/>
      <c r="CYK4" s="3485"/>
      <c r="CYL4" s="3485"/>
      <c r="CYM4" s="3485"/>
      <c r="CYN4" s="3485"/>
      <c r="CYO4" s="3485"/>
      <c r="CYP4" s="3485"/>
      <c r="CYQ4" s="3485"/>
      <c r="CYR4" s="3485"/>
      <c r="CYS4" s="3485"/>
      <c r="CYT4" s="3485"/>
      <c r="CYU4" s="3485"/>
      <c r="CYV4" s="3485"/>
      <c r="CYW4" s="3485"/>
      <c r="CYX4" s="3485"/>
      <c r="CYY4" s="3485"/>
      <c r="CYZ4" s="3485"/>
      <c r="CZA4" s="3485"/>
      <c r="CZB4" s="3485"/>
      <c r="CZC4" s="3485"/>
      <c r="CZD4" s="3485"/>
      <c r="CZE4" s="3485"/>
      <c r="CZF4" s="3485"/>
      <c r="CZG4" s="3485"/>
      <c r="CZH4" s="3485"/>
      <c r="CZI4" s="3485"/>
      <c r="CZJ4" s="3485"/>
      <c r="CZK4" s="3485"/>
      <c r="CZL4" s="3485"/>
      <c r="CZM4" s="3485"/>
      <c r="CZN4" s="3485"/>
      <c r="CZO4" s="3485"/>
      <c r="CZP4" s="3485"/>
      <c r="CZQ4" s="3485"/>
      <c r="CZR4" s="3485"/>
      <c r="CZS4" s="3485"/>
      <c r="CZT4" s="3485"/>
      <c r="CZU4" s="3485"/>
      <c r="CZV4" s="3485"/>
      <c r="CZW4" s="3485"/>
      <c r="CZX4" s="3485"/>
      <c r="CZY4" s="3485"/>
      <c r="CZZ4" s="3485"/>
      <c r="DAA4" s="3485"/>
      <c r="DAB4" s="3485"/>
      <c r="DAC4" s="3485"/>
      <c r="DAD4" s="3485"/>
      <c r="DAE4" s="3485"/>
      <c r="DAF4" s="3485"/>
      <c r="DAG4" s="3485"/>
      <c r="DAH4" s="3485"/>
      <c r="DAI4" s="3485"/>
      <c r="DAJ4" s="3485"/>
      <c r="DAK4" s="3485"/>
      <c r="DAL4" s="3485"/>
      <c r="DAM4" s="3485"/>
      <c r="DAN4" s="3485"/>
      <c r="DAO4" s="3485"/>
      <c r="DAP4" s="3485"/>
      <c r="DAQ4" s="3485"/>
      <c r="DAR4" s="3485"/>
      <c r="DAS4" s="3485"/>
      <c r="DAT4" s="3485"/>
      <c r="DAU4" s="3485"/>
      <c r="DAV4" s="3485"/>
      <c r="DAW4" s="3485"/>
      <c r="DAX4" s="3485"/>
      <c r="DAY4" s="3485"/>
      <c r="DAZ4" s="3485"/>
      <c r="DBA4" s="3485"/>
      <c r="DBB4" s="3485"/>
      <c r="DBC4" s="3485"/>
      <c r="DBD4" s="3485"/>
      <c r="DBE4" s="3485"/>
      <c r="DBF4" s="3485"/>
      <c r="DBG4" s="3485"/>
      <c r="DBH4" s="3485"/>
      <c r="DBI4" s="3485"/>
      <c r="DBJ4" s="3485"/>
      <c r="DBK4" s="3485"/>
      <c r="DBL4" s="3485"/>
      <c r="DBM4" s="3485"/>
      <c r="DBN4" s="3485"/>
      <c r="DBO4" s="3485"/>
      <c r="DBP4" s="3485"/>
      <c r="DBQ4" s="3485"/>
      <c r="DBR4" s="3485"/>
      <c r="DBS4" s="3485"/>
      <c r="DBT4" s="3485"/>
      <c r="DBU4" s="3485"/>
      <c r="DBV4" s="3485"/>
      <c r="DBW4" s="3485"/>
      <c r="DBX4" s="3485"/>
      <c r="DBY4" s="3485"/>
      <c r="DBZ4" s="3485"/>
      <c r="DCA4" s="3485"/>
      <c r="DCB4" s="3485"/>
      <c r="DCC4" s="3485"/>
      <c r="DCD4" s="3485"/>
      <c r="DCE4" s="3485"/>
      <c r="DCF4" s="3485"/>
      <c r="DCG4" s="3485"/>
      <c r="DCH4" s="3485"/>
      <c r="DCI4" s="3485"/>
      <c r="DCJ4" s="3485"/>
      <c r="DCK4" s="3485"/>
      <c r="DCL4" s="3485"/>
      <c r="DCM4" s="3485"/>
      <c r="DCN4" s="3485"/>
      <c r="DCO4" s="3485"/>
      <c r="DCP4" s="3485"/>
      <c r="DCQ4" s="3485"/>
      <c r="DCR4" s="3485"/>
      <c r="DCS4" s="3485"/>
      <c r="DCT4" s="3485"/>
      <c r="DCU4" s="3485"/>
      <c r="DCV4" s="3485"/>
      <c r="DCW4" s="3485"/>
      <c r="DCX4" s="3485"/>
      <c r="DCY4" s="3485"/>
      <c r="DCZ4" s="3485"/>
      <c r="DDA4" s="3485"/>
      <c r="DDB4" s="3485"/>
      <c r="DDC4" s="3485"/>
      <c r="DDD4" s="3485"/>
      <c r="DDE4" s="3485"/>
      <c r="DDF4" s="3485"/>
      <c r="DDG4" s="3485"/>
      <c r="DDH4" s="3485"/>
      <c r="DDI4" s="3485"/>
      <c r="DDJ4" s="3485"/>
      <c r="DDK4" s="3485"/>
      <c r="DDL4" s="3485"/>
      <c r="DDM4" s="3485"/>
      <c r="DDN4" s="3485"/>
      <c r="DDO4" s="3485"/>
      <c r="DDP4" s="3485"/>
      <c r="DDQ4" s="3485"/>
      <c r="DDR4" s="3485"/>
      <c r="DDS4" s="3485"/>
      <c r="DDT4" s="3485"/>
      <c r="DDU4" s="3485"/>
      <c r="DDV4" s="3485"/>
      <c r="DDW4" s="3485"/>
      <c r="DDX4" s="3485"/>
      <c r="DDY4" s="3485"/>
      <c r="DDZ4" s="3485"/>
      <c r="DEA4" s="3485"/>
      <c r="DEB4" s="3485"/>
      <c r="DEC4" s="3485"/>
      <c r="DED4" s="3485"/>
      <c r="DEE4" s="3485"/>
      <c r="DEF4" s="3485"/>
      <c r="DEG4" s="3485"/>
      <c r="DEH4" s="3485"/>
      <c r="DEI4" s="3485"/>
      <c r="DEJ4" s="3485"/>
      <c r="DEK4" s="3485"/>
      <c r="DEL4" s="3485"/>
      <c r="DEM4" s="3485"/>
      <c r="DEN4" s="3485"/>
      <c r="DEO4" s="3485"/>
      <c r="DEP4" s="3485"/>
      <c r="DEQ4" s="3485"/>
      <c r="DER4" s="3485"/>
      <c r="DES4" s="3485"/>
      <c r="DET4" s="3485"/>
      <c r="DEU4" s="3485"/>
      <c r="DEV4" s="3485"/>
      <c r="DEW4" s="3485"/>
      <c r="DEX4" s="3485"/>
      <c r="DEY4" s="3485"/>
      <c r="DEZ4" s="3485"/>
      <c r="DFA4" s="3485"/>
      <c r="DFB4" s="3485"/>
      <c r="DFC4" s="3485"/>
      <c r="DFD4" s="3485"/>
      <c r="DFE4" s="3485"/>
      <c r="DFF4" s="3485"/>
      <c r="DFG4" s="3485"/>
      <c r="DFH4" s="3485"/>
      <c r="DFI4" s="3485"/>
      <c r="DFJ4" s="3485"/>
      <c r="DFK4" s="3485"/>
      <c r="DFL4" s="3485"/>
      <c r="DFM4" s="3485"/>
      <c r="DFN4" s="3485"/>
      <c r="DFO4" s="3485"/>
      <c r="DFP4" s="3485"/>
      <c r="DFQ4" s="3485"/>
      <c r="DFR4" s="3485"/>
      <c r="DFS4" s="3485"/>
      <c r="DFT4" s="3485"/>
      <c r="DFU4" s="3485"/>
      <c r="DFV4" s="3485"/>
      <c r="DFW4" s="3485"/>
      <c r="DFX4" s="3485"/>
      <c r="DFY4" s="3485"/>
      <c r="DFZ4" s="3485"/>
      <c r="DGA4" s="3485"/>
      <c r="DGB4" s="3485"/>
      <c r="DGC4" s="3485"/>
      <c r="DGD4" s="3485"/>
      <c r="DGE4" s="3485"/>
      <c r="DGF4" s="3485"/>
      <c r="DGG4" s="3485"/>
      <c r="DGH4" s="3485"/>
      <c r="DGI4" s="3485"/>
      <c r="DGJ4" s="3485"/>
      <c r="DGK4" s="3485"/>
      <c r="DGL4" s="3485"/>
      <c r="DGM4" s="3485"/>
      <c r="DGN4" s="3485"/>
      <c r="DGO4" s="3485"/>
      <c r="DGP4" s="3485"/>
      <c r="DGQ4" s="3485"/>
      <c r="DGR4" s="3485"/>
      <c r="DGS4" s="3485"/>
      <c r="DGT4" s="3485"/>
      <c r="DGU4" s="3485"/>
      <c r="DGV4" s="3485"/>
      <c r="DGW4" s="3485"/>
      <c r="DGX4" s="3485"/>
      <c r="DGY4" s="3485"/>
      <c r="DGZ4" s="3485"/>
      <c r="DHA4" s="3485"/>
      <c r="DHB4" s="3485"/>
      <c r="DHC4" s="3485"/>
      <c r="DHD4" s="3485"/>
      <c r="DHE4" s="3485"/>
      <c r="DHF4" s="3485"/>
      <c r="DHG4" s="3485"/>
      <c r="DHH4" s="3485"/>
      <c r="DHI4" s="3485"/>
      <c r="DHJ4" s="3485"/>
      <c r="DHK4" s="3485"/>
      <c r="DHL4" s="3485"/>
      <c r="DHM4" s="3485"/>
      <c r="DHN4" s="3485"/>
      <c r="DHO4" s="3485"/>
      <c r="DHP4" s="3485"/>
      <c r="DHQ4" s="3485"/>
      <c r="DHR4" s="3485"/>
      <c r="DHS4" s="3485"/>
      <c r="DHT4" s="3485"/>
      <c r="DHU4" s="3485"/>
      <c r="DHV4" s="3485"/>
      <c r="DHW4" s="3485"/>
      <c r="DHX4" s="3485"/>
      <c r="DHY4" s="3485"/>
      <c r="DHZ4" s="3485"/>
      <c r="DIA4" s="3485"/>
      <c r="DIB4" s="3485"/>
      <c r="DIC4" s="3485"/>
      <c r="DID4" s="3485"/>
      <c r="DIE4" s="3485"/>
      <c r="DIF4" s="3485"/>
      <c r="DIG4" s="3485"/>
      <c r="DIH4" s="3485"/>
      <c r="DII4" s="3485"/>
      <c r="DIJ4" s="3485"/>
      <c r="DIK4" s="3485"/>
      <c r="DIL4" s="3485"/>
      <c r="DIM4" s="3485"/>
      <c r="DIN4" s="3485"/>
      <c r="DIO4" s="3485"/>
      <c r="DIP4" s="3485"/>
      <c r="DIQ4" s="3485"/>
      <c r="DIR4" s="3485"/>
      <c r="DIS4" s="3485"/>
      <c r="DIT4" s="3485"/>
      <c r="DIU4" s="3485"/>
      <c r="DIV4" s="3485"/>
      <c r="DIW4" s="3485"/>
      <c r="DIX4" s="3485"/>
      <c r="DIY4" s="3485"/>
      <c r="DIZ4" s="3485"/>
      <c r="DJA4" s="3485"/>
      <c r="DJB4" s="3485"/>
      <c r="DJC4" s="3485"/>
      <c r="DJD4" s="3485"/>
      <c r="DJE4" s="3485"/>
      <c r="DJF4" s="3485"/>
      <c r="DJG4" s="3485"/>
      <c r="DJH4" s="3485"/>
      <c r="DJI4" s="3485"/>
      <c r="DJJ4" s="3485"/>
      <c r="DJK4" s="3485"/>
      <c r="DJL4" s="3485"/>
      <c r="DJM4" s="3485"/>
      <c r="DJN4" s="3485"/>
      <c r="DJO4" s="3485"/>
      <c r="DJP4" s="3485"/>
      <c r="DJQ4" s="3485"/>
      <c r="DJR4" s="3485"/>
      <c r="DJS4" s="3485"/>
      <c r="DJT4" s="3485"/>
      <c r="DJU4" s="3485"/>
      <c r="DJV4" s="3485"/>
      <c r="DJW4" s="3485"/>
      <c r="DJX4" s="3485"/>
      <c r="DJY4" s="3485"/>
      <c r="DJZ4" s="3485"/>
      <c r="DKA4" s="3485"/>
      <c r="DKB4" s="3485"/>
      <c r="DKC4" s="3485"/>
      <c r="DKD4" s="3485"/>
      <c r="DKE4" s="3485"/>
      <c r="DKF4" s="3485"/>
      <c r="DKG4" s="3485"/>
      <c r="DKH4" s="3485"/>
      <c r="DKI4" s="3485"/>
      <c r="DKJ4" s="3485"/>
      <c r="DKK4" s="3485"/>
      <c r="DKL4" s="3485"/>
      <c r="DKM4" s="3485"/>
      <c r="DKN4" s="3485"/>
      <c r="DKO4" s="3485"/>
      <c r="DKP4" s="3485"/>
      <c r="DKQ4" s="3485"/>
      <c r="DKR4" s="3485"/>
      <c r="DKS4" s="3485"/>
      <c r="DKT4" s="3485"/>
      <c r="DKU4" s="3485"/>
      <c r="DKV4" s="3485"/>
      <c r="DKW4" s="3485"/>
      <c r="DKX4" s="3485"/>
      <c r="DKY4" s="3485"/>
      <c r="DKZ4" s="3485"/>
      <c r="DLA4" s="3485"/>
      <c r="DLB4" s="3485"/>
      <c r="DLC4" s="3485"/>
      <c r="DLD4" s="3485"/>
      <c r="DLE4" s="3485"/>
      <c r="DLF4" s="3485"/>
      <c r="DLG4" s="3485"/>
      <c r="DLH4" s="3485"/>
      <c r="DLI4" s="3485"/>
      <c r="DLJ4" s="3485"/>
      <c r="DLK4" s="3485"/>
      <c r="DLL4" s="3485"/>
      <c r="DLM4" s="3485"/>
      <c r="DLN4" s="3485"/>
      <c r="DLO4" s="3485"/>
      <c r="DLP4" s="3485"/>
      <c r="DLQ4" s="3485"/>
      <c r="DLR4" s="3485"/>
      <c r="DLS4" s="3485"/>
      <c r="DLT4" s="3485"/>
      <c r="DLU4" s="3485"/>
      <c r="DLV4" s="3485"/>
      <c r="DLW4" s="3485"/>
      <c r="DLX4" s="3485"/>
      <c r="DLY4" s="3485"/>
      <c r="DLZ4" s="3485"/>
      <c r="DMA4" s="3485"/>
      <c r="DMB4" s="3485"/>
      <c r="DMC4" s="3485"/>
      <c r="DMD4" s="3485"/>
      <c r="DME4" s="3485"/>
      <c r="DMF4" s="3485"/>
      <c r="DMG4" s="3485"/>
      <c r="DMH4" s="3485"/>
      <c r="DMI4" s="3485"/>
      <c r="DMJ4" s="3485"/>
      <c r="DMK4" s="3485"/>
      <c r="DML4" s="3485"/>
      <c r="DMM4" s="3485"/>
      <c r="DMN4" s="3485"/>
      <c r="DMO4" s="3485"/>
      <c r="DMP4" s="3485"/>
      <c r="DMQ4" s="3485"/>
      <c r="DMR4" s="3485"/>
      <c r="DMS4" s="3485"/>
      <c r="DMT4" s="3485"/>
      <c r="DMU4" s="3485"/>
      <c r="DMV4" s="3485"/>
      <c r="DMW4" s="3485"/>
      <c r="DMX4" s="3485"/>
      <c r="DMY4" s="3485"/>
      <c r="DMZ4" s="3485"/>
      <c r="DNA4" s="3485"/>
      <c r="DNB4" s="3485"/>
      <c r="DNC4" s="3485"/>
      <c r="DND4" s="3485"/>
      <c r="DNE4" s="3485"/>
      <c r="DNF4" s="3485"/>
      <c r="DNG4" s="3485"/>
      <c r="DNH4" s="3485"/>
      <c r="DNI4" s="3485"/>
      <c r="DNJ4" s="3485"/>
      <c r="DNK4" s="3485"/>
      <c r="DNL4" s="3485"/>
      <c r="DNM4" s="3485"/>
      <c r="DNN4" s="3485"/>
      <c r="DNO4" s="3485"/>
      <c r="DNP4" s="3485"/>
      <c r="DNQ4" s="3485"/>
      <c r="DNR4" s="3485"/>
      <c r="DNS4" s="3485"/>
      <c r="DNT4" s="3485"/>
      <c r="DNU4" s="3485"/>
      <c r="DNV4" s="3485"/>
      <c r="DNW4" s="3485"/>
      <c r="DNX4" s="3485"/>
      <c r="DNY4" s="3485"/>
      <c r="DNZ4" s="3485"/>
      <c r="DOA4" s="3485"/>
      <c r="DOB4" s="3485"/>
      <c r="DOC4" s="3485"/>
      <c r="DOD4" s="3485"/>
      <c r="DOE4" s="3485"/>
      <c r="DOF4" s="3485"/>
      <c r="DOG4" s="3485"/>
      <c r="DOH4" s="3485"/>
      <c r="DOI4" s="3485"/>
      <c r="DOJ4" s="3485"/>
      <c r="DOK4" s="3485"/>
      <c r="DOL4" s="3485"/>
      <c r="DOM4" s="3485"/>
      <c r="DON4" s="3485"/>
      <c r="DOO4" s="3485"/>
      <c r="DOP4" s="3485"/>
      <c r="DOQ4" s="3485"/>
      <c r="DOR4" s="3485"/>
      <c r="DOS4" s="3485"/>
      <c r="DOT4" s="3485"/>
      <c r="DOU4" s="3485"/>
      <c r="DOV4" s="3485"/>
      <c r="DOW4" s="3485"/>
      <c r="DOX4" s="3485"/>
      <c r="DOY4" s="3485"/>
      <c r="DOZ4" s="3485"/>
      <c r="DPA4" s="3485"/>
      <c r="DPB4" s="3485"/>
      <c r="DPC4" s="3485"/>
      <c r="DPD4" s="3485"/>
      <c r="DPE4" s="3485"/>
      <c r="DPF4" s="3485"/>
      <c r="DPG4" s="3485"/>
      <c r="DPH4" s="3485"/>
      <c r="DPI4" s="3485"/>
      <c r="DPJ4" s="3485"/>
      <c r="DPK4" s="3485"/>
      <c r="DPL4" s="3485"/>
      <c r="DPM4" s="3485"/>
      <c r="DPN4" s="3485"/>
      <c r="DPO4" s="3485"/>
      <c r="DPP4" s="3485"/>
      <c r="DPQ4" s="3485"/>
      <c r="DPR4" s="3485"/>
      <c r="DPS4" s="3485"/>
      <c r="DPT4" s="3485"/>
      <c r="DPU4" s="3485"/>
      <c r="DPV4" s="3485"/>
      <c r="DPW4" s="3485"/>
      <c r="DPX4" s="3485"/>
      <c r="DPY4" s="3485"/>
      <c r="DPZ4" s="3485"/>
      <c r="DQA4" s="3485"/>
      <c r="DQB4" s="3485"/>
      <c r="DQC4" s="3485"/>
      <c r="DQD4" s="3485"/>
      <c r="DQE4" s="3485"/>
      <c r="DQF4" s="3485"/>
      <c r="DQG4" s="3485"/>
      <c r="DQH4" s="3485"/>
      <c r="DQI4" s="3485"/>
      <c r="DQJ4" s="3485"/>
      <c r="DQK4" s="3485"/>
      <c r="DQL4" s="3485"/>
      <c r="DQM4" s="3485"/>
      <c r="DQN4" s="3485"/>
      <c r="DQO4" s="3485"/>
      <c r="DQP4" s="3485"/>
      <c r="DQQ4" s="3485"/>
      <c r="DQR4" s="3485"/>
      <c r="DQS4" s="3485"/>
      <c r="DQT4" s="3485"/>
      <c r="DQU4" s="3485"/>
      <c r="DQV4" s="3485"/>
      <c r="DQW4" s="3485"/>
      <c r="DQX4" s="3485"/>
      <c r="DQY4" s="3485"/>
      <c r="DQZ4" s="3485"/>
      <c r="DRA4" s="3485"/>
      <c r="DRB4" s="3485"/>
      <c r="DRC4" s="3485"/>
      <c r="DRD4" s="3485"/>
      <c r="DRE4" s="3485"/>
      <c r="DRF4" s="3485"/>
      <c r="DRG4" s="3485"/>
      <c r="DRH4" s="3485"/>
      <c r="DRI4" s="3485"/>
      <c r="DRJ4" s="3485"/>
      <c r="DRK4" s="3485"/>
      <c r="DRL4" s="3485"/>
      <c r="DRM4" s="3485"/>
      <c r="DRN4" s="3485"/>
      <c r="DRO4" s="3485"/>
      <c r="DRP4" s="3485"/>
      <c r="DRQ4" s="3485"/>
      <c r="DRR4" s="3485"/>
      <c r="DRS4" s="3485"/>
      <c r="DRT4" s="3485"/>
      <c r="DRU4" s="3485"/>
      <c r="DRV4" s="3485"/>
      <c r="DRW4" s="3485"/>
      <c r="DRX4" s="3485"/>
      <c r="DRY4" s="3485"/>
      <c r="DRZ4" s="3485"/>
      <c r="DSA4" s="3485"/>
      <c r="DSB4" s="3485"/>
      <c r="DSC4" s="3485"/>
      <c r="DSD4" s="3485"/>
      <c r="DSE4" s="3485"/>
      <c r="DSF4" s="3485"/>
      <c r="DSG4" s="3485"/>
      <c r="DSH4" s="3485"/>
      <c r="DSI4" s="3485"/>
      <c r="DSJ4" s="3485"/>
      <c r="DSK4" s="3485"/>
      <c r="DSL4" s="3485"/>
      <c r="DSM4" s="3485"/>
      <c r="DSN4" s="3485"/>
      <c r="DSO4" s="3485"/>
      <c r="DSP4" s="3485"/>
      <c r="DSQ4" s="3485"/>
      <c r="DSR4" s="3485"/>
      <c r="DSS4" s="3485"/>
      <c r="DST4" s="3485"/>
      <c r="DSU4" s="3485"/>
      <c r="DSV4" s="3485"/>
      <c r="DSW4" s="3485"/>
      <c r="DSX4" s="3485"/>
      <c r="DSY4" s="3485"/>
      <c r="DSZ4" s="3485"/>
      <c r="DTA4" s="3485"/>
      <c r="DTB4" s="3485"/>
      <c r="DTC4" s="3485"/>
      <c r="DTD4" s="3485"/>
      <c r="DTE4" s="3485"/>
      <c r="DTF4" s="3485"/>
      <c r="DTG4" s="3485"/>
      <c r="DTH4" s="3485"/>
      <c r="DTI4" s="3485"/>
      <c r="DTJ4" s="3485"/>
      <c r="DTK4" s="3485"/>
      <c r="DTL4" s="3485"/>
      <c r="DTM4" s="3485"/>
      <c r="DTN4" s="3485"/>
      <c r="DTO4" s="3485"/>
      <c r="DTP4" s="3485"/>
      <c r="DTQ4" s="3485"/>
      <c r="DTR4" s="3485"/>
      <c r="DTS4" s="3485"/>
      <c r="DTT4" s="3485"/>
      <c r="DTU4" s="3485"/>
      <c r="DTV4" s="3485"/>
      <c r="DTW4" s="3485"/>
      <c r="DTX4" s="3485"/>
      <c r="DTY4" s="3485"/>
      <c r="DTZ4" s="3485"/>
      <c r="DUA4" s="3485"/>
      <c r="DUB4" s="3485"/>
      <c r="DUC4" s="3485"/>
      <c r="DUD4" s="3485"/>
      <c r="DUE4" s="3485"/>
      <c r="DUF4" s="3485"/>
      <c r="DUG4" s="3485"/>
      <c r="DUH4" s="3485"/>
      <c r="DUI4" s="3485"/>
      <c r="DUJ4" s="3485"/>
      <c r="DUK4" s="3485"/>
      <c r="DUL4" s="3485"/>
      <c r="DUM4" s="3485"/>
      <c r="DUN4" s="3485"/>
      <c r="DUO4" s="3485"/>
      <c r="DUP4" s="3485"/>
      <c r="DUQ4" s="3485"/>
      <c r="DUR4" s="3485"/>
      <c r="DUS4" s="3485"/>
      <c r="DUT4" s="3485"/>
      <c r="DUU4" s="3485"/>
      <c r="DUV4" s="3485"/>
      <c r="DUW4" s="3485"/>
      <c r="DUX4" s="3485"/>
      <c r="DUY4" s="3485"/>
      <c r="DUZ4" s="3485"/>
      <c r="DVA4" s="3485"/>
      <c r="DVB4" s="3485"/>
      <c r="DVC4" s="3485"/>
      <c r="DVD4" s="3485"/>
      <c r="DVE4" s="3485"/>
      <c r="DVF4" s="3485"/>
      <c r="DVG4" s="3485"/>
      <c r="DVH4" s="3485"/>
      <c r="DVI4" s="3485"/>
      <c r="DVJ4" s="3485"/>
      <c r="DVK4" s="3485"/>
      <c r="DVL4" s="3485"/>
      <c r="DVM4" s="3485"/>
      <c r="DVN4" s="3485"/>
      <c r="DVO4" s="3485"/>
      <c r="DVP4" s="3485"/>
      <c r="DVQ4" s="3485"/>
      <c r="DVR4" s="3485"/>
      <c r="DVS4" s="3485"/>
      <c r="DVT4" s="3485"/>
      <c r="DVU4" s="3485"/>
      <c r="DVV4" s="3485"/>
      <c r="DVW4" s="3485"/>
      <c r="DVX4" s="3485"/>
      <c r="DVY4" s="3485"/>
      <c r="DVZ4" s="3485"/>
      <c r="DWA4" s="3485"/>
      <c r="DWB4" s="3485"/>
      <c r="DWC4" s="3485"/>
      <c r="DWD4" s="3485"/>
      <c r="DWE4" s="3485"/>
      <c r="DWF4" s="3485"/>
      <c r="DWG4" s="3485"/>
      <c r="DWH4" s="3485"/>
      <c r="DWI4" s="3485"/>
      <c r="DWJ4" s="3485"/>
      <c r="DWK4" s="3485"/>
      <c r="DWL4" s="3485"/>
      <c r="DWM4" s="3485"/>
      <c r="DWN4" s="3485"/>
      <c r="DWO4" s="3485"/>
      <c r="DWP4" s="3485"/>
      <c r="DWQ4" s="3485"/>
      <c r="DWR4" s="3485"/>
      <c r="DWS4" s="3485"/>
      <c r="DWT4" s="3485"/>
      <c r="DWU4" s="3485"/>
      <c r="DWV4" s="3485"/>
      <c r="DWW4" s="3485"/>
      <c r="DWX4" s="3485"/>
      <c r="DWY4" s="3485"/>
      <c r="DWZ4" s="3485"/>
      <c r="DXA4" s="3485"/>
      <c r="DXB4" s="3485"/>
      <c r="DXC4" s="3485"/>
      <c r="DXD4" s="3485"/>
      <c r="DXE4" s="3485"/>
      <c r="DXF4" s="3485"/>
      <c r="DXG4" s="3485"/>
      <c r="DXH4" s="3485"/>
      <c r="DXI4" s="3485"/>
      <c r="DXJ4" s="3485"/>
      <c r="DXK4" s="3485"/>
      <c r="DXL4" s="3485"/>
      <c r="DXM4" s="3485"/>
      <c r="DXN4" s="3485"/>
      <c r="DXO4" s="3485"/>
      <c r="DXP4" s="3485"/>
      <c r="DXQ4" s="3485"/>
      <c r="DXR4" s="3485"/>
      <c r="DXS4" s="3485"/>
      <c r="DXT4" s="3485"/>
      <c r="DXU4" s="3485"/>
      <c r="DXV4" s="3485"/>
      <c r="DXW4" s="3485"/>
      <c r="DXX4" s="3485"/>
      <c r="DXY4" s="3485"/>
      <c r="DXZ4" s="3485"/>
      <c r="DYA4" s="3485"/>
      <c r="DYB4" s="3485"/>
      <c r="DYC4" s="3485"/>
      <c r="DYD4" s="3485"/>
      <c r="DYE4" s="3485"/>
      <c r="DYF4" s="3485"/>
      <c r="DYG4" s="3485"/>
      <c r="DYH4" s="3485"/>
      <c r="DYI4" s="3485"/>
      <c r="DYJ4" s="3485"/>
      <c r="DYK4" s="3485"/>
      <c r="DYL4" s="3485"/>
      <c r="DYM4" s="3485"/>
      <c r="DYN4" s="3485"/>
      <c r="DYO4" s="3485"/>
      <c r="DYP4" s="3485"/>
      <c r="DYQ4" s="3485"/>
      <c r="DYR4" s="3485"/>
      <c r="DYS4" s="3485"/>
      <c r="DYT4" s="3485"/>
      <c r="DYU4" s="3485"/>
      <c r="DYV4" s="3485"/>
      <c r="DYW4" s="3485"/>
      <c r="DYX4" s="3485"/>
      <c r="DYY4" s="3485"/>
      <c r="DYZ4" s="3485"/>
      <c r="DZA4" s="3485"/>
      <c r="DZB4" s="3485"/>
      <c r="DZC4" s="3485"/>
      <c r="DZD4" s="3485"/>
      <c r="DZE4" s="3485"/>
      <c r="DZF4" s="3485"/>
      <c r="DZG4" s="3485"/>
      <c r="DZH4" s="3485"/>
      <c r="DZI4" s="3485"/>
      <c r="DZJ4" s="3485"/>
      <c r="DZK4" s="3485"/>
      <c r="DZL4" s="3485"/>
      <c r="DZM4" s="3485"/>
      <c r="DZN4" s="3485"/>
      <c r="DZO4" s="3485"/>
      <c r="DZP4" s="3485"/>
      <c r="DZQ4" s="3485"/>
      <c r="DZR4" s="3485"/>
      <c r="DZS4" s="3485"/>
      <c r="DZT4" s="3485"/>
      <c r="DZU4" s="3485"/>
      <c r="DZV4" s="3485"/>
      <c r="DZW4" s="3485"/>
      <c r="DZX4" s="3485"/>
      <c r="DZY4" s="3485"/>
      <c r="DZZ4" s="3485"/>
      <c r="EAA4" s="3485"/>
      <c r="EAB4" s="3485"/>
      <c r="EAC4" s="3485"/>
      <c r="EAD4" s="3485"/>
      <c r="EAE4" s="3485"/>
      <c r="EAF4" s="3485"/>
      <c r="EAG4" s="3485"/>
      <c r="EAH4" s="3485"/>
      <c r="EAI4" s="3485"/>
      <c r="EAJ4" s="3485"/>
      <c r="EAK4" s="3485"/>
      <c r="EAL4" s="3485"/>
      <c r="EAM4" s="3485"/>
      <c r="EAN4" s="3485"/>
      <c r="EAO4" s="3485"/>
      <c r="EAP4" s="3485"/>
      <c r="EAQ4" s="3485"/>
      <c r="EAR4" s="3485"/>
      <c r="EAS4" s="3485"/>
      <c r="EAT4" s="3485"/>
      <c r="EAU4" s="3485"/>
      <c r="EAV4" s="3485"/>
      <c r="EAW4" s="3485"/>
      <c r="EAX4" s="3485"/>
      <c r="EAY4" s="3485"/>
      <c r="EAZ4" s="3485"/>
      <c r="EBA4" s="3485"/>
      <c r="EBB4" s="3485"/>
      <c r="EBC4" s="3485"/>
      <c r="EBD4" s="3485"/>
      <c r="EBE4" s="3485"/>
      <c r="EBF4" s="3485"/>
      <c r="EBG4" s="3485"/>
      <c r="EBH4" s="3485"/>
      <c r="EBI4" s="3485"/>
      <c r="EBJ4" s="3485"/>
      <c r="EBK4" s="3485"/>
      <c r="EBL4" s="3485"/>
      <c r="EBM4" s="3485"/>
      <c r="EBN4" s="3485"/>
      <c r="EBO4" s="3485"/>
      <c r="EBP4" s="3485"/>
      <c r="EBQ4" s="3485"/>
      <c r="EBR4" s="3485"/>
      <c r="EBS4" s="3485"/>
      <c r="EBT4" s="3485"/>
      <c r="EBU4" s="3485"/>
      <c r="EBV4" s="3485"/>
      <c r="EBW4" s="3485"/>
      <c r="EBX4" s="3485"/>
      <c r="EBY4" s="3485"/>
      <c r="EBZ4" s="3485"/>
      <c r="ECA4" s="3485"/>
      <c r="ECB4" s="3485"/>
      <c r="ECC4" s="3485"/>
      <c r="ECD4" s="3485"/>
      <c r="ECE4" s="3485"/>
      <c r="ECF4" s="3485"/>
      <c r="ECG4" s="3485"/>
      <c r="ECH4" s="3485"/>
      <c r="ECI4" s="3485"/>
      <c r="ECJ4" s="3485"/>
      <c r="ECK4" s="3485"/>
      <c r="ECL4" s="3485"/>
      <c r="ECM4" s="3485"/>
      <c r="ECN4" s="3485"/>
      <c r="ECO4" s="3485"/>
      <c r="ECP4" s="3485"/>
      <c r="ECQ4" s="3485"/>
      <c r="ECR4" s="3485"/>
      <c r="ECS4" s="3485"/>
      <c r="ECT4" s="3485"/>
      <c r="ECU4" s="3485"/>
      <c r="ECV4" s="3485"/>
      <c r="ECW4" s="3485"/>
      <c r="ECX4" s="3485"/>
      <c r="ECY4" s="3485"/>
      <c r="ECZ4" s="3485"/>
      <c r="EDA4" s="3485"/>
      <c r="EDB4" s="3485"/>
      <c r="EDC4" s="3485"/>
      <c r="EDD4" s="3485"/>
      <c r="EDE4" s="3485"/>
      <c r="EDF4" s="3485"/>
      <c r="EDG4" s="3485"/>
      <c r="EDH4" s="3485"/>
      <c r="EDI4" s="3485"/>
      <c r="EDJ4" s="3485"/>
      <c r="EDK4" s="3485"/>
      <c r="EDL4" s="3485"/>
      <c r="EDM4" s="3485"/>
      <c r="EDN4" s="3485"/>
      <c r="EDO4" s="3485"/>
      <c r="EDP4" s="3485"/>
      <c r="EDQ4" s="3485"/>
      <c r="EDR4" s="3485"/>
      <c r="EDS4" s="3485"/>
      <c r="EDT4" s="3485"/>
      <c r="EDU4" s="3485"/>
      <c r="EDV4" s="3485"/>
      <c r="EDW4" s="3485"/>
      <c r="EDX4" s="3485"/>
      <c r="EDY4" s="3485"/>
      <c r="EDZ4" s="3485"/>
      <c r="EEA4" s="3485"/>
      <c r="EEB4" s="3485"/>
      <c r="EEC4" s="3485"/>
      <c r="EED4" s="3485"/>
      <c r="EEE4" s="3485"/>
      <c r="EEF4" s="3485"/>
      <c r="EEG4" s="3485"/>
      <c r="EEH4" s="3485"/>
      <c r="EEI4" s="3485"/>
      <c r="EEJ4" s="3485"/>
      <c r="EEK4" s="3485"/>
      <c r="EEL4" s="3485"/>
      <c r="EEM4" s="3485"/>
      <c r="EEN4" s="3485"/>
      <c r="EEO4" s="3485"/>
      <c r="EEP4" s="3485"/>
      <c r="EEQ4" s="3485"/>
      <c r="EER4" s="3485"/>
      <c r="EES4" s="3485"/>
      <c r="EET4" s="3485"/>
      <c r="EEU4" s="3485"/>
      <c r="EEV4" s="3485"/>
      <c r="EEW4" s="3485"/>
      <c r="EEX4" s="3485"/>
      <c r="EEY4" s="3485"/>
      <c r="EEZ4" s="3485"/>
      <c r="EFA4" s="3485"/>
      <c r="EFB4" s="3485"/>
      <c r="EFC4" s="3485"/>
      <c r="EFD4" s="3485"/>
      <c r="EFE4" s="3485"/>
      <c r="EFF4" s="3485"/>
      <c r="EFG4" s="3485"/>
      <c r="EFH4" s="3485"/>
      <c r="EFI4" s="3485"/>
      <c r="EFJ4" s="3485"/>
      <c r="EFK4" s="3485"/>
      <c r="EFL4" s="3485"/>
      <c r="EFM4" s="3485"/>
      <c r="EFN4" s="3485"/>
      <c r="EFO4" s="3485"/>
      <c r="EFP4" s="3485"/>
      <c r="EFQ4" s="3485"/>
      <c r="EFR4" s="3485"/>
      <c r="EFS4" s="3485"/>
      <c r="EFT4" s="3485"/>
      <c r="EFU4" s="3485"/>
      <c r="EFV4" s="3485"/>
      <c r="EFW4" s="3485"/>
      <c r="EFX4" s="3485"/>
      <c r="EFY4" s="3485"/>
      <c r="EFZ4" s="3485"/>
      <c r="EGA4" s="3485"/>
      <c r="EGB4" s="3485"/>
      <c r="EGC4" s="3485"/>
      <c r="EGD4" s="3485"/>
      <c r="EGE4" s="3485"/>
      <c r="EGF4" s="3485"/>
      <c r="EGG4" s="3485"/>
      <c r="EGH4" s="3485"/>
      <c r="EGI4" s="3485"/>
      <c r="EGJ4" s="3485"/>
      <c r="EGK4" s="3485"/>
      <c r="EGL4" s="3485"/>
      <c r="EGM4" s="3485"/>
      <c r="EGN4" s="3485"/>
      <c r="EGO4" s="3485"/>
      <c r="EGP4" s="3485"/>
      <c r="EGQ4" s="3485"/>
      <c r="EGR4" s="3485"/>
      <c r="EGS4" s="3485"/>
      <c r="EGT4" s="3485"/>
      <c r="EGU4" s="3485"/>
      <c r="EGV4" s="3485"/>
      <c r="EGW4" s="3485"/>
      <c r="EGX4" s="3485"/>
      <c r="EGY4" s="3485"/>
      <c r="EGZ4" s="3485"/>
      <c r="EHA4" s="3485"/>
      <c r="EHB4" s="3485"/>
      <c r="EHC4" s="3485"/>
      <c r="EHD4" s="3485"/>
      <c r="EHE4" s="3485"/>
      <c r="EHF4" s="3485"/>
      <c r="EHG4" s="3485"/>
      <c r="EHH4" s="3485"/>
      <c r="EHI4" s="3485"/>
      <c r="EHJ4" s="3485"/>
      <c r="EHK4" s="3485"/>
      <c r="EHL4" s="3485"/>
      <c r="EHM4" s="3485"/>
      <c r="EHN4" s="3485"/>
      <c r="EHO4" s="3485"/>
      <c r="EHP4" s="3485"/>
      <c r="EHQ4" s="3485"/>
      <c r="EHR4" s="3485"/>
      <c r="EHS4" s="3485"/>
      <c r="EHT4" s="3485"/>
      <c r="EHU4" s="3485"/>
      <c r="EHV4" s="3485"/>
      <c r="EHW4" s="3485"/>
      <c r="EHX4" s="3485"/>
      <c r="EHY4" s="3485"/>
      <c r="EHZ4" s="3485"/>
      <c r="EIA4" s="3485"/>
      <c r="EIB4" s="3485"/>
      <c r="EIC4" s="3485"/>
      <c r="EID4" s="3485"/>
      <c r="EIE4" s="3485"/>
      <c r="EIF4" s="3485"/>
      <c r="EIG4" s="3485"/>
      <c r="EIH4" s="3485"/>
      <c r="EII4" s="3485"/>
      <c r="EIJ4" s="3485"/>
      <c r="EIK4" s="3485"/>
      <c r="EIL4" s="3485"/>
      <c r="EIM4" s="3485"/>
      <c r="EIN4" s="3485"/>
      <c r="EIO4" s="3485"/>
      <c r="EIP4" s="3485"/>
      <c r="EIQ4" s="3485"/>
      <c r="EIR4" s="3485"/>
      <c r="EIS4" s="3485"/>
      <c r="EIT4" s="3485"/>
      <c r="EIU4" s="3485"/>
      <c r="EIV4" s="3485"/>
      <c r="EIW4" s="3485"/>
      <c r="EIX4" s="3485"/>
      <c r="EIY4" s="3485"/>
      <c r="EIZ4" s="3485"/>
      <c r="EJA4" s="3485"/>
      <c r="EJB4" s="3485"/>
      <c r="EJC4" s="3485"/>
      <c r="EJD4" s="3485"/>
      <c r="EJE4" s="3485"/>
      <c r="EJF4" s="3485"/>
      <c r="EJG4" s="3485"/>
      <c r="EJH4" s="3485"/>
      <c r="EJI4" s="3485"/>
      <c r="EJJ4" s="3485"/>
      <c r="EJK4" s="3485"/>
      <c r="EJL4" s="3485"/>
      <c r="EJM4" s="3485"/>
      <c r="EJN4" s="3485"/>
      <c r="EJO4" s="3485"/>
      <c r="EJP4" s="3485"/>
      <c r="EJQ4" s="3485"/>
      <c r="EJR4" s="3485"/>
      <c r="EJS4" s="3485"/>
      <c r="EJT4" s="3485"/>
      <c r="EJU4" s="3485"/>
      <c r="EJV4" s="3485"/>
      <c r="EJW4" s="3485"/>
      <c r="EJX4" s="3485"/>
      <c r="EJY4" s="3485"/>
      <c r="EJZ4" s="3485"/>
      <c r="EKA4" s="3485"/>
      <c r="EKB4" s="3485"/>
      <c r="EKC4" s="3485"/>
      <c r="EKD4" s="3485"/>
      <c r="EKE4" s="3485"/>
      <c r="EKF4" s="3485"/>
      <c r="EKG4" s="3485"/>
      <c r="EKH4" s="3485"/>
      <c r="EKI4" s="3485"/>
      <c r="EKJ4" s="3485"/>
      <c r="EKK4" s="3485"/>
      <c r="EKL4" s="3485"/>
      <c r="EKM4" s="3485"/>
      <c r="EKN4" s="3485"/>
      <c r="EKO4" s="3485"/>
      <c r="EKP4" s="3485"/>
      <c r="EKQ4" s="3485"/>
      <c r="EKR4" s="3485"/>
      <c r="EKS4" s="3485"/>
      <c r="EKT4" s="3485"/>
      <c r="EKU4" s="3485"/>
      <c r="EKV4" s="3485"/>
      <c r="EKW4" s="3485"/>
      <c r="EKX4" s="3485"/>
      <c r="EKY4" s="3485"/>
      <c r="EKZ4" s="3485"/>
      <c r="ELA4" s="3485"/>
      <c r="ELB4" s="3485"/>
      <c r="ELC4" s="3485"/>
      <c r="ELD4" s="3485"/>
      <c r="ELE4" s="3485"/>
      <c r="ELF4" s="3485"/>
      <c r="ELG4" s="3485"/>
      <c r="ELH4" s="3485"/>
      <c r="ELI4" s="3485"/>
      <c r="ELJ4" s="3485"/>
      <c r="ELK4" s="3485"/>
      <c r="ELL4" s="3485"/>
      <c r="ELM4" s="3485"/>
      <c r="ELN4" s="3485"/>
      <c r="ELO4" s="3485"/>
      <c r="ELP4" s="3485"/>
      <c r="ELQ4" s="3485"/>
      <c r="ELR4" s="3485"/>
      <c r="ELS4" s="3485"/>
      <c r="ELT4" s="3485"/>
      <c r="ELU4" s="3485"/>
      <c r="ELV4" s="3485"/>
      <c r="ELW4" s="3485"/>
      <c r="ELX4" s="3485"/>
      <c r="ELY4" s="3485"/>
      <c r="ELZ4" s="3485"/>
      <c r="EMA4" s="3485"/>
      <c r="EMB4" s="3485"/>
      <c r="EMC4" s="3485"/>
      <c r="EMD4" s="3485"/>
      <c r="EME4" s="3485"/>
      <c r="EMF4" s="3485"/>
      <c r="EMG4" s="3485"/>
      <c r="EMH4" s="3485"/>
      <c r="EMI4" s="3485"/>
      <c r="EMJ4" s="3485"/>
      <c r="EMK4" s="3485"/>
      <c r="EML4" s="3485"/>
      <c r="EMM4" s="3485"/>
      <c r="EMN4" s="3485"/>
      <c r="EMO4" s="3485"/>
      <c r="EMP4" s="3485"/>
      <c r="EMQ4" s="3485"/>
      <c r="EMR4" s="3485"/>
      <c r="EMS4" s="3485"/>
      <c r="EMT4" s="3485"/>
      <c r="EMU4" s="3485"/>
      <c r="EMV4" s="3485"/>
      <c r="EMW4" s="3485"/>
      <c r="EMX4" s="3485"/>
      <c r="EMY4" s="3485"/>
      <c r="EMZ4" s="3485"/>
      <c r="ENA4" s="3485"/>
      <c r="ENB4" s="3485"/>
      <c r="ENC4" s="3485"/>
      <c r="END4" s="3485"/>
      <c r="ENE4" s="3485"/>
      <c r="ENF4" s="3485"/>
      <c r="ENG4" s="3485"/>
      <c r="ENH4" s="3485"/>
      <c r="ENI4" s="3485"/>
      <c r="ENJ4" s="3485"/>
      <c r="ENK4" s="3485"/>
      <c r="ENL4" s="3485"/>
      <c r="ENM4" s="3485"/>
      <c r="ENN4" s="3485"/>
      <c r="ENO4" s="3485"/>
      <c r="ENP4" s="3485"/>
      <c r="ENQ4" s="3485"/>
      <c r="ENR4" s="3485"/>
      <c r="ENS4" s="3485"/>
      <c r="ENT4" s="3485"/>
      <c r="ENU4" s="3485"/>
      <c r="ENV4" s="3485"/>
      <c r="ENW4" s="3485"/>
      <c r="ENX4" s="3485"/>
      <c r="ENY4" s="3485"/>
      <c r="ENZ4" s="3485"/>
      <c r="EOA4" s="3485"/>
      <c r="EOB4" s="3485"/>
      <c r="EOC4" s="3485"/>
      <c r="EOD4" s="3485"/>
      <c r="EOE4" s="3485"/>
      <c r="EOF4" s="3485"/>
      <c r="EOG4" s="3485"/>
      <c r="EOH4" s="3485"/>
      <c r="EOI4" s="3485"/>
      <c r="EOJ4" s="3485"/>
      <c r="EOK4" s="3485"/>
      <c r="EOL4" s="3485"/>
      <c r="EOM4" s="3485"/>
      <c r="EON4" s="3485"/>
      <c r="EOO4" s="3485"/>
      <c r="EOP4" s="3485"/>
      <c r="EOQ4" s="3485"/>
      <c r="EOR4" s="3485"/>
      <c r="EOS4" s="3485"/>
      <c r="EOT4" s="3485"/>
      <c r="EOU4" s="3485"/>
      <c r="EOV4" s="3485"/>
      <c r="EOW4" s="3485"/>
      <c r="EOX4" s="3485"/>
      <c r="EOY4" s="3485"/>
      <c r="EOZ4" s="3485"/>
      <c r="EPA4" s="3485"/>
      <c r="EPB4" s="3485"/>
      <c r="EPC4" s="3485"/>
      <c r="EPD4" s="3485"/>
      <c r="EPE4" s="3485"/>
      <c r="EPF4" s="3485"/>
      <c r="EPG4" s="3485"/>
      <c r="EPH4" s="3485"/>
      <c r="EPI4" s="3485"/>
      <c r="EPJ4" s="3485"/>
      <c r="EPK4" s="3485"/>
      <c r="EPL4" s="3485"/>
      <c r="EPM4" s="3485"/>
      <c r="EPN4" s="3485"/>
      <c r="EPO4" s="3485"/>
      <c r="EPP4" s="3485"/>
      <c r="EPQ4" s="3485"/>
      <c r="EPR4" s="3485"/>
      <c r="EPS4" s="3485"/>
      <c r="EPT4" s="3485"/>
      <c r="EPU4" s="3485"/>
      <c r="EPV4" s="3485"/>
      <c r="EPW4" s="3485"/>
      <c r="EPX4" s="3485"/>
      <c r="EPY4" s="3485"/>
      <c r="EPZ4" s="3485"/>
      <c r="EQA4" s="3485"/>
      <c r="EQB4" s="3485"/>
      <c r="EQC4" s="3485"/>
      <c r="EQD4" s="3485"/>
      <c r="EQE4" s="3485"/>
      <c r="EQF4" s="3485"/>
      <c r="EQG4" s="3485"/>
      <c r="EQH4" s="3485"/>
      <c r="EQI4" s="3485"/>
      <c r="EQJ4" s="3485"/>
      <c r="EQK4" s="3485"/>
      <c r="EQL4" s="3485"/>
      <c r="EQM4" s="3485"/>
      <c r="EQN4" s="3485"/>
      <c r="EQO4" s="3485"/>
      <c r="EQP4" s="3485"/>
      <c r="EQQ4" s="3485"/>
      <c r="EQR4" s="3485"/>
      <c r="EQS4" s="3485"/>
      <c r="EQT4" s="3485"/>
      <c r="EQU4" s="3485"/>
      <c r="EQV4" s="3485"/>
      <c r="EQW4" s="3485"/>
      <c r="EQX4" s="3485"/>
      <c r="EQY4" s="3485"/>
      <c r="EQZ4" s="3485"/>
      <c r="ERA4" s="3485"/>
      <c r="ERB4" s="3485"/>
      <c r="ERC4" s="3485"/>
      <c r="ERD4" s="3485"/>
      <c r="ERE4" s="3485"/>
      <c r="ERF4" s="3485"/>
      <c r="ERG4" s="3485"/>
      <c r="ERH4" s="3485"/>
      <c r="ERI4" s="3485"/>
      <c r="ERJ4" s="3485"/>
      <c r="ERK4" s="3485"/>
      <c r="ERL4" s="3485"/>
      <c r="ERM4" s="3485"/>
      <c r="ERN4" s="3485"/>
      <c r="ERO4" s="3485"/>
      <c r="ERP4" s="3485"/>
      <c r="ERQ4" s="3485"/>
      <c r="ERR4" s="3485"/>
      <c r="ERS4" s="3485"/>
      <c r="ERT4" s="3485"/>
      <c r="ERU4" s="3485"/>
      <c r="ERV4" s="3485"/>
      <c r="ERW4" s="3485"/>
      <c r="ERX4" s="3485"/>
      <c r="ERY4" s="3485"/>
      <c r="ERZ4" s="3485"/>
      <c r="ESA4" s="3485"/>
      <c r="ESB4" s="3485"/>
      <c r="ESC4" s="3485"/>
      <c r="ESD4" s="3485"/>
      <c r="ESE4" s="3485"/>
      <c r="ESF4" s="3485"/>
      <c r="ESG4" s="3485"/>
      <c r="ESH4" s="3485"/>
      <c r="ESI4" s="3485"/>
      <c r="ESJ4" s="3485"/>
      <c r="ESK4" s="3485"/>
      <c r="ESL4" s="3485"/>
      <c r="ESM4" s="3485"/>
      <c r="ESN4" s="3485"/>
      <c r="ESO4" s="3485"/>
      <c r="ESP4" s="3485"/>
      <c r="ESQ4" s="3485"/>
      <c r="ESR4" s="3485"/>
      <c r="ESS4" s="3485"/>
      <c r="EST4" s="3485"/>
      <c r="ESU4" s="3485"/>
      <c r="ESV4" s="3485"/>
      <c r="ESW4" s="3485"/>
      <c r="ESX4" s="3485"/>
      <c r="ESY4" s="3485"/>
      <c r="ESZ4" s="3485"/>
      <c r="ETA4" s="3485"/>
      <c r="ETB4" s="3485"/>
      <c r="ETC4" s="3485"/>
      <c r="ETD4" s="3485"/>
      <c r="ETE4" s="3485"/>
      <c r="ETF4" s="3485"/>
      <c r="ETG4" s="3485"/>
      <c r="ETH4" s="3485"/>
      <c r="ETI4" s="3485"/>
      <c r="ETJ4" s="3485"/>
      <c r="ETK4" s="3485"/>
      <c r="ETL4" s="3485"/>
      <c r="ETM4" s="3485"/>
      <c r="ETN4" s="3485"/>
      <c r="ETO4" s="3485"/>
      <c r="ETP4" s="3485"/>
      <c r="ETQ4" s="3485"/>
      <c r="ETR4" s="3485"/>
      <c r="ETS4" s="3485"/>
      <c r="ETT4" s="3485"/>
      <c r="ETU4" s="3485"/>
      <c r="ETV4" s="3485"/>
      <c r="ETW4" s="3485"/>
      <c r="ETX4" s="3485"/>
      <c r="ETY4" s="3485"/>
      <c r="ETZ4" s="3485"/>
      <c r="EUA4" s="3485"/>
      <c r="EUB4" s="3485"/>
      <c r="EUC4" s="3485"/>
      <c r="EUD4" s="3485"/>
      <c r="EUE4" s="3485"/>
      <c r="EUF4" s="3485"/>
      <c r="EUG4" s="3485"/>
      <c r="EUH4" s="3485"/>
      <c r="EUI4" s="3485"/>
      <c r="EUJ4" s="3485"/>
      <c r="EUK4" s="3485"/>
      <c r="EUL4" s="3485"/>
      <c r="EUM4" s="3485"/>
      <c r="EUN4" s="3485"/>
      <c r="EUO4" s="3485"/>
      <c r="EUP4" s="3485"/>
      <c r="EUQ4" s="3485"/>
      <c r="EUR4" s="3485"/>
      <c r="EUS4" s="3485"/>
      <c r="EUT4" s="3485"/>
      <c r="EUU4" s="3485"/>
      <c r="EUV4" s="3485"/>
      <c r="EUW4" s="3485"/>
      <c r="EUX4" s="3485"/>
      <c r="EUY4" s="3485"/>
      <c r="EUZ4" s="3485"/>
      <c r="EVA4" s="3485"/>
      <c r="EVB4" s="3485"/>
      <c r="EVC4" s="3485"/>
      <c r="EVD4" s="3485"/>
      <c r="EVE4" s="3485"/>
      <c r="EVF4" s="3485"/>
      <c r="EVG4" s="3485"/>
      <c r="EVH4" s="3485"/>
      <c r="EVI4" s="3485"/>
      <c r="EVJ4" s="3485"/>
      <c r="EVK4" s="3485"/>
      <c r="EVL4" s="3485"/>
      <c r="EVM4" s="3485"/>
      <c r="EVN4" s="3485"/>
      <c r="EVO4" s="3485"/>
      <c r="EVP4" s="3485"/>
      <c r="EVQ4" s="3485"/>
      <c r="EVR4" s="3485"/>
      <c r="EVS4" s="3485"/>
      <c r="EVT4" s="3485"/>
      <c r="EVU4" s="3485"/>
      <c r="EVV4" s="3485"/>
      <c r="EVW4" s="3485"/>
      <c r="EVX4" s="3485"/>
      <c r="EVY4" s="3485"/>
      <c r="EVZ4" s="3485"/>
      <c r="EWA4" s="3485"/>
      <c r="EWB4" s="3485"/>
      <c r="EWC4" s="3485"/>
      <c r="EWD4" s="3485"/>
      <c r="EWE4" s="3485"/>
      <c r="EWF4" s="3485"/>
      <c r="EWG4" s="3485"/>
      <c r="EWH4" s="3485"/>
      <c r="EWI4" s="3485"/>
      <c r="EWJ4" s="3485"/>
      <c r="EWK4" s="3485"/>
      <c r="EWL4" s="3485"/>
      <c r="EWM4" s="3485"/>
      <c r="EWN4" s="3485"/>
      <c r="EWO4" s="3485"/>
      <c r="EWP4" s="3485"/>
      <c r="EWQ4" s="3485"/>
      <c r="EWR4" s="3485"/>
      <c r="EWS4" s="3485"/>
      <c r="EWT4" s="3485"/>
      <c r="EWU4" s="3485"/>
      <c r="EWV4" s="3485"/>
      <c r="EWW4" s="3485"/>
      <c r="EWX4" s="3485"/>
      <c r="EWY4" s="3485"/>
      <c r="EWZ4" s="3485"/>
      <c r="EXA4" s="3485"/>
      <c r="EXB4" s="3485"/>
      <c r="EXC4" s="3485"/>
      <c r="EXD4" s="3485"/>
      <c r="EXE4" s="3485"/>
      <c r="EXF4" s="3485"/>
      <c r="EXG4" s="3485"/>
      <c r="EXH4" s="3485"/>
      <c r="EXI4" s="3485"/>
      <c r="EXJ4" s="3485"/>
      <c r="EXK4" s="3485"/>
      <c r="EXL4" s="3485"/>
      <c r="EXM4" s="3485"/>
      <c r="EXN4" s="3485"/>
      <c r="EXO4" s="3485"/>
      <c r="EXP4" s="3485"/>
      <c r="EXQ4" s="3485"/>
      <c r="EXR4" s="3485"/>
      <c r="EXS4" s="3485"/>
      <c r="EXT4" s="3485"/>
      <c r="EXU4" s="3485"/>
      <c r="EXV4" s="3485"/>
      <c r="EXW4" s="3485"/>
      <c r="EXX4" s="3485"/>
      <c r="EXY4" s="3485"/>
      <c r="EXZ4" s="3485"/>
      <c r="EYA4" s="3485"/>
      <c r="EYB4" s="3485"/>
      <c r="EYC4" s="3485"/>
      <c r="EYD4" s="3485"/>
      <c r="EYE4" s="3485"/>
      <c r="EYF4" s="3485"/>
      <c r="EYG4" s="3485"/>
      <c r="EYH4" s="3485"/>
      <c r="EYI4" s="3485"/>
      <c r="EYJ4" s="3485"/>
      <c r="EYK4" s="3485"/>
      <c r="EYL4" s="3485"/>
      <c r="EYM4" s="3485"/>
      <c r="EYN4" s="3485"/>
      <c r="EYO4" s="3485"/>
      <c r="EYP4" s="3485"/>
      <c r="EYQ4" s="3485"/>
      <c r="EYR4" s="3485"/>
      <c r="EYS4" s="3485"/>
      <c r="EYT4" s="3485"/>
      <c r="EYU4" s="3485"/>
      <c r="EYV4" s="3485"/>
      <c r="EYW4" s="3485"/>
      <c r="EYX4" s="3485"/>
      <c r="EYY4" s="3485"/>
      <c r="EYZ4" s="3485"/>
      <c r="EZA4" s="3485"/>
      <c r="EZB4" s="3485"/>
      <c r="EZC4" s="3485"/>
      <c r="EZD4" s="3485"/>
      <c r="EZE4" s="3485"/>
      <c r="EZF4" s="3485"/>
      <c r="EZG4" s="3485"/>
      <c r="EZH4" s="3485"/>
      <c r="EZI4" s="3485"/>
      <c r="EZJ4" s="3485"/>
      <c r="EZK4" s="3485"/>
      <c r="EZL4" s="3485"/>
      <c r="EZM4" s="3485"/>
      <c r="EZN4" s="3485"/>
      <c r="EZO4" s="3485"/>
      <c r="EZP4" s="3485"/>
      <c r="EZQ4" s="3485"/>
      <c r="EZR4" s="3485"/>
      <c r="EZS4" s="3485"/>
      <c r="EZT4" s="3485"/>
      <c r="EZU4" s="3485"/>
      <c r="EZV4" s="3485"/>
      <c r="EZW4" s="3485"/>
      <c r="EZX4" s="3485"/>
      <c r="EZY4" s="3485"/>
      <c r="EZZ4" s="3485"/>
      <c r="FAA4" s="3485"/>
      <c r="FAB4" s="3485"/>
      <c r="FAC4" s="3485"/>
      <c r="FAD4" s="3485"/>
      <c r="FAE4" s="3485"/>
      <c r="FAF4" s="3485"/>
      <c r="FAG4" s="3485"/>
      <c r="FAH4" s="3485"/>
      <c r="FAI4" s="3485"/>
      <c r="FAJ4" s="3485"/>
      <c r="FAK4" s="3485"/>
      <c r="FAL4" s="3485"/>
      <c r="FAM4" s="3485"/>
      <c r="FAN4" s="3485"/>
      <c r="FAO4" s="3485"/>
      <c r="FAP4" s="3485"/>
      <c r="FAQ4" s="3485"/>
      <c r="FAR4" s="3485"/>
      <c r="FAS4" s="3485"/>
      <c r="FAT4" s="3485"/>
      <c r="FAU4" s="3485"/>
      <c r="FAV4" s="3485"/>
      <c r="FAW4" s="3485"/>
      <c r="FAX4" s="3485"/>
      <c r="FAY4" s="3485"/>
      <c r="FAZ4" s="3485"/>
      <c r="FBA4" s="3485"/>
      <c r="FBB4" s="3485"/>
      <c r="FBC4" s="3485"/>
      <c r="FBD4" s="3485"/>
      <c r="FBE4" s="3485"/>
      <c r="FBF4" s="3485"/>
      <c r="FBG4" s="3485"/>
      <c r="FBH4" s="3485"/>
      <c r="FBI4" s="3485"/>
      <c r="FBJ4" s="3485"/>
      <c r="FBK4" s="3485"/>
      <c r="FBL4" s="3485"/>
      <c r="FBM4" s="3485"/>
      <c r="FBN4" s="3485"/>
      <c r="FBO4" s="3485"/>
      <c r="FBP4" s="3485"/>
      <c r="FBQ4" s="3485"/>
      <c r="FBR4" s="3485"/>
      <c r="FBS4" s="3485"/>
      <c r="FBT4" s="3485"/>
      <c r="FBU4" s="3485"/>
      <c r="FBV4" s="3485"/>
      <c r="FBW4" s="3485"/>
      <c r="FBX4" s="3485"/>
      <c r="FBY4" s="3485"/>
      <c r="FBZ4" s="3485"/>
      <c r="FCA4" s="3485"/>
      <c r="FCB4" s="3485"/>
      <c r="FCC4" s="3485"/>
      <c r="FCD4" s="3485"/>
      <c r="FCE4" s="3485"/>
      <c r="FCF4" s="3485"/>
      <c r="FCG4" s="3485"/>
      <c r="FCH4" s="3485"/>
      <c r="FCI4" s="3485"/>
      <c r="FCJ4" s="3485"/>
      <c r="FCK4" s="3485"/>
      <c r="FCL4" s="3485"/>
      <c r="FCM4" s="3485"/>
      <c r="FCN4" s="3485"/>
      <c r="FCO4" s="3485"/>
      <c r="FCP4" s="3485"/>
      <c r="FCQ4" s="3485"/>
      <c r="FCR4" s="3485"/>
      <c r="FCS4" s="3485"/>
      <c r="FCT4" s="3485"/>
      <c r="FCU4" s="3485"/>
      <c r="FCV4" s="3485"/>
      <c r="FCW4" s="3485"/>
      <c r="FCX4" s="3485"/>
      <c r="FCY4" s="3485"/>
      <c r="FCZ4" s="3485"/>
      <c r="FDA4" s="3485"/>
      <c r="FDB4" s="3485"/>
      <c r="FDC4" s="3485"/>
      <c r="FDD4" s="3485"/>
      <c r="FDE4" s="3485"/>
      <c r="FDF4" s="3485"/>
      <c r="FDG4" s="3485"/>
      <c r="FDH4" s="3485"/>
      <c r="FDI4" s="3485"/>
      <c r="FDJ4" s="3485"/>
      <c r="FDK4" s="3485"/>
      <c r="FDL4" s="3485"/>
      <c r="FDM4" s="3485"/>
      <c r="FDN4" s="3485"/>
      <c r="FDO4" s="3485"/>
      <c r="FDP4" s="3485"/>
      <c r="FDQ4" s="3485"/>
      <c r="FDR4" s="3485"/>
      <c r="FDS4" s="3485"/>
      <c r="FDT4" s="3485"/>
      <c r="FDU4" s="3485"/>
      <c r="FDV4" s="3485"/>
      <c r="FDW4" s="3485"/>
      <c r="FDX4" s="3485"/>
      <c r="FDY4" s="3485"/>
      <c r="FDZ4" s="3485"/>
      <c r="FEA4" s="3485"/>
      <c r="FEB4" s="3485"/>
      <c r="FEC4" s="3485"/>
      <c r="FED4" s="3485"/>
      <c r="FEE4" s="3485"/>
      <c r="FEF4" s="3485"/>
      <c r="FEG4" s="3485"/>
      <c r="FEH4" s="3485"/>
      <c r="FEI4" s="3485"/>
      <c r="FEJ4" s="3485"/>
      <c r="FEK4" s="3485"/>
      <c r="FEL4" s="3485"/>
      <c r="FEM4" s="3485"/>
      <c r="FEN4" s="3485"/>
      <c r="FEO4" s="3485"/>
      <c r="FEP4" s="3485"/>
      <c r="FEQ4" s="3485"/>
      <c r="FER4" s="3485"/>
      <c r="FES4" s="3485"/>
      <c r="FET4" s="3485"/>
      <c r="FEU4" s="3485"/>
      <c r="FEV4" s="3485"/>
      <c r="FEW4" s="3485"/>
      <c r="FEX4" s="3485"/>
      <c r="FEY4" s="3485"/>
      <c r="FEZ4" s="3485"/>
      <c r="FFA4" s="3485"/>
      <c r="FFB4" s="3485"/>
      <c r="FFC4" s="3485"/>
      <c r="FFD4" s="3485"/>
      <c r="FFE4" s="3485"/>
      <c r="FFF4" s="3485"/>
      <c r="FFG4" s="3485"/>
      <c r="FFH4" s="3485"/>
      <c r="FFI4" s="3485"/>
      <c r="FFJ4" s="3485"/>
      <c r="FFK4" s="3485"/>
      <c r="FFL4" s="3485"/>
      <c r="FFM4" s="3485"/>
      <c r="FFN4" s="3485"/>
      <c r="FFO4" s="3485"/>
      <c r="FFP4" s="3485"/>
      <c r="FFQ4" s="3485"/>
      <c r="FFR4" s="3485"/>
      <c r="FFS4" s="3485"/>
      <c r="FFT4" s="3485"/>
      <c r="FFU4" s="3485"/>
      <c r="FFV4" s="3485"/>
      <c r="FFW4" s="3485"/>
      <c r="FFX4" s="3485"/>
      <c r="FFY4" s="3485"/>
      <c r="FFZ4" s="3485"/>
      <c r="FGA4" s="3485"/>
      <c r="FGB4" s="3485"/>
      <c r="FGC4" s="3485"/>
      <c r="FGD4" s="3485"/>
      <c r="FGE4" s="3485"/>
      <c r="FGF4" s="3485"/>
      <c r="FGG4" s="3485"/>
      <c r="FGH4" s="3485"/>
      <c r="FGI4" s="3485"/>
      <c r="FGJ4" s="3485"/>
      <c r="FGK4" s="3485"/>
      <c r="FGL4" s="3485"/>
      <c r="FGM4" s="3485"/>
      <c r="FGN4" s="3485"/>
      <c r="FGO4" s="3485"/>
      <c r="FGP4" s="3485"/>
      <c r="FGQ4" s="3485"/>
      <c r="FGR4" s="3485"/>
      <c r="FGS4" s="3485"/>
      <c r="FGT4" s="3485"/>
      <c r="FGU4" s="3485"/>
      <c r="FGV4" s="3485"/>
      <c r="FGW4" s="3485"/>
      <c r="FGX4" s="3485"/>
      <c r="FGY4" s="3485"/>
      <c r="FGZ4" s="3485"/>
      <c r="FHA4" s="3485"/>
      <c r="FHB4" s="3485"/>
      <c r="FHC4" s="3485"/>
      <c r="FHD4" s="3485"/>
      <c r="FHE4" s="3485"/>
      <c r="FHF4" s="3485"/>
      <c r="FHG4" s="3485"/>
      <c r="FHH4" s="3485"/>
      <c r="FHI4" s="3485"/>
      <c r="FHJ4" s="3485"/>
      <c r="FHK4" s="3485"/>
      <c r="FHL4" s="3485"/>
      <c r="FHM4" s="3485"/>
      <c r="FHN4" s="3485"/>
      <c r="FHO4" s="3485"/>
      <c r="FHP4" s="3485"/>
      <c r="FHQ4" s="3485"/>
      <c r="FHR4" s="3485"/>
      <c r="FHS4" s="3485"/>
      <c r="FHT4" s="3485"/>
      <c r="FHU4" s="3485"/>
      <c r="FHV4" s="3485"/>
      <c r="FHW4" s="3485"/>
      <c r="FHX4" s="3485"/>
      <c r="FHY4" s="3485"/>
      <c r="FHZ4" s="3485"/>
      <c r="FIA4" s="3485"/>
      <c r="FIB4" s="3485"/>
      <c r="FIC4" s="3485"/>
      <c r="FID4" s="3485"/>
      <c r="FIE4" s="3485"/>
      <c r="FIF4" s="3485"/>
      <c r="FIG4" s="3485"/>
      <c r="FIH4" s="3485"/>
      <c r="FII4" s="3485"/>
      <c r="FIJ4" s="3485"/>
      <c r="FIK4" s="3485"/>
      <c r="FIL4" s="3485"/>
      <c r="FIM4" s="3485"/>
      <c r="FIN4" s="3485"/>
      <c r="FIO4" s="3485"/>
      <c r="FIP4" s="3485"/>
      <c r="FIQ4" s="3485"/>
      <c r="FIR4" s="3485"/>
      <c r="FIS4" s="3485"/>
      <c r="FIT4" s="3485"/>
      <c r="FIU4" s="3485"/>
      <c r="FIV4" s="3485"/>
      <c r="FIW4" s="3485"/>
      <c r="FIX4" s="3485"/>
      <c r="FIY4" s="3485"/>
      <c r="FIZ4" s="3485"/>
      <c r="FJA4" s="3485"/>
      <c r="FJB4" s="3485"/>
      <c r="FJC4" s="3485"/>
      <c r="FJD4" s="3485"/>
      <c r="FJE4" s="3485"/>
      <c r="FJF4" s="3485"/>
      <c r="FJG4" s="3485"/>
      <c r="FJH4" s="3485"/>
      <c r="FJI4" s="3485"/>
      <c r="FJJ4" s="3485"/>
      <c r="FJK4" s="3485"/>
      <c r="FJL4" s="3485"/>
      <c r="FJM4" s="3485"/>
      <c r="FJN4" s="3485"/>
      <c r="FJO4" s="3485"/>
      <c r="FJP4" s="3485"/>
      <c r="FJQ4" s="3485"/>
      <c r="FJR4" s="3485"/>
      <c r="FJS4" s="3485"/>
      <c r="FJT4" s="3485"/>
      <c r="FJU4" s="3485"/>
      <c r="FJV4" s="3485"/>
      <c r="FJW4" s="3485"/>
      <c r="FJX4" s="3485"/>
      <c r="FJY4" s="3485"/>
      <c r="FJZ4" s="3485"/>
      <c r="FKA4" s="3485"/>
      <c r="FKB4" s="3485"/>
      <c r="FKC4" s="3485"/>
      <c r="FKD4" s="3485"/>
      <c r="FKE4" s="3485"/>
      <c r="FKF4" s="3485"/>
      <c r="FKG4" s="3485"/>
      <c r="FKH4" s="3485"/>
      <c r="FKI4" s="3485"/>
      <c r="FKJ4" s="3485"/>
      <c r="FKK4" s="3485"/>
      <c r="FKL4" s="3485"/>
      <c r="FKM4" s="3485"/>
      <c r="FKN4" s="3485"/>
      <c r="FKO4" s="3485"/>
      <c r="FKP4" s="3485"/>
      <c r="FKQ4" s="3485"/>
      <c r="FKR4" s="3485"/>
      <c r="FKS4" s="3485"/>
      <c r="FKT4" s="3485"/>
      <c r="FKU4" s="3485"/>
      <c r="FKV4" s="3485"/>
      <c r="FKW4" s="3485"/>
      <c r="FKX4" s="3485"/>
      <c r="FKY4" s="3485"/>
      <c r="FKZ4" s="3485"/>
      <c r="FLA4" s="3485"/>
      <c r="FLB4" s="3485"/>
      <c r="FLC4" s="3485"/>
      <c r="FLD4" s="3485"/>
      <c r="FLE4" s="3485"/>
      <c r="FLF4" s="3485"/>
      <c r="FLG4" s="3485"/>
      <c r="FLH4" s="3485"/>
      <c r="FLI4" s="3485"/>
      <c r="FLJ4" s="3485"/>
      <c r="FLK4" s="3485"/>
      <c r="FLL4" s="3485"/>
      <c r="FLM4" s="3485"/>
      <c r="FLN4" s="3485"/>
      <c r="FLO4" s="3485"/>
      <c r="FLP4" s="3485"/>
      <c r="FLQ4" s="3485"/>
      <c r="FLR4" s="3485"/>
      <c r="FLS4" s="3485"/>
      <c r="FLT4" s="3485"/>
      <c r="FLU4" s="3485"/>
      <c r="FLV4" s="3485"/>
      <c r="FLW4" s="3485"/>
      <c r="FLX4" s="3485"/>
      <c r="FLY4" s="3485"/>
      <c r="FLZ4" s="3485"/>
      <c r="FMA4" s="3485"/>
      <c r="FMB4" s="3485"/>
      <c r="FMC4" s="3485"/>
      <c r="FMD4" s="3485"/>
      <c r="FME4" s="3485"/>
      <c r="FMF4" s="3485"/>
      <c r="FMG4" s="3485"/>
      <c r="FMH4" s="3485"/>
      <c r="FMI4" s="3485"/>
      <c r="FMJ4" s="3485"/>
      <c r="FMK4" s="3485"/>
      <c r="FML4" s="3485"/>
      <c r="FMM4" s="3485"/>
      <c r="FMN4" s="3485"/>
      <c r="FMO4" s="3485"/>
      <c r="FMP4" s="3485"/>
      <c r="FMQ4" s="3485"/>
      <c r="FMR4" s="3485"/>
      <c r="FMS4" s="3485"/>
      <c r="FMT4" s="3485"/>
      <c r="FMU4" s="3485"/>
      <c r="FMV4" s="3485"/>
      <c r="FMW4" s="3485"/>
      <c r="FMX4" s="3485"/>
      <c r="FMY4" s="3485"/>
      <c r="FMZ4" s="3485"/>
      <c r="FNA4" s="3485"/>
      <c r="FNB4" s="3485"/>
      <c r="FNC4" s="3485"/>
      <c r="FND4" s="3485"/>
      <c r="FNE4" s="3485"/>
      <c r="FNF4" s="3485"/>
      <c r="FNG4" s="3485"/>
      <c r="FNH4" s="3485"/>
      <c r="FNI4" s="3485"/>
      <c r="FNJ4" s="3485"/>
      <c r="FNK4" s="3485"/>
      <c r="FNL4" s="3485"/>
      <c r="FNM4" s="3485"/>
      <c r="FNN4" s="3485"/>
      <c r="FNO4" s="3485"/>
      <c r="FNP4" s="3485"/>
      <c r="FNQ4" s="3485"/>
      <c r="FNR4" s="3485"/>
      <c r="FNS4" s="3485"/>
      <c r="FNT4" s="3485"/>
      <c r="FNU4" s="3485"/>
      <c r="FNV4" s="3485"/>
      <c r="FNW4" s="3485"/>
      <c r="FNX4" s="3485"/>
      <c r="FNY4" s="3485"/>
      <c r="FNZ4" s="3485"/>
      <c r="FOA4" s="3485"/>
      <c r="FOB4" s="3485"/>
      <c r="FOC4" s="3485"/>
      <c r="FOD4" s="3485"/>
      <c r="FOE4" s="3485"/>
      <c r="FOF4" s="3485"/>
      <c r="FOG4" s="3485"/>
      <c r="FOH4" s="3485"/>
      <c r="FOI4" s="3485"/>
      <c r="FOJ4" s="3485"/>
      <c r="FOK4" s="3485"/>
      <c r="FOL4" s="3485"/>
      <c r="FOM4" s="3485"/>
      <c r="FON4" s="3485"/>
      <c r="FOO4" s="3485"/>
      <c r="FOP4" s="3485"/>
      <c r="FOQ4" s="3485"/>
      <c r="FOR4" s="3485"/>
      <c r="FOS4" s="3485"/>
      <c r="FOT4" s="3485"/>
      <c r="FOU4" s="3485"/>
      <c r="FOV4" s="3485"/>
      <c r="FOW4" s="3485"/>
      <c r="FOX4" s="3485"/>
      <c r="FOY4" s="3485"/>
      <c r="FOZ4" s="3485"/>
      <c r="FPA4" s="3485"/>
      <c r="FPB4" s="3485"/>
      <c r="FPC4" s="3485"/>
      <c r="FPD4" s="3485"/>
      <c r="FPE4" s="3485"/>
      <c r="FPF4" s="3485"/>
      <c r="FPG4" s="3485"/>
      <c r="FPH4" s="3485"/>
      <c r="FPI4" s="3485"/>
      <c r="FPJ4" s="3485"/>
      <c r="FPK4" s="3485"/>
      <c r="FPL4" s="3485"/>
      <c r="FPM4" s="3485"/>
      <c r="FPN4" s="3485"/>
      <c r="FPO4" s="3485"/>
      <c r="FPP4" s="3485"/>
      <c r="FPQ4" s="3485"/>
      <c r="FPR4" s="3485"/>
      <c r="FPS4" s="3485"/>
      <c r="FPT4" s="3485"/>
      <c r="FPU4" s="3485"/>
      <c r="FPV4" s="3485"/>
      <c r="FPW4" s="3485"/>
      <c r="FPX4" s="3485"/>
      <c r="FPY4" s="3485"/>
      <c r="FPZ4" s="3485"/>
      <c r="FQA4" s="3485"/>
      <c r="FQB4" s="3485"/>
      <c r="FQC4" s="3485"/>
      <c r="FQD4" s="3485"/>
      <c r="FQE4" s="3485"/>
      <c r="FQF4" s="3485"/>
      <c r="FQG4" s="3485"/>
      <c r="FQH4" s="3485"/>
      <c r="FQI4" s="3485"/>
      <c r="FQJ4" s="3485"/>
      <c r="FQK4" s="3485"/>
      <c r="FQL4" s="3485"/>
      <c r="FQM4" s="3485"/>
      <c r="FQN4" s="3485"/>
      <c r="FQO4" s="3485"/>
      <c r="FQP4" s="3485"/>
      <c r="FQQ4" s="3485"/>
      <c r="FQR4" s="3485"/>
      <c r="FQS4" s="3485"/>
      <c r="FQT4" s="3485"/>
      <c r="FQU4" s="3485"/>
      <c r="FQV4" s="3485"/>
      <c r="FQW4" s="3485"/>
      <c r="FQX4" s="3485"/>
      <c r="FQY4" s="3485"/>
      <c r="FQZ4" s="3485"/>
      <c r="FRA4" s="3485"/>
      <c r="FRB4" s="3485"/>
      <c r="FRC4" s="3485"/>
      <c r="FRD4" s="3485"/>
      <c r="FRE4" s="3485"/>
      <c r="FRF4" s="3485"/>
      <c r="FRG4" s="3485"/>
      <c r="FRH4" s="3485"/>
      <c r="FRI4" s="3485"/>
      <c r="FRJ4" s="3485"/>
      <c r="FRK4" s="3485"/>
      <c r="FRL4" s="3485"/>
      <c r="FRM4" s="3485"/>
      <c r="FRN4" s="3485"/>
      <c r="FRO4" s="3485"/>
      <c r="FRP4" s="3485"/>
      <c r="FRQ4" s="3485"/>
      <c r="FRR4" s="3485"/>
      <c r="FRS4" s="3485"/>
      <c r="FRT4" s="3485"/>
      <c r="FRU4" s="3485"/>
      <c r="FRV4" s="3485"/>
      <c r="FRW4" s="3485"/>
      <c r="FRX4" s="3485"/>
      <c r="FRY4" s="3485"/>
      <c r="FRZ4" s="3485"/>
      <c r="FSA4" s="3485"/>
      <c r="FSB4" s="3485"/>
      <c r="FSC4" s="3485"/>
      <c r="FSD4" s="3485"/>
      <c r="FSE4" s="3485"/>
      <c r="FSF4" s="3485"/>
      <c r="FSG4" s="3485"/>
      <c r="FSH4" s="3485"/>
      <c r="FSI4" s="3485"/>
      <c r="FSJ4" s="3485"/>
      <c r="FSK4" s="3485"/>
      <c r="FSL4" s="3485"/>
      <c r="FSM4" s="3485"/>
      <c r="FSN4" s="3485"/>
      <c r="FSO4" s="3485"/>
      <c r="FSP4" s="3485"/>
      <c r="FSQ4" s="3485"/>
      <c r="FSR4" s="3485"/>
      <c r="FSS4" s="3485"/>
      <c r="FST4" s="3485"/>
      <c r="FSU4" s="3485"/>
      <c r="FSV4" s="3485"/>
      <c r="FSW4" s="3485"/>
      <c r="FSX4" s="3485"/>
      <c r="FSY4" s="3485"/>
      <c r="FSZ4" s="3485"/>
      <c r="FTA4" s="3485"/>
      <c r="FTB4" s="3485"/>
      <c r="FTC4" s="3485"/>
      <c r="FTD4" s="3485"/>
      <c r="FTE4" s="3485"/>
      <c r="FTF4" s="3485"/>
      <c r="FTG4" s="3485"/>
      <c r="FTH4" s="3485"/>
      <c r="FTI4" s="3485"/>
      <c r="FTJ4" s="3485"/>
      <c r="FTK4" s="3485"/>
      <c r="FTL4" s="3485"/>
      <c r="FTM4" s="3485"/>
      <c r="FTN4" s="3485"/>
      <c r="FTO4" s="3485"/>
      <c r="FTP4" s="3485"/>
      <c r="FTQ4" s="3485"/>
      <c r="FTR4" s="3485"/>
      <c r="FTS4" s="3485"/>
      <c r="FTT4" s="3485"/>
      <c r="FTU4" s="3485"/>
      <c r="FTV4" s="3485"/>
      <c r="FTW4" s="3485"/>
      <c r="FTX4" s="3485"/>
      <c r="FTY4" s="3485"/>
      <c r="FTZ4" s="3485"/>
      <c r="FUA4" s="3485"/>
      <c r="FUB4" s="3485"/>
      <c r="FUC4" s="3485"/>
      <c r="FUD4" s="3485"/>
      <c r="FUE4" s="3485"/>
      <c r="FUF4" s="3485"/>
      <c r="FUG4" s="3485"/>
      <c r="FUH4" s="3485"/>
      <c r="FUI4" s="3485"/>
      <c r="FUJ4" s="3485"/>
      <c r="FUK4" s="3485"/>
      <c r="FUL4" s="3485"/>
      <c r="FUM4" s="3485"/>
      <c r="FUN4" s="3485"/>
      <c r="FUO4" s="3485"/>
      <c r="FUP4" s="3485"/>
      <c r="FUQ4" s="3485"/>
      <c r="FUR4" s="3485"/>
      <c r="FUS4" s="3485"/>
      <c r="FUT4" s="3485"/>
      <c r="FUU4" s="3485"/>
      <c r="FUV4" s="3485"/>
      <c r="FUW4" s="3485"/>
      <c r="FUX4" s="3485"/>
      <c r="FUY4" s="3485"/>
      <c r="FUZ4" s="3485"/>
      <c r="FVA4" s="3485"/>
      <c r="FVB4" s="3485"/>
      <c r="FVC4" s="3485"/>
      <c r="FVD4" s="3485"/>
      <c r="FVE4" s="3485"/>
      <c r="FVF4" s="3485"/>
      <c r="FVG4" s="3485"/>
      <c r="FVH4" s="3485"/>
      <c r="FVI4" s="3485"/>
      <c r="FVJ4" s="3485"/>
      <c r="FVK4" s="3485"/>
      <c r="FVL4" s="3485"/>
      <c r="FVM4" s="3485"/>
      <c r="FVN4" s="3485"/>
      <c r="FVO4" s="3485"/>
      <c r="FVP4" s="3485"/>
      <c r="FVQ4" s="3485"/>
      <c r="FVR4" s="3485"/>
      <c r="FVS4" s="3485"/>
      <c r="FVT4" s="3485"/>
      <c r="FVU4" s="3485"/>
      <c r="FVV4" s="3485"/>
      <c r="FVW4" s="3485"/>
      <c r="FVX4" s="3485"/>
      <c r="FVY4" s="3485"/>
      <c r="FVZ4" s="3485"/>
      <c r="FWA4" s="3485"/>
      <c r="FWB4" s="3485"/>
      <c r="FWC4" s="3485"/>
      <c r="FWD4" s="3485"/>
      <c r="FWE4" s="3485"/>
      <c r="FWF4" s="3485"/>
      <c r="FWG4" s="3485"/>
      <c r="FWH4" s="3485"/>
      <c r="FWI4" s="3485"/>
      <c r="FWJ4" s="3485"/>
      <c r="FWK4" s="3485"/>
      <c r="FWL4" s="3485"/>
      <c r="FWM4" s="3485"/>
      <c r="FWN4" s="3485"/>
      <c r="FWO4" s="3485"/>
      <c r="FWP4" s="3485"/>
      <c r="FWQ4" s="3485"/>
      <c r="FWR4" s="3485"/>
      <c r="FWS4" s="3485"/>
      <c r="FWT4" s="3485"/>
      <c r="FWU4" s="3485"/>
      <c r="FWV4" s="3485"/>
      <c r="FWW4" s="3485"/>
      <c r="FWX4" s="3485"/>
      <c r="FWY4" s="3485"/>
      <c r="FWZ4" s="3485"/>
      <c r="FXA4" s="3485"/>
      <c r="FXB4" s="3485"/>
      <c r="FXC4" s="3485"/>
      <c r="FXD4" s="3485"/>
      <c r="FXE4" s="3485"/>
      <c r="FXF4" s="3485"/>
      <c r="FXG4" s="3485"/>
      <c r="FXH4" s="3485"/>
      <c r="FXI4" s="3485"/>
      <c r="FXJ4" s="3485"/>
      <c r="FXK4" s="3485"/>
      <c r="FXL4" s="3485"/>
      <c r="FXM4" s="3485"/>
      <c r="FXN4" s="3485"/>
      <c r="FXO4" s="3485"/>
      <c r="FXP4" s="3485"/>
      <c r="FXQ4" s="3485"/>
      <c r="FXR4" s="3485"/>
      <c r="FXS4" s="3485"/>
      <c r="FXT4" s="3485"/>
      <c r="FXU4" s="3485"/>
      <c r="FXV4" s="3485"/>
      <c r="FXW4" s="3485"/>
      <c r="FXX4" s="3485"/>
      <c r="FXY4" s="3485"/>
      <c r="FXZ4" s="3485"/>
      <c r="FYA4" s="3485"/>
      <c r="FYB4" s="3485"/>
      <c r="FYC4" s="3485"/>
      <c r="FYD4" s="3485"/>
      <c r="FYE4" s="3485"/>
      <c r="FYF4" s="3485"/>
      <c r="FYG4" s="3485"/>
      <c r="FYH4" s="3485"/>
      <c r="FYI4" s="3485"/>
      <c r="FYJ4" s="3485"/>
      <c r="FYK4" s="3485"/>
      <c r="FYL4" s="3485"/>
      <c r="FYM4" s="3485"/>
      <c r="FYN4" s="3485"/>
      <c r="FYO4" s="3485"/>
      <c r="FYP4" s="3485"/>
      <c r="FYQ4" s="3485"/>
      <c r="FYR4" s="3485"/>
      <c r="FYS4" s="3485"/>
      <c r="FYT4" s="3485"/>
      <c r="FYU4" s="3485"/>
      <c r="FYV4" s="3485"/>
      <c r="FYW4" s="3485"/>
      <c r="FYX4" s="3485"/>
      <c r="FYY4" s="3485"/>
      <c r="FYZ4" s="3485"/>
      <c r="FZA4" s="3485"/>
      <c r="FZB4" s="3485"/>
      <c r="FZC4" s="3485"/>
      <c r="FZD4" s="3485"/>
      <c r="FZE4" s="3485"/>
      <c r="FZF4" s="3485"/>
      <c r="FZG4" s="3485"/>
      <c r="FZH4" s="3485"/>
      <c r="FZI4" s="3485"/>
      <c r="FZJ4" s="3485"/>
      <c r="FZK4" s="3485"/>
      <c r="FZL4" s="3485"/>
      <c r="FZM4" s="3485"/>
      <c r="FZN4" s="3485"/>
      <c r="FZO4" s="3485"/>
      <c r="FZP4" s="3485"/>
      <c r="FZQ4" s="3485"/>
      <c r="FZR4" s="3485"/>
      <c r="FZS4" s="3485"/>
      <c r="FZT4" s="3485"/>
      <c r="FZU4" s="3485"/>
      <c r="FZV4" s="3485"/>
      <c r="FZW4" s="3485"/>
      <c r="FZX4" s="3485"/>
      <c r="FZY4" s="3485"/>
      <c r="FZZ4" s="3485"/>
      <c r="GAA4" s="3485"/>
      <c r="GAB4" s="3485"/>
      <c r="GAC4" s="3485"/>
      <c r="GAD4" s="3485"/>
      <c r="GAE4" s="3485"/>
      <c r="GAF4" s="3485"/>
      <c r="GAG4" s="3485"/>
      <c r="GAH4" s="3485"/>
      <c r="GAI4" s="3485"/>
      <c r="GAJ4" s="3485"/>
      <c r="GAK4" s="3485"/>
      <c r="GAL4" s="3485"/>
      <c r="GAM4" s="3485"/>
      <c r="GAN4" s="3485"/>
      <c r="GAO4" s="3485"/>
      <c r="GAP4" s="3485"/>
      <c r="GAQ4" s="3485"/>
      <c r="GAR4" s="3485"/>
      <c r="GAS4" s="3485"/>
      <c r="GAT4" s="3485"/>
      <c r="GAU4" s="3485"/>
      <c r="GAV4" s="3485"/>
      <c r="GAW4" s="3485"/>
      <c r="GAX4" s="3485"/>
      <c r="GAY4" s="3485"/>
      <c r="GAZ4" s="3485"/>
      <c r="GBA4" s="3485"/>
      <c r="GBB4" s="3485"/>
      <c r="GBC4" s="3485"/>
      <c r="GBD4" s="3485"/>
      <c r="GBE4" s="3485"/>
      <c r="GBF4" s="3485"/>
      <c r="GBG4" s="3485"/>
      <c r="GBH4" s="3485"/>
      <c r="GBI4" s="3485"/>
      <c r="GBJ4" s="3485"/>
      <c r="GBK4" s="3485"/>
      <c r="GBL4" s="3485"/>
      <c r="GBM4" s="3485"/>
      <c r="GBN4" s="3485"/>
      <c r="GBO4" s="3485"/>
      <c r="GBP4" s="3485"/>
      <c r="GBQ4" s="3485"/>
      <c r="GBR4" s="3485"/>
      <c r="GBS4" s="3485"/>
      <c r="GBT4" s="3485"/>
      <c r="GBU4" s="3485"/>
      <c r="GBV4" s="3485"/>
      <c r="GBW4" s="3485"/>
      <c r="GBX4" s="3485"/>
      <c r="GBY4" s="3485"/>
      <c r="GBZ4" s="3485"/>
      <c r="GCA4" s="3485"/>
      <c r="GCB4" s="3485"/>
      <c r="GCC4" s="3485"/>
      <c r="GCD4" s="3485"/>
      <c r="GCE4" s="3485"/>
      <c r="GCF4" s="3485"/>
      <c r="GCG4" s="3485"/>
      <c r="GCH4" s="3485"/>
      <c r="GCI4" s="3485"/>
      <c r="GCJ4" s="3485"/>
      <c r="GCK4" s="3485"/>
      <c r="GCL4" s="3485"/>
      <c r="GCM4" s="3485"/>
      <c r="GCN4" s="3485"/>
      <c r="GCO4" s="3485"/>
      <c r="GCP4" s="3485"/>
      <c r="GCQ4" s="3485"/>
      <c r="GCR4" s="3485"/>
      <c r="GCS4" s="3485"/>
      <c r="GCT4" s="3485"/>
      <c r="GCU4" s="3485"/>
      <c r="GCV4" s="3485"/>
      <c r="GCW4" s="3485"/>
      <c r="GCX4" s="3485"/>
      <c r="GCY4" s="3485"/>
      <c r="GCZ4" s="3485"/>
      <c r="GDA4" s="3485"/>
      <c r="GDB4" s="3485"/>
      <c r="GDC4" s="3485"/>
      <c r="GDD4" s="3485"/>
      <c r="GDE4" s="3485"/>
      <c r="GDF4" s="3485"/>
      <c r="GDG4" s="3485"/>
      <c r="GDH4" s="3485"/>
      <c r="GDI4" s="3485"/>
      <c r="GDJ4" s="3485"/>
      <c r="GDK4" s="3485"/>
      <c r="GDL4" s="3485"/>
      <c r="GDM4" s="3485"/>
      <c r="GDN4" s="3485"/>
      <c r="GDO4" s="3485"/>
      <c r="GDP4" s="3485"/>
      <c r="GDQ4" s="3485"/>
      <c r="GDR4" s="3485"/>
      <c r="GDS4" s="3485"/>
      <c r="GDT4" s="3485"/>
      <c r="GDU4" s="3485"/>
      <c r="GDV4" s="3485"/>
      <c r="GDW4" s="3485"/>
      <c r="GDX4" s="3485"/>
      <c r="GDY4" s="3485"/>
      <c r="GDZ4" s="3485"/>
      <c r="GEA4" s="3485"/>
      <c r="GEB4" s="3485"/>
      <c r="GEC4" s="3485"/>
      <c r="GED4" s="3485"/>
      <c r="GEE4" s="3485"/>
      <c r="GEF4" s="3485"/>
      <c r="GEG4" s="3485"/>
      <c r="GEH4" s="3485"/>
      <c r="GEI4" s="3485"/>
      <c r="GEJ4" s="3485"/>
      <c r="GEK4" s="3485"/>
      <c r="GEL4" s="3485"/>
      <c r="GEM4" s="3485"/>
      <c r="GEN4" s="3485"/>
      <c r="GEO4" s="3485"/>
      <c r="GEP4" s="3485"/>
      <c r="GEQ4" s="3485"/>
      <c r="GER4" s="3485"/>
      <c r="GES4" s="3485"/>
      <c r="GET4" s="3485"/>
      <c r="GEU4" s="3485"/>
      <c r="GEV4" s="3485"/>
      <c r="GEW4" s="3485"/>
      <c r="GEX4" s="3485"/>
      <c r="GEY4" s="3485"/>
      <c r="GEZ4" s="3485"/>
      <c r="GFA4" s="3485"/>
      <c r="GFB4" s="3485"/>
      <c r="GFC4" s="3485"/>
      <c r="GFD4" s="3485"/>
      <c r="GFE4" s="3485"/>
      <c r="GFF4" s="3485"/>
      <c r="GFG4" s="3485"/>
      <c r="GFH4" s="3485"/>
      <c r="GFI4" s="3485"/>
      <c r="GFJ4" s="3485"/>
      <c r="GFK4" s="3485"/>
      <c r="GFL4" s="3485"/>
      <c r="GFM4" s="3485"/>
      <c r="GFN4" s="3485"/>
      <c r="GFO4" s="3485"/>
      <c r="GFP4" s="3485"/>
      <c r="GFQ4" s="3485"/>
      <c r="GFR4" s="3485"/>
      <c r="GFS4" s="3485"/>
      <c r="GFT4" s="3485"/>
      <c r="GFU4" s="3485"/>
      <c r="GFV4" s="3485"/>
      <c r="GFW4" s="3485"/>
      <c r="GFX4" s="3485"/>
      <c r="GFY4" s="3485"/>
      <c r="GFZ4" s="3485"/>
      <c r="GGA4" s="3485"/>
      <c r="GGB4" s="3485"/>
      <c r="GGC4" s="3485"/>
      <c r="GGD4" s="3485"/>
      <c r="GGE4" s="3485"/>
      <c r="GGF4" s="3485"/>
      <c r="GGG4" s="3485"/>
      <c r="GGH4" s="3485"/>
      <c r="GGI4" s="3485"/>
      <c r="GGJ4" s="3485"/>
      <c r="GGK4" s="3485"/>
      <c r="GGL4" s="3485"/>
      <c r="GGM4" s="3485"/>
      <c r="GGN4" s="3485"/>
      <c r="GGO4" s="3485"/>
      <c r="GGP4" s="3485"/>
      <c r="GGQ4" s="3485"/>
      <c r="GGR4" s="3485"/>
      <c r="GGS4" s="3485"/>
      <c r="GGT4" s="3485"/>
      <c r="GGU4" s="3485"/>
      <c r="GGV4" s="3485"/>
      <c r="GGW4" s="3485"/>
      <c r="GGX4" s="3485"/>
      <c r="GGY4" s="3485"/>
      <c r="GGZ4" s="3485"/>
      <c r="GHA4" s="3485"/>
      <c r="GHB4" s="3485"/>
      <c r="GHC4" s="3485"/>
      <c r="GHD4" s="3485"/>
      <c r="GHE4" s="3485"/>
      <c r="GHF4" s="3485"/>
      <c r="GHG4" s="3485"/>
      <c r="GHH4" s="3485"/>
      <c r="GHI4" s="3485"/>
      <c r="GHJ4" s="3485"/>
      <c r="GHK4" s="3485"/>
      <c r="GHL4" s="3485"/>
      <c r="GHM4" s="3485"/>
      <c r="GHN4" s="3485"/>
      <c r="GHO4" s="3485"/>
      <c r="GHP4" s="3485"/>
      <c r="GHQ4" s="3485"/>
      <c r="GHR4" s="3485"/>
      <c r="GHS4" s="3485"/>
      <c r="GHT4" s="3485"/>
      <c r="GHU4" s="3485"/>
      <c r="GHV4" s="3485"/>
      <c r="GHW4" s="3485"/>
      <c r="GHX4" s="3485"/>
      <c r="GHY4" s="3485"/>
      <c r="GHZ4" s="3485"/>
      <c r="GIA4" s="3485"/>
      <c r="GIB4" s="3485"/>
      <c r="GIC4" s="3485"/>
      <c r="GID4" s="3485"/>
      <c r="GIE4" s="3485"/>
      <c r="GIF4" s="3485"/>
      <c r="GIG4" s="3485"/>
      <c r="GIH4" s="3485"/>
      <c r="GII4" s="3485"/>
      <c r="GIJ4" s="3485"/>
      <c r="GIK4" s="3485"/>
      <c r="GIL4" s="3485"/>
      <c r="GIM4" s="3485"/>
      <c r="GIN4" s="3485"/>
      <c r="GIO4" s="3485"/>
      <c r="GIP4" s="3485"/>
      <c r="GIQ4" s="3485"/>
      <c r="GIR4" s="3485"/>
      <c r="GIS4" s="3485"/>
      <c r="GIT4" s="3485"/>
      <c r="GIU4" s="3485"/>
      <c r="GIV4" s="3485"/>
      <c r="GIW4" s="3485"/>
      <c r="GIX4" s="3485"/>
      <c r="GIY4" s="3485"/>
      <c r="GIZ4" s="3485"/>
      <c r="GJA4" s="3485"/>
      <c r="GJB4" s="3485"/>
      <c r="GJC4" s="3485"/>
      <c r="GJD4" s="3485"/>
      <c r="GJE4" s="3485"/>
      <c r="GJF4" s="3485"/>
      <c r="GJG4" s="3485"/>
      <c r="GJH4" s="3485"/>
      <c r="GJI4" s="3485"/>
      <c r="GJJ4" s="3485"/>
      <c r="GJK4" s="3485"/>
      <c r="GJL4" s="3485"/>
      <c r="GJM4" s="3485"/>
      <c r="GJN4" s="3485"/>
      <c r="GJO4" s="3485"/>
      <c r="GJP4" s="3485"/>
      <c r="GJQ4" s="3485"/>
      <c r="GJR4" s="3485"/>
      <c r="GJS4" s="3485"/>
      <c r="GJT4" s="3485"/>
      <c r="GJU4" s="3485"/>
      <c r="GJV4" s="3485"/>
      <c r="GJW4" s="3485"/>
      <c r="GJX4" s="3485"/>
      <c r="GJY4" s="3485"/>
      <c r="GJZ4" s="3485"/>
      <c r="GKA4" s="3485"/>
      <c r="GKB4" s="3485"/>
      <c r="GKC4" s="3485"/>
      <c r="GKD4" s="3485"/>
      <c r="GKE4" s="3485"/>
      <c r="GKF4" s="3485"/>
      <c r="GKG4" s="3485"/>
      <c r="GKH4" s="3485"/>
      <c r="GKI4" s="3485"/>
      <c r="GKJ4" s="3485"/>
      <c r="GKK4" s="3485"/>
      <c r="GKL4" s="3485"/>
      <c r="GKM4" s="3485"/>
      <c r="GKN4" s="3485"/>
      <c r="GKO4" s="3485"/>
      <c r="GKP4" s="3485"/>
      <c r="GKQ4" s="3485"/>
      <c r="GKR4" s="3485"/>
      <c r="GKS4" s="3485"/>
      <c r="GKT4" s="3485"/>
      <c r="GKU4" s="3485"/>
      <c r="GKV4" s="3485"/>
      <c r="GKW4" s="3485"/>
      <c r="GKX4" s="3485"/>
      <c r="GKY4" s="3485"/>
      <c r="GKZ4" s="3485"/>
      <c r="GLA4" s="3485"/>
      <c r="GLB4" s="3485"/>
      <c r="GLC4" s="3485"/>
      <c r="GLD4" s="3485"/>
      <c r="GLE4" s="3485"/>
      <c r="GLF4" s="3485"/>
      <c r="GLG4" s="3485"/>
      <c r="GLH4" s="3485"/>
      <c r="GLI4" s="3485"/>
      <c r="GLJ4" s="3485"/>
      <c r="GLK4" s="3485"/>
      <c r="GLL4" s="3485"/>
      <c r="GLM4" s="3485"/>
      <c r="GLN4" s="3485"/>
      <c r="GLO4" s="3485"/>
      <c r="GLP4" s="3485"/>
      <c r="GLQ4" s="3485"/>
      <c r="GLR4" s="3485"/>
      <c r="GLS4" s="3485"/>
      <c r="GLT4" s="3485"/>
      <c r="GLU4" s="3485"/>
      <c r="GLV4" s="3485"/>
      <c r="GLW4" s="3485"/>
      <c r="GLX4" s="3485"/>
      <c r="GLY4" s="3485"/>
      <c r="GLZ4" s="3485"/>
      <c r="GMA4" s="3485"/>
      <c r="GMB4" s="3485"/>
      <c r="GMC4" s="3485"/>
      <c r="GMD4" s="3485"/>
      <c r="GME4" s="3485"/>
      <c r="GMF4" s="3485"/>
      <c r="GMG4" s="3485"/>
      <c r="GMH4" s="3485"/>
      <c r="GMI4" s="3485"/>
      <c r="GMJ4" s="3485"/>
      <c r="GMK4" s="3485"/>
      <c r="GML4" s="3485"/>
      <c r="GMM4" s="3485"/>
      <c r="GMN4" s="3485"/>
      <c r="GMO4" s="3485"/>
      <c r="GMP4" s="3485"/>
      <c r="GMQ4" s="3485"/>
      <c r="GMR4" s="3485"/>
      <c r="GMS4" s="3485"/>
      <c r="GMT4" s="3485"/>
      <c r="GMU4" s="3485"/>
      <c r="GMV4" s="3485"/>
      <c r="GMW4" s="3485"/>
      <c r="GMX4" s="3485"/>
      <c r="GMY4" s="3485"/>
      <c r="GMZ4" s="3485"/>
      <c r="GNA4" s="3485"/>
      <c r="GNB4" s="3485"/>
      <c r="GNC4" s="3485"/>
      <c r="GND4" s="3485"/>
      <c r="GNE4" s="3485"/>
      <c r="GNF4" s="3485"/>
      <c r="GNG4" s="3485"/>
      <c r="GNH4" s="3485"/>
      <c r="GNI4" s="3485"/>
      <c r="GNJ4" s="3485"/>
      <c r="GNK4" s="3485"/>
      <c r="GNL4" s="3485"/>
      <c r="GNM4" s="3485"/>
      <c r="GNN4" s="3485"/>
      <c r="GNO4" s="3485"/>
      <c r="GNP4" s="3485"/>
      <c r="GNQ4" s="3485"/>
      <c r="GNR4" s="3485"/>
      <c r="GNS4" s="3485"/>
      <c r="GNT4" s="3485"/>
      <c r="GNU4" s="3485"/>
      <c r="GNV4" s="3485"/>
      <c r="GNW4" s="3485"/>
      <c r="GNX4" s="3485"/>
      <c r="GNY4" s="3485"/>
      <c r="GNZ4" s="3485"/>
      <c r="GOA4" s="3485"/>
      <c r="GOB4" s="3485"/>
      <c r="GOC4" s="3485"/>
      <c r="GOD4" s="3485"/>
      <c r="GOE4" s="3485"/>
      <c r="GOF4" s="3485"/>
      <c r="GOG4" s="3485"/>
      <c r="GOH4" s="3485"/>
      <c r="GOI4" s="3485"/>
      <c r="GOJ4" s="3485"/>
      <c r="GOK4" s="3485"/>
      <c r="GOL4" s="3485"/>
      <c r="GOM4" s="3485"/>
      <c r="GON4" s="3485"/>
      <c r="GOO4" s="3485"/>
      <c r="GOP4" s="3485"/>
      <c r="GOQ4" s="3485"/>
      <c r="GOR4" s="3485"/>
      <c r="GOS4" s="3485"/>
      <c r="GOT4" s="3485"/>
      <c r="GOU4" s="3485"/>
      <c r="GOV4" s="3485"/>
      <c r="GOW4" s="3485"/>
      <c r="GOX4" s="3485"/>
      <c r="GOY4" s="3485"/>
      <c r="GOZ4" s="3485"/>
      <c r="GPA4" s="3485"/>
      <c r="GPB4" s="3485"/>
      <c r="GPC4" s="3485"/>
      <c r="GPD4" s="3485"/>
      <c r="GPE4" s="3485"/>
      <c r="GPF4" s="3485"/>
      <c r="GPG4" s="3485"/>
      <c r="GPH4" s="3485"/>
      <c r="GPI4" s="3485"/>
      <c r="GPJ4" s="3485"/>
      <c r="GPK4" s="3485"/>
      <c r="GPL4" s="3485"/>
      <c r="GPM4" s="3485"/>
      <c r="GPN4" s="3485"/>
      <c r="GPO4" s="3485"/>
      <c r="GPP4" s="3485"/>
      <c r="GPQ4" s="3485"/>
      <c r="GPR4" s="3485"/>
      <c r="GPS4" s="3485"/>
      <c r="GPT4" s="3485"/>
      <c r="GPU4" s="3485"/>
      <c r="GPV4" s="3485"/>
      <c r="GPW4" s="3485"/>
      <c r="GPX4" s="3485"/>
      <c r="GPY4" s="3485"/>
      <c r="GPZ4" s="3485"/>
      <c r="GQA4" s="3485"/>
      <c r="GQB4" s="3485"/>
      <c r="GQC4" s="3485"/>
      <c r="GQD4" s="3485"/>
      <c r="GQE4" s="3485"/>
      <c r="GQF4" s="3485"/>
      <c r="GQG4" s="3485"/>
      <c r="GQH4" s="3485"/>
      <c r="GQI4" s="3485"/>
      <c r="GQJ4" s="3485"/>
      <c r="GQK4" s="3485"/>
      <c r="GQL4" s="3485"/>
      <c r="GQM4" s="3485"/>
      <c r="GQN4" s="3485"/>
      <c r="GQO4" s="3485"/>
      <c r="GQP4" s="3485"/>
      <c r="GQQ4" s="3485"/>
      <c r="GQR4" s="3485"/>
      <c r="GQS4" s="3485"/>
      <c r="GQT4" s="3485"/>
      <c r="GQU4" s="3485"/>
      <c r="GQV4" s="3485"/>
      <c r="GQW4" s="3485"/>
      <c r="GQX4" s="3485"/>
      <c r="GQY4" s="3485"/>
      <c r="GQZ4" s="3485"/>
      <c r="GRA4" s="3485"/>
      <c r="GRB4" s="3485"/>
      <c r="GRC4" s="3485"/>
      <c r="GRD4" s="3485"/>
      <c r="GRE4" s="3485"/>
      <c r="GRF4" s="3485"/>
      <c r="GRG4" s="3485"/>
      <c r="GRH4" s="3485"/>
      <c r="GRI4" s="3485"/>
      <c r="GRJ4" s="3485"/>
      <c r="GRK4" s="3485"/>
      <c r="GRL4" s="3485"/>
      <c r="GRM4" s="3485"/>
      <c r="GRN4" s="3485"/>
      <c r="GRO4" s="3485"/>
      <c r="GRP4" s="3485"/>
      <c r="GRQ4" s="3485"/>
      <c r="GRR4" s="3485"/>
      <c r="GRS4" s="3485"/>
      <c r="GRT4" s="3485"/>
      <c r="GRU4" s="3485"/>
      <c r="GRV4" s="3485"/>
      <c r="GRW4" s="3485"/>
      <c r="GRX4" s="3485"/>
      <c r="GRY4" s="3485"/>
      <c r="GRZ4" s="3485"/>
      <c r="GSA4" s="3485"/>
      <c r="GSB4" s="3485"/>
      <c r="GSC4" s="3485"/>
      <c r="GSD4" s="3485"/>
      <c r="GSE4" s="3485"/>
      <c r="GSF4" s="3485"/>
      <c r="GSG4" s="3485"/>
      <c r="GSH4" s="3485"/>
      <c r="GSI4" s="3485"/>
      <c r="GSJ4" s="3485"/>
      <c r="GSK4" s="3485"/>
      <c r="GSL4" s="3485"/>
      <c r="GSM4" s="3485"/>
      <c r="GSN4" s="3485"/>
      <c r="GSO4" s="3485"/>
      <c r="GSP4" s="3485"/>
      <c r="GSQ4" s="3485"/>
      <c r="GSR4" s="3485"/>
      <c r="GSS4" s="3485"/>
      <c r="GST4" s="3485"/>
      <c r="GSU4" s="3485"/>
      <c r="GSV4" s="3485"/>
      <c r="GSW4" s="3485"/>
      <c r="GSX4" s="3485"/>
      <c r="GSY4" s="3485"/>
      <c r="GSZ4" s="3485"/>
      <c r="GTA4" s="3485"/>
      <c r="GTB4" s="3485"/>
      <c r="GTC4" s="3485"/>
      <c r="GTD4" s="3485"/>
      <c r="GTE4" s="3485"/>
      <c r="GTF4" s="3485"/>
      <c r="GTG4" s="3485"/>
      <c r="GTH4" s="3485"/>
      <c r="GTI4" s="3485"/>
      <c r="GTJ4" s="3485"/>
      <c r="GTK4" s="3485"/>
      <c r="GTL4" s="3485"/>
      <c r="GTM4" s="3485"/>
      <c r="GTN4" s="3485"/>
      <c r="GTO4" s="3485"/>
      <c r="GTP4" s="3485"/>
      <c r="GTQ4" s="3485"/>
      <c r="GTR4" s="3485"/>
      <c r="GTS4" s="3485"/>
      <c r="GTT4" s="3485"/>
      <c r="GTU4" s="3485"/>
      <c r="GTV4" s="3485"/>
      <c r="GTW4" s="3485"/>
      <c r="GTX4" s="3485"/>
      <c r="GTY4" s="3485"/>
      <c r="GTZ4" s="3485"/>
      <c r="GUA4" s="3485"/>
      <c r="GUB4" s="3485"/>
      <c r="GUC4" s="3485"/>
      <c r="GUD4" s="3485"/>
      <c r="GUE4" s="3485"/>
      <c r="GUF4" s="3485"/>
      <c r="GUG4" s="3485"/>
      <c r="GUH4" s="3485"/>
      <c r="GUI4" s="3485"/>
      <c r="GUJ4" s="3485"/>
      <c r="GUK4" s="3485"/>
      <c r="GUL4" s="3485"/>
      <c r="GUM4" s="3485"/>
      <c r="GUN4" s="3485"/>
      <c r="GUO4" s="3485"/>
      <c r="GUP4" s="3485"/>
      <c r="GUQ4" s="3485"/>
      <c r="GUR4" s="3485"/>
      <c r="GUS4" s="3485"/>
      <c r="GUT4" s="3485"/>
      <c r="GUU4" s="3485"/>
      <c r="GUV4" s="3485"/>
      <c r="GUW4" s="3485"/>
      <c r="GUX4" s="3485"/>
      <c r="GUY4" s="3485"/>
      <c r="GUZ4" s="3485"/>
      <c r="GVA4" s="3485"/>
      <c r="GVB4" s="3485"/>
      <c r="GVC4" s="3485"/>
      <c r="GVD4" s="3485"/>
      <c r="GVE4" s="3485"/>
      <c r="GVF4" s="3485"/>
      <c r="GVG4" s="3485"/>
      <c r="GVH4" s="3485"/>
      <c r="GVI4" s="3485"/>
      <c r="GVJ4" s="3485"/>
      <c r="GVK4" s="3485"/>
      <c r="GVL4" s="3485"/>
      <c r="GVM4" s="3485"/>
      <c r="GVN4" s="3485"/>
      <c r="GVO4" s="3485"/>
      <c r="GVP4" s="3485"/>
      <c r="GVQ4" s="3485"/>
      <c r="GVR4" s="3485"/>
      <c r="GVS4" s="3485"/>
      <c r="GVT4" s="3485"/>
      <c r="GVU4" s="3485"/>
      <c r="GVV4" s="3485"/>
      <c r="GVW4" s="3485"/>
      <c r="GVX4" s="3485"/>
      <c r="GVY4" s="3485"/>
      <c r="GVZ4" s="3485"/>
      <c r="GWA4" s="3485"/>
      <c r="GWB4" s="3485"/>
      <c r="GWC4" s="3485"/>
      <c r="GWD4" s="3485"/>
      <c r="GWE4" s="3485"/>
      <c r="GWF4" s="3485"/>
      <c r="GWG4" s="3485"/>
      <c r="GWH4" s="3485"/>
      <c r="GWI4" s="3485"/>
      <c r="GWJ4" s="3485"/>
      <c r="GWK4" s="3485"/>
      <c r="GWL4" s="3485"/>
      <c r="GWM4" s="3485"/>
      <c r="GWN4" s="3485"/>
      <c r="GWO4" s="3485"/>
      <c r="GWP4" s="3485"/>
      <c r="GWQ4" s="3485"/>
      <c r="GWR4" s="3485"/>
      <c r="GWS4" s="3485"/>
      <c r="GWT4" s="3485"/>
      <c r="GWU4" s="3485"/>
      <c r="GWV4" s="3485"/>
      <c r="GWW4" s="3485"/>
      <c r="GWX4" s="3485"/>
      <c r="GWY4" s="3485"/>
      <c r="GWZ4" s="3485"/>
      <c r="GXA4" s="3485"/>
      <c r="GXB4" s="3485"/>
      <c r="GXC4" s="3485"/>
      <c r="GXD4" s="3485"/>
      <c r="GXE4" s="3485"/>
      <c r="GXF4" s="3485"/>
      <c r="GXG4" s="3485"/>
      <c r="GXH4" s="3485"/>
      <c r="GXI4" s="3485"/>
      <c r="GXJ4" s="3485"/>
      <c r="GXK4" s="3485"/>
      <c r="GXL4" s="3485"/>
      <c r="GXM4" s="3485"/>
      <c r="GXN4" s="3485"/>
      <c r="GXO4" s="3485"/>
      <c r="GXP4" s="3485"/>
      <c r="GXQ4" s="3485"/>
      <c r="GXR4" s="3485"/>
      <c r="GXS4" s="3485"/>
      <c r="GXT4" s="3485"/>
      <c r="GXU4" s="3485"/>
      <c r="GXV4" s="3485"/>
      <c r="GXW4" s="3485"/>
      <c r="GXX4" s="3485"/>
      <c r="GXY4" s="3485"/>
      <c r="GXZ4" s="3485"/>
      <c r="GYA4" s="3485"/>
      <c r="GYB4" s="3485"/>
      <c r="GYC4" s="3485"/>
      <c r="GYD4" s="3485"/>
      <c r="GYE4" s="3485"/>
      <c r="GYF4" s="3485"/>
      <c r="GYG4" s="3485"/>
      <c r="GYH4" s="3485"/>
      <c r="GYI4" s="3485"/>
      <c r="GYJ4" s="3485"/>
      <c r="GYK4" s="3485"/>
      <c r="GYL4" s="3485"/>
      <c r="GYM4" s="3485"/>
      <c r="GYN4" s="3485"/>
      <c r="GYO4" s="3485"/>
      <c r="GYP4" s="3485"/>
      <c r="GYQ4" s="3485"/>
      <c r="GYR4" s="3485"/>
      <c r="GYS4" s="3485"/>
      <c r="GYT4" s="3485"/>
      <c r="GYU4" s="3485"/>
      <c r="GYV4" s="3485"/>
      <c r="GYW4" s="3485"/>
      <c r="GYX4" s="3485"/>
      <c r="GYY4" s="3485"/>
      <c r="GYZ4" s="3485"/>
      <c r="GZA4" s="3485"/>
      <c r="GZB4" s="3485"/>
      <c r="GZC4" s="3485"/>
      <c r="GZD4" s="3485"/>
      <c r="GZE4" s="3485"/>
      <c r="GZF4" s="3485"/>
      <c r="GZG4" s="3485"/>
      <c r="GZH4" s="3485"/>
      <c r="GZI4" s="3485"/>
      <c r="GZJ4" s="3485"/>
      <c r="GZK4" s="3485"/>
      <c r="GZL4" s="3485"/>
      <c r="GZM4" s="3485"/>
      <c r="GZN4" s="3485"/>
      <c r="GZO4" s="3485"/>
      <c r="GZP4" s="3485"/>
      <c r="GZQ4" s="3485"/>
      <c r="GZR4" s="3485"/>
      <c r="GZS4" s="3485"/>
      <c r="GZT4" s="3485"/>
      <c r="GZU4" s="3485"/>
      <c r="GZV4" s="3485"/>
      <c r="GZW4" s="3485"/>
      <c r="GZX4" s="3485"/>
      <c r="GZY4" s="3485"/>
      <c r="GZZ4" s="3485"/>
      <c r="HAA4" s="3485"/>
      <c r="HAB4" s="3485"/>
      <c r="HAC4" s="3485"/>
      <c r="HAD4" s="3485"/>
      <c r="HAE4" s="3485"/>
      <c r="HAF4" s="3485"/>
      <c r="HAG4" s="3485"/>
      <c r="HAH4" s="3485"/>
      <c r="HAI4" s="3485"/>
      <c r="HAJ4" s="3485"/>
      <c r="HAK4" s="3485"/>
      <c r="HAL4" s="3485"/>
      <c r="HAM4" s="3485"/>
      <c r="HAN4" s="3485"/>
      <c r="HAO4" s="3485"/>
      <c r="HAP4" s="3485"/>
      <c r="HAQ4" s="3485"/>
      <c r="HAR4" s="3485"/>
      <c r="HAS4" s="3485"/>
      <c r="HAT4" s="3485"/>
      <c r="HAU4" s="3485"/>
      <c r="HAV4" s="3485"/>
      <c r="HAW4" s="3485"/>
      <c r="HAX4" s="3485"/>
      <c r="HAY4" s="3485"/>
      <c r="HAZ4" s="3485"/>
      <c r="HBA4" s="3485"/>
      <c r="HBB4" s="3485"/>
      <c r="HBC4" s="3485"/>
      <c r="HBD4" s="3485"/>
      <c r="HBE4" s="3485"/>
      <c r="HBF4" s="3485"/>
      <c r="HBG4" s="3485"/>
      <c r="HBH4" s="3485"/>
      <c r="HBI4" s="3485"/>
      <c r="HBJ4" s="3485"/>
      <c r="HBK4" s="3485"/>
      <c r="HBL4" s="3485"/>
      <c r="HBM4" s="3485"/>
      <c r="HBN4" s="3485"/>
      <c r="HBO4" s="3485"/>
      <c r="HBP4" s="3485"/>
      <c r="HBQ4" s="3485"/>
      <c r="HBR4" s="3485"/>
      <c r="HBS4" s="3485"/>
      <c r="HBT4" s="3485"/>
      <c r="HBU4" s="3485"/>
      <c r="HBV4" s="3485"/>
      <c r="HBW4" s="3485"/>
      <c r="HBX4" s="3485"/>
      <c r="HBY4" s="3485"/>
      <c r="HBZ4" s="3485"/>
      <c r="HCA4" s="3485"/>
      <c r="HCB4" s="3485"/>
      <c r="HCC4" s="3485"/>
      <c r="HCD4" s="3485"/>
      <c r="HCE4" s="3485"/>
      <c r="HCF4" s="3485"/>
      <c r="HCG4" s="3485"/>
      <c r="HCH4" s="3485"/>
      <c r="HCI4" s="3485"/>
      <c r="HCJ4" s="3485"/>
      <c r="HCK4" s="3485"/>
      <c r="HCL4" s="3485"/>
      <c r="HCM4" s="3485"/>
      <c r="HCN4" s="3485"/>
      <c r="HCO4" s="3485"/>
      <c r="HCP4" s="3485"/>
      <c r="HCQ4" s="3485"/>
      <c r="HCR4" s="3485"/>
      <c r="HCS4" s="3485"/>
      <c r="HCT4" s="3485"/>
      <c r="HCU4" s="3485"/>
      <c r="HCV4" s="3485"/>
      <c r="HCW4" s="3485"/>
      <c r="HCX4" s="3485"/>
      <c r="HCY4" s="3485"/>
      <c r="HCZ4" s="3485"/>
      <c r="HDA4" s="3485"/>
      <c r="HDB4" s="3485"/>
      <c r="HDC4" s="3485"/>
      <c r="HDD4" s="3485"/>
      <c r="HDE4" s="3485"/>
      <c r="HDF4" s="3485"/>
      <c r="HDG4" s="3485"/>
      <c r="HDH4" s="3485"/>
      <c r="HDI4" s="3485"/>
      <c r="HDJ4" s="3485"/>
      <c r="HDK4" s="3485"/>
      <c r="HDL4" s="3485"/>
      <c r="HDM4" s="3485"/>
      <c r="HDN4" s="3485"/>
      <c r="HDO4" s="3485"/>
      <c r="HDP4" s="3485"/>
      <c r="HDQ4" s="3485"/>
      <c r="HDR4" s="3485"/>
      <c r="HDS4" s="3485"/>
      <c r="HDT4" s="3485"/>
      <c r="HDU4" s="3485"/>
      <c r="HDV4" s="3485"/>
      <c r="HDW4" s="3485"/>
      <c r="HDX4" s="3485"/>
      <c r="HDY4" s="3485"/>
      <c r="HDZ4" s="3485"/>
      <c r="HEA4" s="3485"/>
      <c r="HEB4" s="3485"/>
      <c r="HEC4" s="3485"/>
      <c r="HED4" s="3485"/>
      <c r="HEE4" s="3485"/>
      <c r="HEF4" s="3485"/>
      <c r="HEG4" s="3485"/>
      <c r="HEH4" s="3485"/>
      <c r="HEI4" s="3485"/>
      <c r="HEJ4" s="3485"/>
      <c r="HEK4" s="3485"/>
      <c r="HEL4" s="3485"/>
      <c r="HEM4" s="3485"/>
      <c r="HEN4" s="3485"/>
      <c r="HEO4" s="3485"/>
      <c r="HEP4" s="3485"/>
      <c r="HEQ4" s="3485"/>
      <c r="HER4" s="3485"/>
      <c r="HES4" s="3485"/>
      <c r="HET4" s="3485"/>
      <c r="HEU4" s="3485"/>
      <c r="HEV4" s="3485"/>
      <c r="HEW4" s="3485"/>
      <c r="HEX4" s="3485"/>
      <c r="HEY4" s="3485"/>
      <c r="HEZ4" s="3485"/>
      <c r="HFA4" s="3485"/>
      <c r="HFB4" s="3485"/>
      <c r="HFC4" s="3485"/>
      <c r="HFD4" s="3485"/>
      <c r="HFE4" s="3485"/>
      <c r="HFF4" s="3485"/>
      <c r="HFG4" s="3485"/>
      <c r="HFH4" s="3485"/>
      <c r="HFI4" s="3485"/>
      <c r="HFJ4" s="3485"/>
      <c r="HFK4" s="3485"/>
      <c r="HFL4" s="3485"/>
      <c r="HFM4" s="3485"/>
      <c r="HFN4" s="3485"/>
      <c r="HFO4" s="3485"/>
      <c r="HFP4" s="3485"/>
      <c r="HFQ4" s="3485"/>
      <c r="HFR4" s="3485"/>
      <c r="HFS4" s="3485"/>
      <c r="HFT4" s="3485"/>
      <c r="HFU4" s="3485"/>
      <c r="HFV4" s="3485"/>
      <c r="HFW4" s="3485"/>
      <c r="HFX4" s="3485"/>
      <c r="HFY4" s="3485"/>
      <c r="HFZ4" s="3485"/>
      <c r="HGA4" s="3485"/>
      <c r="HGB4" s="3485"/>
      <c r="HGC4" s="3485"/>
      <c r="HGD4" s="3485"/>
      <c r="HGE4" s="3485"/>
      <c r="HGF4" s="3485"/>
      <c r="HGG4" s="3485"/>
      <c r="HGH4" s="3485"/>
      <c r="HGI4" s="3485"/>
      <c r="HGJ4" s="3485"/>
      <c r="HGK4" s="3485"/>
      <c r="HGL4" s="3485"/>
      <c r="HGM4" s="3485"/>
      <c r="HGN4" s="3485"/>
      <c r="HGO4" s="3485"/>
      <c r="HGP4" s="3485"/>
      <c r="HGQ4" s="3485"/>
      <c r="HGR4" s="3485"/>
      <c r="HGS4" s="3485"/>
      <c r="HGT4" s="3485"/>
      <c r="HGU4" s="3485"/>
      <c r="HGV4" s="3485"/>
      <c r="HGW4" s="3485"/>
      <c r="HGX4" s="3485"/>
      <c r="HGY4" s="3485"/>
      <c r="HGZ4" s="3485"/>
      <c r="HHA4" s="3485"/>
      <c r="HHB4" s="3485"/>
      <c r="HHC4" s="3485"/>
      <c r="HHD4" s="3485"/>
      <c r="HHE4" s="3485"/>
      <c r="HHF4" s="3485"/>
      <c r="HHG4" s="3485"/>
      <c r="HHH4" s="3485"/>
      <c r="HHI4" s="3485"/>
      <c r="HHJ4" s="3485"/>
      <c r="HHK4" s="3485"/>
      <c r="HHL4" s="3485"/>
      <c r="HHM4" s="3485"/>
      <c r="HHN4" s="3485"/>
      <c r="HHO4" s="3485"/>
      <c r="HHP4" s="3485"/>
      <c r="HHQ4" s="3485"/>
      <c r="HHR4" s="3485"/>
      <c r="HHS4" s="3485"/>
      <c r="HHT4" s="3485"/>
      <c r="HHU4" s="3485"/>
      <c r="HHV4" s="3485"/>
      <c r="HHW4" s="3485"/>
      <c r="HHX4" s="3485"/>
      <c r="HHY4" s="3485"/>
      <c r="HHZ4" s="3485"/>
      <c r="HIA4" s="3485"/>
      <c r="HIB4" s="3485"/>
      <c r="HIC4" s="3485"/>
      <c r="HID4" s="3485"/>
      <c r="HIE4" s="3485"/>
      <c r="HIF4" s="3485"/>
      <c r="HIG4" s="3485"/>
      <c r="HIH4" s="3485"/>
      <c r="HII4" s="3485"/>
      <c r="HIJ4" s="3485"/>
      <c r="HIK4" s="3485"/>
      <c r="HIL4" s="3485"/>
      <c r="HIM4" s="3485"/>
      <c r="HIN4" s="3485"/>
      <c r="HIO4" s="3485"/>
      <c r="HIP4" s="3485"/>
      <c r="HIQ4" s="3485"/>
      <c r="HIR4" s="3485"/>
      <c r="HIS4" s="3485"/>
      <c r="HIT4" s="3485"/>
      <c r="HIU4" s="3485"/>
      <c r="HIV4" s="3485"/>
      <c r="HIW4" s="3485"/>
      <c r="HIX4" s="3485"/>
      <c r="HIY4" s="3485"/>
      <c r="HIZ4" s="3485"/>
      <c r="HJA4" s="3485"/>
      <c r="HJB4" s="3485"/>
      <c r="HJC4" s="3485"/>
      <c r="HJD4" s="3485"/>
      <c r="HJE4" s="3485"/>
      <c r="HJF4" s="3485"/>
      <c r="HJG4" s="3485"/>
      <c r="HJH4" s="3485"/>
      <c r="HJI4" s="3485"/>
      <c r="HJJ4" s="3485"/>
      <c r="HJK4" s="3485"/>
      <c r="HJL4" s="3485"/>
      <c r="HJM4" s="3485"/>
      <c r="HJN4" s="3485"/>
      <c r="HJO4" s="3485"/>
      <c r="HJP4" s="3485"/>
      <c r="HJQ4" s="3485"/>
      <c r="HJR4" s="3485"/>
      <c r="HJS4" s="3485"/>
      <c r="HJT4" s="3485"/>
      <c r="HJU4" s="3485"/>
      <c r="HJV4" s="3485"/>
      <c r="HJW4" s="3485"/>
      <c r="HJX4" s="3485"/>
      <c r="HJY4" s="3485"/>
      <c r="HJZ4" s="3485"/>
      <c r="HKA4" s="3485"/>
      <c r="HKB4" s="3485"/>
      <c r="HKC4" s="3485"/>
      <c r="HKD4" s="3485"/>
      <c r="HKE4" s="3485"/>
      <c r="HKF4" s="3485"/>
      <c r="HKG4" s="3485"/>
      <c r="HKH4" s="3485"/>
      <c r="HKI4" s="3485"/>
      <c r="HKJ4" s="3485"/>
      <c r="HKK4" s="3485"/>
      <c r="HKL4" s="3485"/>
      <c r="HKM4" s="3485"/>
      <c r="HKN4" s="3485"/>
      <c r="HKO4" s="3485"/>
      <c r="HKP4" s="3485"/>
      <c r="HKQ4" s="3485"/>
      <c r="HKR4" s="3485"/>
      <c r="HKS4" s="3485"/>
      <c r="HKT4" s="3485"/>
      <c r="HKU4" s="3485"/>
      <c r="HKV4" s="3485"/>
      <c r="HKW4" s="3485"/>
      <c r="HKX4" s="3485"/>
      <c r="HKY4" s="3485"/>
      <c r="HKZ4" s="3485"/>
      <c r="HLA4" s="3485"/>
      <c r="HLB4" s="3485"/>
      <c r="HLC4" s="3485"/>
      <c r="HLD4" s="3485"/>
      <c r="HLE4" s="3485"/>
      <c r="HLF4" s="3485"/>
      <c r="HLG4" s="3485"/>
      <c r="HLH4" s="3485"/>
      <c r="HLI4" s="3485"/>
      <c r="HLJ4" s="3485"/>
      <c r="HLK4" s="3485"/>
      <c r="HLL4" s="3485"/>
      <c r="HLM4" s="3485"/>
      <c r="HLN4" s="3485"/>
      <c r="HLO4" s="3485"/>
      <c r="HLP4" s="3485"/>
      <c r="HLQ4" s="3485"/>
      <c r="HLR4" s="3485"/>
      <c r="HLS4" s="3485"/>
      <c r="HLT4" s="3485"/>
      <c r="HLU4" s="3485"/>
      <c r="HLV4" s="3485"/>
      <c r="HLW4" s="3485"/>
      <c r="HLX4" s="3485"/>
      <c r="HLY4" s="3485"/>
      <c r="HLZ4" s="3485"/>
      <c r="HMA4" s="3485"/>
      <c r="HMB4" s="3485"/>
      <c r="HMC4" s="3485"/>
      <c r="HMD4" s="3485"/>
      <c r="HME4" s="3485"/>
      <c r="HMF4" s="3485"/>
      <c r="HMG4" s="3485"/>
      <c r="HMH4" s="3485"/>
      <c r="HMI4" s="3485"/>
      <c r="HMJ4" s="3485"/>
      <c r="HMK4" s="3485"/>
      <c r="HML4" s="3485"/>
      <c r="HMM4" s="3485"/>
      <c r="HMN4" s="3485"/>
      <c r="HMO4" s="3485"/>
      <c r="HMP4" s="3485"/>
      <c r="HMQ4" s="3485"/>
      <c r="HMR4" s="3485"/>
      <c r="HMS4" s="3485"/>
      <c r="HMT4" s="3485"/>
      <c r="HMU4" s="3485"/>
      <c r="HMV4" s="3485"/>
      <c r="HMW4" s="3485"/>
      <c r="HMX4" s="3485"/>
      <c r="HMY4" s="3485"/>
      <c r="HMZ4" s="3485"/>
      <c r="HNA4" s="3485"/>
      <c r="HNB4" s="3485"/>
      <c r="HNC4" s="3485"/>
      <c r="HND4" s="3485"/>
      <c r="HNE4" s="3485"/>
      <c r="HNF4" s="3485"/>
      <c r="HNG4" s="3485"/>
      <c r="HNH4" s="3485"/>
      <c r="HNI4" s="3485"/>
      <c r="HNJ4" s="3485"/>
      <c r="HNK4" s="3485"/>
      <c r="HNL4" s="3485"/>
      <c r="HNM4" s="3485"/>
      <c r="HNN4" s="3485"/>
      <c r="HNO4" s="3485"/>
      <c r="HNP4" s="3485"/>
      <c r="HNQ4" s="3485"/>
      <c r="HNR4" s="3485"/>
      <c r="HNS4" s="3485"/>
      <c r="HNT4" s="3485"/>
      <c r="HNU4" s="3485"/>
      <c r="HNV4" s="3485"/>
      <c r="HNW4" s="3485"/>
      <c r="HNX4" s="3485"/>
      <c r="HNY4" s="3485"/>
      <c r="HNZ4" s="3485"/>
      <c r="HOA4" s="3485"/>
      <c r="HOB4" s="3485"/>
      <c r="HOC4" s="3485"/>
      <c r="HOD4" s="3485"/>
      <c r="HOE4" s="3485"/>
      <c r="HOF4" s="3485"/>
      <c r="HOG4" s="3485"/>
      <c r="HOH4" s="3485"/>
      <c r="HOI4" s="3485"/>
      <c r="HOJ4" s="3485"/>
      <c r="HOK4" s="3485"/>
      <c r="HOL4" s="3485"/>
      <c r="HOM4" s="3485"/>
      <c r="HON4" s="3485"/>
      <c r="HOO4" s="3485"/>
      <c r="HOP4" s="3485"/>
      <c r="HOQ4" s="3485"/>
      <c r="HOR4" s="3485"/>
      <c r="HOS4" s="3485"/>
      <c r="HOT4" s="3485"/>
      <c r="HOU4" s="3485"/>
      <c r="HOV4" s="3485"/>
      <c r="HOW4" s="3485"/>
      <c r="HOX4" s="3485"/>
      <c r="HOY4" s="3485"/>
      <c r="HOZ4" s="3485"/>
      <c r="HPA4" s="3485"/>
      <c r="HPB4" s="3485"/>
      <c r="HPC4" s="3485"/>
      <c r="HPD4" s="3485"/>
      <c r="HPE4" s="3485"/>
      <c r="HPF4" s="3485"/>
      <c r="HPG4" s="3485"/>
      <c r="HPH4" s="3485"/>
      <c r="HPI4" s="3485"/>
      <c r="HPJ4" s="3485"/>
      <c r="HPK4" s="3485"/>
      <c r="HPL4" s="3485"/>
      <c r="HPM4" s="3485"/>
      <c r="HPN4" s="3485"/>
      <c r="HPO4" s="3485"/>
      <c r="HPP4" s="3485"/>
      <c r="HPQ4" s="3485"/>
      <c r="HPR4" s="3485"/>
      <c r="HPS4" s="3485"/>
      <c r="HPT4" s="3485"/>
      <c r="HPU4" s="3485"/>
      <c r="HPV4" s="3485"/>
      <c r="HPW4" s="3485"/>
      <c r="HPX4" s="3485"/>
      <c r="HPY4" s="3485"/>
      <c r="HPZ4" s="3485"/>
      <c r="HQA4" s="3485"/>
      <c r="HQB4" s="3485"/>
      <c r="HQC4" s="3485"/>
      <c r="HQD4" s="3485"/>
      <c r="HQE4" s="3485"/>
      <c r="HQF4" s="3485"/>
      <c r="HQG4" s="3485"/>
      <c r="HQH4" s="3485"/>
      <c r="HQI4" s="3485"/>
      <c r="HQJ4" s="3485"/>
      <c r="HQK4" s="3485"/>
      <c r="HQL4" s="3485"/>
      <c r="HQM4" s="3485"/>
      <c r="HQN4" s="3485"/>
      <c r="HQO4" s="3485"/>
      <c r="HQP4" s="3485"/>
      <c r="HQQ4" s="3485"/>
      <c r="HQR4" s="3485"/>
      <c r="HQS4" s="3485"/>
      <c r="HQT4" s="3485"/>
      <c r="HQU4" s="3485"/>
      <c r="HQV4" s="3485"/>
      <c r="HQW4" s="3485"/>
      <c r="HQX4" s="3485"/>
      <c r="HQY4" s="3485"/>
      <c r="HQZ4" s="3485"/>
      <c r="HRA4" s="3485"/>
      <c r="HRB4" s="3485"/>
      <c r="HRC4" s="3485"/>
      <c r="HRD4" s="3485"/>
      <c r="HRE4" s="3485"/>
      <c r="HRF4" s="3485"/>
      <c r="HRG4" s="3485"/>
      <c r="HRH4" s="3485"/>
      <c r="HRI4" s="3485"/>
      <c r="HRJ4" s="3485"/>
      <c r="HRK4" s="3485"/>
      <c r="HRL4" s="3485"/>
      <c r="HRM4" s="3485"/>
      <c r="HRN4" s="3485"/>
      <c r="HRO4" s="3485"/>
      <c r="HRP4" s="3485"/>
      <c r="HRQ4" s="3485"/>
      <c r="HRR4" s="3485"/>
      <c r="HRS4" s="3485"/>
      <c r="HRT4" s="3485"/>
      <c r="HRU4" s="3485"/>
      <c r="HRV4" s="3485"/>
      <c r="HRW4" s="3485"/>
      <c r="HRX4" s="3485"/>
      <c r="HRY4" s="3485"/>
      <c r="HRZ4" s="3485"/>
      <c r="HSA4" s="3485"/>
      <c r="HSB4" s="3485"/>
      <c r="HSC4" s="3485"/>
      <c r="HSD4" s="3485"/>
      <c r="HSE4" s="3485"/>
      <c r="HSF4" s="3485"/>
      <c r="HSG4" s="3485"/>
      <c r="HSH4" s="3485"/>
      <c r="HSI4" s="3485"/>
      <c r="HSJ4" s="3485"/>
      <c r="HSK4" s="3485"/>
      <c r="HSL4" s="3485"/>
      <c r="HSM4" s="3485"/>
      <c r="HSN4" s="3485"/>
      <c r="HSO4" s="3485"/>
      <c r="HSP4" s="3485"/>
      <c r="HSQ4" s="3485"/>
      <c r="HSR4" s="3485"/>
      <c r="HSS4" s="3485"/>
      <c r="HST4" s="3485"/>
      <c r="HSU4" s="3485"/>
      <c r="HSV4" s="3485"/>
      <c r="HSW4" s="3485"/>
      <c r="HSX4" s="3485"/>
      <c r="HSY4" s="3485"/>
      <c r="HSZ4" s="3485"/>
      <c r="HTA4" s="3485"/>
      <c r="HTB4" s="3485"/>
      <c r="HTC4" s="3485"/>
      <c r="HTD4" s="3485"/>
      <c r="HTE4" s="3485"/>
      <c r="HTF4" s="3485"/>
      <c r="HTG4" s="3485"/>
      <c r="HTH4" s="3485"/>
      <c r="HTI4" s="3485"/>
      <c r="HTJ4" s="3485"/>
      <c r="HTK4" s="3485"/>
      <c r="HTL4" s="3485"/>
      <c r="HTM4" s="3485"/>
      <c r="HTN4" s="3485"/>
      <c r="HTO4" s="3485"/>
      <c r="HTP4" s="3485"/>
      <c r="HTQ4" s="3485"/>
      <c r="HTR4" s="3485"/>
      <c r="HTS4" s="3485"/>
      <c r="HTT4" s="3485"/>
      <c r="HTU4" s="3485"/>
      <c r="HTV4" s="3485"/>
      <c r="HTW4" s="3485"/>
      <c r="HTX4" s="3485"/>
      <c r="HTY4" s="3485"/>
      <c r="HTZ4" s="3485"/>
      <c r="HUA4" s="3485"/>
      <c r="HUB4" s="3485"/>
      <c r="HUC4" s="3485"/>
      <c r="HUD4" s="3485"/>
      <c r="HUE4" s="3485"/>
      <c r="HUF4" s="3485"/>
      <c r="HUG4" s="3485"/>
      <c r="HUH4" s="3485"/>
      <c r="HUI4" s="3485"/>
      <c r="HUJ4" s="3485"/>
      <c r="HUK4" s="3485"/>
      <c r="HUL4" s="3485"/>
      <c r="HUM4" s="3485"/>
      <c r="HUN4" s="3485"/>
      <c r="HUO4" s="3485"/>
      <c r="HUP4" s="3485"/>
      <c r="HUQ4" s="3485"/>
      <c r="HUR4" s="3485"/>
      <c r="HUS4" s="3485"/>
      <c r="HUT4" s="3485"/>
      <c r="HUU4" s="3485"/>
      <c r="HUV4" s="3485"/>
      <c r="HUW4" s="3485"/>
      <c r="HUX4" s="3485"/>
      <c r="HUY4" s="3485"/>
      <c r="HUZ4" s="3485"/>
      <c r="HVA4" s="3485"/>
      <c r="HVB4" s="3485"/>
      <c r="HVC4" s="3485"/>
      <c r="HVD4" s="3485"/>
      <c r="HVE4" s="3485"/>
      <c r="HVF4" s="3485"/>
      <c r="HVG4" s="3485"/>
      <c r="HVH4" s="3485"/>
      <c r="HVI4" s="3485"/>
      <c r="HVJ4" s="3485"/>
      <c r="HVK4" s="3485"/>
      <c r="HVL4" s="3485"/>
      <c r="HVM4" s="3485"/>
      <c r="HVN4" s="3485"/>
      <c r="HVO4" s="3485"/>
      <c r="HVP4" s="3485"/>
      <c r="HVQ4" s="3485"/>
      <c r="HVR4" s="3485"/>
      <c r="HVS4" s="3485"/>
      <c r="HVT4" s="3485"/>
      <c r="HVU4" s="3485"/>
      <c r="HVV4" s="3485"/>
      <c r="HVW4" s="3485"/>
      <c r="HVX4" s="3485"/>
      <c r="HVY4" s="3485"/>
      <c r="HVZ4" s="3485"/>
      <c r="HWA4" s="3485"/>
      <c r="HWB4" s="3485"/>
      <c r="HWC4" s="3485"/>
      <c r="HWD4" s="3485"/>
      <c r="HWE4" s="3485"/>
      <c r="HWF4" s="3485"/>
      <c r="HWG4" s="3485"/>
      <c r="HWH4" s="3485"/>
      <c r="HWI4" s="3485"/>
      <c r="HWJ4" s="3485"/>
      <c r="HWK4" s="3485"/>
      <c r="HWL4" s="3485"/>
      <c r="HWM4" s="3485"/>
      <c r="HWN4" s="3485"/>
      <c r="HWO4" s="3485"/>
      <c r="HWP4" s="3485"/>
      <c r="HWQ4" s="3485"/>
      <c r="HWR4" s="3485"/>
      <c r="HWS4" s="3485"/>
      <c r="HWT4" s="3485"/>
      <c r="HWU4" s="3485"/>
      <c r="HWV4" s="3485"/>
      <c r="HWW4" s="3485"/>
      <c r="HWX4" s="3485"/>
      <c r="HWY4" s="3485"/>
      <c r="HWZ4" s="3485"/>
      <c r="HXA4" s="3485"/>
      <c r="HXB4" s="3485"/>
      <c r="HXC4" s="3485"/>
      <c r="HXD4" s="3485"/>
      <c r="HXE4" s="3485"/>
      <c r="HXF4" s="3485"/>
      <c r="HXG4" s="3485"/>
      <c r="HXH4" s="3485"/>
      <c r="HXI4" s="3485"/>
      <c r="HXJ4" s="3485"/>
      <c r="HXK4" s="3485"/>
      <c r="HXL4" s="3485"/>
      <c r="HXM4" s="3485"/>
      <c r="HXN4" s="3485"/>
      <c r="HXO4" s="3485"/>
      <c r="HXP4" s="3485"/>
      <c r="HXQ4" s="3485"/>
      <c r="HXR4" s="3485"/>
      <c r="HXS4" s="3485"/>
      <c r="HXT4" s="3485"/>
      <c r="HXU4" s="3485"/>
      <c r="HXV4" s="3485"/>
      <c r="HXW4" s="3485"/>
      <c r="HXX4" s="3485"/>
      <c r="HXY4" s="3485"/>
      <c r="HXZ4" s="3485"/>
      <c r="HYA4" s="3485"/>
      <c r="HYB4" s="3485"/>
      <c r="HYC4" s="3485"/>
      <c r="HYD4" s="3485"/>
      <c r="HYE4" s="3485"/>
      <c r="HYF4" s="3485"/>
      <c r="HYG4" s="3485"/>
      <c r="HYH4" s="3485"/>
      <c r="HYI4" s="3485"/>
      <c r="HYJ4" s="3485"/>
      <c r="HYK4" s="3485"/>
      <c r="HYL4" s="3485"/>
      <c r="HYM4" s="3485"/>
      <c r="HYN4" s="3485"/>
      <c r="HYO4" s="3485"/>
      <c r="HYP4" s="3485"/>
      <c r="HYQ4" s="3485"/>
      <c r="HYR4" s="3485"/>
      <c r="HYS4" s="3485"/>
      <c r="HYT4" s="3485"/>
      <c r="HYU4" s="3485"/>
      <c r="HYV4" s="3485"/>
      <c r="HYW4" s="3485"/>
      <c r="HYX4" s="3485"/>
      <c r="HYY4" s="3485"/>
      <c r="HYZ4" s="3485"/>
      <c r="HZA4" s="3485"/>
      <c r="HZB4" s="3485"/>
      <c r="HZC4" s="3485"/>
      <c r="HZD4" s="3485"/>
      <c r="HZE4" s="3485"/>
      <c r="HZF4" s="3485"/>
      <c r="HZG4" s="3485"/>
      <c r="HZH4" s="3485"/>
      <c r="HZI4" s="3485"/>
      <c r="HZJ4" s="3485"/>
      <c r="HZK4" s="3485"/>
      <c r="HZL4" s="3485"/>
      <c r="HZM4" s="3485"/>
      <c r="HZN4" s="3485"/>
      <c r="HZO4" s="3485"/>
      <c r="HZP4" s="3485"/>
      <c r="HZQ4" s="3485"/>
      <c r="HZR4" s="3485"/>
      <c r="HZS4" s="3485"/>
      <c r="HZT4" s="3485"/>
      <c r="HZU4" s="3485"/>
      <c r="HZV4" s="3485"/>
      <c r="HZW4" s="3485"/>
      <c r="HZX4" s="3485"/>
      <c r="HZY4" s="3485"/>
      <c r="HZZ4" s="3485"/>
      <c r="IAA4" s="3485"/>
      <c r="IAB4" s="3485"/>
      <c r="IAC4" s="3485"/>
      <c r="IAD4" s="3485"/>
      <c r="IAE4" s="3485"/>
      <c r="IAF4" s="3485"/>
      <c r="IAG4" s="3485"/>
      <c r="IAH4" s="3485"/>
      <c r="IAI4" s="3485"/>
      <c r="IAJ4" s="3485"/>
      <c r="IAK4" s="3485"/>
      <c r="IAL4" s="3485"/>
      <c r="IAM4" s="3485"/>
      <c r="IAN4" s="3485"/>
      <c r="IAO4" s="3485"/>
      <c r="IAP4" s="3485"/>
      <c r="IAQ4" s="3485"/>
      <c r="IAR4" s="3485"/>
      <c r="IAS4" s="3485"/>
      <c r="IAT4" s="3485"/>
      <c r="IAU4" s="3485"/>
      <c r="IAV4" s="3485"/>
      <c r="IAW4" s="3485"/>
      <c r="IAX4" s="3485"/>
      <c r="IAY4" s="3485"/>
      <c r="IAZ4" s="3485"/>
      <c r="IBA4" s="3485"/>
      <c r="IBB4" s="3485"/>
      <c r="IBC4" s="3485"/>
      <c r="IBD4" s="3485"/>
      <c r="IBE4" s="3485"/>
      <c r="IBF4" s="3485"/>
      <c r="IBG4" s="3485"/>
      <c r="IBH4" s="3485"/>
      <c r="IBI4" s="3485"/>
      <c r="IBJ4" s="3485"/>
      <c r="IBK4" s="3485"/>
      <c r="IBL4" s="3485"/>
      <c r="IBM4" s="3485"/>
      <c r="IBN4" s="3485"/>
      <c r="IBO4" s="3485"/>
      <c r="IBP4" s="3485"/>
      <c r="IBQ4" s="3485"/>
      <c r="IBR4" s="3485"/>
      <c r="IBS4" s="3485"/>
      <c r="IBT4" s="3485"/>
      <c r="IBU4" s="3485"/>
      <c r="IBV4" s="3485"/>
      <c r="IBW4" s="3485"/>
      <c r="IBX4" s="3485"/>
      <c r="IBY4" s="3485"/>
      <c r="IBZ4" s="3485"/>
      <c r="ICA4" s="3485"/>
      <c r="ICB4" s="3485"/>
      <c r="ICC4" s="3485"/>
      <c r="ICD4" s="3485"/>
      <c r="ICE4" s="3485"/>
      <c r="ICF4" s="3485"/>
      <c r="ICG4" s="3485"/>
      <c r="ICH4" s="3485"/>
      <c r="ICI4" s="3485"/>
      <c r="ICJ4" s="3485"/>
      <c r="ICK4" s="3485"/>
      <c r="ICL4" s="3485"/>
      <c r="ICM4" s="3485"/>
      <c r="ICN4" s="3485"/>
      <c r="ICO4" s="3485"/>
      <c r="ICP4" s="3485"/>
      <c r="ICQ4" s="3485"/>
      <c r="ICR4" s="3485"/>
      <c r="ICS4" s="3485"/>
      <c r="ICT4" s="3485"/>
      <c r="ICU4" s="3485"/>
      <c r="ICV4" s="3485"/>
      <c r="ICW4" s="3485"/>
      <c r="ICX4" s="3485"/>
      <c r="ICY4" s="3485"/>
      <c r="ICZ4" s="3485"/>
      <c r="IDA4" s="3485"/>
      <c r="IDB4" s="3485"/>
      <c r="IDC4" s="3485"/>
      <c r="IDD4" s="3485"/>
      <c r="IDE4" s="3485"/>
      <c r="IDF4" s="3485"/>
      <c r="IDG4" s="3485"/>
      <c r="IDH4" s="3485"/>
      <c r="IDI4" s="3485"/>
      <c r="IDJ4" s="3485"/>
      <c r="IDK4" s="3485"/>
      <c r="IDL4" s="3485"/>
      <c r="IDM4" s="3485"/>
      <c r="IDN4" s="3485"/>
      <c r="IDO4" s="3485"/>
      <c r="IDP4" s="3485"/>
      <c r="IDQ4" s="3485"/>
      <c r="IDR4" s="3485"/>
      <c r="IDS4" s="3485"/>
      <c r="IDT4" s="3485"/>
      <c r="IDU4" s="3485"/>
      <c r="IDV4" s="3485"/>
      <c r="IDW4" s="3485"/>
      <c r="IDX4" s="3485"/>
      <c r="IDY4" s="3485"/>
      <c r="IDZ4" s="3485"/>
      <c r="IEA4" s="3485"/>
      <c r="IEB4" s="3485"/>
      <c r="IEC4" s="3485"/>
      <c r="IED4" s="3485"/>
      <c r="IEE4" s="3485"/>
      <c r="IEF4" s="3485"/>
      <c r="IEG4" s="3485"/>
      <c r="IEH4" s="3485"/>
      <c r="IEI4" s="3485"/>
      <c r="IEJ4" s="3485"/>
      <c r="IEK4" s="3485"/>
      <c r="IEL4" s="3485"/>
      <c r="IEM4" s="3485"/>
      <c r="IEN4" s="3485"/>
      <c r="IEO4" s="3485"/>
      <c r="IEP4" s="3485"/>
      <c r="IEQ4" s="3485"/>
      <c r="IER4" s="3485"/>
      <c r="IES4" s="3485"/>
      <c r="IET4" s="3485"/>
      <c r="IEU4" s="3485"/>
      <c r="IEV4" s="3485"/>
      <c r="IEW4" s="3485"/>
      <c r="IEX4" s="3485"/>
      <c r="IEY4" s="3485"/>
      <c r="IEZ4" s="3485"/>
      <c r="IFA4" s="3485"/>
      <c r="IFB4" s="3485"/>
      <c r="IFC4" s="3485"/>
      <c r="IFD4" s="3485"/>
      <c r="IFE4" s="3485"/>
      <c r="IFF4" s="3485"/>
      <c r="IFG4" s="3485"/>
      <c r="IFH4" s="3485"/>
      <c r="IFI4" s="3485"/>
      <c r="IFJ4" s="3485"/>
      <c r="IFK4" s="3485"/>
      <c r="IFL4" s="3485"/>
      <c r="IFM4" s="3485"/>
      <c r="IFN4" s="3485"/>
      <c r="IFO4" s="3485"/>
      <c r="IFP4" s="3485"/>
      <c r="IFQ4" s="3485"/>
      <c r="IFR4" s="3485"/>
      <c r="IFS4" s="3485"/>
      <c r="IFT4" s="3485"/>
      <c r="IFU4" s="3485"/>
      <c r="IFV4" s="3485"/>
      <c r="IFW4" s="3485"/>
      <c r="IFX4" s="3485"/>
      <c r="IFY4" s="3485"/>
      <c r="IFZ4" s="3485"/>
      <c r="IGA4" s="3485"/>
      <c r="IGB4" s="3485"/>
      <c r="IGC4" s="3485"/>
      <c r="IGD4" s="3485"/>
      <c r="IGE4" s="3485"/>
      <c r="IGF4" s="3485"/>
      <c r="IGG4" s="3485"/>
      <c r="IGH4" s="3485"/>
      <c r="IGI4" s="3485"/>
      <c r="IGJ4" s="3485"/>
      <c r="IGK4" s="3485"/>
      <c r="IGL4" s="3485"/>
      <c r="IGM4" s="3485"/>
      <c r="IGN4" s="3485"/>
      <c r="IGO4" s="3485"/>
      <c r="IGP4" s="3485"/>
      <c r="IGQ4" s="3485"/>
      <c r="IGR4" s="3485"/>
      <c r="IGS4" s="3485"/>
      <c r="IGT4" s="3485"/>
      <c r="IGU4" s="3485"/>
      <c r="IGV4" s="3485"/>
      <c r="IGW4" s="3485"/>
      <c r="IGX4" s="3485"/>
      <c r="IGY4" s="3485"/>
      <c r="IGZ4" s="3485"/>
      <c r="IHA4" s="3485"/>
      <c r="IHB4" s="3485"/>
      <c r="IHC4" s="3485"/>
      <c r="IHD4" s="3485"/>
      <c r="IHE4" s="3485"/>
      <c r="IHF4" s="3485"/>
      <c r="IHG4" s="3485"/>
      <c r="IHH4" s="3485"/>
      <c r="IHI4" s="3485"/>
      <c r="IHJ4" s="3485"/>
      <c r="IHK4" s="3485"/>
      <c r="IHL4" s="3485"/>
      <c r="IHM4" s="3485"/>
      <c r="IHN4" s="3485"/>
      <c r="IHO4" s="3485"/>
      <c r="IHP4" s="3485"/>
      <c r="IHQ4" s="3485"/>
      <c r="IHR4" s="3485"/>
      <c r="IHS4" s="3485"/>
      <c r="IHT4" s="3485"/>
      <c r="IHU4" s="3485"/>
      <c r="IHV4" s="3485"/>
      <c r="IHW4" s="3485"/>
      <c r="IHX4" s="3485"/>
      <c r="IHY4" s="3485"/>
      <c r="IHZ4" s="3485"/>
      <c r="IIA4" s="3485"/>
      <c r="IIB4" s="3485"/>
      <c r="IIC4" s="3485"/>
      <c r="IID4" s="3485"/>
      <c r="IIE4" s="3485"/>
      <c r="IIF4" s="3485"/>
      <c r="IIG4" s="3485"/>
      <c r="IIH4" s="3485"/>
      <c r="III4" s="3485"/>
      <c r="IIJ4" s="3485"/>
      <c r="IIK4" s="3485"/>
      <c r="IIL4" s="3485"/>
      <c r="IIM4" s="3485"/>
      <c r="IIN4" s="3485"/>
      <c r="IIO4" s="3485"/>
      <c r="IIP4" s="3485"/>
      <c r="IIQ4" s="3485"/>
      <c r="IIR4" s="3485"/>
      <c r="IIS4" s="3485"/>
      <c r="IIT4" s="3485"/>
      <c r="IIU4" s="3485"/>
      <c r="IIV4" s="3485"/>
      <c r="IIW4" s="3485"/>
      <c r="IIX4" s="3485"/>
      <c r="IIY4" s="3485"/>
      <c r="IIZ4" s="3485"/>
      <c r="IJA4" s="3485"/>
      <c r="IJB4" s="3485"/>
      <c r="IJC4" s="3485"/>
      <c r="IJD4" s="3485"/>
      <c r="IJE4" s="3485"/>
      <c r="IJF4" s="3485"/>
      <c r="IJG4" s="3485"/>
      <c r="IJH4" s="3485"/>
      <c r="IJI4" s="3485"/>
      <c r="IJJ4" s="3485"/>
      <c r="IJK4" s="3485"/>
      <c r="IJL4" s="3485"/>
      <c r="IJM4" s="3485"/>
      <c r="IJN4" s="3485"/>
      <c r="IJO4" s="3485"/>
      <c r="IJP4" s="3485"/>
      <c r="IJQ4" s="3485"/>
      <c r="IJR4" s="3485"/>
      <c r="IJS4" s="3485"/>
      <c r="IJT4" s="3485"/>
      <c r="IJU4" s="3485"/>
      <c r="IJV4" s="3485"/>
      <c r="IJW4" s="3485"/>
      <c r="IJX4" s="3485"/>
      <c r="IJY4" s="3485"/>
      <c r="IJZ4" s="3485"/>
      <c r="IKA4" s="3485"/>
      <c r="IKB4" s="3485"/>
      <c r="IKC4" s="3485"/>
      <c r="IKD4" s="3485"/>
      <c r="IKE4" s="3485"/>
      <c r="IKF4" s="3485"/>
      <c r="IKG4" s="3485"/>
      <c r="IKH4" s="3485"/>
      <c r="IKI4" s="3485"/>
      <c r="IKJ4" s="3485"/>
      <c r="IKK4" s="3485"/>
      <c r="IKL4" s="3485"/>
      <c r="IKM4" s="3485"/>
      <c r="IKN4" s="3485"/>
      <c r="IKO4" s="3485"/>
      <c r="IKP4" s="3485"/>
      <c r="IKQ4" s="3485"/>
      <c r="IKR4" s="3485"/>
      <c r="IKS4" s="3485"/>
      <c r="IKT4" s="3485"/>
      <c r="IKU4" s="3485"/>
      <c r="IKV4" s="3485"/>
      <c r="IKW4" s="3485"/>
      <c r="IKX4" s="3485"/>
      <c r="IKY4" s="3485"/>
      <c r="IKZ4" s="3485"/>
      <c r="ILA4" s="3485"/>
      <c r="ILB4" s="3485"/>
      <c r="ILC4" s="3485"/>
      <c r="ILD4" s="3485"/>
      <c r="ILE4" s="3485"/>
      <c r="ILF4" s="3485"/>
      <c r="ILG4" s="3485"/>
      <c r="ILH4" s="3485"/>
      <c r="ILI4" s="3485"/>
      <c r="ILJ4" s="3485"/>
      <c r="ILK4" s="3485"/>
      <c r="ILL4" s="3485"/>
      <c r="ILM4" s="3485"/>
      <c r="ILN4" s="3485"/>
      <c r="ILO4" s="3485"/>
      <c r="ILP4" s="3485"/>
      <c r="ILQ4" s="3485"/>
      <c r="ILR4" s="3485"/>
      <c r="ILS4" s="3485"/>
      <c r="ILT4" s="3485"/>
      <c r="ILU4" s="3485"/>
      <c r="ILV4" s="3485"/>
      <c r="ILW4" s="3485"/>
      <c r="ILX4" s="3485"/>
      <c r="ILY4" s="3485"/>
      <c r="ILZ4" s="3485"/>
      <c r="IMA4" s="3485"/>
      <c r="IMB4" s="3485"/>
      <c r="IMC4" s="3485"/>
      <c r="IMD4" s="3485"/>
      <c r="IME4" s="3485"/>
      <c r="IMF4" s="3485"/>
      <c r="IMG4" s="3485"/>
      <c r="IMH4" s="3485"/>
      <c r="IMI4" s="3485"/>
      <c r="IMJ4" s="3485"/>
      <c r="IMK4" s="3485"/>
      <c r="IML4" s="3485"/>
      <c r="IMM4" s="3485"/>
      <c r="IMN4" s="3485"/>
      <c r="IMO4" s="3485"/>
      <c r="IMP4" s="3485"/>
      <c r="IMQ4" s="3485"/>
      <c r="IMR4" s="3485"/>
      <c r="IMS4" s="3485"/>
      <c r="IMT4" s="3485"/>
      <c r="IMU4" s="3485"/>
      <c r="IMV4" s="3485"/>
      <c r="IMW4" s="3485"/>
      <c r="IMX4" s="3485"/>
      <c r="IMY4" s="3485"/>
      <c r="IMZ4" s="3485"/>
      <c r="INA4" s="3485"/>
      <c r="INB4" s="3485"/>
      <c r="INC4" s="3485"/>
      <c r="IND4" s="3485"/>
      <c r="INE4" s="3485"/>
      <c r="INF4" s="3485"/>
      <c r="ING4" s="3485"/>
      <c r="INH4" s="3485"/>
      <c r="INI4" s="3485"/>
      <c r="INJ4" s="3485"/>
      <c r="INK4" s="3485"/>
      <c r="INL4" s="3485"/>
      <c r="INM4" s="3485"/>
      <c r="INN4" s="3485"/>
      <c r="INO4" s="3485"/>
      <c r="INP4" s="3485"/>
      <c r="INQ4" s="3485"/>
      <c r="INR4" s="3485"/>
      <c r="INS4" s="3485"/>
      <c r="INT4" s="3485"/>
      <c r="INU4" s="3485"/>
      <c r="INV4" s="3485"/>
      <c r="INW4" s="3485"/>
      <c r="INX4" s="3485"/>
      <c r="INY4" s="3485"/>
      <c r="INZ4" s="3485"/>
      <c r="IOA4" s="3485"/>
      <c r="IOB4" s="3485"/>
      <c r="IOC4" s="3485"/>
      <c r="IOD4" s="3485"/>
      <c r="IOE4" s="3485"/>
      <c r="IOF4" s="3485"/>
      <c r="IOG4" s="3485"/>
      <c r="IOH4" s="3485"/>
      <c r="IOI4" s="3485"/>
      <c r="IOJ4" s="3485"/>
      <c r="IOK4" s="3485"/>
      <c r="IOL4" s="3485"/>
      <c r="IOM4" s="3485"/>
      <c r="ION4" s="3485"/>
      <c r="IOO4" s="3485"/>
      <c r="IOP4" s="3485"/>
      <c r="IOQ4" s="3485"/>
      <c r="IOR4" s="3485"/>
      <c r="IOS4" s="3485"/>
      <c r="IOT4" s="3485"/>
      <c r="IOU4" s="3485"/>
      <c r="IOV4" s="3485"/>
      <c r="IOW4" s="3485"/>
      <c r="IOX4" s="3485"/>
      <c r="IOY4" s="3485"/>
      <c r="IOZ4" s="3485"/>
      <c r="IPA4" s="3485"/>
      <c r="IPB4" s="3485"/>
      <c r="IPC4" s="3485"/>
      <c r="IPD4" s="3485"/>
      <c r="IPE4" s="3485"/>
      <c r="IPF4" s="3485"/>
      <c r="IPG4" s="3485"/>
      <c r="IPH4" s="3485"/>
      <c r="IPI4" s="3485"/>
      <c r="IPJ4" s="3485"/>
      <c r="IPK4" s="3485"/>
      <c r="IPL4" s="3485"/>
      <c r="IPM4" s="3485"/>
      <c r="IPN4" s="3485"/>
      <c r="IPO4" s="3485"/>
      <c r="IPP4" s="3485"/>
      <c r="IPQ4" s="3485"/>
      <c r="IPR4" s="3485"/>
      <c r="IPS4" s="3485"/>
      <c r="IPT4" s="3485"/>
      <c r="IPU4" s="3485"/>
      <c r="IPV4" s="3485"/>
      <c r="IPW4" s="3485"/>
      <c r="IPX4" s="3485"/>
      <c r="IPY4" s="3485"/>
      <c r="IPZ4" s="3485"/>
      <c r="IQA4" s="3485"/>
      <c r="IQB4" s="3485"/>
      <c r="IQC4" s="3485"/>
      <c r="IQD4" s="3485"/>
      <c r="IQE4" s="3485"/>
      <c r="IQF4" s="3485"/>
      <c r="IQG4" s="3485"/>
      <c r="IQH4" s="3485"/>
      <c r="IQI4" s="3485"/>
      <c r="IQJ4" s="3485"/>
      <c r="IQK4" s="3485"/>
      <c r="IQL4" s="3485"/>
      <c r="IQM4" s="3485"/>
      <c r="IQN4" s="3485"/>
      <c r="IQO4" s="3485"/>
      <c r="IQP4" s="3485"/>
      <c r="IQQ4" s="3485"/>
      <c r="IQR4" s="3485"/>
      <c r="IQS4" s="3485"/>
      <c r="IQT4" s="3485"/>
      <c r="IQU4" s="3485"/>
      <c r="IQV4" s="3485"/>
      <c r="IQW4" s="3485"/>
      <c r="IQX4" s="3485"/>
      <c r="IQY4" s="3485"/>
      <c r="IQZ4" s="3485"/>
      <c r="IRA4" s="3485"/>
      <c r="IRB4" s="3485"/>
      <c r="IRC4" s="3485"/>
      <c r="IRD4" s="3485"/>
      <c r="IRE4" s="3485"/>
      <c r="IRF4" s="3485"/>
      <c r="IRG4" s="3485"/>
      <c r="IRH4" s="3485"/>
      <c r="IRI4" s="3485"/>
      <c r="IRJ4" s="3485"/>
      <c r="IRK4" s="3485"/>
      <c r="IRL4" s="3485"/>
      <c r="IRM4" s="3485"/>
      <c r="IRN4" s="3485"/>
      <c r="IRO4" s="3485"/>
      <c r="IRP4" s="3485"/>
      <c r="IRQ4" s="3485"/>
      <c r="IRR4" s="3485"/>
      <c r="IRS4" s="3485"/>
      <c r="IRT4" s="3485"/>
      <c r="IRU4" s="3485"/>
      <c r="IRV4" s="3485"/>
      <c r="IRW4" s="3485"/>
      <c r="IRX4" s="3485"/>
      <c r="IRY4" s="3485"/>
      <c r="IRZ4" s="3485"/>
      <c r="ISA4" s="3485"/>
      <c r="ISB4" s="3485"/>
      <c r="ISC4" s="3485"/>
      <c r="ISD4" s="3485"/>
      <c r="ISE4" s="3485"/>
      <c r="ISF4" s="3485"/>
      <c r="ISG4" s="3485"/>
      <c r="ISH4" s="3485"/>
      <c r="ISI4" s="3485"/>
      <c r="ISJ4" s="3485"/>
      <c r="ISK4" s="3485"/>
      <c r="ISL4" s="3485"/>
      <c r="ISM4" s="3485"/>
      <c r="ISN4" s="3485"/>
      <c r="ISO4" s="3485"/>
      <c r="ISP4" s="3485"/>
      <c r="ISQ4" s="3485"/>
      <c r="ISR4" s="3485"/>
      <c r="ISS4" s="3485"/>
      <c r="IST4" s="3485"/>
      <c r="ISU4" s="3485"/>
      <c r="ISV4" s="3485"/>
      <c r="ISW4" s="3485"/>
      <c r="ISX4" s="3485"/>
      <c r="ISY4" s="3485"/>
      <c r="ISZ4" s="3485"/>
      <c r="ITA4" s="3485"/>
      <c r="ITB4" s="3485"/>
      <c r="ITC4" s="3485"/>
      <c r="ITD4" s="3485"/>
      <c r="ITE4" s="3485"/>
      <c r="ITF4" s="3485"/>
      <c r="ITG4" s="3485"/>
      <c r="ITH4" s="3485"/>
      <c r="ITI4" s="3485"/>
      <c r="ITJ4" s="3485"/>
      <c r="ITK4" s="3485"/>
      <c r="ITL4" s="3485"/>
      <c r="ITM4" s="3485"/>
      <c r="ITN4" s="3485"/>
      <c r="ITO4" s="3485"/>
      <c r="ITP4" s="3485"/>
      <c r="ITQ4" s="3485"/>
      <c r="ITR4" s="3485"/>
      <c r="ITS4" s="3485"/>
      <c r="ITT4" s="3485"/>
      <c r="ITU4" s="3485"/>
      <c r="ITV4" s="3485"/>
      <c r="ITW4" s="3485"/>
      <c r="ITX4" s="3485"/>
      <c r="ITY4" s="3485"/>
      <c r="ITZ4" s="3485"/>
      <c r="IUA4" s="3485"/>
      <c r="IUB4" s="3485"/>
      <c r="IUC4" s="3485"/>
      <c r="IUD4" s="3485"/>
      <c r="IUE4" s="3485"/>
      <c r="IUF4" s="3485"/>
      <c r="IUG4" s="3485"/>
      <c r="IUH4" s="3485"/>
      <c r="IUI4" s="3485"/>
      <c r="IUJ4" s="3485"/>
      <c r="IUK4" s="3485"/>
      <c r="IUL4" s="3485"/>
      <c r="IUM4" s="3485"/>
      <c r="IUN4" s="3485"/>
      <c r="IUO4" s="3485"/>
      <c r="IUP4" s="3485"/>
      <c r="IUQ4" s="3485"/>
      <c r="IUR4" s="3485"/>
      <c r="IUS4" s="3485"/>
      <c r="IUT4" s="3485"/>
      <c r="IUU4" s="3485"/>
      <c r="IUV4" s="3485"/>
      <c r="IUW4" s="3485"/>
      <c r="IUX4" s="3485"/>
      <c r="IUY4" s="3485"/>
      <c r="IUZ4" s="3485"/>
      <c r="IVA4" s="3485"/>
      <c r="IVB4" s="3485"/>
      <c r="IVC4" s="3485"/>
      <c r="IVD4" s="3485"/>
      <c r="IVE4" s="3485"/>
      <c r="IVF4" s="3485"/>
      <c r="IVG4" s="3485"/>
      <c r="IVH4" s="3485"/>
      <c r="IVI4" s="3485"/>
      <c r="IVJ4" s="3485"/>
      <c r="IVK4" s="3485"/>
      <c r="IVL4" s="3485"/>
      <c r="IVM4" s="3485"/>
      <c r="IVN4" s="3485"/>
      <c r="IVO4" s="3485"/>
      <c r="IVP4" s="3485"/>
      <c r="IVQ4" s="3485"/>
      <c r="IVR4" s="3485"/>
      <c r="IVS4" s="3485"/>
      <c r="IVT4" s="3485"/>
      <c r="IVU4" s="3485"/>
      <c r="IVV4" s="3485"/>
      <c r="IVW4" s="3485"/>
      <c r="IVX4" s="3485"/>
      <c r="IVY4" s="3485"/>
      <c r="IVZ4" s="3485"/>
      <c r="IWA4" s="3485"/>
      <c r="IWB4" s="3485"/>
      <c r="IWC4" s="3485"/>
      <c r="IWD4" s="3485"/>
      <c r="IWE4" s="3485"/>
      <c r="IWF4" s="3485"/>
      <c r="IWG4" s="3485"/>
      <c r="IWH4" s="3485"/>
      <c r="IWI4" s="3485"/>
      <c r="IWJ4" s="3485"/>
      <c r="IWK4" s="3485"/>
      <c r="IWL4" s="3485"/>
      <c r="IWM4" s="3485"/>
      <c r="IWN4" s="3485"/>
      <c r="IWO4" s="3485"/>
      <c r="IWP4" s="3485"/>
      <c r="IWQ4" s="3485"/>
      <c r="IWR4" s="3485"/>
      <c r="IWS4" s="3485"/>
      <c r="IWT4" s="3485"/>
      <c r="IWU4" s="3485"/>
      <c r="IWV4" s="3485"/>
      <c r="IWW4" s="3485"/>
      <c r="IWX4" s="3485"/>
      <c r="IWY4" s="3485"/>
      <c r="IWZ4" s="3485"/>
      <c r="IXA4" s="3485"/>
      <c r="IXB4" s="3485"/>
      <c r="IXC4" s="3485"/>
      <c r="IXD4" s="3485"/>
      <c r="IXE4" s="3485"/>
      <c r="IXF4" s="3485"/>
      <c r="IXG4" s="3485"/>
      <c r="IXH4" s="3485"/>
      <c r="IXI4" s="3485"/>
      <c r="IXJ4" s="3485"/>
      <c r="IXK4" s="3485"/>
      <c r="IXL4" s="3485"/>
      <c r="IXM4" s="3485"/>
      <c r="IXN4" s="3485"/>
      <c r="IXO4" s="3485"/>
      <c r="IXP4" s="3485"/>
      <c r="IXQ4" s="3485"/>
      <c r="IXR4" s="3485"/>
      <c r="IXS4" s="3485"/>
      <c r="IXT4" s="3485"/>
      <c r="IXU4" s="3485"/>
      <c r="IXV4" s="3485"/>
      <c r="IXW4" s="3485"/>
      <c r="IXX4" s="3485"/>
      <c r="IXY4" s="3485"/>
      <c r="IXZ4" s="3485"/>
      <c r="IYA4" s="3485"/>
      <c r="IYB4" s="3485"/>
      <c r="IYC4" s="3485"/>
      <c r="IYD4" s="3485"/>
      <c r="IYE4" s="3485"/>
      <c r="IYF4" s="3485"/>
      <c r="IYG4" s="3485"/>
      <c r="IYH4" s="3485"/>
      <c r="IYI4" s="3485"/>
      <c r="IYJ4" s="3485"/>
      <c r="IYK4" s="3485"/>
      <c r="IYL4" s="3485"/>
      <c r="IYM4" s="3485"/>
      <c r="IYN4" s="3485"/>
      <c r="IYO4" s="3485"/>
      <c r="IYP4" s="3485"/>
      <c r="IYQ4" s="3485"/>
      <c r="IYR4" s="3485"/>
      <c r="IYS4" s="3485"/>
      <c r="IYT4" s="3485"/>
      <c r="IYU4" s="3485"/>
      <c r="IYV4" s="3485"/>
      <c r="IYW4" s="3485"/>
      <c r="IYX4" s="3485"/>
      <c r="IYY4" s="3485"/>
      <c r="IYZ4" s="3485"/>
      <c r="IZA4" s="3485"/>
      <c r="IZB4" s="3485"/>
      <c r="IZC4" s="3485"/>
      <c r="IZD4" s="3485"/>
      <c r="IZE4" s="3485"/>
      <c r="IZF4" s="3485"/>
      <c r="IZG4" s="3485"/>
      <c r="IZH4" s="3485"/>
      <c r="IZI4" s="3485"/>
      <c r="IZJ4" s="3485"/>
      <c r="IZK4" s="3485"/>
      <c r="IZL4" s="3485"/>
      <c r="IZM4" s="3485"/>
      <c r="IZN4" s="3485"/>
      <c r="IZO4" s="3485"/>
      <c r="IZP4" s="3485"/>
      <c r="IZQ4" s="3485"/>
      <c r="IZR4" s="3485"/>
      <c r="IZS4" s="3485"/>
      <c r="IZT4" s="3485"/>
      <c r="IZU4" s="3485"/>
      <c r="IZV4" s="3485"/>
      <c r="IZW4" s="3485"/>
      <c r="IZX4" s="3485"/>
      <c r="IZY4" s="3485"/>
      <c r="IZZ4" s="3485"/>
      <c r="JAA4" s="3485"/>
      <c r="JAB4" s="3485"/>
      <c r="JAC4" s="3485"/>
      <c r="JAD4" s="3485"/>
      <c r="JAE4" s="3485"/>
      <c r="JAF4" s="3485"/>
      <c r="JAG4" s="3485"/>
      <c r="JAH4" s="3485"/>
      <c r="JAI4" s="3485"/>
      <c r="JAJ4" s="3485"/>
      <c r="JAK4" s="3485"/>
      <c r="JAL4" s="3485"/>
      <c r="JAM4" s="3485"/>
      <c r="JAN4" s="3485"/>
      <c r="JAO4" s="3485"/>
      <c r="JAP4" s="3485"/>
      <c r="JAQ4" s="3485"/>
      <c r="JAR4" s="3485"/>
      <c r="JAS4" s="3485"/>
      <c r="JAT4" s="3485"/>
      <c r="JAU4" s="3485"/>
      <c r="JAV4" s="3485"/>
      <c r="JAW4" s="3485"/>
      <c r="JAX4" s="3485"/>
      <c r="JAY4" s="3485"/>
      <c r="JAZ4" s="3485"/>
      <c r="JBA4" s="3485"/>
      <c r="JBB4" s="3485"/>
      <c r="JBC4" s="3485"/>
      <c r="JBD4" s="3485"/>
      <c r="JBE4" s="3485"/>
      <c r="JBF4" s="3485"/>
      <c r="JBG4" s="3485"/>
      <c r="JBH4" s="3485"/>
      <c r="JBI4" s="3485"/>
      <c r="JBJ4" s="3485"/>
      <c r="JBK4" s="3485"/>
      <c r="JBL4" s="3485"/>
      <c r="JBM4" s="3485"/>
      <c r="JBN4" s="3485"/>
      <c r="JBO4" s="3485"/>
      <c r="JBP4" s="3485"/>
      <c r="JBQ4" s="3485"/>
      <c r="JBR4" s="3485"/>
      <c r="JBS4" s="3485"/>
      <c r="JBT4" s="3485"/>
      <c r="JBU4" s="3485"/>
      <c r="JBV4" s="3485"/>
      <c r="JBW4" s="3485"/>
      <c r="JBX4" s="3485"/>
      <c r="JBY4" s="3485"/>
      <c r="JBZ4" s="3485"/>
      <c r="JCA4" s="3485"/>
      <c r="JCB4" s="3485"/>
      <c r="JCC4" s="3485"/>
      <c r="JCD4" s="3485"/>
      <c r="JCE4" s="3485"/>
      <c r="JCF4" s="3485"/>
      <c r="JCG4" s="3485"/>
      <c r="JCH4" s="3485"/>
      <c r="JCI4" s="3485"/>
      <c r="JCJ4" s="3485"/>
      <c r="JCK4" s="3485"/>
      <c r="JCL4" s="3485"/>
      <c r="JCM4" s="3485"/>
      <c r="JCN4" s="3485"/>
      <c r="JCO4" s="3485"/>
      <c r="JCP4" s="3485"/>
      <c r="JCQ4" s="3485"/>
      <c r="JCR4" s="3485"/>
      <c r="JCS4" s="3485"/>
      <c r="JCT4" s="3485"/>
      <c r="JCU4" s="3485"/>
      <c r="JCV4" s="3485"/>
      <c r="JCW4" s="3485"/>
      <c r="JCX4" s="3485"/>
      <c r="JCY4" s="3485"/>
      <c r="JCZ4" s="3485"/>
      <c r="JDA4" s="3485"/>
      <c r="JDB4" s="3485"/>
      <c r="JDC4" s="3485"/>
      <c r="JDD4" s="3485"/>
      <c r="JDE4" s="3485"/>
      <c r="JDF4" s="3485"/>
      <c r="JDG4" s="3485"/>
      <c r="JDH4" s="3485"/>
      <c r="JDI4" s="3485"/>
      <c r="JDJ4" s="3485"/>
      <c r="JDK4" s="3485"/>
      <c r="JDL4" s="3485"/>
      <c r="JDM4" s="3485"/>
      <c r="JDN4" s="3485"/>
      <c r="JDO4" s="3485"/>
      <c r="JDP4" s="3485"/>
      <c r="JDQ4" s="3485"/>
      <c r="JDR4" s="3485"/>
      <c r="JDS4" s="3485"/>
      <c r="JDT4" s="3485"/>
      <c r="JDU4" s="3485"/>
      <c r="JDV4" s="3485"/>
      <c r="JDW4" s="3485"/>
      <c r="JDX4" s="3485"/>
      <c r="JDY4" s="3485"/>
      <c r="JDZ4" s="3485"/>
      <c r="JEA4" s="3485"/>
      <c r="JEB4" s="3485"/>
      <c r="JEC4" s="3485"/>
      <c r="JED4" s="3485"/>
      <c r="JEE4" s="3485"/>
      <c r="JEF4" s="3485"/>
      <c r="JEG4" s="3485"/>
      <c r="JEH4" s="3485"/>
      <c r="JEI4" s="3485"/>
      <c r="JEJ4" s="3485"/>
      <c r="JEK4" s="3485"/>
      <c r="JEL4" s="3485"/>
      <c r="JEM4" s="3485"/>
      <c r="JEN4" s="3485"/>
      <c r="JEO4" s="3485"/>
      <c r="JEP4" s="3485"/>
      <c r="JEQ4" s="3485"/>
      <c r="JER4" s="3485"/>
      <c r="JES4" s="3485"/>
      <c r="JET4" s="3485"/>
      <c r="JEU4" s="3485"/>
      <c r="JEV4" s="3485"/>
      <c r="JEW4" s="3485"/>
      <c r="JEX4" s="3485"/>
      <c r="JEY4" s="3485"/>
      <c r="JEZ4" s="3485"/>
      <c r="JFA4" s="3485"/>
      <c r="JFB4" s="3485"/>
      <c r="JFC4" s="3485"/>
      <c r="JFD4" s="3485"/>
      <c r="JFE4" s="3485"/>
      <c r="JFF4" s="3485"/>
      <c r="JFG4" s="3485"/>
      <c r="JFH4" s="3485"/>
      <c r="JFI4" s="3485"/>
      <c r="JFJ4" s="3485"/>
      <c r="JFK4" s="3485"/>
      <c r="JFL4" s="3485"/>
      <c r="JFM4" s="3485"/>
      <c r="JFN4" s="3485"/>
      <c r="JFO4" s="3485"/>
      <c r="JFP4" s="3485"/>
      <c r="JFQ4" s="3485"/>
      <c r="JFR4" s="3485"/>
      <c r="JFS4" s="3485"/>
      <c r="JFT4" s="3485"/>
      <c r="JFU4" s="3485"/>
      <c r="JFV4" s="3485"/>
      <c r="JFW4" s="3485"/>
      <c r="JFX4" s="3485"/>
      <c r="JFY4" s="3485"/>
      <c r="JFZ4" s="3485"/>
      <c r="JGA4" s="3485"/>
      <c r="JGB4" s="3485"/>
      <c r="JGC4" s="3485"/>
      <c r="JGD4" s="3485"/>
      <c r="JGE4" s="3485"/>
      <c r="JGF4" s="3485"/>
      <c r="JGG4" s="3485"/>
      <c r="JGH4" s="3485"/>
      <c r="JGI4" s="3485"/>
      <c r="JGJ4" s="3485"/>
      <c r="JGK4" s="3485"/>
      <c r="JGL4" s="3485"/>
      <c r="JGM4" s="3485"/>
      <c r="JGN4" s="3485"/>
      <c r="JGO4" s="3485"/>
      <c r="JGP4" s="3485"/>
      <c r="JGQ4" s="3485"/>
      <c r="JGR4" s="3485"/>
      <c r="JGS4" s="3485"/>
      <c r="JGT4" s="3485"/>
      <c r="JGU4" s="3485"/>
      <c r="JGV4" s="3485"/>
      <c r="JGW4" s="3485"/>
      <c r="JGX4" s="3485"/>
      <c r="JGY4" s="3485"/>
      <c r="JGZ4" s="3485"/>
      <c r="JHA4" s="3485"/>
      <c r="JHB4" s="3485"/>
      <c r="JHC4" s="3485"/>
      <c r="JHD4" s="3485"/>
      <c r="JHE4" s="3485"/>
      <c r="JHF4" s="3485"/>
      <c r="JHG4" s="3485"/>
      <c r="JHH4" s="3485"/>
      <c r="JHI4" s="3485"/>
      <c r="JHJ4" s="3485"/>
      <c r="JHK4" s="3485"/>
      <c r="JHL4" s="3485"/>
      <c r="JHM4" s="3485"/>
      <c r="JHN4" s="3485"/>
      <c r="JHO4" s="3485"/>
      <c r="JHP4" s="3485"/>
      <c r="JHQ4" s="3485"/>
      <c r="JHR4" s="3485"/>
      <c r="JHS4" s="3485"/>
      <c r="JHT4" s="3485"/>
      <c r="JHU4" s="3485"/>
      <c r="JHV4" s="3485"/>
      <c r="JHW4" s="3485"/>
      <c r="JHX4" s="3485"/>
      <c r="JHY4" s="3485"/>
      <c r="JHZ4" s="3485"/>
      <c r="JIA4" s="3485"/>
      <c r="JIB4" s="3485"/>
      <c r="JIC4" s="3485"/>
      <c r="JID4" s="3485"/>
      <c r="JIE4" s="3485"/>
      <c r="JIF4" s="3485"/>
      <c r="JIG4" s="3485"/>
      <c r="JIH4" s="3485"/>
      <c r="JII4" s="3485"/>
      <c r="JIJ4" s="3485"/>
      <c r="JIK4" s="3485"/>
      <c r="JIL4" s="3485"/>
      <c r="JIM4" s="3485"/>
      <c r="JIN4" s="3485"/>
      <c r="JIO4" s="3485"/>
      <c r="JIP4" s="3485"/>
      <c r="JIQ4" s="3485"/>
      <c r="JIR4" s="3485"/>
      <c r="JIS4" s="3485"/>
      <c r="JIT4" s="3485"/>
      <c r="JIU4" s="3485"/>
      <c r="JIV4" s="3485"/>
      <c r="JIW4" s="3485"/>
      <c r="JIX4" s="3485"/>
      <c r="JIY4" s="3485"/>
      <c r="JIZ4" s="3485"/>
      <c r="JJA4" s="3485"/>
      <c r="JJB4" s="3485"/>
      <c r="JJC4" s="3485"/>
      <c r="JJD4" s="3485"/>
      <c r="JJE4" s="3485"/>
      <c r="JJF4" s="3485"/>
      <c r="JJG4" s="3485"/>
      <c r="JJH4" s="3485"/>
      <c r="JJI4" s="3485"/>
      <c r="JJJ4" s="3485"/>
      <c r="JJK4" s="3485"/>
      <c r="JJL4" s="3485"/>
      <c r="JJM4" s="3485"/>
      <c r="JJN4" s="3485"/>
      <c r="JJO4" s="3485"/>
      <c r="JJP4" s="3485"/>
      <c r="JJQ4" s="3485"/>
      <c r="JJR4" s="3485"/>
      <c r="JJS4" s="3485"/>
      <c r="JJT4" s="3485"/>
      <c r="JJU4" s="3485"/>
      <c r="JJV4" s="3485"/>
      <c r="JJW4" s="3485"/>
      <c r="JJX4" s="3485"/>
      <c r="JJY4" s="3485"/>
      <c r="JJZ4" s="3485"/>
      <c r="JKA4" s="3485"/>
      <c r="JKB4" s="3485"/>
      <c r="JKC4" s="3485"/>
      <c r="JKD4" s="3485"/>
      <c r="JKE4" s="3485"/>
      <c r="JKF4" s="3485"/>
      <c r="JKG4" s="3485"/>
      <c r="JKH4" s="3485"/>
      <c r="JKI4" s="3485"/>
      <c r="JKJ4" s="3485"/>
      <c r="JKK4" s="3485"/>
      <c r="JKL4" s="3485"/>
      <c r="JKM4" s="3485"/>
      <c r="JKN4" s="3485"/>
      <c r="JKO4" s="3485"/>
      <c r="JKP4" s="3485"/>
      <c r="JKQ4" s="3485"/>
      <c r="JKR4" s="3485"/>
      <c r="JKS4" s="3485"/>
      <c r="JKT4" s="3485"/>
      <c r="JKU4" s="3485"/>
      <c r="JKV4" s="3485"/>
      <c r="JKW4" s="3485"/>
      <c r="JKX4" s="3485"/>
      <c r="JKY4" s="3485"/>
      <c r="JKZ4" s="3485"/>
      <c r="JLA4" s="3485"/>
      <c r="JLB4" s="3485"/>
      <c r="JLC4" s="3485"/>
      <c r="JLD4" s="3485"/>
      <c r="JLE4" s="3485"/>
      <c r="JLF4" s="3485"/>
      <c r="JLG4" s="3485"/>
      <c r="JLH4" s="3485"/>
      <c r="JLI4" s="3485"/>
      <c r="JLJ4" s="3485"/>
      <c r="JLK4" s="3485"/>
      <c r="JLL4" s="3485"/>
      <c r="JLM4" s="3485"/>
      <c r="JLN4" s="3485"/>
      <c r="JLO4" s="3485"/>
      <c r="JLP4" s="3485"/>
      <c r="JLQ4" s="3485"/>
      <c r="JLR4" s="3485"/>
      <c r="JLS4" s="3485"/>
      <c r="JLT4" s="3485"/>
      <c r="JLU4" s="3485"/>
      <c r="JLV4" s="3485"/>
      <c r="JLW4" s="3485"/>
      <c r="JLX4" s="3485"/>
      <c r="JLY4" s="3485"/>
      <c r="JLZ4" s="3485"/>
      <c r="JMA4" s="3485"/>
      <c r="JMB4" s="3485"/>
      <c r="JMC4" s="3485"/>
      <c r="JMD4" s="3485"/>
      <c r="JME4" s="3485"/>
      <c r="JMF4" s="3485"/>
      <c r="JMG4" s="3485"/>
      <c r="JMH4" s="3485"/>
      <c r="JMI4" s="3485"/>
      <c r="JMJ4" s="3485"/>
      <c r="JMK4" s="3485"/>
      <c r="JML4" s="3485"/>
      <c r="JMM4" s="3485"/>
      <c r="JMN4" s="3485"/>
      <c r="JMO4" s="3485"/>
      <c r="JMP4" s="3485"/>
      <c r="JMQ4" s="3485"/>
      <c r="JMR4" s="3485"/>
      <c r="JMS4" s="3485"/>
      <c r="JMT4" s="3485"/>
      <c r="JMU4" s="3485"/>
      <c r="JMV4" s="3485"/>
      <c r="JMW4" s="3485"/>
      <c r="JMX4" s="3485"/>
      <c r="JMY4" s="3485"/>
      <c r="JMZ4" s="3485"/>
      <c r="JNA4" s="3485"/>
      <c r="JNB4" s="3485"/>
      <c r="JNC4" s="3485"/>
      <c r="JND4" s="3485"/>
      <c r="JNE4" s="3485"/>
      <c r="JNF4" s="3485"/>
      <c r="JNG4" s="3485"/>
      <c r="JNH4" s="3485"/>
      <c r="JNI4" s="3485"/>
      <c r="JNJ4" s="3485"/>
      <c r="JNK4" s="3485"/>
      <c r="JNL4" s="3485"/>
      <c r="JNM4" s="3485"/>
      <c r="JNN4" s="3485"/>
      <c r="JNO4" s="3485"/>
      <c r="JNP4" s="3485"/>
      <c r="JNQ4" s="3485"/>
      <c r="JNR4" s="3485"/>
      <c r="JNS4" s="3485"/>
      <c r="JNT4" s="3485"/>
      <c r="JNU4" s="3485"/>
      <c r="JNV4" s="3485"/>
      <c r="JNW4" s="3485"/>
      <c r="JNX4" s="3485"/>
      <c r="JNY4" s="3485"/>
      <c r="JNZ4" s="3485"/>
      <c r="JOA4" s="3485"/>
      <c r="JOB4" s="3485"/>
      <c r="JOC4" s="3485"/>
      <c r="JOD4" s="3485"/>
      <c r="JOE4" s="3485"/>
      <c r="JOF4" s="3485"/>
      <c r="JOG4" s="3485"/>
      <c r="JOH4" s="3485"/>
      <c r="JOI4" s="3485"/>
      <c r="JOJ4" s="3485"/>
      <c r="JOK4" s="3485"/>
      <c r="JOL4" s="3485"/>
      <c r="JOM4" s="3485"/>
      <c r="JON4" s="3485"/>
      <c r="JOO4" s="3485"/>
      <c r="JOP4" s="3485"/>
      <c r="JOQ4" s="3485"/>
      <c r="JOR4" s="3485"/>
      <c r="JOS4" s="3485"/>
      <c r="JOT4" s="3485"/>
      <c r="JOU4" s="3485"/>
      <c r="JOV4" s="3485"/>
      <c r="JOW4" s="3485"/>
      <c r="JOX4" s="3485"/>
      <c r="JOY4" s="3485"/>
      <c r="JOZ4" s="3485"/>
      <c r="JPA4" s="3485"/>
      <c r="JPB4" s="3485"/>
      <c r="JPC4" s="3485"/>
      <c r="JPD4" s="3485"/>
      <c r="JPE4" s="3485"/>
      <c r="JPF4" s="3485"/>
      <c r="JPG4" s="3485"/>
      <c r="JPH4" s="3485"/>
      <c r="JPI4" s="3485"/>
      <c r="JPJ4" s="3485"/>
      <c r="JPK4" s="3485"/>
      <c r="JPL4" s="3485"/>
      <c r="JPM4" s="3485"/>
      <c r="JPN4" s="3485"/>
      <c r="JPO4" s="3485"/>
      <c r="JPP4" s="3485"/>
      <c r="JPQ4" s="3485"/>
      <c r="JPR4" s="3485"/>
      <c r="JPS4" s="3485"/>
      <c r="JPT4" s="3485"/>
      <c r="JPU4" s="3485"/>
      <c r="JPV4" s="3485"/>
      <c r="JPW4" s="3485"/>
      <c r="JPX4" s="3485"/>
      <c r="JPY4" s="3485"/>
      <c r="JPZ4" s="3485"/>
      <c r="JQA4" s="3485"/>
      <c r="JQB4" s="3485"/>
      <c r="JQC4" s="3485"/>
      <c r="JQD4" s="3485"/>
      <c r="JQE4" s="3485"/>
      <c r="JQF4" s="3485"/>
      <c r="JQG4" s="3485"/>
      <c r="JQH4" s="3485"/>
      <c r="JQI4" s="3485"/>
      <c r="JQJ4" s="3485"/>
      <c r="JQK4" s="3485"/>
      <c r="JQL4" s="3485"/>
      <c r="JQM4" s="3485"/>
      <c r="JQN4" s="3485"/>
      <c r="JQO4" s="3485"/>
      <c r="JQP4" s="3485"/>
      <c r="JQQ4" s="3485"/>
      <c r="JQR4" s="3485"/>
      <c r="JQS4" s="3485"/>
      <c r="JQT4" s="3485"/>
      <c r="JQU4" s="3485"/>
      <c r="JQV4" s="3485"/>
      <c r="JQW4" s="3485"/>
      <c r="JQX4" s="3485"/>
      <c r="JQY4" s="3485"/>
      <c r="JQZ4" s="3485"/>
      <c r="JRA4" s="3485"/>
      <c r="JRB4" s="3485"/>
      <c r="JRC4" s="3485"/>
      <c r="JRD4" s="3485"/>
      <c r="JRE4" s="3485"/>
      <c r="JRF4" s="3485"/>
      <c r="JRG4" s="3485"/>
      <c r="JRH4" s="3485"/>
      <c r="JRI4" s="3485"/>
      <c r="JRJ4" s="3485"/>
      <c r="JRK4" s="3485"/>
      <c r="JRL4" s="3485"/>
      <c r="JRM4" s="3485"/>
      <c r="JRN4" s="3485"/>
      <c r="JRO4" s="3485"/>
      <c r="JRP4" s="3485"/>
      <c r="JRQ4" s="3485"/>
      <c r="JRR4" s="3485"/>
      <c r="JRS4" s="3485"/>
      <c r="JRT4" s="3485"/>
      <c r="JRU4" s="3485"/>
      <c r="JRV4" s="3485"/>
      <c r="JRW4" s="3485"/>
      <c r="JRX4" s="3485"/>
      <c r="JRY4" s="3485"/>
      <c r="JRZ4" s="3485"/>
      <c r="JSA4" s="3485"/>
      <c r="JSB4" s="3485"/>
      <c r="JSC4" s="3485"/>
      <c r="JSD4" s="3485"/>
      <c r="JSE4" s="3485"/>
      <c r="JSF4" s="3485"/>
      <c r="JSG4" s="3485"/>
      <c r="JSH4" s="3485"/>
      <c r="JSI4" s="3485"/>
      <c r="JSJ4" s="3485"/>
      <c r="JSK4" s="3485"/>
      <c r="JSL4" s="3485"/>
      <c r="JSM4" s="3485"/>
      <c r="JSN4" s="3485"/>
      <c r="JSO4" s="3485"/>
      <c r="JSP4" s="3485"/>
      <c r="JSQ4" s="3485"/>
      <c r="JSR4" s="3485"/>
      <c r="JSS4" s="3485"/>
      <c r="JST4" s="3485"/>
      <c r="JSU4" s="3485"/>
      <c r="JSV4" s="3485"/>
      <c r="JSW4" s="3485"/>
      <c r="JSX4" s="3485"/>
      <c r="JSY4" s="3485"/>
      <c r="JSZ4" s="3485"/>
      <c r="JTA4" s="3485"/>
      <c r="JTB4" s="3485"/>
      <c r="JTC4" s="3485"/>
      <c r="JTD4" s="3485"/>
      <c r="JTE4" s="3485"/>
      <c r="JTF4" s="3485"/>
      <c r="JTG4" s="3485"/>
      <c r="JTH4" s="3485"/>
      <c r="JTI4" s="3485"/>
      <c r="JTJ4" s="3485"/>
      <c r="JTK4" s="3485"/>
      <c r="JTL4" s="3485"/>
      <c r="JTM4" s="3485"/>
      <c r="JTN4" s="3485"/>
      <c r="JTO4" s="3485"/>
      <c r="JTP4" s="3485"/>
      <c r="JTQ4" s="3485"/>
      <c r="JTR4" s="3485"/>
      <c r="JTS4" s="3485"/>
      <c r="JTT4" s="3485"/>
      <c r="JTU4" s="3485"/>
      <c r="JTV4" s="3485"/>
      <c r="JTW4" s="3485"/>
      <c r="JTX4" s="3485"/>
      <c r="JTY4" s="3485"/>
      <c r="JTZ4" s="3485"/>
      <c r="JUA4" s="3485"/>
      <c r="JUB4" s="3485"/>
      <c r="JUC4" s="3485"/>
      <c r="JUD4" s="3485"/>
      <c r="JUE4" s="3485"/>
      <c r="JUF4" s="3485"/>
      <c r="JUG4" s="3485"/>
      <c r="JUH4" s="3485"/>
      <c r="JUI4" s="3485"/>
      <c r="JUJ4" s="3485"/>
      <c r="JUK4" s="3485"/>
      <c r="JUL4" s="3485"/>
      <c r="JUM4" s="3485"/>
      <c r="JUN4" s="3485"/>
      <c r="JUO4" s="3485"/>
      <c r="JUP4" s="3485"/>
      <c r="JUQ4" s="3485"/>
      <c r="JUR4" s="3485"/>
      <c r="JUS4" s="3485"/>
      <c r="JUT4" s="3485"/>
      <c r="JUU4" s="3485"/>
      <c r="JUV4" s="3485"/>
      <c r="JUW4" s="3485"/>
      <c r="JUX4" s="3485"/>
      <c r="JUY4" s="3485"/>
      <c r="JUZ4" s="3485"/>
      <c r="JVA4" s="3485"/>
      <c r="JVB4" s="3485"/>
      <c r="JVC4" s="3485"/>
      <c r="JVD4" s="3485"/>
      <c r="JVE4" s="3485"/>
      <c r="JVF4" s="3485"/>
      <c r="JVG4" s="3485"/>
      <c r="JVH4" s="3485"/>
      <c r="JVI4" s="3485"/>
      <c r="JVJ4" s="3485"/>
      <c r="JVK4" s="3485"/>
      <c r="JVL4" s="3485"/>
      <c r="JVM4" s="3485"/>
      <c r="JVN4" s="3485"/>
      <c r="JVO4" s="3485"/>
      <c r="JVP4" s="3485"/>
      <c r="JVQ4" s="3485"/>
      <c r="JVR4" s="3485"/>
      <c r="JVS4" s="3485"/>
      <c r="JVT4" s="3485"/>
      <c r="JVU4" s="3485"/>
      <c r="JVV4" s="3485"/>
      <c r="JVW4" s="3485"/>
      <c r="JVX4" s="3485"/>
      <c r="JVY4" s="3485"/>
      <c r="JVZ4" s="3485"/>
      <c r="JWA4" s="3485"/>
      <c r="JWB4" s="3485"/>
      <c r="JWC4" s="3485"/>
      <c r="JWD4" s="3485"/>
      <c r="JWE4" s="3485"/>
      <c r="JWF4" s="3485"/>
      <c r="JWG4" s="3485"/>
      <c r="JWH4" s="3485"/>
      <c r="JWI4" s="3485"/>
      <c r="JWJ4" s="3485"/>
      <c r="JWK4" s="3485"/>
      <c r="JWL4" s="3485"/>
      <c r="JWM4" s="3485"/>
      <c r="JWN4" s="3485"/>
      <c r="JWO4" s="3485"/>
      <c r="JWP4" s="3485"/>
      <c r="JWQ4" s="3485"/>
      <c r="JWR4" s="3485"/>
      <c r="JWS4" s="3485"/>
      <c r="JWT4" s="3485"/>
      <c r="JWU4" s="3485"/>
      <c r="JWV4" s="3485"/>
      <c r="JWW4" s="3485"/>
      <c r="JWX4" s="3485"/>
      <c r="JWY4" s="3485"/>
      <c r="JWZ4" s="3485"/>
      <c r="JXA4" s="3485"/>
      <c r="JXB4" s="3485"/>
      <c r="JXC4" s="3485"/>
      <c r="JXD4" s="3485"/>
      <c r="JXE4" s="3485"/>
      <c r="JXF4" s="3485"/>
      <c r="JXG4" s="3485"/>
      <c r="JXH4" s="3485"/>
      <c r="JXI4" s="3485"/>
      <c r="JXJ4" s="3485"/>
      <c r="JXK4" s="3485"/>
      <c r="JXL4" s="3485"/>
      <c r="JXM4" s="3485"/>
      <c r="JXN4" s="3485"/>
      <c r="JXO4" s="3485"/>
      <c r="JXP4" s="3485"/>
      <c r="JXQ4" s="3485"/>
      <c r="JXR4" s="3485"/>
      <c r="JXS4" s="3485"/>
      <c r="JXT4" s="3485"/>
      <c r="JXU4" s="3485"/>
      <c r="JXV4" s="3485"/>
      <c r="JXW4" s="3485"/>
      <c r="JXX4" s="3485"/>
      <c r="JXY4" s="3485"/>
      <c r="JXZ4" s="3485"/>
      <c r="JYA4" s="3485"/>
      <c r="JYB4" s="3485"/>
      <c r="JYC4" s="3485"/>
      <c r="JYD4" s="3485"/>
      <c r="JYE4" s="3485"/>
      <c r="JYF4" s="3485"/>
      <c r="JYG4" s="3485"/>
      <c r="JYH4" s="3485"/>
      <c r="JYI4" s="3485"/>
      <c r="JYJ4" s="3485"/>
      <c r="JYK4" s="3485"/>
      <c r="JYL4" s="3485"/>
      <c r="JYM4" s="3485"/>
      <c r="JYN4" s="3485"/>
      <c r="JYO4" s="3485"/>
      <c r="JYP4" s="3485"/>
      <c r="JYQ4" s="3485"/>
      <c r="JYR4" s="3485"/>
      <c r="JYS4" s="3485"/>
      <c r="JYT4" s="3485"/>
      <c r="JYU4" s="3485"/>
      <c r="JYV4" s="3485"/>
      <c r="JYW4" s="3485"/>
      <c r="JYX4" s="3485"/>
      <c r="JYY4" s="3485"/>
      <c r="JYZ4" s="3485"/>
      <c r="JZA4" s="3485"/>
      <c r="JZB4" s="3485"/>
      <c r="JZC4" s="3485"/>
      <c r="JZD4" s="3485"/>
      <c r="JZE4" s="3485"/>
      <c r="JZF4" s="3485"/>
      <c r="JZG4" s="3485"/>
      <c r="JZH4" s="3485"/>
      <c r="JZI4" s="3485"/>
      <c r="JZJ4" s="3485"/>
      <c r="JZK4" s="3485"/>
      <c r="JZL4" s="3485"/>
      <c r="JZM4" s="3485"/>
      <c r="JZN4" s="3485"/>
      <c r="JZO4" s="3485"/>
      <c r="JZP4" s="3485"/>
      <c r="JZQ4" s="3485"/>
      <c r="JZR4" s="3485"/>
      <c r="JZS4" s="3485"/>
      <c r="JZT4" s="3485"/>
      <c r="JZU4" s="3485"/>
      <c r="JZV4" s="3485"/>
      <c r="JZW4" s="3485"/>
      <c r="JZX4" s="3485"/>
      <c r="JZY4" s="3485"/>
      <c r="JZZ4" s="3485"/>
      <c r="KAA4" s="3485"/>
      <c r="KAB4" s="3485"/>
      <c r="KAC4" s="3485"/>
      <c r="KAD4" s="3485"/>
      <c r="KAE4" s="3485"/>
      <c r="KAF4" s="3485"/>
      <c r="KAG4" s="3485"/>
      <c r="KAH4" s="3485"/>
      <c r="KAI4" s="3485"/>
      <c r="KAJ4" s="3485"/>
      <c r="KAK4" s="3485"/>
      <c r="KAL4" s="3485"/>
      <c r="KAM4" s="3485"/>
      <c r="KAN4" s="3485"/>
      <c r="KAO4" s="3485"/>
      <c r="KAP4" s="3485"/>
      <c r="KAQ4" s="3485"/>
      <c r="KAR4" s="3485"/>
      <c r="KAS4" s="3485"/>
      <c r="KAT4" s="3485"/>
      <c r="KAU4" s="3485"/>
      <c r="KAV4" s="3485"/>
      <c r="KAW4" s="3485"/>
      <c r="KAX4" s="3485"/>
      <c r="KAY4" s="3485"/>
      <c r="KAZ4" s="3485"/>
      <c r="KBA4" s="3485"/>
      <c r="KBB4" s="3485"/>
      <c r="KBC4" s="3485"/>
      <c r="KBD4" s="3485"/>
      <c r="KBE4" s="3485"/>
      <c r="KBF4" s="3485"/>
      <c r="KBG4" s="3485"/>
      <c r="KBH4" s="3485"/>
      <c r="KBI4" s="3485"/>
      <c r="KBJ4" s="3485"/>
      <c r="KBK4" s="3485"/>
      <c r="KBL4" s="3485"/>
      <c r="KBM4" s="3485"/>
      <c r="KBN4" s="3485"/>
      <c r="KBO4" s="3485"/>
      <c r="KBP4" s="3485"/>
      <c r="KBQ4" s="3485"/>
      <c r="KBR4" s="3485"/>
      <c r="KBS4" s="3485"/>
      <c r="KBT4" s="3485"/>
      <c r="KBU4" s="3485"/>
      <c r="KBV4" s="3485"/>
      <c r="KBW4" s="3485"/>
      <c r="KBX4" s="3485"/>
      <c r="KBY4" s="3485"/>
      <c r="KBZ4" s="3485"/>
      <c r="KCA4" s="3485"/>
      <c r="KCB4" s="3485"/>
      <c r="KCC4" s="3485"/>
      <c r="KCD4" s="3485"/>
      <c r="KCE4" s="3485"/>
      <c r="KCF4" s="3485"/>
      <c r="KCG4" s="3485"/>
      <c r="KCH4" s="3485"/>
      <c r="KCI4" s="3485"/>
      <c r="KCJ4" s="3485"/>
      <c r="KCK4" s="3485"/>
      <c r="KCL4" s="3485"/>
      <c r="KCM4" s="3485"/>
      <c r="KCN4" s="3485"/>
      <c r="KCO4" s="3485"/>
      <c r="KCP4" s="3485"/>
      <c r="KCQ4" s="3485"/>
      <c r="KCR4" s="3485"/>
      <c r="KCS4" s="3485"/>
      <c r="KCT4" s="3485"/>
      <c r="KCU4" s="3485"/>
      <c r="KCV4" s="3485"/>
      <c r="KCW4" s="3485"/>
      <c r="KCX4" s="3485"/>
      <c r="KCY4" s="3485"/>
      <c r="KCZ4" s="3485"/>
      <c r="KDA4" s="3485"/>
      <c r="KDB4" s="3485"/>
      <c r="KDC4" s="3485"/>
      <c r="KDD4" s="3485"/>
      <c r="KDE4" s="3485"/>
      <c r="KDF4" s="3485"/>
      <c r="KDG4" s="3485"/>
      <c r="KDH4" s="3485"/>
      <c r="KDI4" s="3485"/>
      <c r="KDJ4" s="3485"/>
      <c r="KDK4" s="3485"/>
      <c r="KDL4" s="3485"/>
      <c r="KDM4" s="3485"/>
      <c r="KDN4" s="3485"/>
      <c r="KDO4" s="3485"/>
      <c r="KDP4" s="3485"/>
      <c r="KDQ4" s="3485"/>
      <c r="KDR4" s="3485"/>
      <c r="KDS4" s="3485"/>
      <c r="KDT4" s="3485"/>
      <c r="KDU4" s="3485"/>
      <c r="KDV4" s="3485"/>
      <c r="KDW4" s="3485"/>
      <c r="KDX4" s="3485"/>
      <c r="KDY4" s="3485"/>
      <c r="KDZ4" s="3485"/>
      <c r="KEA4" s="3485"/>
      <c r="KEB4" s="3485"/>
      <c r="KEC4" s="3485"/>
      <c r="KED4" s="3485"/>
      <c r="KEE4" s="3485"/>
      <c r="KEF4" s="3485"/>
      <c r="KEG4" s="3485"/>
      <c r="KEH4" s="3485"/>
      <c r="KEI4" s="3485"/>
      <c r="KEJ4" s="3485"/>
      <c r="KEK4" s="3485"/>
      <c r="KEL4" s="3485"/>
      <c r="KEM4" s="3485"/>
      <c r="KEN4" s="3485"/>
      <c r="KEO4" s="3485"/>
      <c r="KEP4" s="3485"/>
      <c r="KEQ4" s="3485"/>
      <c r="KER4" s="3485"/>
      <c r="KES4" s="3485"/>
      <c r="KET4" s="3485"/>
      <c r="KEU4" s="3485"/>
      <c r="KEV4" s="3485"/>
      <c r="KEW4" s="3485"/>
      <c r="KEX4" s="3485"/>
      <c r="KEY4" s="3485"/>
      <c r="KEZ4" s="3485"/>
      <c r="KFA4" s="3485"/>
      <c r="KFB4" s="3485"/>
      <c r="KFC4" s="3485"/>
      <c r="KFD4" s="3485"/>
      <c r="KFE4" s="3485"/>
      <c r="KFF4" s="3485"/>
      <c r="KFG4" s="3485"/>
      <c r="KFH4" s="3485"/>
      <c r="KFI4" s="3485"/>
      <c r="KFJ4" s="3485"/>
      <c r="KFK4" s="3485"/>
      <c r="KFL4" s="3485"/>
      <c r="KFM4" s="3485"/>
      <c r="KFN4" s="3485"/>
      <c r="KFO4" s="3485"/>
      <c r="KFP4" s="3485"/>
      <c r="KFQ4" s="3485"/>
      <c r="KFR4" s="3485"/>
      <c r="KFS4" s="3485"/>
      <c r="KFT4" s="3485"/>
      <c r="KFU4" s="3485"/>
      <c r="KFV4" s="3485"/>
      <c r="KFW4" s="3485"/>
      <c r="KFX4" s="3485"/>
      <c r="KFY4" s="3485"/>
      <c r="KFZ4" s="3485"/>
      <c r="KGA4" s="3485"/>
      <c r="KGB4" s="3485"/>
      <c r="KGC4" s="3485"/>
      <c r="KGD4" s="3485"/>
      <c r="KGE4" s="3485"/>
      <c r="KGF4" s="3485"/>
      <c r="KGG4" s="3485"/>
      <c r="KGH4" s="3485"/>
      <c r="KGI4" s="3485"/>
      <c r="KGJ4" s="3485"/>
      <c r="KGK4" s="3485"/>
      <c r="KGL4" s="3485"/>
      <c r="KGM4" s="3485"/>
      <c r="KGN4" s="3485"/>
      <c r="KGO4" s="3485"/>
      <c r="KGP4" s="3485"/>
      <c r="KGQ4" s="3485"/>
      <c r="KGR4" s="3485"/>
      <c r="KGS4" s="3485"/>
      <c r="KGT4" s="3485"/>
      <c r="KGU4" s="3485"/>
      <c r="KGV4" s="3485"/>
      <c r="KGW4" s="3485"/>
      <c r="KGX4" s="3485"/>
      <c r="KGY4" s="3485"/>
      <c r="KGZ4" s="3485"/>
      <c r="KHA4" s="3485"/>
      <c r="KHB4" s="3485"/>
      <c r="KHC4" s="3485"/>
      <c r="KHD4" s="3485"/>
      <c r="KHE4" s="3485"/>
      <c r="KHF4" s="3485"/>
      <c r="KHG4" s="3485"/>
      <c r="KHH4" s="3485"/>
      <c r="KHI4" s="3485"/>
      <c r="KHJ4" s="3485"/>
      <c r="KHK4" s="3485"/>
      <c r="KHL4" s="3485"/>
      <c r="KHM4" s="3485"/>
      <c r="KHN4" s="3485"/>
      <c r="KHO4" s="3485"/>
      <c r="KHP4" s="3485"/>
      <c r="KHQ4" s="3485"/>
      <c r="KHR4" s="3485"/>
      <c r="KHS4" s="3485"/>
      <c r="KHT4" s="3485"/>
      <c r="KHU4" s="3485"/>
      <c r="KHV4" s="3485"/>
      <c r="KHW4" s="3485"/>
      <c r="KHX4" s="3485"/>
      <c r="KHY4" s="3485"/>
      <c r="KHZ4" s="3485"/>
      <c r="KIA4" s="3485"/>
      <c r="KIB4" s="3485"/>
      <c r="KIC4" s="3485"/>
      <c r="KID4" s="3485"/>
      <c r="KIE4" s="3485"/>
      <c r="KIF4" s="3485"/>
      <c r="KIG4" s="3485"/>
      <c r="KIH4" s="3485"/>
      <c r="KII4" s="3485"/>
      <c r="KIJ4" s="3485"/>
      <c r="KIK4" s="3485"/>
      <c r="KIL4" s="3485"/>
      <c r="KIM4" s="3485"/>
      <c r="KIN4" s="3485"/>
      <c r="KIO4" s="3485"/>
      <c r="KIP4" s="3485"/>
      <c r="KIQ4" s="3485"/>
      <c r="KIR4" s="3485"/>
      <c r="KIS4" s="3485"/>
      <c r="KIT4" s="3485"/>
      <c r="KIU4" s="3485"/>
      <c r="KIV4" s="3485"/>
      <c r="KIW4" s="3485"/>
      <c r="KIX4" s="3485"/>
      <c r="KIY4" s="3485"/>
      <c r="KIZ4" s="3485"/>
      <c r="KJA4" s="3485"/>
      <c r="KJB4" s="3485"/>
      <c r="KJC4" s="3485"/>
      <c r="KJD4" s="3485"/>
      <c r="KJE4" s="3485"/>
      <c r="KJF4" s="3485"/>
      <c r="KJG4" s="3485"/>
      <c r="KJH4" s="3485"/>
      <c r="KJI4" s="3485"/>
      <c r="KJJ4" s="3485"/>
      <c r="KJK4" s="3485"/>
      <c r="KJL4" s="3485"/>
      <c r="KJM4" s="3485"/>
      <c r="KJN4" s="3485"/>
      <c r="KJO4" s="3485"/>
      <c r="KJP4" s="3485"/>
      <c r="KJQ4" s="3485"/>
      <c r="KJR4" s="3485"/>
      <c r="KJS4" s="3485"/>
      <c r="KJT4" s="3485"/>
      <c r="KJU4" s="3485"/>
      <c r="KJV4" s="3485"/>
      <c r="KJW4" s="3485"/>
      <c r="KJX4" s="3485"/>
      <c r="KJY4" s="3485"/>
      <c r="KJZ4" s="3485"/>
      <c r="KKA4" s="3485"/>
      <c r="KKB4" s="3485"/>
      <c r="KKC4" s="3485"/>
      <c r="KKD4" s="3485"/>
      <c r="KKE4" s="3485"/>
      <c r="KKF4" s="3485"/>
      <c r="KKG4" s="3485"/>
      <c r="KKH4" s="3485"/>
      <c r="KKI4" s="3485"/>
      <c r="KKJ4" s="3485"/>
      <c r="KKK4" s="3485"/>
      <c r="KKL4" s="3485"/>
      <c r="KKM4" s="3485"/>
      <c r="KKN4" s="3485"/>
      <c r="KKO4" s="3485"/>
      <c r="KKP4" s="3485"/>
      <c r="KKQ4" s="3485"/>
      <c r="KKR4" s="3485"/>
      <c r="KKS4" s="3485"/>
      <c r="KKT4" s="3485"/>
      <c r="KKU4" s="3485"/>
      <c r="KKV4" s="3485"/>
      <c r="KKW4" s="3485"/>
      <c r="KKX4" s="3485"/>
      <c r="KKY4" s="3485"/>
      <c r="KKZ4" s="3485"/>
      <c r="KLA4" s="3485"/>
      <c r="KLB4" s="3485"/>
      <c r="KLC4" s="3485"/>
      <c r="KLD4" s="3485"/>
      <c r="KLE4" s="3485"/>
      <c r="KLF4" s="3485"/>
      <c r="KLG4" s="3485"/>
      <c r="KLH4" s="3485"/>
      <c r="KLI4" s="3485"/>
      <c r="KLJ4" s="3485"/>
      <c r="KLK4" s="3485"/>
      <c r="KLL4" s="3485"/>
      <c r="KLM4" s="3485"/>
      <c r="KLN4" s="3485"/>
      <c r="KLO4" s="3485"/>
      <c r="KLP4" s="3485"/>
      <c r="KLQ4" s="3485"/>
      <c r="KLR4" s="3485"/>
      <c r="KLS4" s="3485"/>
      <c r="KLT4" s="3485"/>
      <c r="KLU4" s="3485"/>
      <c r="KLV4" s="3485"/>
      <c r="KLW4" s="3485"/>
      <c r="KLX4" s="3485"/>
      <c r="KLY4" s="3485"/>
      <c r="KLZ4" s="3485"/>
      <c r="KMA4" s="3485"/>
      <c r="KMB4" s="3485"/>
      <c r="KMC4" s="3485"/>
      <c r="KMD4" s="3485"/>
      <c r="KME4" s="3485"/>
      <c r="KMF4" s="3485"/>
      <c r="KMG4" s="3485"/>
      <c r="KMH4" s="3485"/>
      <c r="KMI4" s="3485"/>
      <c r="KMJ4" s="3485"/>
      <c r="KMK4" s="3485"/>
      <c r="KML4" s="3485"/>
      <c r="KMM4" s="3485"/>
      <c r="KMN4" s="3485"/>
      <c r="KMO4" s="3485"/>
      <c r="KMP4" s="3485"/>
      <c r="KMQ4" s="3485"/>
      <c r="KMR4" s="3485"/>
      <c r="KMS4" s="3485"/>
      <c r="KMT4" s="3485"/>
      <c r="KMU4" s="3485"/>
      <c r="KMV4" s="3485"/>
      <c r="KMW4" s="3485"/>
      <c r="KMX4" s="3485"/>
      <c r="KMY4" s="3485"/>
      <c r="KMZ4" s="3485"/>
      <c r="KNA4" s="3485"/>
      <c r="KNB4" s="3485"/>
      <c r="KNC4" s="3485"/>
      <c r="KND4" s="3485"/>
      <c r="KNE4" s="3485"/>
      <c r="KNF4" s="3485"/>
      <c r="KNG4" s="3485"/>
      <c r="KNH4" s="3485"/>
      <c r="KNI4" s="3485"/>
      <c r="KNJ4" s="3485"/>
      <c r="KNK4" s="3485"/>
      <c r="KNL4" s="3485"/>
      <c r="KNM4" s="3485"/>
      <c r="KNN4" s="3485"/>
      <c r="KNO4" s="3485"/>
      <c r="KNP4" s="3485"/>
      <c r="KNQ4" s="3485"/>
      <c r="KNR4" s="3485"/>
      <c r="KNS4" s="3485"/>
      <c r="KNT4" s="3485"/>
      <c r="KNU4" s="3485"/>
      <c r="KNV4" s="3485"/>
      <c r="KNW4" s="3485"/>
      <c r="KNX4" s="3485"/>
      <c r="KNY4" s="3485"/>
      <c r="KNZ4" s="3485"/>
      <c r="KOA4" s="3485"/>
      <c r="KOB4" s="3485"/>
      <c r="KOC4" s="3485"/>
      <c r="KOD4" s="3485"/>
      <c r="KOE4" s="3485"/>
      <c r="KOF4" s="3485"/>
      <c r="KOG4" s="3485"/>
      <c r="KOH4" s="3485"/>
      <c r="KOI4" s="3485"/>
      <c r="KOJ4" s="3485"/>
      <c r="KOK4" s="3485"/>
      <c r="KOL4" s="3485"/>
      <c r="KOM4" s="3485"/>
      <c r="KON4" s="3485"/>
      <c r="KOO4" s="3485"/>
      <c r="KOP4" s="3485"/>
      <c r="KOQ4" s="3485"/>
      <c r="KOR4" s="3485"/>
      <c r="KOS4" s="3485"/>
      <c r="KOT4" s="3485"/>
      <c r="KOU4" s="3485"/>
      <c r="KOV4" s="3485"/>
      <c r="KOW4" s="3485"/>
      <c r="KOX4" s="3485"/>
      <c r="KOY4" s="3485"/>
      <c r="KOZ4" s="3485"/>
      <c r="KPA4" s="3485"/>
      <c r="KPB4" s="3485"/>
      <c r="KPC4" s="3485"/>
      <c r="KPD4" s="3485"/>
      <c r="KPE4" s="3485"/>
      <c r="KPF4" s="3485"/>
      <c r="KPG4" s="3485"/>
      <c r="KPH4" s="3485"/>
      <c r="KPI4" s="3485"/>
      <c r="KPJ4" s="3485"/>
      <c r="KPK4" s="3485"/>
      <c r="KPL4" s="3485"/>
      <c r="KPM4" s="3485"/>
      <c r="KPN4" s="3485"/>
      <c r="KPO4" s="3485"/>
      <c r="KPP4" s="3485"/>
      <c r="KPQ4" s="3485"/>
      <c r="KPR4" s="3485"/>
      <c r="KPS4" s="3485"/>
      <c r="KPT4" s="3485"/>
      <c r="KPU4" s="3485"/>
      <c r="KPV4" s="3485"/>
      <c r="KPW4" s="3485"/>
      <c r="KPX4" s="3485"/>
      <c r="KPY4" s="3485"/>
      <c r="KPZ4" s="3485"/>
      <c r="KQA4" s="3485"/>
      <c r="KQB4" s="3485"/>
      <c r="KQC4" s="3485"/>
      <c r="KQD4" s="3485"/>
      <c r="KQE4" s="3485"/>
      <c r="KQF4" s="3485"/>
      <c r="KQG4" s="3485"/>
      <c r="KQH4" s="3485"/>
      <c r="KQI4" s="3485"/>
      <c r="KQJ4" s="3485"/>
      <c r="KQK4" s="3485"/>
      <c r="KQL4" s="3485"/>
      <c r="KQM4" s="3485"/>
      <c r="KQN4" s="3485"/>
      <c r="KQO4" s="3485"/>
      <c r="KQP4" s="3485"/>
      <c r="KQQ4" s="3485"/>
      <c r="KQR4" s="3485"/>
      <c r="KQS4" s="3485"/>
      <c r="KQT4" s="3485"/>
      <c r="KQU4" s="3485"/>
      <c r="KQV4" s="3485"/>
      <c r="KQW4" s="3485"/>
      <c r="KQX4" s="3485"/>
      <c r="KQY4" s="3485"/>
      <c r="KQZ4" s="3485"/>
      <c r="KRA4" s="3485"/>
      <c r="KRB4" s="3485"/>
      <c r="KRC4" s="3485"/>
      <c r="KRD4" s="3485"/>
      <c r="KRE4" s="3485"/>
      <c r="KRF4" s="3485"/>
      <c r="KRG4" s="3485"/>
      <c r="KRH4" s="3485"/>
      <c r="KRI4" s="3485"/>
      <c r="KRJ4" s="3485"/>
      <c r="KRK4" s="3485"/>
      <c r="KRL4" s="3485"/>
      <c r="KRM4" s="3485"/>
      <c r="KRN4" s="3485"/>
      <c r="KRO4" s="3485"/>
      <c r="KRP4" s="3485"/>
      <c r="KRQ4" s="3485"/>
      <c r="KRR4" s="3485"/>
      <c r="KRS4" s="3485"/>
      <c r="KRT4" s="3485"/>
      <c r="KRU4" s="3485"/>
      <c r="KRV4" s="3485"/>
      <c r="KRW4" s="3485"/>
      <c r="KRX4" s="3485"/>
      <c r="KRY4" s="3485"/>
      <c r="KRZ4" s="3485"/>
      <c r="KSA4" s="3485"/>
      <c r="KSB4" s="3485"/>
      <c r="KSC4" s="3485"/>
      <c r="KSD4" s="3485"/>
      <c r="KSE4" s="3485"/>
      <c r="KSF4" s="3485"/>
      <c r="KSG4" s="3485"/>
      <c r="KSH4" s="3485"/>
      <c r="KSI4" s="3485"/>
      <c r="KSJ4" s="3485"/>
      <c r="KSK4" s="3485"/>
      <c r="KSL4" s="3485"/>
      <c r="KSM4" s="3485"/>
      <c r="KSN4" s="3485"/>
      <c r="KSO4" s="3485"/>
      <c r="KSP4" s="3485"/>
      <c r="KSQ4" s="3485"/>
      <c r="KSR4" s="3485"/>
      <c r="KSS4" s="3485"/>
      <c r="KST4" s="3485"/>
      <c r="KSU4" s="3485"/>
      <c r="KSV4" s="3485"/>
      <c r="KSW4" s="3485"/>
      <c r="KSX4" s="3485"/>
      <c r="KSY4" s="3485"/>
      <c r="KSZ4" s="3485"/>
      <c r="KTA4" s="3485"/>
      <c r="KTB4" s="3485"/>
      <c r="KTC4" s="3485"/>
      <c r="KTD4" s="3485"/>
      <c r="KTE4" s="3485"/>
      <c r="KTF4" s="3485"/>
      <c r="KTG4" s="3485"/>
      <c r="KTH4" s="3485"/>
      <c r="KTI4" s="3485"/>
      <c r="KTJ4" s="3485"/>
      <c r="KTK4" s="3485"/>
      <c r="KTL4" s="3485"/>
      <c r="KTM4" s="3485"/>
      <c r="KTN4" s="3485"/>
      <c r="KTO4" s="3485"/>
      <c r="KTP4" s="3485"/>
      <c r="KTQ4" s="3485"/>
      <c r="KTR4" s="3485"/>
      <c r="KTS4" s="3485"/>
      <c r="KTT4" s="3485"/>
      <c r="KTU4" s="3485"/>
      <c r="KTV4" s="3485"/>
      <c r="KTW4" s="3485"/>
      <c r="KTX4" s="3485"/>
      <c r="KTY4" s="3485"/>
      <c r="KTZ4" s="3485"/>
      <c r="KUA4" s="3485"/>
      <c r="KUB4" s="3485"/>
      <c r="KUC4" s="3485"/>
      <c r="KUD4" s="3485"/>
      <c r="KUE4" s="3485"/>
      <c r="KUF4" s="3485"/>
      <c r="KUG4" s="3485"/>
      <c r="KUH4" s="3485"/>
      <c r="KUI4" s="3485"/>
      <c r="KUJ4" s="3485"/>
      <c r="KUK4" s="3485"/>
      <c r="KUL4" s="3485"/>
      <c r="KUM4" s="3485"/>
      <c r="KUN4" s="3485"/>
      <c r="KUO4" s="3485"/>
      <c r="KUP4" s="3485"/>
      <c r="KUQ4" s="3485"/>
      <c r="KUR4" s="3485"/>
      <c r="KUS4" s="3485"/>
      <c r="KUT4" s="3485"/>
      <c r="KUU4" s="3485"/>
      <c r="KUV4" s="3485"/>
      <c r="KUW4" s="3485"/>
      <c r="KUX4" s="3485"/>
      <c r="KUY4" s="3485"/>
      <c r="KUZ4" s="3485"/>
      <c r="KVA4" s="3485"/>
      <c r="KVB4" s="3485"/>
      <c r="KVC4" s="3485"/>
      <c r="KVD4" s="3485"/>
      <c r="KVE4" s="3485"/>
      <c r="KVF4" s="3485"/>
      <c r="KVG4" s="3485"/>
      <c r="KVH4" s="3485"/>
      <c r="KVI4" s="3485"/>
      <c r="KVJ4" s="3485"/>
      <c r="KVK4" s="3485"/>
      <c r="KVL4" s="3485"/>
      <c r="KVM4" s="3485"/>
      <c r="KVN4" s="3485"/>
      <c r="KVO4" s="3485"/>
      <c r="KVP4" s="3485"/>
      <c r="KVQ4" s="3485"/>
      <c r="KVR4" s="3485"/>
      <c r="KVS4" s="3485"/>
      <c r="KVT4" s="3485"/>
      <c r="KVU4" s="3485"/>
      <c r="KVV4" s="3485"/>
      <c r="KVW4" s="3485"/>
      <c r="KVX4" s="3485"/>
      <c r="KVY4" s="3485"/>
      <c r="KVZ4" s="3485"/>
      <c r="KWA4" s="3485"/>
      <c r="KWB4" s="3485"/>
      <c r="KWC4" s="3485"/>
      <c r="KWD4" s="3485"/>
      <c r="KWE4" s="3485"/>
      <c r="KWF4" s="3485"/>
      <c r="KWG4" s="3485"/>
      <c r="KWH4" s="3485"/>
      <c r="KWI4" s="3485"/>
      <c r="KWJ4" s="3485"/>
      <c r="KWK4" s="3485"/>
      <c r="KWL4" s="3485"/>
      <c r="KWM4" s="3485"/>
      <c r="KWN4" s="3485"/>
      <c r="KWO4" s="3485"/>
      <c r="KWP4" s="3485"/>
      <c r="KWQ4" s="3485"/>
      <c r="KWR4" s="3485"/>
      <c r="KWS4" s="3485"/>
      <c r="KWT4" s="3485"/>
      <c r="KWU4" s="3485"/>
      <c r="KWV4" s="3485"/>
      <c r="KWW4" s="3485"/>
      <c r="KWX4" s="3485"/>
      <c r="KWY4" s="3485"/>
      <c r="KWZ4" s="3485"/>
      <c r="KXA4" s="3485"/>
      <c r="KXB4" s="3485"/>
      <c r="KXC4" s="3485"/>
      <c r="KXD4" s="3485"/>
      <c r="KXE4" s="3485"/>
      <c r="KXF4" s="3485"/>
      <c r="KXG4" s="3485"/>
      <c r="KXH4" s="3485"/>
      <c r="KXI4" s="3485"/>
      <c r="KXJ4" s="3485"/>
      <c r="KXK4" s="3485"/>
      <c r="KXL4" s="3485"/>
      <c r="KXM4" s="3485"/>
      <c r="KXN4" s="3485"/>
      <c r="KXO4" s="3485"/>
      <c r="KXP4" s="3485"/>
      <c r="KXQ4" s="3485"/>
      <c r="KXR4" s="3485"/>
      <c r="KXS4" s="3485"/>
      <c r="KXT4" s="3485"/>
      <c r="KXU4" s="3485"/>
      <c r="KXV4" s="3485"/>
      <c r="KXW4" s="3485"/>
      <c r="KXX4" s="3485"/>
      <c r="KXY4" s="3485"/>
      <c r="KXZ4" s="3485"/>
      <c r="KYA4" s="3485"/>
      <c r="KYB4" s="3485"/>
      <c r="KYC4" s="3485"/>
      <c r="KYD4" s="3485"/>
      <c r="KYE4" s="3485"/>
      <c r="KYF4" s="3485"/>
      <c r="KYG4" s="3485"/>
      <c r="KYH4" s="3485"/>
      <c r="KYI4" s="3485"/>
      <c r="KYJ4" s="3485"/>
      <c r="KYK4" s="3485"/>
      <c r="KYL4" s="3485"/>
      <c r="KYM4" s="3485"/>
      <c r="KYN4" s="3485"/>
      <c r="KYO4" s="3485"/>
      <c r="KYP4" s="3485"/>
      <c r="KYQ4" s="3485"/>
      <c r="KYR4" s="3485"/>
      <c r="KYS4" s="3485"/>
      <c r="KYT4" s="3485"/>
      <c r="KYU4" s="3485"/>
      <c r="KYV4" s="3485"/>
      <c r="KYW4" s="3485"/>
      <c r="KYX4" s="3485"/>
      <c r="KYY4" s="3485"/>
      <c r="KYZ4" s="3485"/>
      <c r="KZA4" s="3485"/>
      <c r="KZB4" s="3485"/>
      <c r="KZC4" s="3485"/>
      <c r="KZD4" s="3485"/>
      <c r="KZE4" s="3485"/>
      <c r="KZF4" s="3485"/>
      <c r="KZG4" s="3485"/>
      <c r="KZH4" s="3485"/>
      <c r="KZI4" s="3485"/>
      <c r="KZJ4" s="3485"/>
      <c r="KZK4" s="3485"/>
      <c r="KZL4" s="3485"/>
      <c r="KZM4" s="3485"/>
      <c r="KZN4" s="3485"/>
      <c r="KZO4" s="3485"/>
      <c r="KZP4" s="3485"/>
      <c r="KZQ4" s="3485"/>
      <c r="KZR4" s="3485"/>
      <c r="KZS4" s="3485"/>
      <c r="KZT4" s="3485"/>
      <c r="KZU4" s="3485"/>
      <c r="KZV4" s="3485"/>
      <c r="KZW4" s="3485"/>
      <c r="KZX4" s="3485"/>
      <c r="KZY4" s="3485"/>
      <c r="KZZ4" s="3485"/>
      <c r="LAA4" s="3485"/>
      <c r="LAB4" s="3485"/>
      <c r="LAC4" s="3485"/>
      <c r="LAD4" s="3485"/>
      <c r="LAE4" s="3485"/>
      <c r="LAF4" s="3485"/>
      <c r="LAG4" s="3485"/>
      <c r="LAH4" s="3485"/>
      <c r="LAI4" s="3485"/>
      <c r="LAJ4" s="3485"/>
      <c r="LAK4" s="3485"/>
      <c r="LAL4" s="3485"/>
      <c r="LAM4" s="3485"/>
      <c r="LAN4" s="3485"/>
      <c r="LAO4" s="3485"/>
      <c r="LAP4" s="3485"/>
      <c r="LAQ4" s="3485"/>
      <c r="LAR4" s="3485"/>
      <c r="LAS4" s="3485"/>
      <c r="LAT4" s="3485"/>
      <c r="LAU4" s="3485"/>
      <c r="LAV4" s="3485"/>
      <c r="LAW4" s="3485"/>
      <c r="LAX4" s="3485"/>
      <c r="LAY4" s="3485"/>
      <c r="LAZ4" s="3485"/>
      <c r="LBA4" s="3485"/>
      <c r="LBB4" s="3485"/>
      <c r="LBC4" s="3485"/>
      <c r="LBD4" s="3485"/>
      <c r="LBE4" s="3485"/>
      <c r="LBF4" s="3485"/>
      <c r="LBG4" s="3485"/>
      <c r="LBH4" s="3485"/>
      <c r="LBI4" s="3485"/>
      <c r="LBJ4" s="3485"/>
      <c r="LBK4" s="3485"/>
      <c r="LBL4" s="3485"/>
      <c r="LBM4" s="3485"/>
      <c r="LBN4" s="3485"/>
      <c r="LBO4" s="3485"/>
      <c r="LBP4" s="3485"/>
      <c r="LBQ4" s="3485"/>
      <c r="LBR4" s="3485"/>
      <c r="LBS4" s="3485"/>
      <c r="LBT4" s="3485"/>
      <c r="LBU4" s="3485"/>
      <c r="LBV4" s="3485"/>
      <c r="LBW4" s="3485"/>
      <c r="LBX4" s="3485"/>
      <c r="LBY4" s="3485"/>
      <c r="LBZ4" s="3485"/>
      <c r="LCA4" s="3485"/>
      <c r="LCB4" s="3485"/>
      <c r="LCC4" s="3485"/>
      <c r="LCD4" s="3485"/>
      <c r="LCE4" s="3485"/>
      <c r="LCF4" s="3485"/>
      <c r="LCG4" s="3485"/>
      <c r="LCH4" s="3485"/>
      <c r="LCI4" s="3485"/>
      <c r="LCJ4" s="3485"/>
      <c r="LCK4" s="3485"/>
      <c r="LCL4" s="3485"/>
      <c r="LCM4" s="3485"/>
      <c r="LCN4" s="3485"/>
      <c r="LCO4" s="3485"/>
      <c r="LCP4" s="3485"/>
      <c r="LCQ4" s="3485"/>
      <c r="LCR4" s="3485"/>
      <c r="LCS4" s="3485"/>
      <c r="LCT4" s="3485"/>
      <c r="LCU4" s="3485"/>
      <c r="LCV4" s="3485"/>
      <c r="LCW4" s="3485"/>
      <c r="LCX4" s="3485"/>
      <c r="LCY4" s="3485"/>
      <c r="LCZ4" s="3485"/>
      <c r="LDA4" s="3485"/>
      <c r="LDB4" s="3485"/>
      <c r="LDC4" s="3485"/>
      <c r="LDD4" s="3485"/>
      <c r="LDE4" s="3485"/>
      <c r="LDF4" s="3485"/>
      <c r="LDG4" s="3485"/>
      <c r="LDH4" s="3485"/>
      <c r="LDI4" s="3485"/>
      <c r="LDJ4" s="3485"/>
      <c r="LDK4" s="3485"/>
      <c r="LDL4" s="3485"/>
      <c r="LDM4" s="3485"/>
      <c r="LDN4" s="3485"/>
      <c r="LDO4" s="3485"/>
      <c r="LDP4" s="3485"/>
      <c r="LDQ4" s="3485"/>
      <c r="LDR4" s="3485"/>
      <c r="LDS4" s="3485"/>
      <c r="LDT4" s="3485"/>
      <c r="LDU4" s="3485"/>
      <c r="LDV4" s="3485"/>
      <c r="LDW4" s="3485"/>
      <c r="LDX4" s="3485"/>
      <c r="LDY4" s="3485"/>
      <c r="LDZ4" s="3485"/>
      <c r="LEA4" s="3485"/>
      <c r="LEB4" s="3485"/>
      <c r="LEC4" s="3485"/>
      <c r="LED4" s="3485"/>
      <c r="LEE4" s="3485"/>
      <c r="LEF4" s="3485"/>
      <c r="LEG4" s="3485"/>
      <c r="LEH4" s="3485"/>
      <c r="LEI4" s="3485"/>
      <c r="LEJ4" s="3485"/>
      <c r="LEK4" s="3485"/>
      <c r="LEL4" s="3485"/>
      <c r="LEM4" s="3485"/>
      <c r="LEN4" s="3485"/>
      <c r="LEO4" s="3485"/>
      <c r="LEP4" s="3485"/>
      <c r="LEQ4" s="3485"/>
      <c r="LER4" s="3485"/>
      <c r="LES4" s="3485"/>
      <c r="LET4" s="3485"/>
      <c r="LEU4" s="3485"/>
      <c r="LEV4" s="3485"/>
      <c r="LEW4" s="3485"/>
      <c r="LEX4" s="3485"/>
      <c r="LEY4" s="3485"/>
      <c r="LEZ4" s="3485"/>
      <c r="LFA4" s="3485"/>
      <c r="LFB4" s="3485"/>
      <c r="LFC4" s="3485"/>
      <c r="LFD4" s="3485"/>
      <c r="LFE4" s="3485"/>
      <c r="LFF4" s="3485"/>
      <c r="LFG4" s="3485"/>
      <c r="LFH4" s="3485"/>
      <c r="LFI4" s="3485"/>
      <c r="LFJ4" s="3485"/>
      <c r="LFK4" s="3485"/>
      <c r="LFL4" s="3485"/>
      <c r="LFM4" s="3485"/>
      <c r="LFN4" s="3485"/>
      <c r="LFO4" s="3485"/>
      <c r="LFP4" s="3485"/>
      <c r="LFQ4" s="3485"/>
      <c r="LFR4" s="3485"/>
      <c r="LFS4" s="3485"/>
      <c r="LFT4" s="3485"/>
      <c r="LFU4" s="3485"/>
      <c r="LFV4" s="3485"/>
      <c r="LFW4" s="3485"/>
      <c r="LFX4" s="3485"/>
      <c r="LFY4" s="3485"/>
      <c r="LFZ4" s="3485"/>
      <c r="LGA4" s="3485"/>
      <c r="LGB4" s="3485"/>
      <c r="LGC4" s="3485"/>
      <c r="LGD4" s="3485"/>
      <c r="LGE4" s="3485"/>
      <c r="LGF4" s="3485"/>
      <c r="LGG4" s="3485"/>
      <c r="LGH4" s="3485"/>
      <c r="LGI4" s="3485"/>
      <c r="LGJ4" s="3485"/>
      <c r="LGK4" s="3485"/>
      <c r="LGL4" s="3485"/>
      <c r="LGM4" s="3485"/>
      <c r="LGN4" s="3485"/>
      <c r="LGO4" s="3485"/>
      <c r="LGP4" s="3485"/>
      <c r="LGQ4" s="3485"/>
      <c r="LGR4" s="3485"/>
      <c r="LGS4" s="3485"/>
      <c r="LGT4" s="3485"/>
      <c r="LGU4" s="3485"/>
      <c r="LGV4" s="3485"/>
      <c r="LGW4" s="3485"/>
      <c r="LGX4" s="3485"/>
      <c r="LGY4" s="3485"/>
      <c r="LGZ4" s="3485"/>
      <c r="LHA4" s="3485"/>
      <c r="LHB4" s="3485"/>
      <c r="LHC4" s="3485"/>
      <c r="LHD4" s="3485"/>
      <c r="LHE4" s="3485"/>
      <c r="LHF4" s="3485"/>
      <c r="LHG4" s="3485"/>
      <c r="LHH4" s="3485"/>
      <c r="LHI4" s="3485"/>
      <c r="LHJ4" s="3485"/>
      <c r="LHK4" s="3485"/>
      <c r="LHL4" s="3485"/>
      <c r="LHM4" s="3485"/>
      <c r="LHN4" s="3485"/>
      <c r="LHO4" s="3485"/>
      <c r="LHP4" s="3485"/>
      <c r="LHQ4" s="3485"/>
      <c r="LHR4" s="3485"/>
      <c r="LHS4" s="3485"/>
      <c r="LHT4" s="3485"/>
      <c r="LHU4" s="3485"/>
      <c r="LHV4" s="3485"/>
      <c r="LHW4" s="3485"/>
      <c r="LHX4" s="3485"/>
      <c r="LHY4" s="3485"/>
      <c r="LHZ4" s="3485"/>
      <c r="LIA4" s="3485"/>
      <c r="LIB4" s="3485"/>
      <c r="LIC4" s="3485"/>
      <c r="LID4" s="3485"/>
      <c r="LIE4" s="3485"/>
      <c r="LIF4" s="3485"/>
      <c r="LIG4" s="3485"/>
      <c r="LIH4" s="3485"/>
      <c r="LII4" s="3485"/>
      <c r="LIJ4" s="3485"/>
      <c r="LIK4" s="3485"/>
      <c r="LIL4" s="3485"/>
      <c r="LIM4" s="3485"/>
      <c r="LIN4" s="3485"/>
      <c r="LIO4" s="3485"/>
      <c r="LIP4" s="3485"/>
      <c r="LIQ4" s="3485"/>
      <c r="LIR4" s="3485"/>
      <c r="LIS4" s="3485"/>
      <c r="LIT4" s="3485"/>
      <c r="LIU4" s="3485"/>
      <c r="LIV4" s="3485"/>
      <c r="LIW4" s="3485"/>
      <c r="LIX4" s="3485"/>
      <c r="LIY4" s="3485"/>
      <c r="LIZ4" s="3485"/>
      <c r="LJA4" s="3485"/>
      <c r="LJB4" s="3485"/>
      <c r="LJC4" s="3485"/>
      <c r="LJD4" s="3485"/>
      <c r="LJE4" s="3485"/>
      <c r="LJF4" s="3485"/>
      <c r="LJG4" s="3485"/>
      <c r="LJH4" s="3485"/>
      <c r="LJI4" s="3485"/>
      <c r="LJJ4" s="3485"/>
      <c r="LJK4" s="3485"/>
      <c r="LJL4" s="3485"/>
      <c r="LJM4" s="3485"/>
      <c r="LJN4" s="3485"/>
      <c r="LJO4" s="3485"/>
      <c r="LJP4" s="3485"/>
      <c r="LJQ4" s="3485"/>
      <c r="LJR4" s="3485"/>
      <c r="LJS4" s="3485"/>
      <c r="LJT4" s="3485"/>
      <c r="LJU4" s="3485"/>
      <c r="LJV4" s="3485"/>
      <c r="LJW4" s="3485"/>
      <c r="LJX4" s="3485"/>
      <c r="LJY4" s="3485"/>
      <c r="LJZ4" s="3485"/>
      <c r="LKA4" s="3485"/>
      <c r="LKB4" s="3485"/>
      <c r="LKC4" s="3485"/>
      <c r="LKD4" s="3485"/>
      <c r="LKE4" s="3485"/>
      <c r="LKF4" s="3485"/>
      <c r="LKG4" s="3485"/>
      <c r="LKH4" s="3485"/>
      <c r="LKI4" s="3485"/>
      <c r="LKJ4" s="3485"/>
      <c r="LKK4" s="3485"/>
      <c r="LKL4" s="3485"/>
      <c r="LKM4" s="3485"/>
      <c r="LKN4" s="3485"/>
      <c r="LKO4" s="3485"/>
      <c r="LKP4" s="3485"/>
      <c r="LKQ4" s="3485"/>
      <c r="LKR4" s="3485"/>
      <c r="LKS4" s="3485"/>
      <c r="LKT4" s="3485"/>
      <c r="LKU4" s="3485"/>
      <c r="LKV4" s="3485"/>
      <c r="LKW4" s="3485"/>
      <c r="LKX4" s="3485"/>
      <c r="LKY4" s="3485"/>
      <c r="LKZ4" s="3485"/>
      <c r="LLA4" s="3485"/>
      <c r="LLB4" s="3485"/>
      <c r="LLC4" s="3485"/>
      <c r="LLD4" s="3485"/>
      <c r="LLE4" s="3485"/>
      <c r="LLF4" s="3485"/>
      <c r="LLG4" s="3485"/>
      <c r="LLH4" s="3485"/>
      <c r="LLI4" s="3485"/>
      <c r="LLJ4" s="3485"/>
      <c r="LLK4" s="3485"/>
      <c r="LLL4" s="3485"/>
      <c r="LLM4" s="3485"/>
      <c r="LLN4" s="3485"/>
      <c r="LLO4" s="3485"/>
      <c r="LLP4" s="3485"/>
      <c r="LLQ4" s="3485"/>
      <c r="LLR4" s="3485"/>
      <c r="LLS4" s="3485"/>
      <c r="LLT4" s="3485"/>
      <c r="LLU4" s="3485"/>
      <c r="LLV4" s="3485"/>
      <c r="LLW4" s="3485"/>
      <c r="LLX4" s="3485"/>
      <c r="LLY4" s="3485"/>
      <c r="LLZ4" s="3485"/>
      <c r="LMA4" s="3485"/>
      <c r="LMB4" s="3485"/>
      <c r="LMC4" s="3485"/>
      <c r="LMD4" s="3485"/>
      <c r="LME4" s="3485"/>
      <c r="LMF4" s="3485"/>
      <c r="LMG4" s="3485"/>
      <c r="LMH4" s="3485"/>
      <c r="LMI4" s="3485"/>
      <c r="LMJ4" s="3485"/>
      <c r="LMK4" s="3485"/>
      <c r="LML4" s="3485"/>
      <c r="LMM4" s="3485"/>
      <c r="LMN4" s="3485"/>
      <c r="LMO4" s="3485"/>
      <c r="LMP4" s="3485"/>
      <c r="LMQ4" s="3485"/>
      <c r="LMR4" s="3485"/>
      <c r="LMS4" s="3485"/>
      <c r="LMT4" s="3485"/>
      <c r="LMU4" s="3485"/>
      <c r="LMV4" s="3485"/>
      <c r="LMW4" s="3485"/>
      <c r="LMX4" s="3485"/>
      <c r="LMY4" s="3485"/>
      <c r="LMZ4" s="3485"/>
      <c r="LNA4" s="3485"/>
      <c r="LNB4" s="3485"/>
      <c r="LNC4" s="3485"/>
      <c r="LND4" s="3485"/>
      <c r="LNE4" s="3485"/>
      <c r="LNF4" s="3485"/>
      <c r="LNG4" s="3485"/>
      <c r="LNH4" s="3485"/>
      <c r="LNI4" s="3485"/>
      <c r="LNJ4" s="3485"/>
      <c r="LNK4" s="3485"/>
      <c r="LNL4" s="3485"/>
      <c r="LNM4" s="3485"/>
      <c r="LNN4" s="3485"/>
      <c r="LNO4" s="3485"/>
      <c r="LNP4" s="3485"/>
      <c r="LNQ4" s="3485"/>
      <c r="LNR4" s="3485"/>
      <c r="LNS4" s="3485"/>
      <c r="LNT4" s="3485"/>
      <c r="LNU4" s="3485"/>
      <c r="LNV4" s="3485"/>
      <c r="LNW4" s="3485"/>
      <c r="LNX4" s="3485"/>
      <c r="LNY4" s="3485"/>
      <c r="LNZ4" s="3485"/>
      <c r="LOA4" s="3485"/>
      <c r="LOB4" s="3485"/>
      <c r="LOC4" s="3485"/>
      <c r="LOD4" s="3485"/>
      <c r="LOE4" s="3485"/>
      <c r="LOF4" s="3485"/>
      <c r="LOG4" s="3485"/>
      <c r="LOH4" s="3485"/>
      <c r="LOI4" s="3485"/>
      <c r="LOJ4" s="3485"/>
      <c r="LOK4" s="3485"/>
      <c r="LOL4" s="3485"/>
      <c r="LOM4" s="3485"/>
      <c r="LON4" s="3485"/>
      <c r="LOO4" s="3485"/>
      <c r="LOP4" s="3485"/>
      <c r="LOQ4" s="3485"/>
      <c r="LOR4" s="3485"/>
      <c r="LOS4" s="3485"/>
      <c r="LOT4" s="3485"/>
      <c r="LOU4" s="3485"/>
      <c r="LOV4" s="3485"/>
      <c r="LOW4" s="3485"/>
      <c r="LOX4" s="3485"/>
      <c r="LOY4" s="3485"/>
      <c r="LOZ4" s="3485"/>
      <c r="LPA4" s="3485"/>
      <c r="LPB4" s="3485"/>
      <c r="LPC4" s="3485"/>
      <c r="LPD4" s="3485"/>
      <c r="LPE4" s="3485"/>
      <c r="LPF4" s="3485"/>
      <c r="LPG4" s="3485"/>
      <c r="LPH4" s="3485"/>
      <c r="LPI4" s="3485"/>
      <c r="LPJ4" s="3485"/>
      <c r="LPK4" s="3485"/>
      <c r="LPL4" s="3485"/>
      <c r="LPM4" s="3485"/>
      <c r="LPN4" s="3485"/>
      <c r="LPO4" s="3485"/>
      <c r="LPP4" s="3485"/>
      <c r="LPQ4" s="3485"/>
      <c r="LPR4" s="3485"/>
      <c r="LPS4" s="3485"/>
      <c r="LPT4" s="3485"/>
      <c r="LPU4" s="3485"/>
      <c r="LPV4" s="3485"/>
      <c r="LPW4" s="3485"/>
      <c r="LPX4" s="3485"/>
      <c r="LPY4" s="3485"/>
      <c r="LPZ4" s="3485"/>
      <c r="LQA4" s="3485"/>
      <c r="LQB4" s="3485"/>
      <c r="LQC4" s="3485"/>
      <c r="LQD4" s="3485"/>
      <c r="LQE4" s="3485"/>
      <c r="LQF4" s="3485"/>
      <c r="LQG4" s="3485"/>
      <c r="LQH4" s="3485"/>
      <c r="LQI4" s="3485"/>
      <c r="LQJ4" s="3485"/>
      <c r="LQK4" s="3485"/>
      <c r="LQL4" s="3485"/>
      <c r="LQM4" s="3485"/>
      <c r="LQN4" s="3485"/>
      <c r="LQO4" s="3485"/>
      <c r="LQP4" s="3485"/>
      <c r="LQQ4" s="3485"/>
      <c r="LQR4" s="3485"/>
      <c r="LQS4" s="3485"/>
      <c r="LQT4" s="3485"/>
      <c r="LQU4" s="3485"/>
      <c r="LQV4" s="3485"/>
      <c r="LQW4" s="3485"/>
      <c r="LQX4" s="3485"/>
      <c r="LQY4" s="3485"/>
      <c r="LQZ4" s="3485"/>
      <c r="LRA4" s="3485"/>
      <c r="LRB4" s="3485"/>
      <c r="LRC4" s="3485"/>
      <c r="LRD4" s="3485"/>
      <c r="LRE4" s="3485"/>
      <c r="LRF4" s="3485"/>
      <c r="LRG4" s="3485"/>
      <c r="LRH4" s="3485"/>
      <c r="LRI4" s="3485"/>
      <c r="LRJ4" s="3485"/>
      <c r="LRK4" s="3485"/>
      <c r="LRL4" s="3485"/>
      <c r="LRM4" s="3485"/>
      <c r="LRN4" s="3485"/>
      <c r="LRO4" s="3485"/>
      <c r="LRP4" s="3485"/>
      <c r="LRQ4" s="3485"/>
      <c r="LRR4" s="3485"/>
      <c r="LRS4" s="3485"/>
      <c r="LRT4" s="3485"/>
      <c r="LRU4" s="3485"/>
      <c r="LRV4" s="3485"/>
      <c r="LRW4" s="3485"/>
      <c r="LRX4" s="3485"/>
      <c r="LRY4" s="3485"/>
      <c r="LRZ4" s="3485"/>
      <c r="LSA4" s="3485"/>
      <c r="LSB4" s="3485"/>
      <c r="LSC4" s="3485"/>
      <c r="LSD4" s="3485"/>
      <c r="LSE4" s="3485"/>
      <c r="LSF4" s="3485"/>
      <c r="LSG4" s="3485"/>
      <c r="LSH4" s="3485"/>
      <c r="LSI4" s="3485"/>
      <c r="LSJ4" s="3485"/>
      <c r="LSK4" s="3485"/>
      <c r="LSL4" s="3485"/>
      <c r="LSM4" s="3485"/>
      <c r="LSN4" s="3485"/>
      <c r="LSO4" s="3485"/>
      <c r="LSP4" s="3485"/>
      <c r="LSQ4" s="3485"/>
      <c r="LSR4" s="3485"/>
      <c r="LSS4" s="3485"/>
      <c r="LST4" s="3485"/>
      <c r="LSU4" s="3485"/>
      <c r="LSV4" s="3485"/>
      <c r="LSW4" s="3485"/>
      <c r="LSX4" s="3485"/>
      <c r="LSY4" s="3485"/>
      <c r="LSZ4" s="3485"/>
      <c r="LTA4" s="3485"/>
      <c r="LTB4" s="3485"/>
      <c r="LTC4" s="3485"/>
      <c r="LTD4" s="3485"/>
      <c r="LTE4" s="3485"/>
      <c r="LTF4" s="3485"/>
      <c r="LTG4" s="3485"/>
      <c r="LTH4" s="3485"/>
      <c r="LTI4" s="3485"/>
      <c r="LTJ4" s="3485"/>
      <c r="LTK4" s="3485"/>
      <c r="LTL4" s="3485"/>
      <c r="LTM4" s="3485"/>
      <c r="LTN4" s="3485"/>
      <c r="LTO4" s="3485"/>
      <c r="LTP4" s="3485"/>
      <c r="LTQ4" s="3485"/>
      <c r="LTR4" s="3485"/>
      <c r="LTS4" s="3485"/>
      <c r="LTT4" s="3485"/>
      <c r="LTU4" s="3485"/>
      <c r="LTV4" s="3485"/>
      <c r="LTW4" s="3485"/>
      <c r="LTX4" s="3485"/>
      <c r="LTY4" s="3485"/>
      <c r="LTZ4" s="3485"/>
      <c r="LUA4" s="3485"/>
      <c r="LUB4" s="3485"/>
      <c r="LUC4" s="3485"/>
      <c r="LUD4" s="3485"/>
      <c r="LUE4" s="3485"/>
      <c r="LUF4" s="3485"/>
      <c r="LUG4" s="3485"/>
      <c r="LUH4" s="3485"/>
      <c r="LUI4" s="3485"/>
      <c r="LUJ4" s="3485"/>
      <c r="LUK4" s="3485"/>
      <c r="LUL4" s="3485"/>
      <c r="LUM4" s="3485"/>
      <c r="LUN4" s="3485"/>
      <c r="LUO4" s="3485"/>
      <c r="LUP4" s="3485"/>
      <c r="LUQ4" s="3485"/>
      <c r="LUR4" s="3485"/>
      <c r="LUS4" s="3485"/>
      <c r="LUT4" s="3485"/>
      <c r="LUU4" s="3485"/>
      <c r="LUV4" s="3485"/>
      <c r="LUW4" s="3485"/>
      <c r="LUX4" s="3485"/>
      <c r="LUY4" s="3485"/>
      <c r="LUZ4" s="3485"/>
      <c r="LVA4" s="3485"/>
      <c r="LVB4" s="3485"/>
      <c r="LVC4" s="3485"/>
      <c r="LVD4" s="3485"/>
      <c r="LVE4" s="3485"/>
      <c r="LVF4" s="3485"/>
      <c r="LVG4" s="3485"/>
      <c r="LVH4" s="3485"/>
      <c r="LVI4" s="3485"/>
      <c r="LVJ4" s="3485"/>
      <c r="LVK4" s="3485"/>
      <c r="LVL4" s="3485"/>
      <c r="LVM4" s="3485"/>
      <c r="LVN4" s="3485"/>
      <c r="LVO4" s="3485"/>
      <c r="LVP4" s="3485"/>
      <c r="LVQ4" s="3485"/>
      <c r="LVR4" s="3485"/>
      <c r="LVS4" s="3485"/>
      <c r="LVT4" s="3485"/>
      <c r="LVU4" s="3485"/>
      <c r="LVV4" s="3485"/>
      <c r="LVW4" s="3485"/>
      <c r="LVX4" s="3485"/>
      <c r="LVY4" s="3485"/>
      <c r="LVZ4" s="3485"/>
      <c r="LWA4" s="3485"/>
      <c r="LWB4" s="3485"/>
      <c r="LWC4" s="3485"/>
      <c r="LWD4" s="3485"/>
      <c r="LWE4" s="3485"/>
      <c r="LWF4" s="3485"/>
      <c r="LWG4" s="3485"/>
      <c r="LWH4" s="3485"/>
      <c r="LWI4" s="3485"/>
      <c r="LWJ4" s="3485"/>
      <c r="LWK4" s="3485"/>
      <c r="LWL4" s="3485"/>
      <c r="LWM4" s="3485"/>
      <c r="LWN4" s="3485"/>
      <c r="LWO4" s="3485"/>
      <c r="LWP4" s="3485"/>
      <c r="LWQ4" s="3485"/>
      <c r="LWR4" s="3485"/>
      <c r="LWS4" s="3485"/>
      <c r="LWT4" s="3485"/>
      <c r="LWU4" s="3485"/>
      <c r="LWV4" s="3485"/>
      <c r="LWW4" s="3485"/>
      <c r="LWX4" s="3485"/>
      <c r="LWY4" s="3485"/>
      <c r="LWZ4" s="3485"/>
      <c r="LXA4" s="3485"/>
      <c r="LXB4" s="3485"/>
      <c r="LXC4" s="3485"/>
      <c r="LXD4" s="3485"/>
      <c r="LXE4" s="3485"/>
      <c r="LXF4" s="3485"/>
      <c r="LXG4" s="3485"/>
      <c r="LXH4" s="3485"/>
      <c r="LXI4" s="3485"/>
      <c r="LXJ4" s="3485"/>
      <c r="LXK4" s="3485"/>
      <c r="LXL4" s="3485"/>
      <c r="LXM4" s="3485"/>
      <c r="LXN4" s="3485"/>
      <c r="LXO4" s="3485"/>
      <c r="LXP4" s="3485"/>
      <c r="LXQ4" s="3485"/>
      <c r="LXR4" s="3485"/>
      <c r="LXS4" s="3485"/>
      <c r="LXT4" s="3485"/>
      <c r="LXU4" s="3485"/>
      <c r="LXV4" s="3485"/>
      <c r="LXW4" s="3485"/>
      <c r="LXX4" s="3485"/>
      <c r="LXY4" s="3485"/>
      <c r="LXZ4" s="3485"/>
      <c r="LYA4" s="3485"/>
      <c r="LYB4" s="3485"/>
      <c r="LYC4" s="3485"/>
      <c r="LYD4" s="3485"/>
      <c r="LYE4" s="3485"/>
      <c r="LYF4" s="3485"/>
      <c r="LYG4" s="3485"/>
      <c r="LYH4" s="3485"/>
      <c r="LYI4" s="3485"/>
      <c r="LYJ4" s="3485"/>
      <c r="LYK4" s="3485"/>
      <c r="LYL4" s="3485"/>
      <c r="LYM4" s="3485"/>
      <c r="LYN4" s="3485"/>
      <c r="LYO4" s="3485"/>
      <c r="LYP4" s="3485"/>
      <c r="LYQ4" s="3485"/>
      <c r="LYR4" s="3485"/>
      <c r="LYS4" s="3485"/>
      <c r="LYT4" s="3485"/>
      <c r="LYU4" s="3485"/>
      <c r="LYV4" s="3485"/>
      <c r="LYW4" s="3485"/>
      <c r="LYX4" s="3485"/>
      <c r="LYY4" s="3485"/>
      <c r="LYZ4" s="3485"/>
      <c r="LZA4" s="3485"/>
      <c r="LZB4" s="3485"/>
      <c r="LZC4" s="3485"/>
      <c r="LZD4" s="3485"/>
      <c r="LZE4" s="3485"/>
      <c r="LZF4" s="3485"/>
      <c r="LZG4" s="3485"/>
      <c r="LZH4" s="3485"/>
      <c r="LZI4" s="3485"/>
      <c r="LZJ4" s="3485"/>
      <c r="LZK4" s="3485"/>
      <c r="LZL4" s="3485"/>
      <c r="LZM4" s="3485"/>
      <c r="LZN4" s="3485"/>
      <c r="LZO4" s="3485"/>
      <c r="LZP4" s="3485"/>
      <c r="LZQ4" s="3485"/>
      <c r="LZR4" s="3485"/>
      <c r="LZS4" s="3485"/>
      <c r="LZT4" s="3485"/>
      <c r="LZU4" s="3485"/>
      <c r="LZV4" s="3485"/>
      <c r="LZW4" s="3485"/>
      <c r="LZX4" s="3485"/>
      <c r="LZY4" s="3485"/>
      <c r="LZZ4" s="3485"/>
      <c r="MAA4" s="3485"/>
      <c r="MAB4" s="3485"/>
      <c r="MAC4" s="3485"/>
      <c r="MAD4" s="3485"/>
      <c r="MAE4" s="3485"/>
      <c r="MAF4" s="3485"/>
      <c r="MAG4" s="3485"/>
      <c r="MAH4" s="3485"/>
      <c r="MAI4" s="3485"/>
      <c r="MAJ4" s="3485"/>
      <c r="MAK4" s="3485"/>
      <c r="MAL4" s="3485"/>
      <c r="MAM4" s="3485"/>
      <c r="MAN4" s="3485"/>
      <c r="MAO4" s="3485"/>
      <c r="MAP4" s="3485"/>
      <c r="MAQ4" s="3485"/>
      <c r="MAR4" s="3485"/>
      <c r="MAS4" s="3485"/>
      <c r="MAT4" s="3485"/>
      <c r="MAU4" s="3485"/>
      <c r="MAV4" s="3485"/>
      <c r="MAW4" s="3485"/>
      <c r="MAX4" s="3485"/>
      <c r="MAY4" s="3485"/>
      <c r="MAZ4" s="3485"/>
      <c r="MBA4" s="3485"/>
      <c r="MBB4" s="3485"/>
      <c r="MBC4" s="3485"/>
      <c r="MBD4" s="3485"/>
      <c r="MBE4" s="3485"/>
      <c r="MBF4" s="3485"/>
      <c r="MBG4" s="3485"/>
      <c r="MBH4" s="3485"/>
      <c r="MBI4" s="3485"/>
      <c r="MBJ4" s="3485"/>
      <c r="MBK4" s="3485"/>
      <c r="MBL4" s="3485"/>
      <c r="MBM4" s="3485"/>
      <c r="MBN4" s="3485"/>
      <c r="MBO4" s="3485"/>
      <c r="MBP4" s="3485"/>
      <c r="MBQ4" s="3485"/>
      <c r="MBR4" s="3485"/>
      <c r="MBS4" s="3485"/>
      <c r="MBT4" s="3485"/>
      <c r="MBU4" s="3485"/>
      <c r="MBV4" s="3485"/>
      <c r="MBW4" s="3485"/>
      <c r="MBX4" s="3485"/>
      <c r="MBY4" s="3485"/>
      <c r="MBZ4" s="3485"/>
      <c r="MCA4" s="3485"/>
      <c r="MCB4" s="3485"/>
      <c r="MCC4" s="3485"/>
      <c r="MCD4" s="3485"/>
      <c r="MCE4" s="3485"/>
      <c r="MCF4" s="3485"/>
      <c r="MCG4" s="3485"/>
      <c r="MCH4" s="3485"/>
      <c r="MCI4" s="3485"/>
      <c r="MCJ4" s="3485"/>
      <c r="MCK4" s="3485"/>
      <c r="MCL4" s="3485"/>
      <c r="MCM4" s="3485"/>
      <c r="MCN4" s="3485"/>
      <c r="MCO4" s="3485"/>
      <c r="MCP4" s="3485"/>
      <c r="MCQ4" s="3485"/>
      <c r="MCR4" s="3485"/>
      <c r="MCS4" s="3485"/>
      <c r="MCT4" s="3485"/>
      <c r="MCU4" s="3485"/>
      <c r="MCV4" s="3485"/>
      <c r="MCW4" s="3485"/>
      <c r="MCX4" s="3485"/>
      <c r="MCY4" s="3485"/>
      <c r="MCZ4" s="3485"/>
      <c r="MDA4" s="3485"/>
      <c r="MDB4" s="3485"/>
      <c r="MDC4" s="3485"/>
      <c r="MDD4" s="3485"/>
      <c r="MDE4" s="3485"/>
      <c r="MDF4" s="3485"/>
      <c r="MDG4" s="3485"/>
      <c r="MDH4" s="3485"/>
      <c r="MDI4" s="3485"/>
      <c r="MDJ4" s="3485"/>
      <c r="MDK4" s="3485"/>
      <c r="MDL4" s="3485"/>
      <c r="MDM4" s="3485"/>
      <c r="MDN4" s="3485"/>
      <c r="MDO4" s="3485"/>
      <c r="MDP4" s="3485"/>
      <c r="MDQ4" s="3485"/>
      <c r="MDR4" s="3485"/>
      <c r="MDS4" s="3485"/>
      <c r="MDT4" s="3485"/>
      <c r="MDU4" s="3485"/>
      <c r="MDV4" s="3485"/>
      <c r="MDW4" s="3485"/>
      <c r="MDX4" s="3485"/>
      <c r="MDY4" s="3485"/>
      <c r="MDZ4" s="3485"/>
      <c r="MEA4" s="3485"/>
      <c r="MEB4" s="3485"/>
      <c r="MEC4" s="3485"/>
      <c r="MED4" s="3485"/>
      <c r="MEE4" s="3485"/>
      <c r="MEF4" s="3485"/>
      <c r="MEG4" s="3485"/>
      <c r="MEH4" s="3485"/>
      <c r="MEI4" s="3485"/>
      <c r="MEJ4" s="3485"/>
      <c r="MEK4" s="3485"/>
      <c r="MEL4" s="3485"/>
      <c r="MEM4" s="3485"/>
      <c r="MEN4" s="3485"/>
      <c r="MEO4" s="3485"/>
      <c r="MEP4" s="3485"/>
      <c r="MEQ4" s="3485"/>
      <c r="MER4" s="3485"/>
      <c r="MES4" s="3485"/>
      <c r="MET4" s="3485"/>
      <c r="MEU4" s="3485"/>
      <c r="MEV4" s="3485"/>
      <c r="MEW4" s="3485"/>
      <c r="MEX4" s="3485"/>
      <c r="MEY4" s="3485"/>
      <c r="MEZ4" s="3485"/>
      <c r="MFA4" s="3485"/>
      <c r="MFB4" s="3485"/>
      <c r="MFC4" s="3485"/>
      <c r="MFD4" s="3485"/>
      <c r="MFE4" s="3485"/>
      <c r="MFF4" s="3485"/>
      <c r="MFG4" s="3485"/>
      <c r="MFH4" s="3485"/>
      <c r="MFI4" s="3485"/>
      <c r="MFJ4" s="3485"/>
      <c r="MFK4" s="3485"/>
      <c r="MFL4" s="3485"/>
      <c r="MFM4" s="3485"/>
      <c r="MFN4" s="3485"/>
      <c r="MFO4" s="3485"/>
      <c r="MFP4" s="3485"/>
      <c r="MFQ4" s="3485"/>
      <c r="MFR4" s="3485"/>
      <c r="MFS4" s="3485"/>
      <c r="MFT4" s="3485"/>
      <c r="MFU4" s="3485"/>
      <c r="MFV4" s="3485"/>
      <c r="MFW4" s="3485"/>
      <c r="MFX4" s="3485"/>
      <c r="MFY4" s="3485"/>
      <c r="MFZ4" s="3485"/>
      <c r="MGA4" s="3485"/>
      <c r="MGB4" s="3485"/>
      <c r="MGC4" s="3485"/>
      <c r="MGD4" s="3485"/>
      <c r="MGE4" s="3485"/>
      <c r="MGF4" s="3485"/>
      <c r="MGG4" s="3485"/>
      <c r="MGH4" s="3485"/>
      <c r="MGI4" s="3485"/>
      <c r="MGJ4" s="3485"/>
      <c r="MGK4" s="3485"/>
      <c r="MGL4" s="3485"/>
      <c r="MGM4" s="3485"/>
      <c r="MGN4" s="3485"/>
      <c r="MGO4" s="3485"/>
      <c r="MGP4" s="3485"/>
      <c r="MGQ4" s="3485"/>
      <c r="MGR4" s="3485"/>
      <c r="MGS4" s="3485"/>
      <c r="MGT4" s="3485"/>
      <c r="MGU4" s="3485"/>
      <c r="MGV4" s="3485"/>
      <c r="MGW4" s="3485"/>
      <c r="MGX4" s="3485"/>
      <c r="MGY4" s="3485"/>
      <c r="MGZ4" s="3485"/>
      <c r="MHA4" s="3485"/>
      <c r="MHB4" s="3485"/>
      <c r="MHC4" s="3485"/>
      <c r="MHD4" s="3485"/>
      <c r="MHE4" s="3485"/>
      <c r="MHF4" s="3485"/>
      <c r="MHG4" s="3485"/>
      <c r="MHH4" s="3485"/>
      <c r="MHI4" s="3485"/>
      <c r="MHJ4" s="3485"/>
      <c r="MHK4" s="3485"/>
      <c r="MHL4" s="3485"/>
      <c r="MHM4" s="3485"/>
      <c r="MHN4" s="3485"/>
      <c r="MHO4" s="3485"/>
      <c r="MHP4" s="3485"/>
      <c r="MHQ4" s="3485"/>
      <c r="MHR4" s="3485"/>
      <c r="MHS4" s="3485"/>
      <c r="MHT4" s="3485"/>
      <c r="MHU4" s="3485"/>
      <c r="MHV4" s="3485"/>
      <c r="MHW4" s="3485"/>
      <c r="MHX4" s="3485"/>
      <c r="MHY4" s="3485"/>
      <c r="MHZ4" s="3485"/>
      <c r="MIA4" s="3485"/>
      <c r="MIB4" s="3485"/>
      <c r="MIC4" s="3485"/>
      <c r="MID4" s="3485"/>
      <c r="MIE4" s="3485"/>
      <c r="MIF4" s="3485"/>
      <c r="MIG4" s="3485"/>
      <c r="MIH4" s="3485"/>
      <c r="MII4" s="3485"/>
      <c r="MIJ4" s="3485"/>
      <c r="MIK4" s="3485"/>
      <c r="MIL4" s="3485"/>
      <c r="MIM4" s="3485"/>
      <c r="MIN4" s="3485"/>
      <c r="MIO4" s="3485"/>
      <c r="MIP4" s="3485"/>
      <c r="MIQ4" s="3485"/>
      <c r="MIR4" s="3485"/>
      <c r="MIS4" s="3485"/>
      <c r="MIT4" s="3485"/>
      <c r="MIU4" s="3485"/>
      <c r="MIV4" s="3485"/>
      <c r="MIW4" s="3485"/>
      <c r="MIX4" s="3485"/>
      <c r="MIY4" s="3485"/>
      <c r="MIZ4" s="3485"/>
      <c r="MJA4" s="3485"/>
      <c r="MJB4" s="3485"/>
      <c r="MJC4" s="3485"/>
      <c r="MJD4" s="3485"/>
      <c r="MJE4" s="3485"/>
      <c r="MJF4" s="3485"/>
      <c r="MJG4" s="3485"/>
      <c r="MJH4" s="3485"/>
      <c r="MJI4" s="3485"/>
      <c r="MJJ4" s="3485"/>
      <c r="MJK4" s="3485"/>
      <c r="MJL4" s="3485"/>
      <c r="MJM4" s="3485"/>
      <c r="MJN4" s="3485"/>
      <c r="MJO4" s="3485"/>
      <c r="MJP4" s="3485"/>
      <c r="MJQ4" s="3485"/>
      <c r="MJR4" s="3485"/>
      <c r="MJS4" s="3485"/>
      <c r="MJT4" s="3485"/>
      <c r="MJU4" s="3485"/>
      <c r="MJV4" s="3485"/>
      <c r="MJW4" s="3485"/>
      <c r="MJX4" s="3485"/>
      <c r="MJY4" s="3485"/>
      <c r="MJZ4" s="3485"/>
      <c r="MKA4" s="3485"/>
      <c r="MKB4" s="3485"/>
      <c r="MKC4" s="3485"/>
      <c r="MKD4" s="3485"/>
      <c r="MKE4" s="3485"/>
      <c r="MKF4" s="3485"/>
      <c r="MKG4" s="3485"/>
      <c r="MKH4" s="3485"/>
      <c r="MKI4" s="3485"/>
      <c r="MKJ4" s="3485"/>
      <c r="MKK4" s="3485"/>
      <c r="MKL4" s="3485"/>
      <c r="MKM4" s="3485"/>
      <c r="MKN4" s="3485"/>
      <c r="MKO4" s="3485"/>
      <c r="MKP4" s="3485"/>
      <c r="MKQ4" s="3485"/>
      <c r="MKR4" s="3485"/>
      <c r="MKS4" s="3485"/>
      <c r="MKT4" s="3485"/>
      <c r="MKU4" s="3485"/>
      <c r="MKV4" s="3485"/>
      <c r="MKW4" s="3485"/>
      <c r="MKX4" s="3485"/>
      <c r="MKY4" s="3485"/>
      <c r="MKZ4" s="3485"/>
      <c r="MLA4" s="3485"/>
      <c r="MLB4" s="3485"/>
      <c r="MLC4" s="3485"/>
      <c r="MLD4" s="3485"/>
      <c r="MLE4" s="3485"/>
      <c r="MLF4" s="3485"/>
      <c r="MLG4" s="3485"/>
      <c r="MLH4" s="3485"/>
      <c r="MLI4" s="3485"/>
      <c r="MLJ4" s="3485"/>
      <c r="MLK4" s="3485"/>
      <c r="MLL4" s="3485"/>
      <c r="MLM4" s="3485"/>
      <c r="MLN4" s="3485"/>
      <c r="MLO4" s="3485"/>
      <c r="MLP4" s="3485"/>
      <c r="MLQ4" s="3485"/>
      <c r="MLR4" s="3485"/>
      <c r="MLS4" s="3485"/>
      <c r="MLT4" s="3485"/>
      <c r="MLU4" s="3485"/>
      <c r="MLV4" s="3485"/>
      <c r="MLW4" s="3485"/>
      <c r="MLX4" s="3485"/>
      <c r="MLY4" s="3485"/>
      <c r="MLZ4" s="3485"/>
      <c r="MMA4" s="3485"/>
      <c r="MMB4" s="3485"/>
      <c r="MMC4" s="3485"/>
      <c r="MMD4" s="3485"/>
      <c r="MME4" s="3485"/>
      <c r="MMF4" s="3485"/>
      <c r="MMG4" s="3485"/>
      <c r="MMH4" s="3485"/>
      <c r="MMI4" s="3485"/>
      <c r="MMJ4" s="3485"/>
      <c r="MMK4" s="3485"/>
      <c r="MML4" s="3485"/>
      <c r="MMM4" s="3485"/>
      <c r="MMN4" s="3485"/>
      <c r="MMO4" s="3485"/>
      <c r="MMP4" s="3485"/>
      <c r="MMQ4" s="3485"/>
      <c r="MMR4" s="3485"/>
      <c r="MMS4" s="3485"/>
      <c r="MMT4" s="3485"/>
      <c r="MMU4" s="3485"/>
      <c r="MMV4" s="3485"/>
      <c r="MMW4" s="3485"/>
      <c r="MMX4" s="3485"/>
      <c r="MMY4" s="3485"/>
      <c r="MMZ4" s="3485"/>
      <c r="MNA4" s="3485"/>
      <c r="MNB4" s="3485"/>
      <c r="MNC4" s="3485"/>
      <c r="MND4" s="3485"/>
      <c r="MNE4" s="3485"/>
      <c r="MNF4" s="3485"/>
      <c r="MNG4" s="3485"/>
      <c r="MNH4" s="3485"/>
      <c r="MNI4" s="3485"/>
      <c r="MNJ4" s="3485"/>
      <c r="MNK4" s="3485"/>
      <c r="MNL4" s="3485"/>
      <c r="MNM4" s="3485"/>
      <c r="MNN4" s="3485"/>
      <c r="MNO4" s="3485"/>
      <c r="MNP4" s="3485"/>
      <c r="MNQ4" s="3485"/>
      <c r="MNR4" s="3485"/>
      <c r="MNS4" s="3485"/>
      <c r="MNT4" s="3485"/>
      <c r="MNU4" s="3485"/>
      <c r="MNV4" s="3485"/>
      <c r="MNW4" s="3485"/>
      <c r="MNX4" s="3485"/>
      <c r="MNY4" s="3485"/>
      <c r="MNZ4" s="3485"/>
      <c r="MOA4" s="3485"/>
      <c r="MOB4" s="3485"/>
      <c r="MOC4" s="3485"/>
      <c r="MOD4" s="3485"/>
      <c r="MOE4" s="3485"/>
      <c r="MOF4" s="3485"/>
      <c r="MOG4" s="3485"/>
      <c r="MOH4" s="3485"/>
      <c r="MOI4" s="3485"/>
      <c r="MOJ4" s="3485"/>
      <c r="MOK4" s="3485"/>
      <c r="MOL4" s="3485"/>
      <c r="MOM4" s="3485"/>
      <c r="MON4" s="3485"/>
      <c r="MOO4" s="3485"/>
      <c r="MOP4" s="3485"/>
      <c r="MOQ4" s="3485"/>
      <c r="MOR4" s="3485"/>
      <c r="MOS4" s="3485"/>
      <c r="MOT4" s="3485"/>
      <c r="MOU4" s="3485"/>
      <c r="MOV4" s="3485"/>
      <c r="MOW4" s="3485"/>
      <c r="MOX4" s="3485"/>
      <c r="MOY4" s="3485"/>
      <c r="MOZ4" s="3485"/>
      <c r="MPA4" s="3485"/>
      <c r="MPB4" s="3485"/>
      <c r="MPC4" s="3485"/>
      <c r="MPD4" s="3485"/>
      <c r="MPE4" s="3485"/>
      <c r="MPF4" s="3485"/>
      <c r="MPG4" s="3485"/>
      <c r="MPH4" s="3485"/>
      <c r="MPI4" s="3485"/>
      <c r="MPJ4" s="3485"/>
      <c r="MPK4" s="3485"/>
      <c r="MPL4" s="3485"/>
      <c r="MPM4" s="3485"/>
      <c r="MPN4" s="3485"/>
      <c r="MPO4" s="3485"/>
      <c r="MPP4" s="3485"/>
      <c r="MPQ4" s="3485"/>
      <c r="MPR4" s="3485"/>
      <c r="MPS4" s="3485"/>
      <c r="MPT4" s="3485"/>
      <c r="MPU4" s="3485"/>
      <c r="MPV4" s="3485"/>
      <c r="MPW4" s="3485"/>
      <c r="MPX4" s="3485"/>
      <c r="MPY4" s="3485"/>
      <c r="MPZ4" s="3485"/>
      <c r="MQA4" s="3485"/>
      <c r="MQB4" s="3485"/>
      <c r="MQC4" s="3485"/>
      <c r="MQD4" s="3485"/>
      <c r="MQE4" s="3485"/>
      <c r="MQF4" s="3485"/>
      <c r="MQG4" s="3485"/>
      <c r="MQH4" s="3485"/>
      <c r="MQI4" s="3485"/>
      <c r="MQJ4" s="3485"/>
      <c r="MQK4" s="3485"/>
      <c r="MQL4" s="3485"/>
      <c r="MQM4" s="3485"/>
      <c r="MQN4" s="3485"/>
      <c r="MQO4" s="3485"/>
      <c r="MQP4" s="3485"/>
      <c r="MQQ4" s="3485"/>
      <c r="MQR4" s="3485"/>
      <c r="MQS4" s="3485"/>
      <c r="MQT4" s="3485"/>
      <c r="MQU4" s="3485"/>
      <c r="MQV4" s="3485"/>
      <c r="MQW4" s="3485"/>
      <c r="MQX4" s="3485"/>
      <c r="MQY4" s="3485"/>
      <c r="MQZ4" s="3485"/>
      <c r="MRA4" s="3485"/>
      <c r="MRB4" s="3485"/>
      <c r="MRC4" s="3485"/>
      <c r="MRD4" s="3485"/>
      <c r="MRE4" s="3485"/>
      <c r="MRF4" s="3485"/>
      <c r="MRG4" s="3485"/>
      <c r="MRH4" s="3485"/>
      <c r="MRI4" s="3485"/>
      <c r="MRJ4" s="3485"/>
      <c r="MRK4" s="3485"/>
      <c r="MRL4" s="3485"/>
      <c r="MRM4" s="3485"/>
      <c r="MRN4" s="3485"/>
      <c r="MRO4" s="3485"/>
      <c r="MRP4" s="3485"/>
      <c r="MRQ4" s="3485"/>
      <c r="MRR4" s="3485"/>
      <c r="MRS4" s="3485"/>
      <c r="MRT4" s="3485"/>
      <c r="MRU4" s="3485"/>
      <c r="MRV4" s="3485"/>
      <c r="MRW4" s="3485"/>
      <c r="MRX4" s="3485"/>
      <c r="MRY4" s="3485"/>
      <c r="MRZ4" s="3485"/>
      <c r="MSA4" s="3485"/>
      <c r="MSB4" s="3485"/>
      <c r="MSC4" s="3485"/>
      <c r="MSD4" s="3485"/>
      <c r="MSE4" s="3485"/>
      <c r="MSF4" s="3485"/>
      <c r="MSG4" s="3485"/>
      <c r="MSH4" s="3485"/>
      <c r="MSI4" s="3485"/>
      <c r="MSJ4" s="3485"/>
      <c r="MSK4" s="3485"/>
      <c r="MSL4" s="3485"/>
      <c r="MSM4" s="3485"/>
      <c r="MSN4" s="3485"/>
      <c r="MSO4" s="3485"/>
      <c r="MSP4" s="3485"/>
      <c r="MSQ4" s="3485"/>
      <c r="MSR4" s="3485"/>
      <c r="MSS4" s="3485"/>
      <c r="MST4" s="3485"/>
      <c r="MSU4" s="3485"/>
      <c r="MSV4" s="3485"/>
      <c r="MSW4" s="3485"/>
      <c r="MSX4" s="3485"/>
      <c r="MSY4" s="3485"/>
      <c r="MSZ4" s="3485"/>
      <c r="MTA4" s="3485"/>
      <c r="MTB4" s="3485"/>
      <c r="MTC4" s="3485"/>
      <c r="MTD4" s="3485"/>
      <c r="MTE4" s="3485"/>
      <c r="MTF4" s="3485"/>
      <c r="MTG4" s="3485"/>
      <c r="MTH4" s="3485"/>
      <c r="MTI4" s="3485"/>
      <c r="MTJ4" s="3485"/>
      <c r="MTK4" s="3485"/>
      <c r="MTL4" s="3485"/>
      <c r="MTM4" s="3485"/>
      <c r="MTN4" s="3485"/>
      <c r="MTO4" s="3485"/>
      <c r="MTP4" s="3485"/>
      <c r="MTQ4" s="3485"/>
      <c r="MTR4" s="3485"/>
      <c r="MTS4" s="3485"/>
      <c r="MTT4" s="3485"/>
      <c r="MTU4" s="3485"/>
      <c r="MTV4" s="3485"/>
      <c r="MTW4" s="3485"/>
      <c r="MTX4" s="3485"/>
      <c r="MTY4" s="3485"/>
      <c r="MTZ4" s="3485"/>
      <c r="MUA4" s="3485"/>
      <c r="MUB4" s="3485"/>
      <c r="MUC4" s="3485"/>
      <c r="MUD4" s="3485"/>
      <c r="MUE4" s="3485"/>
      <c r="MUF4" s="3485"/>
      <c r="MUG4" s="3485"/>
      <c r="MUH4" s="3485"/>
      <c r="MUI4" s="3485"/>
      <c r="MUJ4" s="3485"/>
      <c r="MUK4" s="3485"/>
      <c r="MUL4" s="3485"/>
      <c r="MUM4" s="3485"/>
      <c r="MUN4" s="3485"/>
      <c r="MUO4" s="3485"/>
      <c r="MUP4" s="3485"/>
      <c r="MUQ4" s="3485"/>
      <c r="MUR4" s="3485"/>
      <c r="MUS4" s="3485"/>
      <c r="MUT4" s="3485"/>
      <c r="MUU4" s="3485"/>
      <c r="MUV4" s="3485"/>
      <c r="MUW4" s="3485"/>
      <c r="MUX4" s="3485"/>
      <c r="MUY4" s="3485"/>
      <c r="MUZ4" s="3485"/>
      <c r="MVA4" s="3485"/>
      <c r="MVB4" s="3485"/>
      <c r="MVC4" s="3485"/>
      <c r="MVD4" s="3485"/>
      <c r="MVE4" s="3485"/>
      <c r="MVF4" s="3485"/>
      <c r="MVG4" s="3485"/>
      <c r="MVH4" s="3485"/>
      <c r="MVI4" s="3485"/>
      <c r="MVJ4" s="3485"/>
      <c r="MVK4" s="3485"/>
      <c r="MVL4" s="3485"/>
      <c r="MVM4" s="3485"/>
      <c r="MVN4" s="3485"/>
      <c r="MVO4" s="3485"/>
      <c r="MVP4" s="3485"/>
      <c r="MVQ4" s="3485"/>
      <c r="MVR4" s="3485"/>
      <c r="MVS4" s="3485"/>
      <c r="MVT4" s="3485"/>
      <c r="MVU4" s="3485"/>
      <c r="MVV4" s="3485"/>
      <c r="MVW4" s="3485"/>
      <c r="MVX4" s="3485"/>
      <c r="MVY4" s="3485"/>
      <c r="MVZ4" s="3485"/>
      <c r="MWA4" s="3485"/>
      <c r="MWB4" s="3485"/>
      <c r="MWC4" s="3485"/>
      <c r="MWD4" s="3485"/>
      <c r="MWE4" s="3485"/>
      <c r="MWF4" s="3485"/>
      <c r="MWG4" s="3485"/>
      <c r="MWH4" s="3485"/>
      <c r="MWI4" s="3485"/>
      <c r="MWJ4" s="3485"/>
      <c r="MWK4" s="3485"/>
      <c r="MWL4" s="3485"/>
      <c r="MWM4" s="3485"/>
      <c r="MWN4" s="3485"/>
      <c r="MWO4" s="3485"/>
      <c r="MWP4" s="3485"/>
      <c r="MWQ4" s="3485"/>
      <c r="MWR4" s="3485"/>
      <c r="MWS4" s="3485"/>
      <c r="MWT4" s="3485"/>
      <c r="MWU4" s="3485"/>
      <c r="MWV4" s="3485"/>
      <c r="MWW4" s="3485"/>
      <c r="MWX4" s="3485"/>
      <c r="MWY4" s="3485"/>
      <c r="MWZ4" s="3485"/>
      <c r="MXA4" s="3485"/>
      <c r="MXB4" s="3485"/>
      <c r="MXC4" s="3485"/>
      <c r="MXD4" s="3485"/>
      <c r="MXE4" s="3485"/>
      <c r="MXF4" s="3485"/>
      <c r="MXG4" s="3485"/>
      <c r="MXH4" s="3485"/>
      <c r="MXI4" s="3485"/>
      <c r="MXJ4" s="3485"/>
      <c r="MXK4" s="3485"/>
      <c r="MXL4" s="3485"/>
      <c r="MXM4" s="3485"/>
      <c r="MXN4" s="3485"/>
      <c r="MXO4" s="3485"/>
      <c r="MXP4" s="3485"/>
      <c r="MXQ4" s="3485"/>
      <c r="MXR4" s="3485"/>
      <c r="MXS4" s="3485"/>
      <c r="MXT4" s="3485"/>
      <c r="MXU4" s="3485"/>
      <c r="MXV4" s="3485"/>
      <c r="MXW4" s="3485"/>
      <c r="MXX4" s="3485"/>
      <c r="MXY4" s="3485"/>
      <c r="MXZ4" s="3485"/>
      <c r="MYA4" s="3485"/>
      <c r="MYB4" s="3485"/>
      <c r="MYC4" s="3485"/>
      <c r="MYD4" s="3485"/>
      <c r="MYE4" s="3485"/>
      <c r="MYF4" s="3485"/>
      <c r="MYG4" s="3485"/>
      <c r="MYH4" s="3485"/>
      <c r="MYI4" s="3485"/>
      <c r="MYJ4" s="3485"/>
      <c r="MYK4" s="3485"/>
      <c r="MYL4" s="3485"/>
      <c r="MYM4" s="3485"/>
      <c r="MYN4" s="3485"/>
      <c r="MYO4" s="3485"/>
      <c r="MYP4" s="3485"/>
      <c r="MYQ4" s="3485"/>
      <c r="MYR4" s="3485"/>
      <c r="MYS4" s="3485"/>
      <c r="MYT4" s="3485"/>
      <c r="MYU4" s="3485"/>
      <c r="MYV4" s="3485"/>
      <c r="MYW4" s="3485"/>
      <c r="MYX4" s="3485"/>
      <c r="MYY4" s="3485"/>
      <c r="MYZ4" s="3485"/>
      <c r="MZA4" s="3485"/>
      <c r="MZB4" s="3485"/>
      <c r="MZC4" s="3485"/>
      <c r="MZD4" s="3485"/>
      <c r="MZE4" s="3485"/>
      <c r="MZF4" s="3485"/>
      <c r="MZG4" s="3485"/>
      <c r="MZH4" s="3485"/>
      <c r="MZI4" s="3485"/>
      <c r="MZJ4" s="3485"/>
      <c r="MZK4" s="3485"/>
      <c r="MZL4" s="3485"/>
      <c r="MZM4" s="3485"/>
      <c r="MZN4" s="3485"/>
      <c r="MZO4" s="3485"/>
      <c r="MZP4" s="3485"/>
      <c r="MZQ4" s="3485"/>
      <c r="MZR4" s="3485"/>
      <c r="MZS4" s="3485"/>
      <c r="MZT4" s="3485"/>
      <c r="MZU4" s="3485"/>
      <c r="MZV4" s="3485"/>
      <c r="MZW4" s="3485"/>
      <c r="MZX4" s="3485"/>
      <c r="MZY4" s="3485"/>
      <c r="MZZ4" s="3485"/>
      <c r="NAA4" s="3485"/>
      <c r="NAB4" s="3485"/>
      <c r="NAC4" s="3485"/>
      <c r="NAD4" s="3485"/>
      <c r="NAE4" s="3485"/>
      <c r="NAF4" s="3485"/>
      <c r="NAG4" s="3485"/>
      <c r="NAH4" s="3485"/>
      <c r="NAI4" s="3485"/>
      <c r="NAJ4" s="3485"/>
      <c r="NAK4" s="3485"/>
      <c r="NAL4" s="3485"/>
      <c r="NAM4" s="3485"/>
      <c r="NAN4" s="3485"/>
      <c r="NAO4" s="3485"/>
      <c r="NAP4" s="3485"/>
      <c r="NAQ4" s="3485"/>
      <c r="NAR4" s="3485"/>
      <c r="NAS4" s="3485"/>
      <c r="NAT4" s="3485"/>
      <c r="NAU4" s="3485"/>
      <c r="NAV4" s="3485"/>
      <c r="NAW4" s="3485"/>
      <c r="NAX4" s="3485"/>
      <c r="NAY4" s="3485"/>
      <c r="NAZ4" s="3485"/>
      <c r="NBA4" s="3485"/>
      <c r="NBB4" s="3485"/>
      <c r="NBC4" s="3485"/>
      <c r="NBD4" s="3485"/>
      <c r="NBE4" s="3485"/>
      <c r="NBF4" s="3485"/>
      <c r="NBG4" s="3485"/>
      <c r="NBH4" s="3485"/>
      <c r="NBI4" s="3485"/>
      <c r="NBJ4" s="3485"/>
      <c r="NBK4" s="3485"/>
      <c r="NBL4" s="3485"/>
      <c r="NBM4" s="3485"/>
      <c r="NBN4" s="3485"/>
      <c r="NBO4" s="3485"/>
      <c r="NBP4" s="3485"/>
      <c r="NBQ4" s="3485"/>
      <c r="NBR4" s="3485"/>
      <c r="NBS4" s="3485"/>
      <c r="NBT4" s="3485"/>
      <c r="NBU4" s="3485"/>
      <c r="NBV4" s="3485"/>
      <c r="NBW4" s="3485"/>
      <c r="NBX4" s="3485"/>
      <c r="NBY4" s="3485"/>
      <c r="NBZ4" s="3485"/>
      <c r="NCA4" s="3485"/>
      <c r="NCB4" s="3485"/>
      <c r="NCC4" s="3485"/>
      <c r="NCD4" s="3485"/>
      <c r="NCE4" s="3485"/>
      <c r="NCF4" s="3485"/>
      <c r="NCG4" s="3485"/>
      <c r="NCH4" s="3485"/>
      <c r="NCI4" s="3485"/>
      <c r="NCJ4" s="3485"/>
      <c r="NCK4" s="3485"/>
      <c r="NCL4" s="3485"/>
      <c r="NCM4" s="3485"/>
      <c r="NCN4" s="3485"/>
      <c r="NCO4" s="3485"/>
      <c r="NCP4" s="3485"/>
      <c r="NCQ4" s="3485"/>
      <c r="NCR4" s="3485"/>
      <c r="NCS4" s="3485"/>
      <c r="NCT4" s="3485"/>
      <c r="NCU4" s="3485"/>
      <c r="NCV4" s="3485"/>
      <c r="NCW4" s="3485"/>
      <c r="NCX4" s="3485"/>
      <c r="NCY4" s="3485"/>
      <c r="NCZ4" s="3485"/>
      <c r="NDA4" s="3485"/>
      <c r="NDB4" s="3485"/>
      <c r="NDC4" s="3485"/>
      <c r="NDD4" s="3485"/>
      <c r="NDE4" s="3485"/>
      <c r="NDF4" s="3485"/>
      <c r="NDG4" s="3485"/>
      <c r="NDH4" s="3485"/>
      <c r="NDI4" s="3485"/>
      <c r="NDJ4" s="3485"/>
      <c r="NDK4" s="3485"/>
      <c r="NDL4" s="3485"/>
      <c r="NDM4" s="3485"/>
      <c r="NDN4" s="3485"/>
      <c r="NDO4" s="3485"/>
      <c r="NDP4" s="3485"/>
      <c r="NDQ4" s="3485"/>
      <c r="NDR4" s="3485"/>
      <c r="NDS4" s="3485"/>
      <c r="NDT4" s="3485"/>
      <c r="NDU4" s="3485"/>
      <c r="NDV4" s="3485"/>
      <c r="NDW4" s="3485"/>
      <c r="NDX4" s="3485"/>
      <c r="NDY4" s="3485"/>
      <c r="NDZ4" s="3485"/>
      <c r="NEA4" s="3485"/>
      <c r="NEB4" s="3485"/>
      <c r="NEC4" s="3485"/>
      <c r="NED4" s="3485"/>
      <c r="NEE4" s="3485"/>
      <c r="NEF4" s="3485"/>
      <c r="NEG4" s="3485"/>
      <c r="NEH4" s="3485"/>
      <c r="NEI4" s="3485"/>
      <c r="NEJ4" s="3485"/>
      <c r="NEK4" s="3485"/>
      <c r="NEL4" s="3485"/>
      <c r="NEM4" s="3485"/>
      <c r="NEN4" s="3485"/>
      <c r="NEO4" s="3485"/>
      <c r="NEP4" s="3485"/>
      <c r="NEQ4" s="3485"/>
      <c r="NER4" s="3485"/>
      <c r="NES4" s="3485"/>
      <c r="NET4" s="3485"/>
      <c r="NEU4" s="3485"/>
      <c r="NEV4" s="3485"/>
      <c r="NEW4" s="3485"/>
      <c r="NEX4" s="3485"/>
      <c r="NEY4" s="3485"/>
      <c r="NEZ4" s="3485"/>
      <c r="NFA4" s="3485"/>
      <c r="NFB4" s="3485"/>
      <c r="NFC4" s="3485"/>
      <c r="NFD4" s="3485"/>
      <c r="NFE4" s="3485"/>
      <c r="NFF4" s="3485"/>
      <c r="NFG4" s="3485"/>
      <c r="NFH4" s="3485"/>
      <c r="NFI4" s="3485"/>
      <c r="NFJ4" s="3485"/>
      <c r="NFK4" s="3485"/>
      <c r="NFL4" s="3485"/>
      <c r="NFM4" s="3485"/>
      <c r="NFN4" s="3485"/>
      <c r="NFO4" s="3485"/>
      <c r="NFP4" s="3485"/>
      <c r="NFQ4" s="3485"/>
      <c r="NFR4" s="3485"/>
      <c r="NFS4" s="3485"/>
      <c r="NFT4" s="3485"/>
      <c r="NFU4" s="3485"/>
      <c r="NFV4" s="3485"/>
      <c r="NFW4" s="3485"/>
      <c r="NFX4" s="3485"/>
      <c r="NFY4" s="3485"/>
      <c r="NFZ4" s="3485"/>
      <c r="NGA4" s="3485"/>
      <c r="NGB4" s="3485"/>
      <c r="NGC4" s="3485"/>
      <c r="NGD4" s="3485"/>
      <c r="NGE4" s="3485"/>
      <c r="NGF4" s="3485"/>
      <c r="NGG4" s="3485"/>
      <c r="NGH4" s="3485"/>
      <c r="NGI4" s="3485"/>
      <c r="NGJ4" s="3485"/>
      <c r="NGK4" s="3485"/>
      <c r="NGL4" s="3485"/>
      <c r="NGM4" s="3485"/>
      <c r="NGN4" s="3485"/>
      <c r="NGO4" s="3485"/>
      <c r="NGP4" s="3485"/>
      <c r="NGQ4" s="3485"/>
      <c r="NGR4" s="3485"/>
      <c r="NGS4" s="3485"/>
      <c r="NGT4" s="3485"/>
      <c r="NGU4" s="3485"/>
      <c r="NGV4" s="3485"/>
      <c r="NGW4" s="3485"/>
      <c r="NGX4" s="3485"/>
      <c r="NGY4" s="3485"/>
      <c r="NGZ4" s="3485"/>
      <c r="NHA4" s="3485"/>
      <c r="NHB4" s="3485"/>
      <c r="NHC4" s="3485"/>
      <c r="NHD4" s="3485"/>
      <c r="NHE4" s="3485"/>
      <c r="NHF4" s="3485"/>
      <c r="NHG4" s="3485"/>
      <c r="NHH4" s="3485"/>
      <c r="NHI4" s="3485"/>
      <c r="NHJ4" s="3485"/>
      <c r="NHK4" s="3485"/>
      <c r="NHL4" s="3485"/>
      <c r="NHM4" s="3485"/>
      <c r="NHN4" s="3485"/>
      <c r="NHO4" s="3485"/>
      <c r="NHP4" s="3485"/>
      <c r="NHQ4" s="3485"/>
      <c r="NHR4" s="3485"/>
      <c r="NHS4" s="3485"/>
      <c r="NHT4" s="3485"/>
      <c r="NHU4" s="3485"/>
      <c r="NHV4" s="3485"/>
      <c r="NHW4" s="3485"/>
      <c r="NHX4" s="3485"/>
      <c r="NHY4" s="3485"/>
      <c r="NHZ4" s="3485"/>
      <c r="NIA4" s="3485"/>
      <c r="NIB4" s="3485"/>
      <c r="NIC4" s="3485"/>
      <c r="NID4" s="3485"/>
      <c r="NIE4" s="3485"/>
      <c r="NIF4" s="3485"/>
      <c r="NIG4" s="3485"/>
      <c r="NIH4" s="3485"/>
      <c r="NII4" s="3485"/>
      <c r="NIJ4" s="3485"/>
      <c r="NIK4" s="3485"/>
      <c r="NIL4" s="3485"/>
      <c r="NIM4" s="3485"/>
      <c r="NIN4" s="3485"/>
      <c r="NIO4" s="3485"/>
      <c r="NIP4" s="3485"/>
      <c r="NIQ4" s="3485"/>
      <c r="NIR4" s="3485"/>
      <c r="NIS4" s="3485"/>
      <c r="NIT4" s="3485"/>
      <c r="NIU4" s="3485"/>
      <c r="NIV4" s="3485"/>
      <c r="NIW4" s="3485"/>
      <c r="NIX4" s="3485"/>
      <c r="NIY4" s="3485"/>
      <c r="NIZ4" s="3485"/>
      <c r="NJA4" s="3485"/>
      <c r="NJB4" s="3485"/>
      <c r="NJC4" s="3485"/>
      <c r="NJD4" s="3485"/>
      <c r="NJE4" s="3485"/>
      <c r="NJF4" s="3485"/>
      <c r="NJG4" s="3485"/>
      <c r="NJH4" s="3485"/>
      <c r="NJI4" s="3485"/>
      <c r="NJJ4" s="3485"/>
      <c r="NJK4" s="3485"/>
      <c r="NJL4" s="3485"/>
      <c r="NJM4" s="3485"/>
      <c r="NJN4" s="3485"/>
      <c r="NJO4" s="3485"/>
      <c r="NJP4" s="3485"/>
      <c r="NJQ4" s="3485"/>
      <c r="NJR4" s="3485"/>
      <c r="NJS4" s="3485"/>
      <c r="NJT4" s="3485"/>
      <c r="NJU4" s="3485"/>
      <c r="NJV4" s="3485"/>
      <c r="NJW4" s="3485"/>
      <c r="NJX4" s="3485"/>
      <c r="NJY4" s="3485"/>
      <c r="NJZ4" s="3485"/>
      <c r="NKA4" s="3485"/>
      <c r="NKB4" s="3485"/>
      <c r="NKC4" s="3485"/>
      <c r="NKD4" s="3485"/>
      <c r="NKE4" s="3485"/>
      <c r="NKF4" s="3485"/>
      <c r="NKG4" s="3485"/>
      <c r="NKH4" s="3485"/>
      <c r="NKI4" s="3485"/>
      <c r="NKJ4" s="3485"/>
      <c r="NKK4" s="3485"/>
      <c r="NKL4" s="3485"/>
      <c r="NKM4" s="3485"/>
      <c r="NKN4" s="3485"/>
      <c r="NKO4" s="3485"/>
      <c r="NKP4" s="3485"/>
      <c r="NKQ4" s="3485"/>
      <c r="NKR4" s="3485"/>
      <c r="NKS4" s="3485"/>
      <c r="NKT4" s="3485"/>
      <c r="NKU4" s="3485"/>
      <c r="NKV4" s="3485"/>
      <c r="NKW4" s="3485"/>
      <c r="NKX4" s="3485"/>
      <c r="NKY4" s="3485"/>
      <c r="NKZ4" s="3485"/>
      <c r="NLA4" s="3485"/>
      <c r="NLB4" s="3485"/>
      <c r="NLC4" s="3485"/>
      <c r="NLD4" s="3485"/>
      <c r="NLE4" s="3485"/>
      <c r="NLF4" s="3485"/>
      <c r="NLG4" s="3485"/>
      <c r="NLH4" s="3485"/>
      <c r="NLI4" s="3485"/>
      <c r="NLJ4" s="3485"/>
      <c r="NLK4" s="3485"/>
      <c r="NLL4" s="3485"/>
      <c r="NLM4" s="3485"/>
      <c r="NLN4" s="3485"/>
      <c r="NLO4" s="3485"/>
      <c r="NLP4" s="3485"/>
      <c r="NLQ4" s="3485"/>
      <c r="NLR4" s="3485"/>
      <c r="NLS4" s="3485"/>
      <c r="NLT4" s="3485"/>
      <c r="NLU4" s="3485"/>
      <c r="NLV4" s="3485"/>
      <c r="NLW4" s="3485"/>
      <c r="NLX4" s="3485"/>
      <c r="NLY4" s="3485"/>
      <c r="NLZ4" s="3485"/>
      <c r="NMA4" s="3485"/>
      <c r="NMB4" s="3485"/>
      <c r="NMC4" s="3485"/>
      <c r="NMD4" s="3485"/>
      <c r="NME4" s="3485"/>
      <c r="NMF4" s="3485"/>
      <c r="NMG4" s="3485"/>
      <c r="NMH4" s="3485"/>
      <c r="NMI4" s="3485"/>
      <c r="NMJ4" s="3485"/>
      <c r="NMK4" s="3485"/>
      <c r="NML4" s="3485"/>
      <c r="NMM4" s="3485"/>
      <c r="NMN4" s="3485"/>
      <c r="NMO4" s="3485"/>
      <c r="NMP4" s="3485"/>
      <c r="NMQ4" s="3485"/>
      <c r="NMR4" s="3485"/>
      <c r="NMS4" s="3485"/>
      <c r="NMT4" s="3485"/>
      <c r="NMU4" s="3485"/>
      <c r="NMV4" s="3485"/>
      <c r="NMW4" s="3485"/>
      <c r="NMX4" s="3485"/>
      <c r="NMY4" s="3485"/>
      <c r="NMZ4" s="3485"/>
      <c r="NNA4" s="3485"/>
      <c r="NNB4" s="3485"/>
      <c r="NNC4" s="3485"/>
      <c r="NND4" s="3485"/>
      <c r="NNE4" s="3485"/>
      <c r="NNF4" s="3485"/>
      <c r="NNG4" s="3485"/>
      <c r="NNH4" s="3485"/>
      <c r="NNI4" s="3485"/>
      <c r="NNJ4" s="3485"/>
      <c r="NNK4" s="3485"/>
      <c r="NNL4" s="3485"/>
      <c r="NNM4" s="3485"/>
      <c r="NNN4" s="3485"/>
      <c r="NNO4" s="3485"/>
      <c r="NNP4" s="3485"/>
      <c r="NNQ4" s="3485"/>
      <c r="NNR4" s="3485"/>
      <c r="NNS4" s="3485"/>
      <c r="NNT4" s="3485"/>
      <c r="NNU4" s="3485"/>
      <c r="NNV4" s="3485"/>
      <c r="NNW4" s="3485"/>
      <c r="NNX4" s="3485"/>
      <c r="NNY4" s="3485"/>
      <c r="NNZ4" s="3485"/>
      <c r="NOA4" s="3485"/>
      <c r="NOB4" s="3485"/>
      <c r="NOC4" s="3485"/>
      <c r="NOD4" s="3485"/>
      <c r="NOE4" s="3485"/>
      <c r="NOF4" s="3485"/>
      <c r="NOG4" s="3485"/>
      <c r="NOH4" s="3485"/>
      <c r="NOI4" s="3485"/>
      <c r="NOJ4" s="3485"/>
      <c r="NOK4" s="3485"/>
      <c r="NOL4" s="3485"/>
      <c r="NOM4" s="3485"/>
      <c r="NON4" s="3485"/>
      <c r="NOO4" s="3485"/>
      <c r="NOP4" s="3485"/>
      <c r="NOQ4" s="3485"/>
      <c r="NOR4" s="3485"/>
      <c r="NOS4" s="3485"/>
      <c r="NOT4" s="3485"/>
      <c r="NOU4" s="3485"/>
      <c r="NOV4" s="3485"/>
      <c r="NOW4" s="3485"/>
      <c r="NOX4" s="3485"/>
      <c r="NOY4" s="3485"/>
      <c r="NOZ4" s="3485"/>
      <c r="NPA4" s="3485"/>
      <c r="NPB4" s="3485"/>
      <c r="NPC4" s="3485"/>
      <c r="NPD4" s="3485"/>
      <c r="NPE4" s="3485"/>
      <c r="NPF4" s="3485"/>
      <c r="NPG4" s="3485"/>
      <c r="NPH4" s="3485"/>
      <c r="NPI4" s="3485"/>
      <c r="NPJ4" s="3485"/>
      <c r="NPK4" s="3485"/>
      <c r="NPL4" s="3485"/>
      <c r="NPM4" s="3485"/>
      <c r="NPN4" s="3485"/>
      <c r="NPO4" s="3485"/>
      <c r="NPP4" s="3485"/>
      <c r="NPQ4" s="3485"/>
      <c r="NPR4" s="3485"/>
      <c r="NPS4" s="3485"/>
      <c r="NPT4" s="3485"/>
      <c r="NPU4" s="3485"/>
      <c r="NPV4" s="3485"/>
      <c r="NPW4" s="3485"/>
      <c r="NPX4" s="3485"/>
      <c r="NPY4" s="3485"/>
      <c r="NPZ4" s="3485"/>
      <c r="NQA4" s="3485"/>
      <c r="NQB4" s="3485"/>
      <c r="NQC4" s="3485"/>
      <c r="NQD4" s="3485"/>
      <c r="NQE4" s="3485"/>
      <c r="NQF4" s="3485"/>
      <c r="NQG4" s="3485"/>
      <c r="NQH4" s="3485"/>
      <c r="NQI4" s="3485"/>
      <c r="NQJ4" s="3485"/>
      <c r="NQK4" s="3485"/>
      <c r="NQL4" s="3485"/>
      <c r="NQM4" s="3485"/>
      <c r="NQN4" s="3485"/>
      <c r="NQO4" s="3485"/>
      <c r="NQP4" s="3485"/>
      <c r="NQQ4" s="3485"/>
      <c r="NQR4" s="3485"/>
      <c r="NQS4" s="3485"/>
      <c r="NQT4" s="3485"/>
      <c r="NQU4" s="3485"/>
      <c r="NQV4" s="3485"/>
      <c r="NQW4" s="3485"/>
      <c r="NQX4" s="3485"/>
      <c r="NQY4" s="3485"/>
      <c r="NQZ4" s="3485"/>
      <c r="NRA4" s="3485"/>
      <c r="NRB4" s="3485"/>
      <c r="NRC4" s="3485"/>
      <c r="NRD4" s="3485"/>
      <c r="NRE4" s="3485"/>
      <c r="NRF4" s="3485"/>
      <c r="NRG4" s="3485"/>
      <c r="NRH4" s="3485"/>
      <c r="NRI4" s="3485"/>
      <c r="NRJ4" s="3485"/>
      <c r="NRK4" s="3485"/>
      <c r="NRL4" s="3485"/>
      <c r="NRM4" s="3485"/>
      <c r="NRN4" s="3485"/>
      <c r="NRO4" s="3485"/>
      <c r="NRP4" s="3485"/>
      <c r="NRQ4" s="3485"/>
      <c r="NRR4" s="3485"/>
      <c r="NRS4" s="3485"/>
      <c r="NRT4" s="3485"/>
      <c r="NRU4" s="3485"/>
      <c r="NRV4" s="3485"/>
      <c r="NRW4" s="3485"/>
      <c r="NRX4" s="3485"/>
      <c r="NRY4" s="3485"/>
      <c r="NRZ4" s="3485"/>
      <c r="NSA4" s="3485"/>
      <c r="NSB4" s="3485"/>
      <c r="NSC4" s="3485"/>
      <c r="NSD4" s="3485"/>
      <c r="NSE4" s="3485"/>
      <c r="NSF4" s="3485"/>
      <c r="NSG4" s="3485"/>
      <c r="NSH4" s="3485"/>
      <c r="NSI4" s="3485"/>
      <c r="NSJ4" s="3485"/>
      <c r="NSK4" s="3485"/>
      <c r="NSL4" s="3485"/>
      <c r="NSM4" s="3485"/>
      <c r="NSN4" s="3485"/>
      <c r="NSO4" s="3485"/>
      <c r="NSP4" s="3485"/>
      <c r="NSQ4" s="3485"/>
      <c r="NSR4" s="3485"/>
      <c r="NSS4" s="3485"/>
      <c r="NST4" s="3485"/>
      <c r="NSU4" s="3485"/>
      <c r="NSV4" s="3485"/>
      <c r="NSW4" s="3485"/>
      <c r="NSX4" s="3485"/>
      <c r="NSY4" s="3485"/>
      <c r="NSZ4" s="3485"/>
      <c r="NTA4" s="3485"/>
      <c r="NTB4" s="3485"/>
      <c r="NTC4" s="3485"/>
      <c r="NTD4" s="3485"/>
      <c r="NTE4" s="3485"/>
      <c r="NTF4" s="3485"/>
      <c r="NTG4" s="3485"/>
      <c r="NTH4" s="3485"/>
      <c r="NTI4" s="3485"/>
      <c r="NTJ4" s="3485"/>
      <c r="NTK4" s="3485"/>
      <c r="NTL4" s="3485"/>
      <c r="NTM4" s="3485"/>
      <c r="NTN4" s="3485"/>
      <c r="NTO4" s="3485"/>
      <c r="NTP4" s="3485"/>
      <c r="NTQ4" s="3485"/>
      <c r="NTR4" s="3485"/>
      <c r="NTS4" s="3485"/>
      <c r="NTT4" s="3485"/>
      <c r="NTU4" s="3485"/>
      <c r="NTV4" s="3485"/>
      <c r="NTW4" s="3485"/>
      <c r="NTX4" s="3485"/>
      <c r="NTY4" s="3485"/>
      <c r="NTZ4" s="3485"/>
      <c r="NUA4" s="3485"/>
      <c r="NUB4" s="3485"/>
      <c r="NUC4" s="3485"/>
      <c r="NUD4" s="3485"/>
      <c r="NUE4" s="3485"/>
      <c r="NUF4" s="3485"/>
      <c r="NUG4" s="3485"/>
      <c r="NUH4" s="3485"/>
      <c r="NUI4" s="3485"/>
      <c r="NUJ4" s="3485"/>
      <c r="NUK4" s="3485"/>
      <c r="NUL4" s="3485"/>
      <c r="NUM4" s="3485"/>
      <c r="NUN4" s="3485"/>
      <c r="NUO4" s="3485"/>
      <c r="NUP4" s="3485"/>
      <c r="NUQ4" s="3485"/>
      <c r="NUR4" s="3485"/>
      <c r="NUS4" s="3485"/>
      <c r="NUT4" s="3485"/>
      <c r="NUU4" s="3485"/>
      <c r="NUV4" s="3485"/>
      <c r="NUW4" s="3485"/>
      <c r="NUX4" s="3485"/>
      <c r="NUY4" s="3485"/>
      <c r="NUZ4" s="3485"/>
      <c r="NVA4" s="3485"/>
      <c r="NVB4" s="3485"/>
      <c r="NVC4" s="3485"/>
      <c r="NVD4" s="3485"/>
      <c r="NVE4" s="3485"/>
      <c r="NVF4" s="3485"/>
      <c r="NVG4" s="3485"/>
      <c r="NVH4" s="3485"/>
      <c r="NVI4" s="3485"/>
      <c r="NVJ4" s="3485"/>
      <c r="NVK4" s="3485"/>
      <c r="NVL4" s="3485"/>
      <c r="NVM4" s="3485"/>
      <c r="NVN4" s="3485"/>
      <c r="NVO4" s="3485"/>
      <c r="NVP4" s="3485"/>
      <c r="NVQ4" s="3485"/>
      <c r="NVR4" s="3485"/>
      <c r="NVS4" s="3485"/>
      <c r="NVT4" s="3485"/>
      <c r="NVU4" s="3485"/>
      <c r="NVV4" s="3485"/>
      <c r="NVW4" s="3485"/>
      <c r="NVX4" s="3485"/>
      <c r="NVY4" s="3485"/>
      <c r="NVZ4" s="3485"/>
      <c r="NWA4" s="3485"/>
      <c r="NWB4" s="3485"/>
      <c r="NWC4" s="3485"/>
      <c r="NWD4" s="3485"/>
      <c r="NWE4" s="3485"/>
      <c r="NWF4" s="3485"/>
      <c r="NWG4" s="3485"/>
      <c r="NWH4" s="3485"/>
      <c r="NWI4" s="3485"/>
      <c r="NWJ4" s="3485"/>
      <c r="NWK4" s="3485"/>
      <c r="NWL4" s="3485"/>
      <c r="NWM4" s="3485"/>
      <c r="NWN4" s="3485"/>
      <c r="NWO4" s="3485"/>
      <c r="NWP4" s="3485"/>
      <c r="NWQ4" s="3485"/>
      <c r="NWR4" s="3485"/>
      <c r="NWS4" s="3485"/>
      <c r="NWT4" s="3485"/>
      <c r="NWU4" s="3485"/>
      <c r="NWV4" s="3485"/>
      <c r="NWW4" s="3485"/>
      <c r="NWX4" s="3485"/>
      <c r="NWY4" s="3485"/>
      <c r="NWZ4" s="3485"/>
      <c r="NXA4" s="3485"/>
      <c r="NXB4" s="3485"/>
      <c r="NXC4" s="3485"/>
      <c r="NXD4" s="3485"/>
      <c r="NXE4" s="3485"/>
      <c r="NXF4" s="3485"/>
      <c r="NXG4" s="3485"/>
      <c r="NXH4" s="3485"/>
      <c r="NXI4" s="3485"/>
      <c r="NXJ4" s="3485"/>
      <c r="NXK4" s="3485"/>
      <c r="NXL4" s="3485"/>
      <c r="NXM4" s="3485"/>
      <c r="NXN4" s="3485"/>
      <c r="NXO4" s="3485"/>
      <c r="NXP4" s="3485"/>
      <c r="NXQ4" s="3485"/>
      <c r="NXR4" s="3485"/>
      <c r="NXS4" s="3485"/>
      <c r="NXT4" s="3485"/>
      <c r="NXU4" s="3485"/>
      <c r="NXV4" s="3485"/>
      <c r="NXW4" s="3485"/>
      <c r="NXX4" s="3485"/>
      <c r="NXY4" s="3485"/>
      <c r="NXZ4" s="3485"/>
      <c r="NYA4" s="3485"/>
      <c r="NYB4" s="3485"/>
      <c r="NYC4" s="3485"/>
      <c r="NYD4" s="3485"/>
      <c r="NYE4" s="3485"/>
      <c r="NYF4" s="3485"/>
      <c r="NYG4" s="3485"/>
      <c r="NYH4" s="3485"/>
      <c r="NYI4" s="3485"/>
      <c r="NYJ4" s="3485"/>
      <c r="NYK4" s="3485"/>
      <c r="NYL4" s="3485"/>
      <c r="NYM4" s="3485"/>
      <c r="NYN4" s="3485"/>
      <c r="NYO4" s="3485"/>
      <c r="NYP4" s="3485"/>
      <c r="NYQ4" s="3485"/>
      <c r="NYR4" s="3485"/>
      <c r="NYS4" s="3485"/>
      <c r="NYT4" s="3485"/>
      <c r="NYU4" s="3485"/>
      <c r="NYV4" s="3485"/>
      <c r="NYW4" s="3485"/>
      <c r="NYX4" s="3485"/>
      <c r="NYY4" s="3485"/>
      <c r="NYZ4" s="3485"/>
      <c r="NZA4" s="3485"/>
      <c r="NZB4" s="3485"/>
      <c r="NZC4" s="3485"/>
      <c r="NZD4" s="3485"/>
      <c r="NZE4" s="3485"/>
      <c r="NZF4" s="3485"/>
      <c r="NZG4" s="3485"/>
      <c r="NZH4" s="3485"/>
      <c r="NZI4" s="3485"/>
      <c r="NZJ4" s="3485"/>
      <c r="NZK4" s="3485"/>
      <c r="NZL4" s="3485"/>
      <c r="NZM4" s="3485"/>
      <c r="NZN4" s="3485"/>
      <c r="NZO4" s="3485"/>
      <c r="NZP4" s="3485"/>
      <c r="NZQ4" s="3485"/>
      <c r="NZR4" s="3485"/>
      <c r="NZS4" s="3485"/>
      <c r="NZT4" s="3485"/>
      <c r="NZU4" s="3485"/>
      <c r="NZV4" s="3485"/>
      <c r="NZW4" s="3485"/>
      <c r="NZX4" s="3485"/>
      <c r="NZY4" s="3485"/>
      <c r="NZZ4" s="3485"/>
      <c r="OAA4" s="3485"/>
      <c r="OAB4" s="3485"/>
      <c r="OAC4" s="3485"/>
      <c r="OAD4" s="3485"/>
      <c r="OAE4" s="3485"/>
      <c r="OAF4" s="3485"/>
      <c r="OAG4" s="3485"/>
      <c r="OAH4" s="3485"/>
      <c r="OAI4" s="3485"/>
      <c r="OAJ4" s="3485"/>
      <c r="OAK4" s="3485"/>
      <c r="OAL4" s="3485"/>
      <c r="OAM4" s="3485"/>
      <c r="OAN4" s="3485"/>
      <c r="OAO4" s="3485"/>
      <c r="OAP4" s="3485"/>
      <c r="OAQ4" s="3485"/>
      <c r="OAR4" s="3485"/>
      <c r="OAS4" s="3485"/>
      <c r="OAT4" s="3485"/>
      <c r="OAU4" s="3485"/>
      <c r="OAV4" s="3485"/>
      <c r="OAW4" s="3485"/>
      <c r="OAX4" s="3485"/>
      <c r="OAY4" s="3485"/>
      <c r="OAZ4" s="3485"/>
      <c r="OBA4" s="3485"/>
      <c r="OBB4" s="3485"/>
      <c r="OBC4" s="3485"/>
      <c r="OBD4" s="3485"/>
      <c r="OBE4" s="3485"/>
      <c r="OBF4" s="3485"/>
      <c r="OBG4" s="3485"/>
      <c r="OBH4" s="3485"/>
      <c r="OBI4" s="3485"/>
      <c r="OBJ4" s="3485"/>
      <c r="OBK4" s="3485"/>
      <c r="OBL4" s="3485"/>
      <c r="OBM4" s="3485"/>
      <c r="OBN4" s="3485"/>
      <c r="OBO4" s="3485"/>
      <c r="OBP4" s="3485"/>
      <c r="OBQ4" s="3485"/>
      <c r="OBR4" s="3485"/>
      <c r="OBS4" s="3485"/>
      <c r="OBT4" s="3485"/>
      <c r="OBU4" s="3485"/>
      <c r="OBV4" s="3485"/>
      <c r="OBW4" s="3485"/>
      <c r="OBX4" s="3485"/>
      <c r="OBY4" s="3485"/>
      <c r="OBZ4" s="3485"/>
      <c r="OCA4" s="3485"/>
      <c r="OCB4" s="3485"/>
      <c r="OCC4" s="3485"/>
      <c r="OCD4" s="3485"/>
      <c r="OCE4" s="3485"/>
      <c r="OCF4" s="3485"/>
      <c r="OCG4" s="3485"/>
      <c r="OCH4" s="3485"/>
      <c r="OCI4" s="3485"/>
      <c r="OCJ4" s="3485"/>
      <c r="OCK4" s="3485"/>
      <c r="OCL4" s="3485"/>
      <c r="OCM4" s="3485"/>
      <c r="OCN4" s="3485"/>
      <c r="OCO4" s="3485"/>
      <c r="OCP4" s="3485"/>
      <c r="OCQ4" s="3485"/>
      <c r="OCR4" s="3485"/>
      <c r="OCS4" s="3485"/>
      <c r="OCT4" s="3485"/>
      <c r="OCU4" s="3485"/>
      <c r="OCV4" s="3485"/>
      <c r="OCW4" s="3485"/>
      <c r="OCX4" s="3485"/>
      <c r="OCY4" s="3485"/>
      <c r="OCZ4" s="3485"/>
      <c r="ODA4" s="3485"/>
      <c r="ODB4" s="3485"/>
      <c r="ODC4" s="3485"/>
      <c r="ODD4" s="3485"/>
      <c r="ODE4" s="3485"/>
      <c r="ODF4" s="3485"/>
      <c r="ODG4" s="3485"/>
      <c r="ODH4" s="3485"/>
      <c r="ODI4" s="3485"/>
      <c r="ODJ4" s="3485"/>
      <c r="ODK4" s="3485"/>
      <c r="ODL4" s="3485"/>
      <c r="ODM4" s="3485"/>
      <c r="ODN4" s="3485"/>
      <c r="ODO4" s="3485"/>
      <c r="ODP4" s="3485"/>
      <c r="ODQ4" s="3485"/>
      <c r="ODR4" s="3485"/>
      <c r="ODS4" s="3485"/>
      <c r="ODT4" s="3485"/>
      <c r="ODU4" s="3485"/>
      <c r="ODV4" s="3485"/>
      <c r="ODW4" s="3485"/>
      <c r="ODX4" s="3485"/>
      <c r="ODY4" s="3485"/>
      <c r="ODZ4" s="3485"/>
      <c r="OEA4" s="3485"/>
      <c r="OEB4" s="3485"/>
      <c r="OEC4" s="3485"/>
      <c r="OED4" s="3485"/>
      <c r="OEE4" s="3485"/>
      <c r="OEF4" s="3485"/>
      <c r="OEG4" s="3485"/>
      <c r="OEH4" s="3485"/>
      <c r="OEI4" s="3485"/>
      <c r="OEJ4" s="3485"/>
      <c r="OEK4" s="3485"/>
      <c r="OEL4" s="3485"/>
      <c r="OEM4" s="3485"/>
      <c r="OEN4" s="3485"/>
      <c r="OEO4" s="3485"/>
      <c r="OEP4" s="3485"/>
      <c r="OEQ4" s="3485"/>
      <c r="OER4" s="3485"/>
      <c r="OES4" s="3485"/>
      <c r="OET4" s="3485"/>
      <c r="OEU4" s="3485"/>
      <c r="OEV4" s="3485"/>
      <c r="OEW4" s="3485"/>
      <c r="OEX4" s="3485"/>
      <c r="OEY4" s="3485"/>
      <c r="OEZ4" s="3485"/>
      <c r="OFA4" s="3485"/>
      <c r="OFB4" s="3485"/>
      <c r="OFC4" s="3485"/>
      <c r="OFD4" s="3485"/>
      <c r="OFE4" s="3485"/>
      <c r="OFF4" s="3485"/>
      <c r="OFG4" s="3485"/>
      <c r="OFH4" s="3485"/>
      <c r="OFI4" s="3485"/>
      <c r="OFJ4" s="3485"/>
      <c r="OFK4" s="3485"/>
      <c r="OFL4" s="3485"/>
      <c r="OFM4" s="3485"/>
      <c r="OFN4" s="3485"/>
      <c r="OFO4" s="3485"/>
      <c r="OFP4" s="3485"/>
      <c r="OFQ4" s="3485"/>
      <c r="OFR4" s="3485"/>
      <c r="OFS4" s="3485"/>
      <c r="OFT4" s="3485"/>
      <c r="OFU4" s="3485"/>
      <c r="OFV4" s="3485"/>
      <c r="OFW4" s="3485"/>
      <c r="OFX4" s="3485"/>
      <c r="OFY4" s="3485"/>
      <c r="OFZ4" s="3485"/>
      <c r="OGA4" s="3485"/>
      <c r="OGB4" s="3485"/>
      <c r="OGC4" s="3485"/>
      <c r="OGD4" s="3485"/>
      <c r="OGE4" s="3485"/>
      <c r="OGF4" s="3485"/>
      <c r="OGG4" s="3485"/>
      <c r="OGH4" s="3485"/>
      <c r="OGI4" s="3485"/>
      <c r="OGJ4" s="3485"/>
      <c r="OGK4" s="3485"/>
      <c r="OGL4" s="3485"/>
      <c r="OGM4" s="3485"/>
      <c r="OGN4" s="3485"/>
      <c r="OGO4" s="3485"/>
      <c r="OGP4" s="3485"/>
      <c r="OGQ4" s="3485"/>
      <c r="OGR4" s="3485"/>
      <c r="OGS4" s="3485"/>
      <c r="OGT4" s="3485"/>
      <c r="OGU4" s="3485"/>
      <c r="OGV4" s="3485"/>
      <c r="OGW4" s="3485"/>
      <c r="OGX4" s="3485"/>
      <c r="OGY4" s="3485"/>
      <c r="OGZ4" s="3485"/>
      <c r="OHA4" s="3485"/>
      <c r="OHB4" s="3485"/>
      <c r="OHC4" s="3485"/>
      <c r="OHD4" s="3485"/>
      <c r="OHE4" s="3485"/>
      <c r="OHF4" s="3485"/>
      <c r="OHG4" s="3485"/>
      <c r="OHH4" s="3485"/>
      <c r="OHI4" s="3485"/>
      <c r="OHJ4" s="3485"/>
      <c r="OHK4" s="3485"/>
      <c r="OHL4" s="3485"/>
      <c r="OHM4" s="3485"/>
      <c r="OHN4" s="3485"/>
      <c r="OHO4" s="3485"/>
      <c r="OHP4" s="3485"/>
      <c r="OHQ4" s="3485"/>
      <c r="OHR4" s="3485"/>
      <c r="OHS4" s="3485"/>
      <c r="OHT4" s="3485"/>
      <c r="OHU4" s="3485"/>
      <c r="OHV4" s="3485"/>
      <c r="OHW4" s="3485"/>
      <c r="OHX4" s="3485"/>
      <c r="OHY4" s="3485"/>
      <c r="OHZ4" s="3485"/>
      <c r="OIA4" s="3485"/>
      <c r="OIB4" s="3485"/>
      <c r="OIC4" s="3485"/>
      <c r="OID4" s="3485"/>
      <c r="OIE4" s="3485"/>
      <c r="OIF4" s="3485"/>
      <c r="OIG4" s="3485"/>
      <c r="OIH4" s="3485"/>
      <c r="OII4" s="3485"/>
      <c r="OIJ4" s="3485"/>
      <c r="OIK4" s="3485"/>
      <c r="OIL4" s="3485"/>
      <c r="OIM4" s="3485"/>
      <c r="OIN4" s="3485"/>
      <c r="OIO4" s="3485"/>
      <c r="OIP4" s="3485"/>
      <c r="OIQ4" s="3485"/>
      <c r="OIR4" s="3485"/>
      <c r="OIS4" s="3485"/>
      <c r="OIT4" s="3485"/>
      <c r="OIU4" s="3485"/>
      <c r="OIV4" s="3485"/>
      <c r="OIW4" s="3485"/>
      <c r="OIX4" s="3485"/>
      <c r="OIY4" s="3485"/>
      <c r="OIZ4" s="3485"/>
      <c r="OJA4" s="3485"/>
      <c r="OJB4" s="3485"/>
      <c r="OJC4" s="3485"/>
      <c r="OJD4" s="3485"/>
      <c r="OJE4" s="3485"/>
      <c r="OJF4" s="3485"/>
      <c r="OJG4" s="3485"/>
      <c r="OJH4" s="3485"/>
      <c r="OJI4" s="3485"/>
      <c r="OJJ4" s="3485"/>
      <c r="OJK4" s="3485"/>
      <c r="OJL4" s="3485"/>
      <c r="OJM4" s="3485"/>
      <c r="OJN4" s="3485"/>
      <c r="OJO4" s="3485"/>
      <c r="OJP4" s="3485"/>
      <c r="OJQ4" s="3485"/>
      <c r="OJR4" s="3485"/>
      <c r="OJS4" s="3485"/>
      <c r="OJT4" s="3485"/>
      <c r="OJU4" s="3485"/>
      <c r="OJV4" s="3485"/>
      <c r="OJW4" s="3485"/>
      <c r="OJX4" s="3485"/>
      <c r="OJY4" s="3485"/>
      <c r="OJZ4" s="3485"/>
      <c r="OKA4" s="3485"/>
      <c r="OKB4" s="3485"/>
      <c r="OKC4" s="3485"/>
      <c r="OKD4" s="3485"/>
      <c r="OKE4" s="3485"/>
      <c r="OKF4" s="3485"/>
      <c r="OKG4" s="3485"/>
      <c r="OKH4" s="3485"/>
      <c r="OKI4" s="3485"/>
      <c r="OKJ4" s="3485"/>
      <c r="OKK4" s="3485"/>
      <c r="OKL4" s="3485"/>
      <c r="OKM4" s="3485"/>
      <c r="OKN4" s="3485"/>
      <c r="OKO4" s="3485"/>
      <c r="OKP4" s="3485"/>
      <c r="OKQ4" s="3485"/>
      <c r="OKR4" s="3485"/>
      <c r="OKS4" s="3485"/>
      <c r="OKT4" s="3485"/>
      <c r="OKU4" s="3485"/>
      <c r="OKV4" s="3485"/>
      <c r="OKW4" s="3485"/>
      <c r="OKX4" s="3485"/>
      <c r="OKY4" s="3485"/>
      <c r="OKZ4" s="3485"/>
      <c r="OLA4" s="3485"/>
      <c r="OLB4" s="3485"/>
      <c r="OLC4" s="3485"/>
      <c r="OLD4" s="3485"/>
      <c r="OLE4" s="3485"/>
      <c r="OLF4" s="3485"/>
      <c r="OLG4" s="3485"/>
      <c r="OLH4" s="3485"/>
      <c r="OLI4" s="3485"/>
      <c r="OLJ4" s="3485"/>
      <c r="OLK4" s="3485"/>
      <c r="OLL4" s="3485"/>
      <c r="OLM4" s="3485"/>
      <c r="OLN4" s="3485"/>
      <c r="OLO4" s="3485"/>
      <c r="OLP4" s="3485"/>
      <c r="OLQ4" s="3485"/>
      <c r="OLR4" s="3485"/>
      <c r="OLS4" s="3485"/>
      <c r="OLT4" s="3485"/>
      <c r="OLU4" s="3485"/>
      <c r="OLV4" s="3485"/>
      <c r="OLW4" s="3485"/>
      <c r="OLX4" s="3485"/>
      <c r="OLY4" s="3485"/>
      <c r="OLZ4" s="3485"/>
      <c r="OMA4" s="3485"/>
      <c r="OMB4" s="3485"/>
      <c r="OMC4" s="3485"/>
      <c r="OMD4" s="3485"/>
      <c r="OME4" s="3485"/>
      <c r="OMF4" s="3485"/>
      <c r="OMG4" s="3485"/>
      <c r="OMH4" s="3485"/>
      <c r="OMI4" s="3485"/>
      <c r="OMJ4" s="3485"/>
      <c r="OMK4" s="3485"/>
      <c r="OML4" s="3485"/>
      <c r="OMM4" s="3485"/>
      <c r="OMN4" s="3485"/>
      <c r="OMO4" s="3485"/>
      <c r="OMP4" s="3485"/>
      <c r="OMQ4" s="3485"/>
      <c r="OMR4" s="3485"/>
      <c r="OMS4" s="3485"/>
      <c r="OMT4" s="3485"/>
      <c r="OMU4" s="3485"/>
      <c r="OMV4" s="3485"/>
      <c r="OMW4" s="3485"/>
      <c r="OMX4" s="3485"/>
      <c r="OMY4" s="3485"/>
      <c r="OMZ4" s="3485"/>
      <c r="ONA4" s="3485"/>
      <c r="ONB4" s="3485"/>
      <c r="ONC4" s="3485"/>
      <c r="OND4" s="3485"/>
      <c r="ONE4" s="3485"/>
      <c r="ONF4" s="3485"/>
      <c r="ONG4" s="3485"/>
      <c r="ONH4" s="3485"/>
      <c r="ONI4" s="3485"/>
      <c r="ONJ4" s="3485"/>
      <c r="ONK4" s="3485"/>
      <c r="ONL4" s="3485"/>
      <c r="ONM4" s="3485"/>
      <c r="ONN4" s="3485"/>
      <c r="ONO4" s="3485"/>
      <c r="ONP4" s="3485"/>
      <c r="ONQ4" s="3485"/>
      <c r="ONR4" s="3485"/>
      <c r="ONS4" s="3485"/>
      <c r="ONT4" s="3485"/>
      <c r="ONU4" s="3485"/>
      <c r="ONV4" s="3485"/>
      <c r="ONW4" s="3485"/>
      <c r="ONX4" s="3485"/>
      <c r="ONY4" s="3485"/>
      <c r="ONZ4" s="3485"/>
      <c r="OOA4" s="3485"/>
      <c r="OOB4" s="3485"/>
      <c r="OOC4" s="3485"/>
      <c r="OOD4" s="3485"/>
      <c r="OOE4" s="3485"/>
      <c r="OOF4" s="3485"/>
      <c r="OOG4" s="3485"/>
      <c r="OOH4" s="3485"/>
      <c r="OOI4" s="3485"/>
      <c r="OOJ4" s="3485"/>
      <c r="OOK4" s="3485"/>
      <c r="OOL4" s="3485"/>
      <c r="OOM4" s="3485"/>
      <c r="OON4" s="3485"/>
      <c r="OOO4" s="3485"/>
      <c r="OOP4" s="3485"/>
      <c r="OOQ4" s="3485"/>
      <c r="OOR4" s="3485"/>
      <c r="OOS4" s="3485"/>
      <c r="OOT4" s="3485"/>
      <c r="OOU4" s="3485"/>
      <c r="OOV4" s="3485"/>
      <c r="OOW4" s="3485"/>
      <c r="OOX4" s="3485"/>
      <c r="OOY4" s="3485"/>
      <c r="OOZ4" s="3485"/>
      <c r="OPA4" s="3485"/>
      <c r="OPB4" s="3485"/>
      <c r="OPC4" s="3485"/>
      <c r="OPD4" s="3485"/>
      <c r="OPE4" s="3485"/>
      <c r="OPF4" s="3485"/>
      <c r="OPG4" s="3485"/>
      <c r="OPH4" s="3485"/>
      <c r="OPI4" s="3485"/>
      <c r="OPJ4" s="3485"/>
      <c r="OPK4" s="3485"/>
      <c r="OPL4" s="3485"/>
      <c r="OPM4" s="3485"/>
      <c r="OPN4" s="3485"/>
      <c r="OPO4" s="3485"/>
      <c r="OPP4" s="3485"/>
      <c r="OPQ4" s="3485"/>
      <c r="OPR4" s="3485"/>
      <c r="OPS4" s="3485"/>
      <c r="OPT4" s="3485"/>
      <c r="OPU4" s="3485"/>
      <c r="OPV4" s="3485"/>
      <c r="OPW4" s="3485"/>
      <c r="OPX4" s="3485"/>
      <c r="OPY4" s="3485"/>
      <c r="OPZ4" s="3485"/>
      <c r="OQA4" s="3485"/>
      <c r="OQB4" s="3485"/>
      <c r="OQC4" s="3485"/>
      <c r="OQD4" s="3485"/>
      <c r="OQE4" s="3485"/>
      <c r="OQF4" s="3485"/>
      <c r="OQG4" s="3485"/>
      <c r="OQH4" s="3485"/>
      <c r="OQI4" s="3485"/>
      <c r="OQJ4" s="3485"/>
      <c r="OQK4" s="3485"/>
      <c r="OQL4" s="3485"/>
      <c r="OQM4" s="3485"/>
      <c r="OQN4" s="3485"/>
      <c r="OQO4" s="3485"/>
      <c r="OQP4" s="3485"/>
      <c r="OQQ4" s="3485"/>
      <c r="OQR4" s="3485"/>
      <c r="OQS4" s="3485"/>
      <c r="OQT4" s="3485"/>
      <c r="OQU4" s="3485"/>
      <c r="OQV4" s="3485"/>
      <c r="OQW4" s="3485"/>
      <c r="OQX4" s="3485"/>
      <c r="OQY4" s="3485"/>
      <c r="OQZ4" s="3485"/>
      <c r="ORA4" s="3485"/>
      <c r="ORB4" s="3485"/>
      <c r="ORC4" s="3485"/>
      <c r="ORD4" s="3485"/>
      <c r="ORE4" s="3485"/>
      <c r="ORF4" s="3485"/>
      <c r="ORG4" s="3485"/>
      <c r="ORH4" s="3485"/>
      <c r="ORI4" s="3485"/>
      <c r="ORJ4" s="3485"/>
      <c r="ORK4" s="3485"/>
      <c r="ORL4" s="3485"/>
      <c r="ORM4" s="3485"/>
      <c r="ORN4" s="3485"/>
      <c r="ORO4" s="3485"/>
      <c r="ORP4" s="3485"/>
      <c r="ORQ4" s="3485"/>
      <c r="ORR4" s="3485"/>
      <c r="ORS4" s="3485"/>
      <c r="ORT4" s="3485"/>
      <c r="ORU4" s="3485"/>
      <c r="ORV4" s="3485"/>
      <c r="ORW4" s="3485"/>
      <c r="ORX4" s="3485"/>
      <c r="ORY4" s="3485"/>
      <c r="ORZ4" s="3485"/>
      <c r="OSA4" s="3485"/>
      <c r="OSB4" s="3485"/>
      <c r="OSC4" s="3485"/>
      <c r="OSD4" s="3485"/>
      <c r="OSE4" s="3485"/>
      <c r="OSF4" s="3485"/>
      <c r="OSG4" s="3485"/>
      <c r="OSH4" s="3485"/>
      <c r="OSI4" s="3485"/>
      <c r="OSJ4" s="3485"/>
      <c r="OSK4" s="3485"/>
      <c r="OSL4" s="3485"/>
      <c r="OSM4" s="3485"/>
      <c r="OSN4" s="3485"/>
      <c r="OSO4" s="3485"/>
      <c r="OSP4" s="3485"/>
      <c r="OSQ4" s="3485"/>
      <c r="OSR4" s="3485"/>
      <c r="OSS4" s="3485"/>
      <c r="OST4" s="3485"/>
      <c r="OSU4" s="3485"/>
      <c r="OSV4" s="3485"/>
      <c r="OSW4" s="3485"/>
      <c r="OSX4" s="3485"/>
      <c r="OSY4" s="3485"/>
      <c r="OSZ4" s="3485"/>
      <c r="OTA4" s="3485"/>
      <c r="OTB4" s="3485"/>
      <c r="OTC4" s="3485"/>
      <c r="OTD4" s="3485"/>
      <c r="OTE4" s="3485"/>
      <c r="OTF4" s="3485"/>
      <c r="OTG4" s="3485"/>
      <c r="OTH4" s="3485"/>
      <c r="OTI4" s="3485"/>
      <c r="OTJ4" s="3485"/>
      <c r="OTK4" s="3485"/>
      <c r="OTL4" s="3485"/>
      <c r="OTM4" s="3485"/>
      <c r="OTN4" s="3485"/>
      <c r="OTO4" s="3485"/>
      <c r="OTP4" s="3485"/>
      <c r="OTQ4" s="3485"/>
      <c r="OTR4" s="3485"/>
      <c r="OTS4" s="3485"/>
      <c r="OTT4" s="3485"/>
      <c r="OTU4" s="3485"/>
      <c r="OTV4" s="3485"/>
      <c r="OTW4" s="3485"/>
      <c r="OTX4" s="3485"/>
      <c r="OTY4" s="3485"/>
      <c r="OTZ4" s="3485"/>
      <c r="OUA4" s="3485"/>
      <c r="OUB4" s="3485"/>
      <c r="OUC4" s="3485"/>
      <c r="OUD4" s="3485"/>
      <c r="OUE4" s="3485"/>
      <c r="OUF4" s="3485"/>
      <c r="OUG4" s="3485"/>
      <c r="OUH4" s="3485"/>
      <c r="OUI4" s="3485"/>
      <c r="OUJ4" s="3485"/>
      <c r="OUK4" s="3485"/>
      <c r="OUL4" s="3485"/>
      <c r="OUM4" s="3485"/>
      <c r="OUN4" s="3485"/>
      <c r="OUO4" s="3485"/>
      <c r="OUP4" s="3485"/>
      <c r="OUQ4" s="3485"/>
      <c r="OUR4" s="3485"/>
      <c r="OUS4" s="3485"/>
      <c r="OUT4" s="3485"/>
      <c r="OUU4" s="3485"/>
      <c r="OUV4" s="3485"/>
      <c r="OUW4" s="3485"/>
      <c r="OUX4" s="3485"/>
      <c r="OUY4" s="3485"/>
      <c r="OUZ4" s="3485"/>
      <c r="OVA4" s="3485"/>
      <c r="OVB4" s="3485"/>
      <c r="OVC4" s="3485"/>
      <c r="OVD4" s="3485"/>
      <c r="OVE4" s="3485"/>
      <c r="OVF4" s="3485"/>
      <c r="OVG4" s="3485"/>
      <c r="OVH4" s="3485"/>
      <c r="OVI4" s="3485"/>
      <c r="OVJ4" s="3485"/>
      <c r="OVK4" s="3485"/>
      <c r="OVL4" s="3485"/>
      <c r="OVM4" s="3485"/>
      <c r="OVN4" s="3485"/>
      <c r="OVO4" s="3485"/>
      <c r="OVP4" s="3485"/>
      <c r="OVQ4" s="3485"/>
      <c r="OVR4" s="3485"/>
      <c r="OVS4" s="3485"/>
      <c r="OVT4" s="3485"/>
      <c r="OVU4" s="3485"/>
      <c r="OVV4" s="3485"/>
      <c r="OVW4" s="3485"/>
      <c r="OVX4" s="3485"/>
      <c r="OVY4" s="3485"/>
      <c r="OVZ4" s="3485"/>
      <c r="OWA4" s="3485"/>
      <c r="OWB4" s="3485"/>
      <c r="OWC4" s="3485"/>
      <c r="OWD4" s="3485"/>
      <c r="OWE4" s="3485"/>
      <c r="OWF4" s="3485"/>
      <c r="OWG4" s="3485"/>
      <c r="OWH4" s="3485"/>
      <c r="OWI4" s="3485"/>
      <c r="OWJ4" s="3485"/>
      <c r="OWK4" s="3485"/>
      <c r="OWL4" s="3485"/>
      <c r="OWM4" s="3485"/>
      <c r="OWN4" s="3485"/>
      <c r="OWO4" s="3485"/>
      <c r="OWP4" s="3485"/>
      <c r="OWQ4" s="3485"/>
      <c r="OWR4" s="3485"/>
      <c r="OWS4" s="3485"/>
      <c r="OWT4" s="3485"/>
      <c r="OWU4" s="3485"/>
      <c r="OWV4" s="3485"/>
      <c r="OWW4" s="3485"/>
      <c r="OWX4" s="3485"/>
      <c r="OWY4" s="3485"/>
      <c r="OWZ4" s="3485"/>
      <c r="OXA4" s="3485"/>
      <c r="OXB4" s="3485"/>
      <c r="OXC4" s="3485"/>
      <c r="OXD4" s="3485"/>
      <c r="OXE4" s="3485"/>
      <c r="OXF4" s="3485"/>
      <c r="OXG4" s="3485"/>
      <c r="OXH4" s="3485"/>
      <c r="OXI4" s="3485"/>
      <c r="OXJ4" s="3485"/>
      <c r="OXK4" s="3485"/>
      <c r="OXL4" s="3485"/>
      <c r="OXM4" s="3485"/>
      <c r="OXN4" s="3485"/>
      <c r="OXO4" s="3485"/>
      <c r="OXP4" s="3485"/>
      <c r="OXQ4" s="3485"/>
      <c r="OXR4" s="3485"/>
      <c r="OXS4" s="3485"/>
      <c r="OXT4" s="3485"/>
      <c r="OXU4" s="3485"/>
      <c r="OXV4" s="3485"/>
      <c r="OXW4" s="3485"/>
      <c r="OXX4" s="3485"/>
      <c r="OXY4" s="3485"/>
      <c r="OXZ4" s="3485"/>
      <c r="OYA4" s="3485"/>
      <c r="OYB4" s="3485"/>
      <c r="OYC4" s="3485"/>
      <c r="OYD4" s="3485"/>
      <c r="OYE4" s="3485"/>
      <c r="OYF4" s="3485"/>
      <c r="OYG4" s="3485"/>
      <c r="OYH4" s="3485"/>
      <c r="OYI4" s="3485"/>
      <c r="OYJ4" s="3485"/>
      <c r="OYK4" s="3485"/>
      <c r="OYL4" s="3485"/>
      <c r="OYM4" s="3485"/>
      <c r="OYN4" s="3485"/>
      <c r="OYO4" s="3485"/>
      <c r="OYP4" s="3485"/>
      <c r="OYQ4" s="3485"/>
      <c r="OYR4" s="3485"/>
      <c r="OYS4" s="3485"/>
      <c r="OYT4" s="3485"/>
      <c r="OYU4" s="3485"/>
      <c r="OYV4" s="3485"/>
      <c r="OYW4" s="3485"/>
      <c r="OYX4" s="3485"/>
      <c r="OYY4" s="3485"/>
      <c r="OYZ4" s="3485"/>
      <c r="OZA4" s="3485"/>
      <c r="OZB4" s="3485"/>
      <c r="OZC4" s="3485"/>
      <c r="OZD4" s="3485"/>
      <c r="OZE4" s="3485"/>
      <c r="OZF4" s="3485"/>
      <c r="OZG4" s="3485"/>
      <c r="OZH4" s="3485"/>
      <c r="OZI4" s="3485"/>
      <c r="OZJ4" s="3485"/>
      <c r="OZK4" s="3485"/>
      <c r="OZL4" s="3485"/>
      <c r="OZM4" s="3485"/>
      <c r="OZN4" s="3485"/>
      <c r="OZO4" s="3485"/>
      <c r="OZP4" s="3485"/>
      <c r="OZQ4" s="3485"/>
      <c r="OZR4" s="3485"/>
      <c r="OZS4" s="3485"/>
      <c r="OZT4" s="3485"/>
      <c r="OZU4" s="3485"/>
      <c r="OZV4" s="3485"/>
      <c r="OZW4" s="3485"/>
      <c r="OZX4" s="3485"/>
      <c r="OZY4" s="3485"/>
      <c r="OZZ4" s="3485"/>
      <c r="PAA4" s="3485"/>
      <c r="PAB4" s="3485"/>
      <c r="PAC4" s="3485"/>
      <c r="PAD4" s="3485"/>
      <c r="PAE4" s="3485"/>
      <c r="PAF4" s="3485"/>
      <c r="PAG4" s="3485"/>
      <c r="PAH4" s="3485"/>
      <c r="PAI4" s="3485"/>
      <c r="PAJ4" s="3485"/>
      <c r="PAK4" s="3485"/>
      <c r="PAL4" s="3485"/>
      <c r="PAM4" s="3485"/>
      <c r="PAN4" s="3485"/>
      <c r="PAO4" s="3485"/>
      <c r="PAP4" s="3485"/>
      <c r="PAQ4" s="3485"/>
      <c r="PAR4" s="3485"/>
      <c r="PAS4" s="3485"/>
      <c r="PAT4" s="3485"/>
      <c r="PAU4" s="3485"/>
      <c r="PAV4" s="3485"/>
      <c r="PAW4" s="3485"/>
      <c r="PAX4" s="3485"/>
      <c r="PAY4" s="3485"/>
      <c r="PAZ4" s="3485"/>
      <c r="PBA4" s="3485"/>
      <c r="PBB4" s="3485"/>
      <c r="PBC4" s="3485"/>
      <c r="PBD4" s="3485"/>
      <c r="PBE4" s="3485"/>
      <c r="PBF4" s="3485"/>
      <c r="PBG4" s="3485"/>
      <c r="PBH4" s="3485"/>
      <c r="PBI4" s="3485"/>
      <c r="PBJ4" s="3485"/>
      <c r="PBK4" s="3485"/>
      <c r="PBL4" s="3485"/>
      <c r="PBM4" s="3485"/>
      <c r="PBN4" s="3485"/>
      <c r="PBO4" s="3485"/>
      <c r="PBP4" s="3485"/>
      <c r="PBQ4" s="3485"/>
      <c r="PBR4" s="3485"/>
      <c r="PBS4" s="3485"/>
      <c r="PBT4" s="3485"/>
      <c r="PBU4" s="3485"/>
      <c r="PBV4" s="3485"/>
      <c r="PBW4" s="3485"/>
      <c r="PBX4" s="3485"/>
      <c r="PBY4" s="3485"/>
      <c r="PBZ4" s="3485"/>
      <c r="PCA4" s="3485"/>
      <c r="PCB4" s="3485"/>
      <c r="PCC4" s="3485"/>
      <c r="PCD4" s="3485"/>
      <c r="PCE4" s="3485"/>
      <c r="PCF4" s="3485"/>
      <c r="PCG4" s="3485"/>
      <c r="PCH4" s="3485"/>
      <c r="PCI4" s="3485"/>
      <c r="PCJ4" s="3485"/>
      <c r="PCK4" s="3485"/>
      <c r="PCL4" s="3485"/>
      <c r="PCM4" s="3485"/>
      <c r="PCN4" s="3485"/>
      <c r="PCO4" s="3485"/>
      <c r="PCP4" s="3485"/>
      <c r="PCQ4" s="3485"/>
      <c r="PCR4" s="3485"/>
      <c r="PCS4" s="3485"/>
      <c r="PCT4" s="3485"/>
      <c r="PCU4" s="3485"/>
      <c r="PCV4" s="3485"/>
      <c r="PCW4" s="3485"/>
      <c r="PCX4" s="3485"/>
      <c r="PCY4" s="3485"/>
      <c r="PCZ4" s="3485"/>
      <c r="PDA4" s="3485"/>
      <c r="PDB4" s="3485"/>
      <c r="PDC4" s="3485"/>
      <c r="PDD4" s="3485"/>
      <c r="PDE4" s="3485"/>
      <c r="PDF4" s="3485"/>
      <c r="PDG4" s="3485"/>
      <c r="PDH4" s="3485"/>
      <c r="PDI4" s="3485"/>
      <c r="PDJ4" s="3485"/>
      <c r="PDK4" s="3485"/>
      <c r="PDL4" s="3485"/>
      <c r="PDM4" s="3485"/>
      <c r="PDN4" s="3485"/>
      <c r="PDO4" s="3485"/>
      <c r="PDP4" s="3485"/>
      <c r="PDQ4" s="3485"/>
      <c r="PDR4" s="3485"/>
      <c r="PDS4" s="3485"/>
      <c r="PDT4" s="3485"/>
      <c r="PDU4" s="3485"/>
      <c r="PDV4" s="3485"/>
      <c r="PDW4" s="3485"/>
      <c r="PDX4" s="3485"/>
      <c r="PDY4" s="3485"/>
      <c r="PDZ4" s="3485"/>
      <c r="PEA4" s="3485"/>
      <c r="PEB4" s="3485"/>
      <c r="PEC4" s="3485"/>
      <c r="PED4" s="3485"/>
      <c r="PEE4" s="3485"/>
      <c r="PEF4" s="3485"/>
      <c r="PEG4" s="3485"/>
      <c r="PEH4" s="3485"/>
      <c r="PEI4" s="3485"/>
      <c r="PEJ4" s="3485"/>
      <c r="PEK4" s="3485"/>
      <c r="PEL4" s="3485"/>
      <c r="PEM4" s="3485"/>
      <c r="PEN4" s="3485"/>
      <c r="PEO4" s="3485"/>
      <c r="PEP4" s="3485"/>
      <c r="PEQ4" s="3485"/>
      <c r="PER4" s="3485"/>
      <c r="PES4" s="3485"/>
      <c r="PET4" s="3485"/>
      <c r="PEU4" s="3485"/>
      <c r="PEV4" s="3485"/>
      <c r="PEW4" s="3485"/>
      <c r="PEX4" s="3485"/>
      <c r="PEY4" s="3485"/>
      <c r="PEZ4" s="3485"/>
      <c r="PFA4" s="3485"/>
      <c r="PFB4" s="3485"/>
      <c r="PFC4" s="3485"/>
      <c r="PFD4" s="3485"/>
      <c r="PFE4" s="3485"/>
      <c r="PFF4" s="3485"/>
      <c r="PFG4" s="3485"/>
      <c r="PFH4" s="3485"/>
      <c r="PFI4" s="3485"/>
      <c r="PFJ4" s="3485"/>
      <c r="PFK4" s="3485"/>
      <c r="PFL4" s="3485"/>
      <c r="PFM4" s="3485"/>
      <c r="PFN4" s="3485"/>
      <c r="PFO4" s="3485"/>
      <c r="PFP4" s="3485"/>
      <c r="PFQ4" s="3485"/>
      <c r="PFR4" s="3485"/>
      <c r="PFS4" s="3485"/>
      <c r="PFT4" s="3485"/>
      <c r="PFU4" s="3485"/>
      <c r="PFV4" s="3485"/>
      <c r="PFW4" s="3485"/>
      <c r="PFX4" s="3485"/>
      <c r="PFY4" s="3485"/>
      <c r="PFZ4" s="3485"/>
      <c r="PGA4" s="3485"/>
      <c r="PGB4" s="3485"/>
      <c r="PGC4" s="3485"/>
      <c r="PGD4" s="3485"/>
      <c r="PGE4" s="3485"/>
      <c r="PGF4" s="3485"/>
      <c r="PGG4" s="3485"/>
      <c r="PGH4" s="3485"/>
      <c r="PGI4" s="3485"/>
      <c r="PGJ4" s="3485"/>
      <c r="PGK4" s="3485"/>
      <c r="PGL4" s="3485"/>
      <c r="PGM4" s="3485"/>
      <c r="PGN4" s="3485"/>
      <c r="PGO4" s="3485"/>
      <c r="PGP4" s="3485"/>
      <c r="PGQ4" s="3485"/>
      <c r="PGR4" s="3485"/>
      <c r="PGS4" s="3485"/>
      <c r="PGT4" s="3485"/>
      <c r="PGU4" s="3485"/>
      <c r="PGV4" s="3485"/>
      <c r="PGW4" s="3485"/>
      <c r="PGX4" s="3485"/>
      <c r="PGY4" s="3485"/>
      <c r="PGZ4" s="3485"/>
      <c r="PHA4" s="3485"/>
      <c r="PHB4" s="3485"/>
      <c r="PHC4" s="3485"/>
      <c r="PHD4" s="3485"/>
      <c r="PHE4" s="3485"/>
      <c r="PHF4" s="3485"/>
      <c r="PHG4" s="3485"/>
      <c r="PHH4" s="3485"/>
      <c r="PHI4" s="3485"/>
      <c r="PHJ4" s="3485"/>
      <c r="PHK4" s="3485"/>
      <c r="PHL4" s="3485"/>
      <c r="PHM4" s="3485"/>
      <c r="PHN4" s="3485"/>
      <c r="PHO4" s="3485"/>
      <c r="PHP4" s="3485"/>
      <c r="PHQ4" s="3485"/>
      <c r="PHR4" s="3485"/>
      <c r="PHS4" s="3485"/>
      <c r="PHT4" s="3485"/>
      <c r="PHU4" s="3485"/>
      <c r="PHV4" s="3485"/>
      <c r="PHW4" s="3485"/>
      <c r="PHX4" s="3485"/>
      <c r="PHY4" s="3485"/>
      <c r="PHZ4" s="3485"/>
      <c r="PIA4" s="3485"/>
      <c r="PIB4" s="3485"/>
      <c r="PIC4" s="3485"/>
      <c r="PID4" s="3485"/>
      <c r="PIE4" s="3485"/>
      <c r="PIF4" s="3485"/>
      <c r="PIG4" s="3485"/>
      <c r="PIH4" s="3485"/>
      <c r="PII4" s="3485"/>
      <c r="PIJ4" s="3485"/>
      <c r="PIK4" s="3485"/>
      <c r="PIL4" s="3485"/>
      <c r="PIM4" s="3485"/>
      <c r="PIN4" s="3485"/>
      <c r="PIO4" s="3485"/>
      <c r="PIP4" s="3485"/>
      <c r="PIQ4" s="3485"/>
      <c r="PIR4" s="3485"/>
      <c r="PIS4" s="3485"/>
      <c r="PIT4" s="3485"/>
      <c r="PIU4" s="3485"/>
      <c r="PIV4" s="3485"/>
      <c r="PIW4" s="3485"/>
      <c r="PIX4" s="3485"/>
      <c r="PIY4" s="3485"/>
      <c r="PIZ4" s="3485"/>
      <c r="PJA4" s="3485"/>
      <c r="PJB4" s="3485"/>
      <c r="PJC4" s="3485"/>
      <c r="PJD4" s="3485"/>
      <c r="PJE4" s="3485"/>
      <c r="PJF4" s="3485"/>
      <c r="PJG4" s="3485"/>
      <c r="PJH4" s="3485"/>
      <c r="PJI4" s="3485"/>
      <c r="PJJ4" s="3485"/>
      <c r="PJK4" s="3485"/>
      <c r="PJL4" s="3485"/>
      <c r="PJM4" s="3485"/>
      <c r="PJN4" s="3485"/>
      <c r="PJO4" s="3485"/>
      <c r="PJP4" s="3485"/>
      <c r="PJQ4" s="3485"/>
      <c r="PJR4" s="3485"/>
      <c r="PJS4" s="3485"/>
      <c r="PJT4" s="3485"/>
      <c r="PJU4" s="3485"/>
      <c r="PJV4" s="3485"/>
      <c r="PJW4" s="3485"/>
      <c r="PJX4" s="3485"/>
      <c r="PJY4" s="3485"/>
      <c r="PJZ4" s="3485"/>
      <c r="PKA4" s="3485"/>
      <c r="PKB4" s="3485"/>
      <c r="PKC4" s="3485"/>
      <c r="PKD4" s="3485"/>
      <c r="PKE4" s="3485"/>
      <c r="PKF4" s="3485"/>
      <c r="PKG4" s="3485"/>
      <c r="PKH4" s="3485"/>
      <c r="PKI4" s="3485"/>
      <c r="PKJ4" s="3485"/>
      <c r="PKK4" s="3485"/>
      <c r="PKL4" s="3485"/>
      <c r="PKM4" s="3485"/>
      <c r="PKN4" s="3485"/>
      <c r="PKO4" s="3485"/>
      <c r="PKP4" s="3485"/>
      <c r="PKQ4" s="3485"/>
      <c r="PKR4" s="3485"/>
      <c r="PKS4" s="3485"/>
      <c r="PKT4" s="3485"/>
      <c r="PKU4" s="3485"/>
      <c r="PKV4" s="3485"/>
      <c r="PKW4" s="3485"/>
      <c r="PKX4" s="3485"/>
      <c r="PKY4" s="3485"/>
      <c r="PKZ4" s="3485"/>
      <c r="PLA4" s="3485"/>
      <c r="PLB4" s="3485"/>
      <c r="PLC4" s="3485"/>
      <c r="PLD4" s="3485"/>
      <c r="PLE4" s="3485"/>
      <c r="PLF4" s="3485"/>
      <c r="PLG4" s="3485"/>
      <c r="PLH4" s="3485"/>
      <c r="PLI4" s="3485"/>
      <c r="PLJ4" s="3485"/>
      <c r="PLK4" s="3485"/>
      <c r="PLL4" s="3485"/>
      <c r="PLM4" s="3485"/>
      <c r="PLN4" s="3485"/>
      <c r="PLO4" s="3485"/>
      <c r="PLP4" s="3485"/>
      <c r="PLQ4" s="3485"/>
      <c r="PLR4" s="3485"/>
      <c r="PLS4" s="3485"/>
      <c r="PLT4" s="3485"/>
      <c r="PLU4" s="3485"/>
      <c r="PLV4" s="3485"/>
      <c r="PLW4" s="3485"/>
      <c r="PLX4" s="3485"/>
      <c r="PLY4" s="3485"/>
      <c r="PLZ4" s="3485"/>
      <c r="PMA4" s="3485"/>
      <c r="PMB4" s="3485"/>
      <c r="PMC4" s="3485"/>
      <c r="PMD4" s="3485"/>
      <c r="PME4" s="3485"/>
      <c r="PMF4" s="3485"/>
      <c r="PMG4" s="3485"/>
      <c r="PMH4" s="3485"/>
      <c r="PMI4" s="3485"/>
      <c r="PMJ4" s="3485"/>
      <c r="PMK4" s="3485"/>
      <c r="PML4" s="3485"/>
      <c r="PMM4" s="3485"/>
      <c r="PMN4" s="3485"/>
      <c r="PMO4" s="3485"/>
      <c r="PMP4" s="3485"/>
      <c r="PMQ4" s="3485"/>
      <c r="PMR4" s="3485"/>
      <c r="PMS4" s="3485"/>
      <c r="PMT4" s="3485"/>
      <c r="PMU4" s="3485"/>
      <c r="PMV4" s="3485"/>
      <c r="PMW4" s="3485"/>
      <c r="PMX4" s="3485"/>
      <c r="PMY4" s="3485"/>
      <c r="PMZ4" s="3485"/>
      <c r="PNA4" s="3485"/>
      <c r="PNB4" s="3485"/>
      <c r="PNC4" s="3485"/>
      <c r="PND4" s="3485"/>
      <c r="PNE4" s="3485"/>
      <c r="PNF4" s="3485"/>
      <c r="PNG4" s="3485"/>
      <c r="PNH4" s="3485"/>
      <c r="PNI4" s="3485"/>
      <c r="PNJ4" s="3485"/>
      <c r="PNK4" s="3485"/>
      <c r="PNL4" s="3485"/>
      <c r="PNM4" s="3485"/>
      <c r="PNN4" s="3485"/>
      <c r="PNO4" s="3485"/>
      <c r="PNP4" s="3485"/>
      <c r="PNQ4" s="3485"/>
      <c r="PNR4" s="3485"/>
      <c r="PNS4" s="3485"/>
      <c r="PNT4" s="3485"/>
      <c r="PNU4" s="3485"/>
      <c r="PNV4" s="3485"/>
      <c r="PNW4" s="3485"/>
      <c r="PNX4" s="3485"/>
      <c r="PNY4" s="3485"/>
      <c r="PNZ4" s="3485"/>
      <c r="POA4" s="3485"/>
      <c r="POB4" s="3485"/>
      <c r="POC4" s="3485"/>
      <c r="POD4" s="3485"/>
      <c r="POE4" s="3485"/>
      <c r="POF4" s="3485"/>
      <c r="POG4" s="3485"/>
      <c r="POH4" s="3485"/>
      <c r="POI4" s="3485"/>
      <c r="POJ4" s="3485"/>
      <c r="POK4" s="3485"/>
      <c r="POL4" s="3485"/>
      <c r="POM4" s="3485"/>
      <c r="PON4" s="3485"/>
      <c r="POO4" s="3485"/>
      <c r="POP4" s="3485"/>
      <c r="POQ4" s="3485"/>
      <c r="POR4" s="3485"/>
      <c r="POS4" s="3485"/>
      <c r="POT4" s="3485"/>
      <c r="POU4" s="3485"/>
      <c r="POV4" s="3485"/>
      <c r="POW4" s="3485"/>
      <c r="POX4" s="3485"/>
      <c r="POY4" s="3485"/>
      <c r="POZ4" s="3485"/>
      <c r="PPA4" s="3485"/>
      <c r="PPB4" s="3485"/>
      <c r="PPC4" s="3485"/>
      <c r="PPD4" s="3485"/>
      <c r="PPE4" s="3485"/>
      <c r="PPF4" s="3485"/>
      <c r="PPG4" s="3485"/>
      <c r="PPH4" s="3485"/>
      <c r="PPI4" s="3485"/>
      <c r="PPJ4" s="3485"/>
      <c r="PPK4" s="3485"/>
      <c r="PPL4" s="3485"/>
      <c r="PPM4" s="3485"/>
      <c r="PPN4" s="3485"/>
      <c r="PPO4" s="3485"/>
      <c r="PPP4" s="3485"/>
      <c r="PPQ4" s="3485"/>
      <c r="PPR4" s="3485"/>
      <c r="PPS4" s="3485"/>
      <c r="PPT4" s="3485"/>
      <c r="PPU4" s="3485"/>
      <c r="PPV4" s="3485"/>
      <c r="PPW4" s="3485"/>
      <c r="PPX4" s="3485"/>
      <c r="PPY4" s="3485"/>
      <c r="PPZ4" s="3485"/>
      <c r="PQA4" s="3485"/>
      <c r="PQB4" s="3485"/>
      <c r="PQC4" s="3485"/>
      <c r="PQD4" s="3485"/>
      <c r="PQE4" s="3485"/>
      <c r="PQF4" s="3485"/>
      <c r="PQG4" s="3485"/>
      <c r="PQH4" s="3485"/>
      <c r="PQI4" s="3485"/>
      <c r="PQJ4" s="3485"/>
      <c r="PQK4" s="3485"/>
      <c r="PQL4" s="3485"/>
      <c r="PQM4" s="3485"/>
      <c r="PQN4" s="3485"/>
      <c r="PQO4" s="3485"/>
      <c r="PQP4" s="3485"/>
      <c r="PQQ4" s="3485"/>
      <c r="PQR4" s="3485"/>
      <c r="PQS4" s="3485"/>
      <c r="PQT4" s="3485"/>
      <c r="PQU4" s="3485"/>
      <c r="PQV4" s="3485"/>
      <c r="PQW4" s="3485"/>
      <c r="PQX4" s="3485"/>
      <c r="PQY4" s="3485"/>
      <c r="PQZ4" s="3485"/>
      <c r="PRA4" s="3485"/>
      <c r="PRB4" s="3485"/>
      <c r="PRC4" s="3485"/>
      <c r="PRD4" s="3485"/>
      <c r="PRE4" s="3485"/>
      <c r="PRF4" s="3485"/>
      <c r="PRG4" s="3485"/>
      <c r="PRH4" s="3485"/>
      <c r="PRI4" s="3485"/>
      <c r="PRJ4" s="3485"/>
      <c r="PRK4" s="3485"/>
      <c r="PRL4" s="3485"/>
      <c r="PRM4" s="3485"/>
      <c r="PRN4" s="3485"/>
      <c r="PRO4" s="3485"/>
      <c r="PRP4" s="3485"/>
      <c r="PRQ4" s="3485"/>
      <c r="PRR4" s="3485"/>
      <c r="PRS4" s="3485"/>
      <c r="PRT4" s="3485"/>
      <c r="PRU4" s="3485"/>
      <c r="PRV4" s="3485"/>
      <c r="PRW4" s="3485"/>
      <c r="PRX4" s="3485"/>
      <c r="PRY4" s="3485"/>
      <c r="PRZ4" s="3485"/>
      <c r="PSA4" s="3485"/>
      <c r="PSB4" s="3485"/>
      <c r="PSC4" s="3485"/>
      <c r="PSD4" s="3485"/>
      <c r="PSE4" s="3485"/>
      <c r="PSF4" s="3485"/>
      <c r="PSG4" s="3485"/>
      <c r="PSH4" s="3485"/>
      <c r="PSI4" s="3485"/>
      <c r="PSJ4" s="3485"/>
      <c r="PSK4" s="3485"/>
      <c r="PSL4" s="3485"/>
      <c r="PSM4" s="3485"/>
      <c r="PSN4" s="3485"/>
      <c r="PSO4" s="3485"/>
      <c r="PSP4" s="3485"/>
      <c r="PSQ4" s="3485"/>
      <c r="PSR4" s="3485"/>
      <c r="PSS4" s="3485"/>
      <c r="PST4" s="3485"/>
      <c r="PSU4" s="3485"/>
      <c r="PSV4" s="3485"/>
      <c r="PSW4" s="3485"/>
      <c r="PSX4" s="3485"/>
      <c r="PSY4" s="3485"/>
      <c r="PSZ4" s="3485"/>
      <c r="PTA4" s="3485"/>
      <c r="PTB4" s="3485"/>
      <c r="PTC4" s="3485"/>
      <c r="PTD4" s="3485"/>
      <c r="PTE4" s="3485"/>
      <c r="PTF4" s="3485"/>
      <c r="PTG4" s="3485"/>
      <c r="PTH4" s="3485"/>
      <c r="PTI4" s="3485"/>
      <c r="PTJ4" s="3485"/>
      <c r="PTK4" s="3485"/>
      <c r="PTL4" s="3485"/>
      <c r="PTM4" s="3485"/>
      <c r="PTN4" s="3485"/>
      <c r="PTO4" s="3485"/>
      <c r="PTP4" s="3485"/>
      <c r="PTQ4" s="3485"/>
      <c r="PTR4" s="3485"/>
      <c r="PTS4" s="3485"/>
      <c r="PTT4" s="3485"/>
      <c r="PTU4" s="3485"/>
      <c r="PTV4" s="3485"/>
      <c r="PTW4" s="3485"/>
      <c r="PTX4" s="3485"/>
      <c r="PTY4" s="3485"/>
      <c r="PTZ4" s="3485"/>
      <c r="PUA4" s="3485"/>
      <c r="PUB4" s="3485"/>
      <c r="PUC4" s="3485"/>
      <c r="PUD4" s="3485"/>
      <c r="PUE4" s="3485"/>
      <c r="PUF4" s="3485"/>
      <c r="PUG4" s="3485"/>
      <c r="PUH4" s="3485"/>
      <c r="PUI4" s="3485"/>
      <c r="PUJ4" s="3485"/>
      <c r="PUK4" s="3485"/>
      <c r="PUL4" s="3485"/>
      <c r="PUM4" s="3485"/>
      <c r="PUN4" s="3485"/>
      <c r="PUO4" s="3485"/>
      <c r="PUP4" s="3485"/>
      <c r="PUQ4" s="3485"/>
      <c r="PUR4" s="3485"/>
      <c r="PUS4" s="3485"/>
      <c r="PUT4" s="3485"/>
      <c r="PUU4" s="3485"/>
      <c r="PUV4" s="3485"/>
      <c r="PUW4" s="3485"/>
      <c r="PUX4" s="3485"/>
      <c r="PUY4" s="3485"/>
      <c r="PUZ4" s="3485"/>
      <c r="PVA4" s="3485"/>
      <c r="PVB4" s="3485"/>
      <c r="PVC4" s="3485"/>
      <c r="PVD4" s="3485"/>
      <c r="PVE4" s="3485"/>
      <c r="PVF4" s="3485"/>
      <c r="PVG4" s="3485"/>
      <c r="PVH4" s="3485"/>
      <c r="PVI4" s="3485"/>
      <c r="PVJ4" s="3485"/>
      <c r="PVK4" s="3485"/>
      <c r="PVL4" s="3485"/>
      <c r="PVM4" s="3485"/>
      <c r="PVN4" s="3485"/>
      <c r="PVO4" s="3485"/>
      <c r="PVP4" s="3485"/>
      <c r="PVQ4" s="3485"/>
      <c r="PVR4" s="3485"/>
      <c r="PVS4" s="3485"/>
      <c r="PVT4" s="3485"/>
      <c r="PVU4" s="3485"/>
      <c r="PVV4" s="3485"/>
      <c r="PVW4" s="3485"/>
      <c r="PVX4" s="3485"/>
      <c r="PVY4" s="3485"/>
      <c r="PVZ4" s="3485"/>
      <c r="PWA4" s="3485"/>
      <c r="PWB4" s="3485"/>
      <c r="PWC4" s="3485"/>
      <c r="PWD4" s="3485"/>
      <c r="PWE4" s="3485"/>
      <c r="PWF4" s="3485"/>
      <c r="PWG4" s="3485"/>
      <c r="PWH4" s="3485"/>
      <c r="PWI4" s="3485"/>
      <c r="PWJ4" s="3485"/>
      <c r="PWK4" s="3485"/>
      <c r="PWL4" s="3485"/>
      <c r="PWM4" s="3485"/>
      <c r="PWN4" s="3485"/>
      <c r="PWO4" s="3485"/>
      <c r="PWP4" s="3485"/>
      <c r="PWQ4" s="3485"/>
      <c r="PWR4" s="3485"/>
      <c r="PWS4" s="3485"/>
      <c r="PWT4" s="3485"/>
      <c r="PWU4" s="3485"/>
      <c r="PWV4" s="3485"/>
      <c r="PWW4" s="3485"/>
      <c r="PWX4" s="3485"/>
      <c r="PWY4" s="3485"/>
      <c r="PWZ4" s="3485"/>
      <c r="PXA4" s="3485"/>
      <c r="PXB4" s="3485"/>
      <c r="PXC4" s="3485"/>
      <c r="PXD4" s="3485"/>
      <c r="PXE4" s="3485"/>
      <c r="PXF4" s="3485"/>
      <c r="PXG4" s="3485"/>
      <c r="PXH4" s="3485"/>
      <c r="PXI4" s="3485"/>
      <c r="PXJ4" s="3485"/>
      <c r="PXK4" s="3485"/>
      <c r="PXL4" s="3485"/>
      <c r="PXM4" s="3485"/>
      <c r="PXN4" s="3485"/>
      <c r="PXO4" s="3485"/>
      <c r="PXP4" s="3485"/>
      <c r="PXQ4" s="3485"/>
      <c r="PXR4" s="3485"/>
      <c r="PXS4" s="3485"/>
      <c r="PXT4" s="3485"/>
      <c r="PXU4" s="3485"/>
      <c r="PXV4" s="3485"/>
      <c r="PXW4" s="3485"/>
      <c r="PXX4" s="3485"/>
      <c r="PXY4" s="3485"/>
      <c r="PXZ4" s="3485"/>
      <c r="PYA4" s="3485"/>
      <c r="PYB4" s="3485"/>
      <c r="PYC4" s="3485"/>
      <c r="PYD4" s="3485"/>
      <c r="PYE4" s="3485"/>
      <c r="PYF4" s="3485"/>
      <c r="PYG4" s="3485"/>
      <c r="PYH4" s="3485"/>
      <c r="PYI4" s="3485"/>
      <c r="PYJ4" s="3485"/>
      <c r="PYK4" s="3485"/>
      <c r="PYL4" s="3485"/>
      <c r="PYM4" s="3485"/>
      <c r="PYN4" s="3485"/>
      <c r="PYO4" s="3485"/>
      <c r="PYP4" s="3485"/>
      <c r="PYQ4" s="3485"/>
      <c r="PYR4" s="3485"/>
      <c r="PYS4" s="3485"/>
      <c r="PYT4" s="3485"/>
      <c r="PYU4" s="3485"/>
      <c r="PYV4" s="3485"/>
      <c r="PYW4" s="3485"/>
      <c r="PYX4" s="3485"/>
      <c r="PYY4" s="3485"/>
      <c r="PYZ4" s="3485"/>
      <c r="PZA4" s="3485"/>
      <c r="PZB4" s="3485"/>
      <c r="PZC4" s="3485"/>
      <c r="PZD4" s="3485"/>
      <c r="PZE4" s="3485"/>
      <c r="PZF4" s="3485"/>
      <c r="PZG4" s="3485"/>
      <c r="PZH4" s="3485"/>
      <c r="PZI4" s="3485"/>
      <c r="PZJ4" s="3485"/>
      <c r="PZK4" s="3485"/>
      <c r="PZL4" s="3485"/>
      <c r="PZM4" s="3485"/>
      <c r="PZN4" s="3485"/>
      <c r="PZO4" s="3485"/>
      <c r="PZP4" s="3485"/>
      <c r="PZQ4" s="3485"/>
      <c r="PZR4" s="3485"/>
      <c r="PZS4" s="3485"/>
      <c r="PZT4" s="3485"/>
      <c r="PZU4" s="3485"/>
      <c r="PZV4" s="3485"/>
      <c r="PZW4" s="3485"/>
      <c r="PZX4" s="3485"/>
      <c r="PZY4" s="3485"/>
      <c r="PZZ4" s="3485"/>
      <c r="QAA4" s="3485"/>
      <c r="QAB4" s="3485"/>
      <c r="QAC4" s="3485"/>
      <c r="QAD4" s="3485"/>
      <c r="QAE4" s="3485"/>
      <c r="QAF4" s="3485"/>
      <c r="QAG4" s="3485"/>
      <c r="QAH4" s="3485"/>
      <c r="QAI4" s="3485"/>
      <c r="QAJ4" s="3485"/>
      <c r="QAK4" s="3485"/>
      <c r="QAL4" s="3485"/>
      <c r="QAM4" s="3485"/>
      <c r="QAN4" s="3485"/>
      <c r="QAO4" s="3485"/>
      <c r="QAP4" s="3485"/>
      <c r="QAQ4" s="3485"/>
      <c r="QAR4" s="3485"/>
      <c r="QAS4" s="3485"/>
      <c r="QAT4" s="3485"/>
      <c r="QAU4" s="3485"/>
      <c r="QAV4" s="3485"/>
      <c r="QAW4" s="3485"/>
      <c r="QAX4" s="3485"/>
      <c r="QAY4" s="3485"/>
      <c r="QAZ4" s="3485"/>
      <c r="QBA4" s="3485"/>
      <c r="QBB4" s="3485"/>
      <c r="QBC4" s="3485"/>
      <c r="QBD4" s="3485"/>
      <c r="QBE4" s="3485"/>
      <c r="QBF4" s="3485"/>
      <c r="QBG4" s="3485"/>
      <c r="QBH4" s="3485"/>
      <c r="QBI4" s="3485"/>
      <c r="QBJ4" s="3485"/>
      <c r="QBK4" s="3485"/>
      <c r="QBL4" s="3485"/>
      <c r="QBM4" s="3485"/>
      <c r="QBN4" s="3485"/>
      <c r="QBO4" s="3485"/>
      <c r="QBP4" s="3485"/>
      <c r="QBQ4" s="3485"/>
      <c r="QBR4" s="3485"/>
      <c r="QBS4" s="3485"/>
      <c r="QBT4" s="3485"/>
      <c r="QBU4" s="3485"/>
      <c r="QBV4" s="3485"/>
      <c r="QBW4" s="3485"/>
      <c r="QBX4" s="3485"/>
      <c r="QBY4" s="3485"/>
      <c r="QBZ4" s="3485"/>
      <c r="QCA4" s="3485"/>
      <c r="QCB4" s="3485"/>
      <c r="QCC4" s="3485"/>
      <c r="QCD4" s="3485"/>
      <c r="QCE4" s="3485"/>
      <c r="QCF4" s="3485"/>
      <c r="QCG4" s="3485"/>
      <c r="QCH4" s="3485"/>
      <c r="QCI4" s="3485"/>
      <c r="QCJ4" s="3485"/>
      <c r="QCK4" s="3485"/>
      <c r="QCL4" s="3485"/>
      <c r="QCM4" s="3485"/>
      <c r="QCN4" s="3485"/>
      <c r="QCO4" s="3485"/>
      <c r="QCP4" s="3485"/>
      <c r="QCQ4" s="3485"/>
      <c r="QCR4" s="3485"/>
      <c r="QCS4" s="3485"/>
      <c r="QCT4" s="3485"/>
      <c r="QCU4" s="3485"/>
      <c r="QCV4" s="3485"/>
      <c r="QCW4" s="3485"/>
      <c r="QCX4" s="3485"/>
      <c r="QCY4" s="3485"/>
      <c r="QCZ4" s="3485"/>
      <c r="QDA4" s="3485"/>
      <c r="QDB4" s="3485"/>
      <c r="QDC4" s="3485"/>
      <c r="QDD4" s="3485"/>
      <c r="QDE4" s="3485"/>
      <c r="QDF4" s="3485"/>
      <c r="QDG4" s="3485"/>
      <c r="QDH4" s="3485"/>
      <c r="QDI4" s="3485"/>
      <c r="QDJ4" s="3485"/>
      <c r="QDK4" s="3485"/>
      <c r="QDL4" s="3485"/>
      <c r="QDM4" s="3485"/>
      <c r="QDN4" s="3485"/>
      <c r="QDO4" s="3485"/>
      <c r="QDP4" s="3485"/>
      <c r="QDQ4" s="3485"/>
      <c r="QDR4" s="3485"/>
      <c r="QDS4" s="3485"/>
      <c r="QDT4" s="3485"/>
      <c r="QDU4" s="3485"/>
      <c r="QDV4" s="3485"/>
      <c r="QDW4" s="3485"/>
      <c r="QDX4" s="3485"/>
      <c r="QDY4" s="3485"/>
      <c r="QDZ4" s="3485"/>
      <c r="QEA4" s="3485"/>
      <c r="QEB4" s="3485"/>
      <c r="QEC4" s="3485"/>
      <c r="QED4" s="3485"/>
      <c r="QEE4" s="3485"/>
      <c r="QEF4" s="3485"/>
      <c r="QEG4" s="3485"/>
      <c r="QEH4" s="3485"/>
      <c r="QEI4" s="3485"/>
      <c r="QEJ4" s="3485"/>
      <c r="QEK4" s="3485"/>
      <c r="QEL4" s="3485"/>
      <c r="QEM4" s="3485"/>
      <c r="QEN4" s="3485"/>
      <c r="QEO4" s="3485"/>
      <c r="QEP4" s="3485"/>
      <c r="QEQ4" s="3485"/>
      <c r="QER4" s="3485"/>
      <c r="QES4" s="3485"/>
      <c r="QET4" s="3485"/>
      <c r="QEU4" s="3485"/>
      <c r="QEV4" s="3485"/>
      <c r="QEW4" s="3485"/>
      <c r="QEX4" s="3485"/>
      <c r="QEY4" s="3485"/>
      <c r="QEZ4" s="3485"/>
      <c r="QFA4" s="3485"/>
      <c r="QFB4" s="3485"/>
      <c r="QFC4" s="3485"/>
      <c r="QFD4" s="3485"/>
      <c r="QFE4" s="3485"/>
      <c r="QFF4" s="3485"/>
      <c r="QFG4" s="3485"/>
      <c r="QFH4" s="3485"/>
      <c r="QFI4" s="3485"/>
      <c r="QFJ4" s="3485"/>
      <c r="QFK4" s="3485"/>
      <c r="QFL4" s="3485"/>
      <c r="QFM4" s="3485"/>
      <c r="QFN4" s="3485"/>
      <c r="QFO4" s="3485"/>
      <c r="QFP4" s="3485"/>
      <c r="QFQ4" s="3485"/>
      <c r="QFR4" s="3485"/>
      <c r="QFS4" s="3485"/>
      <c r="QFT4" s="3485"/>
      <c r="QFU4" s="3485"/>
      <c r="QFV4" s="3485"/>
      <c r="QFW4" s="3485"/>
      <c r="QFX4" s="3485"/>
      <c r="QFY4" s="3485"/>
      <c r="QFZ4" s="3485"/>
      <c r="QGA4" s="3485"/>
      <c r="QGB4" s="3485"/>
      <c r="QGC4" s="3485"/>
      <c r="QGD4" s="3485"/>
      <c r="QGE4" s="3485"/>
      <c r="QGF4" s="3485"/>
      <c r="QGG4" s="3485"/>
      <c r="QGH4" s="3485"/>
      <c r="QGI4" s="3485"/>
      <c r="QGJ4" s="3485"/>
      <c r="QGK4" s="3485"/>
      <c r="QGL4" s="3485"/>
      <c r="QGM4" s="3485"/>
      <c r="QGN4" s="3485"/>
      <c r="QGO4" s="3485"/>
      <c r="QGP4" s="3485"/>
      <c r="QGQ4" s="3485"/>
      <c r="QGR4" s="3485"/>
      <c r="QGS4" s="3485"/>
      <c r="QGT4" s="3485"/>
      <c r="QGU4" s="3485"/>
      <c r="QGV4" s="3485"/>
      <c r="QGW4" s="3485"/>
      <c r="QGX4" s="3485"/>
      <c r="QGY4" s="3485"/>
      <c r="QGZ4" s="3485"/>
      <c r="QHA4" s="3485"/>
      <c r="QHB4" s="3485"/>
      <c r="QHC4" s="3485"/>
      <c r="QHD4" s="3485"/>
      <c r="QHE4" s="3485"/>
      <c r="QHF4" s="3485"/>
      <c r="QHG4" s="3485"/>
      <c r="QHH4" s="3485"/>
      <c r="QHI4" s="3485"/>
      <c r="QHJ4" s="3485"/>
      <c r="QHK4" s="3485"/>
      <c r="QHL4" s="3485"/>
      <c r="QHM4" s="3485"/>
      <c r="QHN4" s="3485"/>
      <c r="QHO4" s="3485"/>
      <c r="QHP4" s="3485"/>
      <c r="QHQ4" s="3485"/>
      <c r="QHR4" s="3485"/>
      <c r="QHS4" s="3485"/>
      <c r="QHT4" s="3485"/>
      <c r="QHU4" s="3485"/>
      <c r="QHV4" s="3485"/>
      <c r="QHW4" s="3485"/>
      <c r="QHX4" s="3485"/>
      <c r="QHY4" s="3485"/>
      <c r="QHZ4" s="3485"/>
      <c r="QIA4" s="3485"/>
      <c r="QIB4" s="3485"/>
      <c r="QIC4" s="3485"/>
      <c r="QID4" s="3485"/>
      <c r="QIE4" s="3485"/>
      <c r="QIF4" s="3485"/>
      <c r="QIG4" s="3485"/>
      <c r="QIH4" s="3485"/>
      <c r="QII4" s="3485"/>
      <c r="QIJ4" s="3485"/>
      <c r="QIK4" s="3485"/>
      <c r="QIL4" s="3485"/>
      <c r="QIM4" s="3485"/>
      <c r="QIN4" s="3485"/>
      <c r="QIO4" s="3485"/>
      <c r="QIP4" s="3485"/>
      <c r="QIQ4" s="3485"/>
      <c r="QIR4" s="3485"/>
      <c r="QIS4" s="3485"/>
      <c r="QIT4" s="3485"/>
      <c r="QIU4" s="3485"/>
      <c r="QIV4" s="3485"/>
      <c r="QIW4" s="3485"/>
      <c r="QIX4" s="3485"/>
      <c r="QIY4" s="3485"/>
      <c r="QIZ4" s="3485"/>
      <c r="QJA4" s="3485"/>
      <c r="QJB4" s="3485"/>
      <c r="QJC4" s="3485"/>
      <c r="QJD4" s="3485"/>
      <c r="QJE4" s="3485"/>
      <c r="QJF4" s="3485"/>
      <c r="QJG4" s="3485"/>
      <c r="QJH4" s="3485"/>
      <c r="QJI4" s="3485"/>
      <c r="QJJ4" s="3485"/>
      <c r="QJK4" s="3485"/>
      <c r="QJL4" s="3485"/>
      <c r="QJM4" s="3485"/>
      <c r="QJN4" s="3485"/>
      <c r="QJO4" s="3485"/>
      <c r="QJP4" s="3485"/>
      <c r="QJQ4" s="3485"/>
      <c r="QJR4" s="3485"/>
      <c r="QJS4" s="3485"/>
      <c r="QJT4" s="3485"/>
      <c r="QJU4" s="3485"/>
      <c r="QJV4" s="3485"/>
      <c r="QJW4" s="3485"/>
      <c r="QJX4" s="3485"/>
      <c r="QJY4" s="3485"/>
      <c r="QJZ4" s="3485"/>
      <c r="QKA4" s="3485"/>
      <c r="QKB4" s="3485"/>
      <c r="QKC4" s="3485"/>
      <c r="QKD4" s="3485"/>
      <c r="QKE4" s="3485"/>
      <c r="QKF4" s="3485"/>
      <c r="QKG4" s="3485"/>
      <c r="QKH4" s="3485"/>
      <c r="QKI4" s="3485"/>
      <c r="QKJ4" s="3485"/>
      <c r="QKK4" s="3485"/>
      <c r="QKL4" s="3485"/>
      <c r="QKM4" s="3485"/>
      <c r="QKN4" s="3485"/>
      <c r="QKO4" s="3485"/>
      <c r="QKP4" s="3485"/>
      <c r="QKQ4" s="3485"/>
      <c r="QKR4" s="3485"/>
      <c r="QKS4" s="3485"/>
      <c r="QKT4" s="3485"/>
      <c r="QKU4" s="3485"/>
      <c r="QKV4" s="3485"/>
      <c r="QKW4" s="3485"/>
      <c r="QKX4" s="3485"/>
      <c r="QKY4" s="3485"/>
      <c r="QKZ4" s="3485"/>
      <c r="QLA4" s="3485"/>
      <c r="QLB4" s="3485"/>
      <c r="QLC4" s="3485"/>
      <c r="QLD4" s="3485"/>
      <c r="QLE4" s="3485"/>
      <c r="QLF4" s="3485"/>
      <c r="QLG4" s="3485"/>
      <c r="QLH4" s="3485"/>
      <c r="QLI4" s="3485"/>
      <c r="QLJ4" s="3485"/>
      <c r="QLK4" s="3485"/>
      <c r="QLL4" s="3485"/>
      <c r="QLM4" s="3485"/>
      <c r="QLN4" s="3485"/>
      <c r="QLO4" s="3485"/>
      <c r="QLP4" s="3485"/>
      <c r="QLQ4" s="3485"/>
      <c r="QLR4" s="3485"/>
      <c r="QLS4" s="3485"/>
      <c r="QLT4" s="3485"/>
      <c r="QLU4" s="3485"/>
      <c r="QLV4" s="3485"/>
      <c r="QLW4" s="3485"/>
      <c r="QLX4" s="3485"/>
      <c r="QLY4" s="3485"/>
      <c r="QLZ4" s="3485"/>
      <c r="QMA4" s="3485"/>
      <c r="QMB4" s="3485"/>
      <c r="QMC4" s="3485"/>
      <c r="QMD4" s="3485"/>
      <c r="QME4" s="3485"/>
      <c r="QMF4" s="3485"/>
      <c r="QMG4" s="3485"/>
      <c r="QMH4" s="3485"/>
      <c r="QMI4" s="3485"/>
      <c r="QMJ4" s="3485"/>
      <c r="QMK4" s="3485"/>
      <c r="QML4" s="3485"/>
      <c r="QMM4" s="3485"/>
      <c r="QMN4" s="3485"/>
      <c r="QMO4" s="3485"/>
      <c r="QMP4" s="3485"/>
      <c r="QMQ4" s="3485"/>
      <c r="QMR4" s="3485"/>
      <c r="QMS4" s="3485"/>
      <c r="QMT4" s="3485"/>
      <c r="QMU4" s="3485"/>
      <c r="QMV4" s="3485"/>
      <c r="QMW4" s="3485"/>
      <c r="QMX4" s="3485"/>
      <c r="QMY4" s="3485"/>
      <c r="QMZ4" s="3485"/>
      <c r="QNA4" s="3485"/>
      <c r="QNB4" s="3485"/>
      <c r="QNC4" s="3485"/>
      <c r="QND4" s="3485"/>
      <c r="QNE4" s="3485"/>
      <c r="QNF4" s="3485"/>
      <c r="QNG4" s="3485"/>
      <c r="QNH4" s="3485"/>
      <c r="QNI4" s="3485"/>
      <c r="QNJ4" s="3485"/>
      <c r="QNK4" s="3485"/>
      <c r="QNL4" s="3485"/>
      <c r="QNM4" s="3485"/>
      <c r="QNN4" s="3485"/>
      <c r="QNO4" s="3485"/>
      <c r="QNP4" s="3485"/>
      <c r="QNQ4" s="3485"/>
      <c r="QNR4" s="3485"/>
      <c r="QNS4" s="3485"/>
      <c r="QNT4" s="3485"/>
      <c r="QNU4" s="3485"/>
      <c r="QNV4" s="3485"/>
      <c r="QNW4" s="3485"/>
      <c r="QNX4" s="3485"/>
      <c r="QNY4" s="3485"/>
      <c r="QNZ4" s="3485"/>
      <c r="QOA4" s="3485"/>
      <c r="QOB4" s="3485"/>
      <c r="QOC4" s="3485"/>
      <c r="QOD4" s="3485"/>
      <c r="QOE4" s="3485"/>
      <c r="QOF4" s="3485"/>
      <c r="QOG4" s="3485"/>
      <c r="QOH4" s="3485"/>
      <c r="QOI4" s="3485"/>
      <c r="QOJ4" s="3485"/>
      <c r="QOK4" s="3485"/>
      <c r="QOL4" s="3485"/>
      <c r="QOM4" s="3485"/>
      <c r="QON4" s="3485"/>
      <c r="QOO4" s="3485"/>
      <c r="QOP4" s="3485"/>
      <c r="QOQ4" s="3485"/>
      <c r="QOR4" s="3485"/>
      <c r="QOS4" s="3485"/>
      <c r="QOT4" s="3485"/>
      <c r="QOU4" s="3485"/>
      <c r="QOV4" s="3485"/>
      <c r="QOW4" s="3485"/>
      <c r="QOX4" s="3485"/>
      <c r="QOY4" s="3485"/>
      <c r="QOZ4" s="3485"/>
      <c r="QPA4" s="3485"/>
      <c r="QPB4" s="3485"/>
      <c r="QPC4" s="3485"/>
      <c r="QPD4" s="3485"/>
      <c r="QPE4" s="3485"/>
      <c r="QPF4" s="3485"/>
      <c r="QPG4" s="3485"/>
      <c r="QPH4" s="3485"/>
      <c r="QPI4" s="3485"/>
      <c r="QPJ4" s="3485"/>
      <c r="QPK4" s="3485"/>
      <c r="QPL4" s="3485"/>
      <c r="QPM4" s="3485"/>
      <c r="QPN4" s="3485"/>
      <c r="QPO4" s="3485"/>
      <c r="QPP4" s="3485"/>
      <c r="QPQ4" s="3485"/>
      <c r="QPR4" s="3485"/>
      <c r="QPS4" s="3485"/>
      <c r="QPT4" s="3485"/>
      <c r="QPU4" s="3485"/>
      <c r="QPV4" s="3485"/>
      <c r="QPW4" s="3485"/>
      <c r="QPX4" s="3485"/>
      <c r="QPY4" s="3485"/>
      <c r="QPZ4" s="3485"/>
      <c r="QQA4" s="3485"/>
      <c r="QQB4" s="3485"/>
      <c r="QQC4" s="3485"/>
      <c r="QQD4" s="3485"/>
      <c r="QQE4" s="3485"/>
      <c r="QQF4" s="3485"/>
      <c r="QQG4" s="3485"/>
      <c r="QQH4" s="3485"/>
      <c r="QQI4" s="3485"/>
      <c r="QQJ4" s="3485"/>
      <c r="QQK4" s="3485"/>
      <c r="QQL4" s="3485"/>
      <c r="QQM4" s="3485"/>
      <c r="QQN4" s="3485"/>
      <c r="QQO4" s="3485"/>
      <c r="QQP4" s="3485"/>
      <c r="QQQ4" s="3485"/>
      <c r="QQR4" s="3485"/>
      <c r="QQS4" s="3485"/>
      <c r="QQT4" s="3485"/>
      <c r="QQU4" s="3485"/>
      <c r="QQV4" s="3485"/>
      <c r="QQW4" s="3485"/>
      <c r="QQX4" s="3485"/>
      <c r="QQY4" s="3485"/>
      <c r="QQZ4" s="3485"/>
      <c r="QRA4" s="3485"/>
      <c r="QRB4" s="3485"/>
      <c r="QRC4" s="3485"/>
      <c r="QRD4" s="3485"/>
      <c r="QRE4" s="3485"/>
      <c r="QRF4" s="3485"/>
      <c r="QRG4" s="3485"/>
      <c r="QRH4" s="3485"/>
      <c r="QRI4" s="3485"/>
      <c r="QRJ4" s="3485"/>
      <c r="QRK4" s="3485"/>
      <c r="QRL4" s="3485"/>
      <c r="QRM4" s="3485"/>
      <c r="QRN4" s="3485"/>
      <c r="QRO4" s="3485"/>
      <c r="QRP4" s="3485"/>
      <c r="QRQ4" s="3485"/>
      <c r="QRR4" s="3485"/>
      <c r="QRS4" s="3485"/>
      <c r="QRT4" s="3485"/>
      <c r="QRU4" s="3485"/>
      <c r="QRV4" s="3485"/>
      <c r="QRW4" s="3485"/>
      <c r="QRX4" s="3485"/>
      <c r="QRY4" s="3485"/>
      <c r="QRZ4" s="3485"/>
      <c r="QSA4" s="3485"/>
      <c r="QSB4" s="3485"/>
      <c r="QSC4" s="3485"/>
      <c r="QSD4" s="3485"/>
      <c r="QSE4" s="3485"/>
      <c r="QSF4" s="3485"/>
      <c r="QSG4" s="3485"/>
      <c r="QSH4" s="3485"/>
      <c r="QSI4" s="3485"/>
      <c r="QSJ4" s="3485"/>
      <c r="QSK4" s="3485"/>
      <c r="QSL4" s="3485"/>
      <c r="QSM4" s="3485"/>
      <c r="QSN4" s="3485"/>
      <c r="QSO4" s="3485"/>
      <c r="QSP4" s="3485"/>
      <c r="QSQ4" s="3485"/>
      <c r="QSR4" s="3485"/>
      <c r="QSS4" s="3485"/>
      <c r="QST4" s="3485"/>
      <c r="QSU4" s="3485"/>
      <c r="QSV4" s="3485"/>
      <c r="QSW4" s="3485"/>
      <c r="QSX4" s="3485"/>
      <c r="QSY4" s="3485"/>
      <c r="QSZ4" s="3485"/>
      <c r="QTA4" s="3485"/>
      <c r="QTB4" s="3485"/>
      <c r="QTC4" s="3485"/>
      <c r="QTD4" s="3485"/>
      <c r="QTE4" s="3485"/>
      <c r="QTF4" s="3485"/>
      <c r="QTG4" s="3485"/>
      <c r="QTH4" s="3485"/>
      <c r="QTI4" s="3485"/>
      <c r="QTJ4" s="3485"/>
      <c r="QTK4" s="3485"/>
      <c r="QTL4" s="3485"/>
      <c r="QTM4" s="3485"/>
      <c r="QTN4" s="3485"/>
      <c r="QTO4" s="3485"/>
      <c r="QTP4" s="3485"/>
      <c r="QTQ4" s="3485"/>
      <c r="QTR4" s="3485"/>
      <c r="QTS4" s="3485"/>
      <c r="QTT4" s="3485"/>
      <c r="QTU4" s="3485"/>
      <c r="QTV4" s="3485"/>
      <c r="QTW4" s="3485"/>
      <c r="QTX4" s="3485"/>
      <c r="QTY4" s="3485"/>
      <c r="QTZ4" s="3485"/>
      <c r="QUA4" s="3485"/>
      <c r="QUB4" s="3485"/>
      <c r="QUC4" s="3485"/>
      <c r="QUD4" s="3485"/>
      <c r="QUE4" s="3485"/>
      <c r="QUF4" s="3485"/>
      <c r="QUG4" s="3485"/>
      <c r="QUH4" s="3485"/>
      <c r="QUI4" s="3485"/>
      <c r="QUJ4" s="3485"/>
      <c r="QUK4" s="3485"/>
      <c r="QUL4" s="3485"/>
      <c r="QUM4" s="3485"/>
      <c r="QUN4" s="3485"/>
      <c r="QUO4" s="3485"/>
      <c r="QUP4" s="3485"/>
      <c r="QUQ4" s="3485"/>
      <c r="QUR4" s="3485"/>
      <c r="QUS4" s="3485"/>
      <c r="QUT4" s="3485"/>
      <c r="QUU4" s="3485"/>
      <c r="QUV4" s="3485"/>
      <c r="QUW4" s="3485"/>
      <c r="QUX4" s="3485"/>
      <c r="QUY4" s="3485"/>
      <c r="QUZ4" s="3485"/>
      <c r="QVA4" s="3485"/>
      <c r="QVB4" s="3485"/>
      <c r="QVC4" s="3485"/>
      <c r="QVD4" s="3485"/>
      <c r="QVE4" s="3485"/>
      <c r="QVF4" s="3485"/>
      <c r="QVG4" s="3485"/>
      <c r="QVH4" s="3485"/>
      <c r="QVI4" s="3485"/>
      <c r="QVJ4" s="3485"/>
      <c r="QVK4" s="3485"/>
      <c r="QVL4" s="3485"/>
      <c r="QVM4" s="3485"/>
      <c r="QVN4" s="3485"/>
      <c r="QVO4" s="3485"/>
      <c r="QVP4" s="3485"/>
      <c r="QVQ4" s="3485"/>
      <c r="QVR4" s="3485"/>
      <c r="QVS4" s="3485"/>
      <c r="QVT4" s="3485"/>
      <c r="QVU4" s="3485"/>
      <c r="QVV4" s="3485"/>
      <c r="QVW4" s="3485"/>
      <c r="QVX4" s="3485"/>
      <c r="QVY4" s="3485"/>
      <c r="QVZ4" s="3485"/>
      <c r="QWA4" s="3485"/>
      <c r="QWB4" s="3485"/>
      <c r="QWC4" s="3485"/>
      <c r="QWD4" s="3485"/>
      <c r="QWE4" s="3485"/>
      <c r="QWF4" s="3485"/>
      <c r="QWG4" s="3485"/>
      <c r="QWH4" s="3485"/>
      <c r="QWI4" s="3485"/>
      <c r="QWJ4" s="3485"/>
      <c r="QWK4" s="3485"/>
      <c r="QWL4" s="3485"/>
      <c r="QWM4" s="3485"/>
      <c r="QWN4" s="3485"/>
      <c r="QWO4" s="3485"/>
      <c r="QWP4" s="3485"/>
      <c r="QWQ4" s="3485"/>
      <c r="QWR4" s="3485"/>
      <c r="QWS4" s="3485"/>
      <c r="QWT4" s="3485"/>
      <c r="QWU4" s="3485"/>
      <c r="QWV4" s="3485"/>
      <c r="QWW4" s="3485"/>
      <c r="QWX4" s="3485"/>
      <c r="QWY4" s="3485"/>
      <c r="QWZ4" s="3485"/>
      <c r="QXA4" s="3485"/>
      <c r="QXB4" s="3485"/>
      <c r="QXC4" s="3485"/>
      <c r="QXD4" s="3485"/>
      <c r="QXE4" s="3485"/>
      <c r="QXF4" s="3485"/>
      <c r="QXG4" s="3485"/>
      <c r="QXH4" s="3485"/>
      <c r="QXI4" s="3485"/>
      <c r="QXJ4" s="3485"/>
      <c r="QXK4" s="3485"/>
      <c r="QXL4" s="3485"/>
      <c r="QXM4" s="3485"/>
      <c r="QXN4" s="3485"/>
      <c r="QXO4" s="3485"/>
      <c r="QXP4" s="3485"/>
      <c r="QXQ4" s="3485"/>
      <c r="QXR4" s="3485"/>
      <c r="QXS4" s="3485"/>
      <c r="QXT4" s="3485"/>
      <c r="QXU4" s="3485"/>
      <c r="QXV4" s="3485"/>
      <c r="QXW4" s="3485"/>
      <c r="QXX4" s="3485"/>
      <c r="QXY4" s="3485"/>
      <c r="QXZ4" s="3485"/>
      <c r="QYA4" s="3485"/>
      <c r="QYB4" s="3485"/>
      <c r="QYC4" s="3485"/>
      <c r="QYD4" s="3485"/>
      <c r="QYE4" s="3485"/>
      <c r="QYF4" s="3485"/>
      <c r="QYG4" s="3485"/>
      <c r="QYH4" s="3485"/>
      <c r="QYI4" s="3485"/>
      <c r="QYJ4" s="3485"/>
      <c r="QYK4" s="3485"/>
      <c r="QYL4" s="3485"/>
      <c r="QYM4" s="3485"/>
      <c r="QYN4" s="3485"/>
      <c r="QYO4" s="3485"/>
      <c r="QYP4" s="3485"/>
      <c r="QYQ4" s="3485"/>
      <c r="QYR4" s="3485"/>
      <c r="QYS4" s="3485"/>
      <c r="QYT4" s="3485"/>
      <c r="QYU4" s="3485"/>
      <c r="QYV4" s="3485"/>
      <c r="QYW4" s="3485"/>
      <c r="QYX4" s="3485"/>
      <c r="QYY4" s="3485"/>
      <c r="QYZ4" s="3485"/>
      <c r="QZA4" s="3485"/>
      <c r="QZB4" s="3485"/>
      <c r="QZC4" s="3485"/>
      <c r="QZD4" s="3485"/>
      <c r="QZE4" s="3485"/>
      <c r="QZF4" s="3485"/>
      <c r="QZG4" s="3485"/>
      <c r="QZH4" s="3485"/>
      <c r="QZI4" s="3485"/>
      <c r="QZJ4" s="3485"/>
      <c r="QZK4" s="3485"/>
      <c r="QZL4" s="3485"/>
      <c r="QZM4" s="3485"/>
      <c r="QZN4" s="3485"/>
      <c r="QZO4" s="3485"/>
      <c r="QZP4" s="3485"/>
      <c r="QZQ4" s="3485"/>
      <c r="QZR4" s="3485"/>
      <c r="QZS4" s="3485"/>
      <c r="QZT4" s="3485"/>
      <c r="QZU4" s="3485"/>
      <c r="QZV4" s="3485"/>
      <c r="QZW4" s="3485"/>
      <c r="QZX4" s="3485"/>
      <c r="QZY4" s="3485"/>
      <c r="QZZ4" s="3485"/>
      <c r="RAA4" s="3485"/>
      <c r="RAB4" s="3485"/>
      <c r="RAC4" s="3485"/>
      <c r="RAD4" s="3485"/>
      <c r="RAE4" s="3485"/>
      <c r="RAF4" s="3485"/>
      <c r="RAG4" s="3485"/>
      <c r="RAH4" s="3485"/>
      <c r="RAI4" s="3485"/>
      <c r="RAJ4" s="3485"/>
      <c r="RAK4" s="3485"/>
      <c r="RAL4" s="3485"/>
      <c r="RAM4" s="3485"/>
      <c r="RAN4" s="3485"/>
      <c r="RAO4" s="3485"/>
      <c r="RAP4" s="3485"/>
      <c r="RAQ4" s="3485"/>
      <c r="RAR4" s="3485"/>
      <c r="RAS4" s="3485"/>
      <c r="RAT4" s="3485"/>
      <c r="RAU4" s="3485"/>
      <c r="RAV4" s="3485"/>
      <c r="RAW4" s="3485"/>
      <c r="RAX4" s="3485"/>
      <c r="RAY4" s="3485"/>
      <c r="RAZ4" s="3485"/>
      <c r="RBA4" s="3485"/>
      <c r="RBB4" s="3485"/>
      <c r="RBC4" s="3485"/>
      <c r="RBD4" s="3485"/>
      <c r="RBE4" s="3485"/>
      <c r="RBF4" s="3485"/>
      <c r="RBG4" s="3485"/>
      <c r="RBH4" s="3485"/>
      <c r="RBI4" s="3485"/>
      <c r="RBJ4" s="3485"/>
      <c r="RBK4" s="3485"/>
      <c r="RBL4" s="3485"/>
      <c r="RBM4" s="3485"/>
      <c r="RBN4" s="3485"/>
      <c r="RBO4" s="3485"/>
      <c r="RBP4" s="3485"/>
      <c r="RBQ4" s="3485"/>
      <c r="RBR4" s="3485"/>
      <c r="RBS4" s="3485"/>
      <c r="RBT4" s="3485"/>
      <c r="RBU4" s="3485"/>
      <c r="RBV4" s="3485"/>
      <c r="RBW4" s="3485"/>
      <c r="RBX4" s="3485"/>
      <c r="RBY4" s="3485"/>
      <c r="RBZ4" s="3485"/>
      <c r="RCA4" s="3485"/>
      <c r="RCB4" s="3485"/>
      <c r="RCC4" s="3485"/>
      <c r="RCD4" s="3485"/>
      <c r="RCE4" s="3485"/>
      <c r="RCF4" s="3485"/>
      <c r="RCG4" s="3485"/>
      <c r="RCH4" s="3485"/>
      <c r="RCI4" s="3485"/>
      <c r="RCJ4" s="3485"/>
      <c r="RCK4" s="3485"/>
      <c r="RCL4" s="3485"/>
      <c r="RCM4" s="3485"/>
      <c r="RCN4" s="3485"/>
      <c r="RCO4" s="3485"/>
      <c r="RCP4" s="3485"/>
      <c r="RCQ4" s="3485"/>
      <c r="RCR4" s="3485"/>
      <c r="RCS4" s="3485"/>
      <c r="RCT4" s="3485"/>
      <c r="RCU4" s="3485"/>
      <c r="RCV4" s="3485"/>
      <c r="RCW4" s="3485"/>
      <c r="RCX4" s="3485"/>
      <c r="RCY4" s="3485"/>
      <c r="RCZ4" s="3485"/>
      <c r="RDA4" s="3485"/>
      <c r="RDB4" s="3485"/>
      <c r="RDC4" s="3485"/>
      <c r="RDD4" s="3485"/>
      <c r="RDE4" s="3485"/>
      <c r="RDF4" s="3485"/>
      <c r="RDG4" s="3485"/>
      <c r="RDH4" s="3485"/>
      <c r="RDI4" s="3485"/>
      <c r="RDJ4" s="3485"/>
      <c r="RDK4" s="3485"/>
      <c r="RDL4" s="3485"/>
      <c r="RDM4" s="3485"/>
      <c r="RDN4" s="3485"/>
      <c r="RDO4" s="3485"/>
      <c r="RDP4" s="3485"/>
      <c r="RDQ4" s="3485"/>
      <c r="RDR4" s="3485"/>
      <c r="RDS4" s="3485"/>
      <c r="RDT4" s="3485"/>
      <c r="RDU4" s="3485"/>
      <c r="RDV4" s="3485"/>
      <c r="RDW4" s="3485"/>
      <c r="RDX4" s="3485"/>
      <c r="RDY4" s="3485"/>
      <c r="RDZ4" s="3485"/>
      <c r="REA4" s="3485"/>
      <c r="REB4" s="3485"/>
      <c r="REC4" s="3485"/>
      <c r="RED4" s="3485"/>
      <c r="REE4" s="3485"/>
      <c r="REF4" s="3485"/>
      <c r="REG4" s="3485"/>
      <c r="REH4" s="3485"/>
      <c r="REI4" s="3485"/>
      <c r="REJ4" s="3485"/>
      <c r="REK4" s="3485"/>
      <c r="REL4" s="3485"/>
      <c r="REM4" s="3485"/>
      <c r="REN4" s="3485"/>
      <c r="REO4" s="3485"/>
      <c r="REP4" s="3485"/>
      <c r="REQ4" s="3485"/>
      <c r="RER4" s="3485"/>
      <c r="RES4" s="3485"/>
      <c r="RET4" s="3485"/>
      <c r="REU4" s="3485"/>
      <c r="REV4" s="3485"/>
      <c r="REW4" s="3485"/>
      <c r="REX4" s="3485"/>
      <c r="REY4" s="3485"/>
      <c r="REZ4" s="3485"/>
      <c r="RFA4" s="3485"/>
      <c r="RFB4" s="3485"/>
      <c r="RFC4" s="3485"/>
      <c r="RFD4" s="3485"/>
      <c r="RFE4" s="3485"/>
      <c r="RFF4" s="3485"/>
      <c r="RFG4" s="3485"/>
      <c r="RFH4" s="3485"/>
      <c r="RFI4" s="3485"/>
      <c r="RFJ4" s="3485"/>
      <c r="RFK4" s="3485"/>
      <c r="RFL4" s="3485"/>
      <c r="RFM4" s="3485"/>
      <c r="RFN4" s="3485"/>
      <c r="RFO4" s="3485"/>
      <c r="RFP4" s="3485"/>
      <c r="RFQ4" s="3485"/>
      <c r="RFR4" s="3485"/>
      <c r="RFS4" s="3485"/>
      <c r="RFT4" s="3485"/>
      <c r="RFU4" s="3485"/>
      <c r="RFV4" s="3485"/>
      <c r="RFW4" s="3485"/>
      <c r="RFX4" s="3485"/>
      <c r="RFY4" s="3485"/>
      <c r="RFZ4" s="3485"/>
      <c r="RGA4" s="3485"/>
      <c r="RGB4" s="3485"/>
      <c r="RGC4" s="3485"/>
      <c r="RGD4" s="3485"/>
      <c r="RGE4" s="3485"/>
      <c r="RGF4" s="3485"/>
      <c r="RGG4" s="3485"/>
      <c r="RGH4" s="3485"/>
      <c r="RGI4" s="3485"/>
      <c r="RGJ4" s="3485"/>
      <c r="RGK4" s="3485"/>
      <c r="RGL4" s="3485"/>
      <c r="RGM4" s="3485"/>
      <c r="RGN4" s="3485"/>
      <c r="RGO4" s="3485"/>
      <c r="RGP4" s="3485"/>
      <c r="RGQ4" s="3485"/>
      <c r="RGR4" s="3485"/>
      <c r="RGS4" s="3485"/>
      <c r="RGT4" s="3485"/>
      <c r="RGU4" s="3485"/>
      <c r="RGV4" s="3485"/>
      <c r="RGW4" s="3485"/>
      <c r="RGX4" s="3485"/>
      <c r="RGY4" s="3485"/>
      <c r="RGZ4" s="3485"/>
      <c r="RHA4" s="3485"/>
      <c r="RHB4" s="3485"/>
      <c r="RHC4" s="3485"/>
      <c r="RHD4" s="3485"/>
      <c r="RHE4" s="3485"/>
      <c r="RHF4" s="3485"/>
      <c r="RHG4" s="3485"/>
      <c r="RHH4" s="3485"/>
      <c r="RHI4" s="3485"/>
      <c r="RHJ4" s="3485"/>
      <c r="RHK4" s="3485"/>
      <c r="RHL4" s="3485"/>
      <c r="RHM4" s="3485"/>
      <c r="RHN4" s="3485"/>
      <c r="RHO4" s="3485"/>
      <c r="RHP4" s="3485"/>
      <c r="RHQ4" s="3485"/>
      <c r="RHR4" s="3485"/>
      <c r="RHS4" s="3485"/>
      <c r="RHT4" s="3485"/>
      <c r="RHU4" s="3485"/>
      <c r="RHV4" s="3485"/>
      <c r="RHW4" s="3485"/>
      <c r="RHX4" s="3485"/>
      <c r="RHY4" s="3485"/>
      <c r="RHZ4" s="3485"/>
      <c r="RIA4" s="3485"/>
      <c r="RIB4" s="3485"/>
      <c r="RIC4" s="3485"/>
      <c r="RID4" s="3485"/>
      <c r="RIE4" s="3485"/>
      <c r="RIF4" s="3485"/>
      <c r="RIG4" s="3485"/>
      <c r="RIH4" s="3485"/>
      <c r="RII4" s="3485"/>
      <c r="RIJ4" s="3485"/>
      <c r="RIK4" s="3485"/>
      <c r="RIL4" s="3485"/>
      <c r="RIM4" s="3485"/>
      <c r="RIN4" s="3485"/>
      <c r="RIO4" s="3485"/>
      <c r="RIP4" s="3485"/>
      <c r="RIQ4" s="3485"/>
      <c r="RIR4" s="3485"/>
      <c r="RIS4" s="3485"/>
      <c r="RIT4" s="3485"/>
      <c r="RIU4" s="3485"/>
      <c r="RIV4" s="3485"/>
      <c r="RIW4" s="3485"/>
      <c r="RIX4" s="3485"/>
      <c r="RIY4" s="3485"/>
      <c r="RIZ4" s="3485"/>
      <c r="RJA4" s="3485"/>
      <c r="RJB4" s="3485"/>
      <c r="RJC4" s="3485"/>
      <c r="RJD4" s="3485"/>
      <c r="RJE4" s="3485"/>
      <c r="RJF4" s="3485"/>
      <c r="RJG4" s="3485"/>
      <c r="RJH4" s="3485"/>
      <c r="RJI4" s="3485"/>
      <c r="RJJ4" s="3485"/>
      <c r="RJK4" s="3485"/>
      <c r="RJL4" s="3485"/>
      <c r="RJM4" s="3485"/>
      <c r="RJN4" s="3485"/>
      <c r="RJO4" s="3485"/>
      <c r="RJP4" s="3485"/>
      <c r="RJQ4" s="3485"/>
      <c r="RJR4" s="3485"/>
      <c r="RJS4" s="3485"/>
      <c r="RJT4" s="3485"/>
      <c r="RJU4" s="3485"/>
      <c r="RJV4" s="3485"/>
      <c r="RJW4" s="3485"/>
      <c r="RJX4" s="3485"/>
      <c r="RJY4" s="3485"/>
      <c r="RJZ4" s="3485"/>
      <c r="RKA4" s="3485"/>
      <c r="RKB4" s="3485"/>
      <c r="RKC4" s="3485"/>
      <c r="RKD4" s="3485"/>
      <c r="RKE4" s="3485"/>
      <c r="RKF4" s="3485"/>
      <c r="RKG4" s="3485"/>
      <c r="RKH4" s="3485"/>
      <c r="RKI4" s="3485"/>
      <c r="RKJ4" s="3485"/>
      <c r="RKK4" s="3485"/>
      <c r="RKL4" s="3485"/>
      <c r="RKM4" s="3485"/>
      <c r="RKN4" s="3485"/>
      <c r="RKO4" s="3485"/>
      <c r="RKP4" s="3485"/>
      <c r="RKQ4" s="3485"/>
      <c r="RKR4" s="3485"/>
      <c r="RKS4" s="3485"/>
      <c r="RKT4" s="3485"/>
      <c r="RKU4" s="3485"/>
      <c r="RKV4" s="3485"/>
      <c r="RKW4" s="3485"/>
      <c r="RKX4" s="3485"/>
      <c r="RKY4" s="3485"/>
      <c r="RKZ4" s="3485"/>
      <c r="RLA4" s="3485"/>
      <c r="RLB4" s="3485"/>
      <c r="RLC4" s="3485"/>
      <c r="RLD4" s="3485"/>
      <c r="RLE4" s="3485"/>
      <c r="RLF4" s="3485"/>
      <c r="RLG4" s="3485"/>
      <c r="RLH4" s="3485"/>
      <c r="RLI4" s="3485"/>
      <c r="RLJ4" s="3485"/>
      <c r="RLK4" s="3485"/>
      <c r="RLL4" s="3485"/>
      <c r="RLM4" s="3485"/>
      <c r="RLN4" s="3485"/>
      <c r="RLO4" s="3485"/>
      <c r="RLP4" s="3485"/>
      <c r="RLQ4" s="3485"/>
      <c r="RLR4" s="3485"/>
      <c r="RLS4" s="3485"/>
      <c r="RLT4" s="3485"/>
      <c r="RLU4" s="3485"/>
      <c r="RLV4" s="3485"/>
      <c r="RLW4" s="3485"/>
      <c r="RLX4" s="3485"/>
      <c r="RLY4" s="3485"/>
      <c r="RLZ4" s="3485"/>
      <c r="RMA4" s="3485"/>
      <c r="RMB4" s="3485"/>
      <c r="RMC4" s="3485"/>
      <c r="RMD4" s="3485"/>
      <c r="RME4" s="3485"/>
      <c r="RMF4" s="3485"/>
      <c r="RMG4" s="3485"/>
      <c r="RMH4" s="3485"/>
      <c r="RMI4" s="3485"/>
      <c r="RMJ4" s="3485"/>
      <c r="RMK4" s="3485"/>
      <c r="RML4" s="3485"/>
      <c r="RMM4" s="3485"/>
      <c r="RMN4" s="3485"/>
      <c r="RMO4" s="3485"/>
      <c r="RMP4" s="3485"/>
      <c r="RMQ4" s="3485"/>
      <c r="RMR4" s="3485"/>
      <c r="RMS4" s="3485"/>
      <c r="RMT4" s="3485"/>
      <c r="RMU4" s="3485"/>
      <c r="RMV4" s="3485"/>
      <c r="RMW4" s="3485"/>
      <c r="RMX4" s="3485"/>
      <c r="RMY4" s="3485"/>
      <c r="RMZ4" s="3485"/>
      <c r="RNA4" s="3485"/>
      <c r="RNB4" s="3485"/>
      <c r="RNC4" s="3485"/>
      <c r="RND4" s="3485"/>
      <c r="RNE4" s="3485"/>
      <c r="RNF4" s="3485"/>
      <c r="RNG4" s="3485"/>
      <c r="RNH4" s="3485"/>
      <c r="RNI4" s="3485"/>
      <c r="RNJ4" s="3485"/>
      <c r="RNK4" s="3485"/>
      <c r="RNL4" s="3485"/>
      <c r="RNM4" s="3485"/>
      <c r="RNN4" s="3485"/>
      <c r="RNO4" s="3485"/>
      <c r="RNP4" s="3485"/>
      <c r="RNQ4" s="3485"/>
      <c r="RNR4" s="3485"/>
      <c r="RNS4" s="3485"/>
      <c r="RNT4" s="3485"/>
      <c r="RNU4" s="3485"/>
      <c r="RNV4" s="3485"/>
      <c r="RNW4" s="3485"/>
      <c r="RNX4" s="3485"/>
      <c r="RNY4" s="3485"/>
      <c r="RNZ4" s="3485"/>
      <c r="ROA4" s="3485"/>
      <c r="ROB4" s="3485"/>
      <c r="ROC4" s="3485"/>
      <c r="ROD4" s="3485"/>
      <c r="ROE4" s="3485"/>
      <c r="ROF4" s="3485"/>
      <c r="ROG4" s="3485"/>
      <c r="ROH4" s="3485"/>
      <c r="ROI4" s="3485"/>
      <c r="ROJ4" s="3485"/>
      <c r="ROK4" s="3485"/>
      <c r="ROL4" s="3485"/>
      <c r="ROM4" s="3485"/>
      <c r="RON4" s="3485"/>
      <c r="ROO4" s="3485"/>
      <c r="ROP4" s="3485"/>
      <c r="ROQ4" s="3485"/>
      <c r="ROR4" s="3485"/>
      <c r="ROS4" s="3485"/>
      <c r="ROT4" s="3485"/>
      <c r="ROU4" s="3485"/>
      <c r="ROV4" s="3485"/>
      <c r="ROW4" s="3485"/>
      <c r="ROX4" s="3485"/>
      <c r="ROY4" s="3485"/>
      <c r="ROZ4" s="3485"/>
      <c r="RPA4" s="3485"/>
      <c r="RPB4" s="3485"/>
      <c r="RPC4" s="3485"/>
      <c r="RPD4" s="3485"/>
      <c r="RPE4" s="3485"/>
      <c r="RPF4" s="3485"/>
      <c r="RPG4" s="3485"/>
      <c r="RPH4" s="3485"/>
      <c r="RPI4" s="3485"/>
      <c r="RPJ4" s="3485"/>
      <c r="RPK4" s="3485"/>
      <c r="RPL4" s="3485"/>
      <c r="RPM4" s="3485"/>
      <c r="RPN4" s="3485"/>
      <c r="RPO4" s="3485"/>
      <c r="RPP4" s="3485"/>
      <c r="RPQ4" s="3485"/>
      <c r="RPR4" s="3485"/>
      <c r="RPS4" s="3485"/>
      <c r="RPT4" s="3485"/>
      <c r="RPU4" s="3485"/>
      <c r="RPV4" s="3485"/>
      <c r="RPW4" s="3485"/>
      <c r="RPX4" s="3485"/>
      <c r="RPY4" s="3485"/>
      <c r="RPZ4" s="3485"/>
      <c r="RQA4" s="3485"/>
      <c r="RQB4" s="3485"/>
      <c r="RQC4" s="3485"/>
      <c r="RQD4" s="3485"/>
      <c r="RQE4" s="3485"/>
      <c r="RQF4" s="3485"/>
      <c r="RQG4" s="3485"/>
      <c r="RQH4" s="3485"/>
      <c r="RQI4" s="3485"/>
      <c r="RQJ4" s="3485"/>
      <c r="RQK4" s="3485"/>
      <c r="RQL4" s="3485"/>
      <c r="RQM4" s="3485"/>
      <c r="RQN4" s="3485"/>
      <c r="RQO4" s="3485"/>
      <c r="RQP4" s="3485"/>
      <c r="RQQ4" s="3485"/>
      <c r="RQR4" s="3485"/>
      <c r="RQS4" s="3485"/>
      <c r="RQT4" s="3485"/>
      <c r="RQU4" s="3485"/>
      <c r="RQV4" s="3485"/>
      <c r="RQW4" s="3485"/>
      <c r="RQX4" s="3485"/>
      <c r="RQY4" s="3485"/>
      <c r="RQZ4" s="3485"/>
      <c r="RRA4" s="3485"/>
      <c r="RRB4" s="3485"/>
      <c r="RRC4" s="3485"/>
      <c r="RRD4" s="3485"/>
      <c r="RRE4" s="3485"/>
      <c r="RRF4" s="3485"/>
      <c r="RRG4" s="3485"/>
      <c r="RRH4" s="3485"/>
      <c r="RRI4" s="3485"/>
      <c r="RRJ4" s="3485"/>
      <c r="RRK4" s="3485"/>
      <c r="RRL4" s="3485"/>
      <c r="RRM4" s="3485"/>
      <c r="RRN4" s="3485"/>
      <c r="RRO4" s="3485"/>
      <c r="RRP4" s="3485"/>
      <c r="RRQ4" s="3485"/>
      <c r="RRR4" s="3485"/>
      <c r="RRS4" s="3485"/>
      <c r="RRT4" s="3485"/>
      <c r="RRU4" s="3485"/>
      <c r="RRV4" s="3485"/>
      <c r="RRW4" s="3485"/>
      <c r="RRX4" s="3485"/>
      <c r="RRY4" s="3485"/>
      <c r="RRZ4" s="3485"/>
      <c r="RSA4" s="3485"/>
      <c r="RSB4" s="3485"/>
      <c r="RSC4" s="3485"/>
      <c r="RSD4" s="3485"/>
      <c r="RSE4" s="3485"/>
      <c r="RSF4" s="3485"/>
      <c r="RSG4" s="3485"/>
      <c r="RSH4" s="3485"/>
      <c r="RSI4" s="3485"/>
      <c r="RSJ4" s="3485"/>
      <c r="RSK4" s="3485"/>
      <c r="RSL4" s="3485"/>
      <c r="RSM4" s="3485"/>
      <c r="RSN4" s="3485"/>
      <c r="RSO4" s="3485"/>
      <c r="RSP4" s="3485"/>
      <c r="RSQ4" s="3485"/>
      <c r="RSR4" s="3485"/>
      <c r="RSS4" s="3485"/>
      <c r="RST4" s="3485"/>
      <c r="RSU4" s="3485"/>
      <c r="RSV4" s="3485"/>
      <c r="RSW4" s="3485"/>
      <c r="RSX4" s="3485"/>
      <c r="RSY4" s="3485"/>
      <c r="RSZ4" s="3485"/>
      <c r="RTA4" s="3485"/>
      <c r="RTB4" s="3485"/>
      <c r="RTC4" s="3485"/>
      <c r="RTD4" s="3485"/>
      <c r="RTE4" s="3485"/>
      <c r="RTF4" s="3485"/>
      <c r="RTG4" s="3485"/>
      <c r="RTH4" s="3485"/>
      <c r="RTI4" s="3485"/>
      <c r="RTJ4" s="3485"/>
      <c r="RTK4" s="3485"/>
      <c r="RTL4" s="3485"/>
      <c r="RTM4" s="3485"/>
      <c r="RTN4" s="3485"/>
      <c r="RTO4" s="3485"/>
      <c r="RTP4" s="3485"/>
      <c r="RTQ4" s="3485"/>
      <c r="RTR4" s="3485"/>
      <c r="RTS4" s="3485"/>
      <c r="RTT4" s="3485"/>
      <c r="RTU4" s="3485"/>
      <c r="RTV4" s="3485"/>
      <c r="RTW4" s="3485"/>
      <c r="RTX4" s="3485"/>
      <c r="RTY4" s="3485"/>
      <c r="RTZ4" s="3485"/>
      <c r="RUA4" s="3485"/>
      <c r="RUB4" s="3485"/>
      <c r="RUC4" s="3485"/>
      <c r="RUD4" s="3485"/>
      <c r="RUE4" s="3485"/>
      <c r="RUF4" s="3485"/>
      <c r="RUG4" s="3485"/>
      <c r="RUH4" s="3485"/>
      <c r="RUI4" s="3485"/>
      <c r="RUJ4" s="3485"/>
      <c r="RUK4" s="3485"/>
      <c r="RUL4" s="3485"/>
      <c r="RUM4" s="3485"/>
      <c r="RUN4" s="3485"/>
      <c r="RUO4" s="3485"/>
      <c r="RUP4" s="3485"/>
      <c r="RUQ4" s="3485"/>
      <c r="RUR4" s="3485"/>
      <c r="RUS4" s="3485"/>
      <c r="RUT4" s="3485"/>
      <c r="RUU4" s="3485"/>
      <c r="RUV4" s="3485"/>
      <c r="RUW4" s="3485"/>
      <c r="RUX4" s="3485"/>
      <c r="RUY4" s="3485"/>
      <c r="RUZ4" s="3485"/>
      <c r="RVA4" s="3485"/>
      <c r="RVB4" s="3485"/>
      <c r="RVC4" s="3485"/>
      <c r="RVD4" s="3485"/>
      <c r="RVE4" s="3485"/>
      <c r="RVF4" s="3485"/>
      <c r="RVG4" s="3485"/>
      <c r="RVH4" s="3485"/>
      <c r="RVI4" s="3485"/>
      <c r="RVJ4" s="3485"/>
      <c r="RVK4" s="3485"/>
      <c r="RVL4" s="3485"/>
      <c r="RVM4" s="3485"/>
      <c r="RVN4" s="3485"/>
      <c r="RVO4" s="3485"/>
      <c r="RVP4" s="3485"/>
      <c r="RVQ4" s="3485"/>
      <c r="RVR4" s="3485"/>
      <c r="RVS4" s="3485"/>
      <c r="RVT4" s="3485"/>
      <c r="RVU4" s="3485"/>
      <c r="RVV4" s="3485"/>
      <c r="RVW4" s="3485"/>
      <c r="RVX4" s="3485"/>
      <c r="RVY4" s="3485"/>
      <c r="RVZ4" s="3485"/>
      <c r="RWA4" s="3485"/>
      <c r="RWB4" s="3485"/>
      <c r="RWC4" s="3485"/>
      <c r="RWD4" s="3485"/>
      <c r="RWE4" s="3485"/>
      <c r="RWF4" s="3485"/>
      <c r="RWG4" s="3485"/>
      <c r="RWH4" s="3485"/>
      <c r="RWI4" s="3485"/>
      <c r="RWJ4" s="3485"/>
      <c r="RWK4" s="3485"/>
      <c r="RWL4" s="3485"/>
      <c r="RWM4" s="3485"/>
      <c r="RWN4" s="3485"/>
      <c r="RWO4" s="3485"/>
      <c r="RWP4" s="3485"/>
      <c r="RWQ4" s="3485"/>
      <c r="RWR4" s="3485"/>
      <c r="RWS4" s="3485"/>
      <c r="RWT4" s="3485"/>
      <c r="RWU4" s="3485"/>
      <c r="RWV4" s="3485"/>
      <c r="RWW4" s="3485"/>
      <c r="RWX4" s="3485"/>
      <c r="RWY4" s="3485"/>
      <c r="RWZ4" s="3485"/>
      <c r="RXA4" s="3485"/>
      <c r="RXB4" s="3485"/>
      <c r="RXC4" s="3485"/>
      <c r="RXD4" s="3485"/>
      <c r="RXE4" s="3485"/>
      <c r="RXF4" s="3485"/>
      <c r="RXG4" s="3485"/>
      <c r="RXH4" s="3485"/>
      <c r="RXI4" s="3485"/>
      <c r="RXJ4" s="3485"/>
      <c r="RXK4" s="3485"/>
      <c r="RXL4" s="3485"/>
      <c r="RXM4" s="3485"/>
      <c r="RXN4" s="3485"/>
      <c r="RXO4" s="3485"/>
      <c r="RXP4" s="3485"/>
      <c r="RXQ4" s="3485"/>
      <c r="RXR4" s="3485"/>
      <c r="RXS4" s="3485"/>
      <c r="RXT4" s="3485"/>
      <c r="RXU4" s="3485"/>
      <c r="RXV4" s="3485"/>
      <c r="RXW4" s="3485"/>
      <c r="RXX4" s="3485"/>
      <c r="RXY4" s="3485"/>
      <c r="RXZ4" s="3485"/>
      <c r="RYA4" s="3485"/>
      <c r="RYB4" s="3485"/>
      <c r="RYC4" s="3485"/>
      <c r="RYD4" s="3485"/>
      <c r="RYE4" s="3485"/>
      <c r="RYF4" s="3485"/>
      <c r="RYG4" s="3485"/>
      <c r="RYH4" s="3485"/>
      <c r="RYI4" s="3485"/>
      <c r="RYJ4" s="3485"/>
      <c r="RYK4" s="3485"/>
      <c r="RYL4" s="3485"/>
      <c r="RYM4" s="3485"/>
      <c r="RYN4" s="3485"/>
      <c r="RYO4" s="3485"/>
      <c r="RYP4" s="3485"/>
      <c r="RYQ4" s="3485"/>
      <c r="RYR4" s="3485"/>
      <c r="RYS4" s="3485"/>
      <c r="RYT4" s="3485"/>
      <c r="RYU4" s="3485"/>
      <c r="RYV4" s="3485"/>
      <c r="RYW4" s="3485"/>
      <c r="RYX4" s="3485"/>
      <c r="RYY4" s="3485"/>
      <c r="RYZ4" s="3485"/>
      <c r="RZA4" s="3485"/>
      <c r="RZB4" s="3485"/>
      <c r="RZC4" s="3485"/>
      <c r="RZD4" s="3485"/>
      <c r="RZE4" s="3485"/>
      <c r="RZF4" s="3485"/>
      <c r="RZG4" s="3485"/>
      <c r="RZH4" s="3485"/>
      <c r="RZI4" s="3485"/>
      <c r="RZJ4" s="3485"/>
      <c r="RZK4" s="3485"/>
      <c r="RZL4" s="3485"/>
      <c r="RZM4" s="3485"/>
      <c r="RZN4" s="3485"/>
      <c r="RZO4" s="3485"/>
      <c r="RZP4" s="3485"/>
      <c r="RZQ4" s="3485"/>
      <c r="RZR4" s="3485"/>
      <c r="RZS4" s="3485"/>
      <c r="RZT4" s="3485"/>
      <c r="RZU4" s="3485"/>
      <c r="RZV4" s="3485"/>
      <c r="RZW4" s="3485"/>
      <c r="RZX4" s="3485"/>
      <c r="RZY4" s="3485"/>
      <c r="RZZ4" s="3485"/>
      <c r="SAA4" s="3485"/>
      <c r="SAB4" s="3485"/>
      <c r="SAC4" s="3485"/>
      <c r="SAD4" s="3485"/>
      <c r="SAE4" s="3485"/>
      <c r="SAF4" s="3485"/>
      <c r="SAG4" s="3485"/>
      <c r="SAH4" s="3485"/>
      <c r="SAI4" s="3485"/>
      <c r="SAJ4" s="3485"/>
      <c r="SAK4" s="3485"/>
      <c r="SAL4" s="3485"/>
      <c r="SAM4" s="3485"/>
      <c r="SAN4" s="3485"/>
      <c r="SAO4" s="3485"/>
      <c r="SAP4" s="3485"/>
      <c r="SAQ4" s="3485"/>
      <c r="SAR4" s="3485"/>
      <c r="SAS4" s="3485"/>
      <c r="SAT4" s="3485"/>
      <c r="SAU4" s="3485"/>
      <c r="SAV4" s="3485"/>
      <c r="SAW4" s="3485"/>
      <c r="SAX4" s="3485"/>
      <c r="SAY4" s="3485"/>
      <c r="SAZ4" s="3485"/>
      <c r="SBA4" s="3485"/>
      <c r="SBB4" s="3485"/>
      <c r="SBC4" s="3485"/>
      <c r="SBD4" s="3485"/>
      <c r="SBE4" s="3485"/>
      <c r="SBF4" s="3485"/>
      <c r="SBG4" s="3485"/>
      <c r="SBH4" s="3485"/>
      <c r="SBI4" s="3485"/>
      <c r="SBJ4" s="3485"/>
      <c r="SBK4" s="3485"/>
      <c r="SBL4" s="3485"/>
      <c r="SBM4" s="3485"/>
      <c r="SBN4" s="3485"/>
      <c r="SBO4" s="3485"/>
      <c r="SBP4" s="3485"/>
      <c r="SBQ4" s="3485"/>
      <c r="SBR4" s="3485"/>
      <c r="SBS4" s="3485"/>
      <c r="SBT4" s="3485"/>
      <c r="SBU4" s="3485"/>
      <c r="SBV4" s="3485"/>
      <c r="SBW4" s="3485"/>
      <c r="SBX4" s="3485"/>
      <c r="SBY4" s="3485"/>
      <c r="SBZ4" s="3485"/>
      <c r="SCA4" s="3485"/>
      <c r="SCB4" s="3485"/>
      <c r="SCC4" s="3485"/>
      <c r="SCD4" s="3485"/>
      <c r="SCE4" s="3485"/>
      <c r="SCF4" s="3485"/>
      <c r="SCG4" s="3485"/>
      <c r="SCH4" s="3485"/>
      <c r="SCI4" s="3485"/>
      <c r="SCJ4" s="3485"/>
      <c r="SCK4" s="3485"/>
      <c r="SCL4" s="3485"/>
      <c r="SCM4" s="3485"/>
      <c r="SCN4" s="3485"/>
      <c r="SCO4" s="3485"/>
      <c r="SCP4" s="3485"/>
      <c r="SCQ4" s="3485"/>
      <c r="SCR4" s="3485"/>
      <c r="SCS4" s="3485"/>
      <c r="SCT4" s="3485"/>
      <c r="SCU4" s="3485"/>
      <c r="SCV4" s="3485"/>
      <c r="SCW4" s="3485"/>
      <c r="SCX4" s="3485"/>
      <c r="SCY4" s="3485"/>
      <c r="SCZ4" s="3485"/>
      <c r="SDA4" s="3485"/>
      <c r="SDB4" s="3485"/>
      <c r="SDC4" s="3485"/>
      <c r="SDD4" s="3485"/>
      <c r="SDE4" s="3485"/>
      <c r="SDF4" s="3485"/>
      <c r="SDG4" s="3485"/>
      <c r="SDH4" s="3485"/>
      <c r="SDI4" s="3485"/>
      <c r="SDJ4" s="3485"/>
      <c r="SDK4" s="3485"/>
      <c r="SDL4" s="3485"/>
      <c r="SDM4" s="3485"/>
      <c r="SDN4" s="3485"/>
      <c r="SDO4" s="3485"/>
      <c r="SDP4" s="3485"/>
      <c r="SDQ4" s="3485"/>
      <c r="SDR4" s="3485"/>
      <c r="SDS4" s="3485"/>
      <c r="SDT4" s="3485"/>
      <c r="SDU4" s="3485"/>
      <c r="SDV4" s="3485"/>
      <c r="SDW4" s="3485"/>
      <c r="SDX4" s="3485"/>
      <c r="SDY4" s="3485"/>
      <c r="SDZ4" s="3485"/>
      <c r="SEA4" s="3485"/>
      <c r="SEB4" s="3485"/>
      <c r="SEC4" s="3485"/>
      <c r="SED4" s="3485"/>
      <c r="SEE4" s="3485"/>
      <c r="SEF4" s="3485"/>
      <c r="SEG4" s="3485"/>
      <c r="SEH4" s="3485"/>
      <c r="SEI4" s="3485"/>
      <c r="SEJ4" s="3485"/>
      <c r="SEK4" s="3485"/>
      <c r="SEL4" s="3485"/>
      <c r="SEM4" s="3485"/>
      <c r="SEN4" s="3485"/>
      <c r="SEO4" s="3485"/>
      <c r="SEP4" s="3485"/>
      <c r="SEQ4" s="3485"/>
      <c r="SER4" s="3485"/>
      <c r="SES4" s="3485"/>
      <c r="SET4" s="3485"/>
      <c r="SEU4" s="3485"/>
      <c r="SEV4" s="3485"/>
      <c r="SEW4" s="3485"/>
      <c r="SEX4" s="3485"/>
      <c r="SEY4" s="3485"/>
      <c r="SEZ4" s="3485"/>
      <c r="SFA4" s="3485"/>
      <c r="SFB4" s="3485"/>
      <c r="SFC4" s="3485"/>
      <c r="SFD4" s="3485"/>
      <c r="SFE4" s="3485"/>
      <c r="SFF4" s="3485"/>
      <c r="SFG4" s="3485"/>
      <c r="SFH4" s="3485"/>
      <c r="SFI4" s="3485"/>
      <c r="SFJ4" s="3485"/>
      <c r="SFK4" s="3485"/>
      <c r="SFL4" s="3485"/>
      <c r="SFM4" s="3485"/>
      <c r="SFN4" s="3485"/>
      <c r="SFO4" s="3485"/>
      <c r="SFP4" s="3485"/>
      <c r="SFQ4" s="3485"/>
      <c r="SFR4" s="3485"/>
      <c r="SFS4" s="3485"/>
      <c r="SFT4" s="3485"/>
      <c r="SFU4" s="3485"/>
      <c r="SFV4" s="3485"/>
      <c r="SFW4" s="3485"/>
      <c r="SFX4" s="3485"/>
      <c r="SFY4" s="3485"/>
      <c r="SFZ4" s="3485"/>
      <c r="SGA4" s="3485"/>
      <c r="SGB4" s="3485"/>
      <c r="SGC4" s="3485"/>
      <c r="SGD4" s="3485"/>
      <c r="SGE4" s="3485"/>
      <c r="SGF4" s="3485"/>
      <c r="SGG4" s="3485"/>
      <c r="SGH4" s="3485"/>
      <c r="SGI4" s="3485"/>
      <c r="SGJ4" s="3485"/>
      <c r="SGK4" s="3485"/>
      <c r="SGL4" s="3485"/>
      <c r="SGM4" s="3485"/>
      <c r="SGN4" s="3485"/>
      <c r="SGO4" s="3485"/>
      <c r="SGP4" s="3485"/>
      <c r="SGQ4" s="3485"/>
      <c r="SGR4" s="3485"/>
      <c r="SGS4" s="3485"/>
      <c r="SGT4" s="3485"/>
      <c r="SGU4" s="3485"/>
      <c r="SGV4" s="3485"/>
      <c r="SGW4" s="3485"/>
      <c r="SGX4" s="3485"/>
      <c r="SGY4" s="3485"/>
      <c r="SGZ4" s="3485"/>
      <c r="SHA4" s="3485"/>
      <c r="SHB4" s="3485"/>
      <c r="SHC4" s="3485"/>
      <c r="SHD4" s="3485"/>
      <c r="SHE4" s="3485"/>
      <c r="SHF4" s="3485"/>
      <c r="SHG4" s="3485"/>
      <c r="SHH4" s="3485"/>
      <c r="SHI4" s="3485"/>
      <c r="SHJ4" s="3485"/>
      <c r="SHK4" s="3485"/>
      <c r="SHL4" s="3485"/>
      <c r="SHM4" s="3485"/>
      <c r="SHN4" s="3485"/>
      <c r="SHO4" s="3485"/>
      <c r="SHP4" s="3485"/>
      <c r="SHQ4" s="3485"/>
      <c r="SHR4" s="3485"/>
      <c r="SHS4" s="3485"/>
      <c r="SHT4" s="3485"/>
      <c r="SHU4" s="3485"/>
      <c r="SHV4" s="3485"/>
      <c r="SHW4" s="3485"/>
      <c r="SHX4" s="3485"/>
      <c r="SHY4" s="3485"/>
      <c r="SHZ4" s="3485"/>
      <c r="SIA4" s="3485"/>
      <c r="SIB4" s="3485"/>
      <c r="SIC4" s="3485"/>
      <c r="SID4" s="3485"/>
      <c r="SIE4" s="3485"/>
      <c r="SIF4" s="3485"/>
      <c r="SIG4" s="3485"/>
      <c r="SIH4" s="3485"/>
      <c r="SII4" s="3485"/>
      <c r="SIJ4" s="3485"/>
      <c r="SIK4" s="3485"/>
      <c r="SIL4" s="3485"/>
      <c r="SIM4" s="3485"/>
      <c r="SIN4" s="3485"/>
      <c r="SIO4" s="3485"/>
      <c r="SIP4" s="3485"/>
      <c r="SIQ4" s="3485"/>
      <c r="SIR4" s="3485"/>
      <c r="SIS4" s="3485"/>
      <c r="SIT4" s="3485"/>
      <c r="SIU4" s="3485"/>
      <c r="SIV4" s="3485"/>
      <c r="SIW4" s="3485"/>
      <c r="SIX4" s="3485"/>
      <c r="SIY4" s="3485"/>
      <c r="SIZ4" s="3485"/>
      <c r="SJA4" s="3485"/>
      <c r="SJB4" s="3485"/>
      <c r="SJC4" s="3485"/>
      <c r="SJD4" s="3485"/>
      <c r="SJE4" s="3485"/>
      <c r="SJF4" s="3485"/>
      <c r="SJG4" s="3485"/>
      <c r="SJH4" s="3485"/>
      <c r="SJI4" s="3485"/>
      <c r="SJJ4" s="3485"/>
      <c r="SJK4" s="3485"/>
      <c r="SJL4" s="3485"/>
      <c r="SJM4" s="3485"/>
      <c r="SJN4" s="3485"/>
      <c r="SJO4" s="3485"/>
      <c r="SJP4" s="3485"/>
      <c r="SJQ4" s="3485"/>
      <c r="SJR4" s="3485"/>
      <c r="SJS4" s="3485"/>
      <c r="SJT4" s="3485"/>
      <c r="SJU4" s="3485"/>
      <c r="SJV4" s="3485"/>
      <c r="SJW4" s="3485"/>
      <c r="SJX4" s="3485"/>
      <c r="SJY4" s="3485"/>
      <c r="SJZ4" s="3485"/>
      <c r="SKA4" s="3485"/>
      <c r="SKB4" s="3485"/>
      <c r="SKC4" s="3485"/>
      <c r="SKD4" s="3485"/>
      <c r="SKE4" s="3485"/>
      <c r="SKF4" s="3485"/>
      <c r="SKG4" s="3485"/>
      <c r="SKH4" s="3485"/>
      <c r="SKI4" s="3485"/>
      <c r="SKJ4" s="3485"/>
      <c r="SKK4" s="3485"/>
      <c r="SKL4" s="3485"/>
      <c r="SKM4" s="3485"/>
      <c r="SKN4" s="3485"/>
      <c r="SKO4" s="3485"/>
      <c r="SKP4" s="3485"/>
      <c r="SKQ4" s="3485"/>
      <c r="SKR4" s="3485"/>
      <c r="SKS4" s="3485"/>
      <c r="SKT4" s="3485"/>
      <c r="SKU4" s="3485"/>
      <c r="SKV4" s="3485"/>
      <c r="SKW4" s="3485"/>
      <c r="SKX4" s="3485"/>
      <c r="SKY4" s="3485"/>
      <c r="SKZ4" s="3485"/>
      <c r="SLA4" s="3485"/>
      <c r="SLB4" s="3485"/>
      <c r="SLC4" s="3485"/>
      <c r="SLD4" s="3485"/>
      <c r="SLE4" s="3485"/>
      <c r="SLF4" s="3485"/>
      <c r="SLG4" s="3485"/>
      <c r="SLH4" s="3485"/>
      <c r="SLI4" s="3485"/>
      <c r="SLJ4" s="3485"/>
      <c r="SLK4" s="3485"/>
      <c r="SLL4" s="3485"/>
      <c r="SLM4" s="3485"/>
      <c r="SLN4" s="3485"/>
      <c r="SLO4" s="3485"/>
      <c r="SLP4" s="3485"/>
      <c r="SLQ4" s="3485"/>
      <c r="SLR4" s="3485"/>
      <c r="SLS4" s="3485"/>
      <c r="SLT4" s="3485"/>
      <c r="SLU4" s="3485"/>
      <c r="SLV4" s="3485"/>
      <c r="SLW4" s="3485"/>
      <c r="SLX4" s="3485"/>
      <c r="SLY4" s="3485"/>
      <c r="SLZ4" s="3485"/>
      <c r="SMA4" s="3485"/>
      <c r="SMB4" s="3485"/>
      <c r="SMC4" s="3485"/>
      <c r="SMD4" s="3485"/>
      <c r="SME4" s="3485"/>
      <c r="SMF4" s="3485"/>
      <c r="SMG4" s="3485"/>
      <c r="SMH4" s="3485"/>
      <c r="SMI4" s="3485"/>
      <c r="SMJ4" s="3485"/>
      <c r="SMK4" s="3485"/>
      <c r="SML4" s="3485"/>
      <c r="SMM4" s="3485"/>
      <c r="SMN4" s="3485"/>
      <c r="SMO4" s="3485"/>
      <c r="SMP4" s="3485"/>
      <c r="SMQ4" s="3485"/>
      <c r="SMR4" s="3485"/>
      <c r="SMS4" s="3485"/>
      <c r="SMT4" s="3485"/>
      <c r="SMU4" s="3485"/>
      <c r="SMV4" s="3485"/>
      <c r="SMW4" s="3485"/>
      <c r="SMX4" s="3485"/>
      <c r="SMY4" s="3485"/>
      <c r="SMZ4" s="3485"/>
      <c r="SNA4" s="3485"/>
      <c r="SNB4" s="3485"/>
      <c r="SNC4" s="3485"/>
      <c r="SND4" s="3485"/>
      <c r="SNE4" s="3485"/>
      <c r="SNF4" s="3485"/>
      <c r="SNG4" s="3485"/>
      <c r="SNH4" s="3485"/>
      <c r="SNI4" s="3485"/>
      <c r="SNJ4" s="3485"/>
      <c r="SNK4" s="3485"/>
      <c r="SNL4" s="3485"/>
      <c r="SNM4" s="3485"/>
      <c r="SNN4" s="3485"/>
      <c r="SNO4" s="3485"/>
      <c r="SNP4" s="3485"/>
      <c r="SNQ4" s="3485"/>
      <c r="SNR4" s="3485"/>
      <c r="SNS4" s="3485"/>
      <c r="SNT4" s="3485"/>
      <c r="SNU4" s="3485"/>
      <c r="SNV4" s="3485"/>
      <c r="SNW4" s="3485"/>
      <c r="SNX4" s="3485"/>
      <c r="SNY4" s="3485"/>
      <c r="SNZ4" s="3485"/>
      <c r="SOA4" s="3485"/>
      <c r="SOB4" s="3485"/>
      <c r="SOC4" s="3485"/>
      <c r="SOD4" s="3485"/>
      <c r="SOE4" s="3485"/>
      <c r="SOF4" s="3485"/>
      <c r="SOG4" s="3485"/>
      <c r="SOH4" s="3485"/>
      <c r="SOI4" s="3485"/>
      <c r="SOJ4" s="3485"/>
      <c r="SOK4" s="3485"/>
      <c r="SOL4" s="3485"/>
      <c r="SOM4" s="3485"/>
      <c r="SON4" s="3485"/>
      <c r="SOO4" s="3485"/>
      <c r="SOP4" s="3485"/>
      <c r="SOQ4" s="3485"/>
      <c r="SOR4" s="3485"/>
      <c r="SOS4" s="3485"/>
      <c r="SOT4" s="3485"/>
      <c r="SOU4" s="3485"/>
      <c r="SOV4" s="3485"/>
      <c r="SOW4" s="3485"/>
      <c r="SOX4" s="3485"/>
      <c r="SOY4" s="3485"/>
      <c r="SOZ4" s="3485"/>
      <c r="SPA4" s="3485"/>
      <c r="SPB4" s="3485"/>
      <c r="SPC4" s="3485"/>
      <c r="SPD4" s="3485"/>
      <c r="SPE4" s="3485"/>
      <c r="SPF4" s="3485"/>
      <c r="SPG4" s="3485"/>
      <c r="SPH4" s="3485"/>
      <c r="SPI4" s="3485"/>
      <c r="SPJ4" s="3485"/>
      <c r="SPK4" s="3485"/>
      <c r="SPL4" s="3485"/>
      <c r="SPM4" s="3485"/>
      <c r="SPN4" s="3485"/>
      <c r="SPO4" s="3485"/>
      <c r="SPP4" s="3485"/>
      <c r="SPQ4" s="3485"/>
      <c r="SPR4" s="3485"/>
      <c r="SPS4" s="3485"/>
      <c r="SPT4" s="3485"/>
      <c r="SPU4" s="3485"/>
      <c r="SPV4" s="3485"/>
      <c r="SPW4" s="3485"/>
      <c r="SPX4" s="3485"/>
      <c r="SPY4" s="3485"/>
      <c r="SPZ4" s="3485"/>
      <c r="SQA4" s="3485"/>
      <c r="SQB4" s="3485"/>
      <c r="SQC4" s="3485"/>
      <c r="SQD4" s="3485"/>
      <c r="SQE4" s="3485"/>
      <c r="SQF4" s="3485"/>
      <c r="SQG4" s="3485"/>
      <c r="SQH4" s="3485"/>
      <c r="SQI4" s="3485"/>
      <c r="SQJ4" s="3485"/>
      <c r="SQK4" s="3485"/>
      <c r="SQL4" s="3485"/>
      <c r="SQM4" s="3485"/>
      <c r="SQN4" s="3485"/>
      <c r="SQO4" s="3485"/>
      <c r="SQP4" s="3485"/>
      <c r="SQQ4" s="3485"/>
      <c r="SQR4" s="3485"/>
      <c r="SQS4" s="3485"/>
      <c r="SQT4" s="3485"/>
      <c r="SQU4" s="3485"/>
      <c r="SQV4" s="3485"/>
      <c r="SQW4" s="3485"/>
      <c r="SQX4" s="3485"/>
      <c r="SQY4" s="3485"/>
      <c r="SQZ4" s="3485"/>
      <c r="SRA4" s="3485"/>
      <c r="SRB4" s="3485"/>
      <c r="SRC4" s="3485"/>
      <c r="SRD4" s="3485"/>
      <c r="SRE4" s="3485"/>
      <c r="SRF4" s="3485"/>
      <c r="SRG4" s="3485"/>
      <c r="SRH4" s="3485"/>
      <c r="SRI4" s="3485"/>
      <c r="SRJ4" s="3485"/>
      <c r="SRK4" s="3485"/>
      <c r="SRL4" s="3485"/>
      <c r="SRM4" s="3485"/>
      <c r="SRN4" s="3485"/>
      <c r="SRO4" s="3485"/>
      <c r="SRP4" s="3485"/>
      <c r="SRQ4" s="3485"/>
      <c r="SRR4" s="3485"/>
      <c r="SRS4" s="3485"/>
      <c r="SRT4" s="3485"/>
      <c r="SRU4" s="3485"/>
      <c r="SRV4" s="3485"/>
      <c r="SRW4" s="3485"/>
      <c r="SRX4" s="3485"/>
      <c r="SRY4" s="3485"/>
      <c r="SRZ4" s="3485"/>
      <c r="SSA4" s="3485"/>
      <c r="SSB4" s="3485"/>
      <c r="SSC4" s="3485"/>
      <c r="SSD4" s="3485"/>
      <c r="SSE4" s="3485"/>
      <c r="SSF4" s="3485"/>
      <c r="SSG4" s="3485"/>
      <c r="SSH4" s="3485"/>
      <c r="SSI4" s="3485"/>
      <c r="SSJ4" s="3485"/>
      <c r="SSK4" s="3485"/>
      <c r="SSL4" s="3485"/>
      <c r="SSM4" s="3485"/>
      <c r="SSN4" s="3485"/>
      <c r="SSO4" s="3485"/>
      <c r="SSP4" s="3485"/>
      <c r="SSQ4" s="3485"/>
      <c r="SSR4" s="3485"/>
      <c r="SSS4" s="3485"/>
      <c r="SST4" s="3485"/>
      <c r="SSU4" s="3485"/>
      <c r="SSV4" s="3485"/>
      <c r="SSW4" s="3485"/>
      <c r="SSX4" s="3485"/>
      <c r="SSY4" s="3485"/>
      <c r="SSZ4" s="3485"/>
      <c r="STA4" s="3485"/>
      <c r="STB4" s="3485"/>
      <c r="STC4" s="3485"/>
      <c r="STD4" s="3485"/>
      <c r="STE4" s="3485"/>
      <c r="STF4" s="3485"/>
      <c r="STG4" s="3485"/>
      <c r="STH4" s="3485"/>
      <c r="STI4" s="3485"/>
      <c r="STJ4" s="3485"/>
      <c r="STK4" s="3485"/>
      <c r="STL4" s="3485"/>
      <c r="STM4" s="3485"/>
      <c r="STN4" s="3485"/>
      <c r="STO4" s="3485"/>
      <c r="STP4" s="3485"/>
      <c r="STQ4" s="3485"/>
      <c r="STR4" s="3485"/>
      <c r="STS4" s="3485"/>
      <c r="STT4" s="3485"/>
      <c r="STU4" s="3485"/>
      <c r="STV4" s="3485"/>
      <c r="STW4" s="3485"/>
      <c r="STX4" s="3485"/>
      <c r="STY4" s="3485"/>
      <c r="STZ4" s="3485"/>
      <c r="SUA4" s="3485"/>
      <c r="SUB4" s="3485"/>
      <c r="SUC4" s="3485"/>
      <c r="SUD4" s="3485"/>
      <c r="SUE4" s="3485"/>
      <c r="SUF4" s="3485"/>
      <c r="SUG4" s="3485"/>
      <c r="SUH4" s="3485"/>
      <c r="SUI4" s="3485"/>
      <c r="SUJ4" s="3485"/>
      <c r="SUK4" s="3485"/>
      <c r="SUL4" s="3485"/>
      <c r="SUM4" s="3485"/>
      <c r="SUN4" s="3485"/>
      <c r="SUO4" s="3485"/>
      <c r="SUP4" s="3485"/>
      <c r="SUQ4" s="3485"/>
      <c r="SUR4" s="3485"/>
      <c r="SUS4" s="3485"/>
      <c r="SUT4" s="3485"/>
      <c r="SUU4" s="3485"/>
      <c r="SUV4" s="3485"/>
      <c r="SUW4" s="3485"/>
      <c r="SUX4" s="3485"/>
      <c r="SUY4" s="3485"/>
      <c r="SUZ4" s="3485"/>
      <c r="SVA4" s="3485"/>
      <c r="SVB4" s="3485"/>
      <c r="SVC4" s="3485"/>
      <c r="SVD4" s="3485"/>
      <c r="SVE4" s="3485"/>
      <c r="SVF4" s="3485"/>
      <c r="SVG4" s="3485"/>
      <c r="SVH4" s="3485"/>
      <c r="SVI4" s="3485"/>
      <c r="SVJ4" s="3485"/>
      <c r="SVK4" s="3485"/>
      <c r="SVL4" s="3485"/>
      <c r="SVM4" s="3485"/>
      <c r="SVN4" s="3485"/>
      <c r="SVO4" s="3485"/>
      <c r="SVP4" s="3485"/>
      <c r="SVQ4" s="3485"/>
      <c r="SVR4" s="3485"/>
      <c r="SVS4" s="3485"/>
      <c r="SVT4" s="3485"/>
      <c r="SVU4" s="3485"/>
      <c r="SVV4" s="3485"/>
      <c r="SVW4" s="3485"/>
      <c r="SVX4" s="3485"/>
      <c r="SVY4" s="3485"/>
      <c r="SVZ4" s="3485"/>
      <c r="SWA4" s="3485"/>
      <c r="SWB4" s="3485"/>
      <c r="SWC4" s="3485"/>
      <c r="SWD4" s="3485"/>
      <c r="SWE4" s="3485"/>
      <c r="SWF4" s="3485"/>
      <c r="SWG4" s="3485"/>
      <c r="SWH4" s="3485"/>
      <c r="SWI4" s="3485"/>
      <c r="SWJ4" s="3485"/>
      <c r="SWK4" s="3485"/>
      <c r="SWL4" s="3485"/>
      <c r="SWM4" s="3485"/>
      <c r="SWN4" s="3485"/>
      <c r="SWO4" s="3485"/>
      <c r="SWP4" s="3485"/>
      <c r="SWQ4" s="3485"/>
      <c r="SWR4" s="3485"/>
      <c r="SWS4" s="3485"/>
      <c r="SWT4" s="3485"/>
      <c r="SWU4" s="3485"/>
      <c r="SWV4" s="3485"/>
      <c r="SWW4" s="3485"/>
      <c r="SWX4" s="3485"/>
      <c r="SWY4" s="3485"/>
      <c r="SWZ4" s="3485"/>
      <c r="SXA4" s="3485"/>
      <c r="SXB4" s="3485"/>
      <c r="SXC4" s="3485"/>
      <c r="SXD4" s="3485"/>
      <c r="SXE4" s="3485"/>
      <c r="SXF4" s="3485"/>
      <c r="SXG4" s="3485"/>
      <c r="SXH4" s="3485"/>
      <c r="SXI4" s="3485"/>
      <c r="SXJ4" s="3485"/>
      <c r="SXK4" s="3485"/>
      <c r="SXL4" s="3485"/>
      <c r="SXM4" s="3485"/>
      <c r="SXN4" s="3485"/>
      <c r="SXO4" s="3485"/>
      <c r="SXP4" s="3485"/>
      <c r="SXQ4" s="3485"/>
      <c r="SXR4" s="3485"/>
      <c r="SXS4" s="3485"/>
      <c r="SXT4" s="3485"/>
      <c r="SXU4" s="3485"/>
      <c r="SXV4" s="3485"/>
      <c r="SXW4" s="3485"/>
      <c r="SXX4" s="3485"/>
      <c r="SXY4" s="3485"/>
      <c r="SXZ4" s="3485"/>
      <c r="SYA4" s="3485"/>
      <c r="SYB4" s="3485"/>
      <c r="SYC4" s="3485"/>
      <c r="SYD4" s="3485"/>
      <c r="SYE4" s="3485"/>
      <c r="SYF4" s="3485"/>
      <c r="SYG4" s="3485"/>
      <c r="SYH4" s="3485"/>
      <c r="SYI4" s="3485"/>
      <c r="SYJ4" s="3485"/>
      <c r="SYK4" s="3485"/>
      <c r="SYL4" s="3485"/>
      <c r="SYM4" s="3485"/>
      <c r="SYN4" s="3485"/>
      <c r="SYO4" s="3485"/>
      <c r="SYP4" s="3485"/>
      <c r="SYQ4" s="3485"/>
      <c r="SYR4" s="3485"/>
      <c r="SYS4" s="3485"/>
      <c r="SYT4" s="3485"/>
      <c r="SYU4" s="3485"/>
      <c r="SYV4" s="3485"/>
      <c r="SYW4" s="3485"/>
      <c r="SYX4" s="3485"/>
      <c r="SYY4" s="3485"/>
      <c r="SYZ4" s="3485"/>
      <c r="SZA4" s="3485"/>
      <c r="SZB4" s="3485"/>
      <c r="SZC4" s="3485"/>
      <c r="SZD4" s="3485"/>
      <c r="SZE4" s="3485"/>
      <c r="SZF4" s="3485"/>
      <c r="SZG4" s="3485"/>
      <c r="SZH4" s="3485"/>
      <c r="SZI4" s="3485"/>
      <c r="SZJ4" s="3485"/>
      <c r="SZK4" s="3485"/>
      <c r="SZL4" s="3485"/>
      <c r="SZM4" s="3485"/>
      <c r="SZN4" s="3485"/>
      <c r="SZO4" s="3485"/>
      <c r="SZP4" s="3485"/>
      <c r="SZQ4" s="3485"/>
      <c r="SZR4" s="3485"/>
      <c r="SZS4" s="3485"/>
      <c r="SZT4" s="3485"/>
      <c r="SZU4" s="3485"/>
      <c r="SZV4" s="3485"/>
      <c r="SZW4" s="3485"/>
      <c r="SZX4" s="3485"/>
      <c r="SZY4" s="3485"/>
      <c r="SZZ4" s="3485"/>
      <c r="TAA4" s="3485"/>
      <c r="TAB4" s="3485"/>
      <c r="TAC4" s="3485"/>
      <c r="TAD4" s="3485"/>
      <c r="TAE4" s="3485"/>
      <c r="TAF4" s="3485"/>
      <c r="TAG4" s="3485"/>
      <c r="TAH4" s="3485"/>
      <c r="TAI4" s="3485"/>
      <c r="TAJ4" s="3485"/>
      <c r="TAK4" s="3485"/>
      <c r="TAL4" s="3485"/>
      <c r="TAM4" s="3485"/>
      <c r="TAN4" s="3485"/>
      <c r="TAO4" s="3485"/>
      <c r="TAP4" s="3485"/>
      <c r="TAQ4" s="3485"/>
      <c r="TAR4" s="3485"/>
      <c r="TAS4" s="3485"/>
      <c r="TAT4" s="3485"/>
      <c r="TAU4" s="3485"/>
      <c r="TAV4" s="3485"/>
      <c r="TAW4" s="3485"/>
      <c r="TAX4" s="3485"/>
      <c r="TAY4" s="3485"/>
      <c r="TAZ4" s="3485"/>
      <c r="TBA4" s="3485"/>
      <c r="TBB4" s="3485"/>
      <c r="TBC4" s="3485"/>
      <c r="TBD4" s="3485"/>
      <c r="TBE4" s="3485"/>
      <c r="TBF4" s="3485"/>
      <c r="TBG4" s="3485"/>
      <c r="TBH4" s="3485"/>
      <c r="TBI4" s="3485"/>
      <c r="TBJ4" s="3485"/>
      <c r="TBK4" s="3485"/>
      <c r="TBL4" s="3485"/>
      <c r="TBM4" s="3485"/>
      <c r="TBN4" s="3485"/>
      <c r="TBO4" s="3485"/>
      <c r="TBP4" s="3485"/>
      <c r="TBQ4" s="3485"/>
      <c r="TBR4" s="3485"/>
      <c r="TBS4" s="3485"/>
      <c r="TBT4" s="3485"/>
      <c r="TBU4" s="3485"/>
      <c r="TBV4" s="3485"/>
      <c r="TBW4" s="3485"/>
      <c r="TBX4" s="3485"/>
      <c r="TBY4" s="3485"/>
      <c r="TBZ4" s="3485"/>
      <c r="TCA4" s="3485"/>
      <c r="TCB4" s="3485"/>
      <c r="TCC4" s="3485"/>
      <c r="TCD4" s="3485"/>
      <c r="TCE4" s="3485"/>
      <c r="TCF4" s="3485"/>
      <c r="TCG4" s="3485"/>
      <c r="TCH4" s="3485"/>
      <c r="TCI4" s="3485"/>
      <c r="TCJ4" s="3485"/>
      <c r="TCK4" s="3485"/>
      <c r="TCL4" s="3485"/>
      <c r="TCM4" s="3485"/>
      <c r="TCN4" s="3485"/>
      <c r="TCO4" s="3485"/>
      <c r="TCP4" s="3485"/>
      <c r="TCQ4" s="3485"/>
      <c r="TCR4" s="3485"/>
      <c r="TCS4" s="3485"/>
      <c r="TCT4" s="3485"/>
      <c r="TCU4" s="3485"/>
      <c r="TCV4" s="3485"/>
      <c r="TCW4" s="3485"/>
      <c r="TCX4" s="3485"/>
      <c r="TCY4" s="3485"/>
      <c r="TCZ4" s="3485"/>
      <c r="TDA4" s="3485"/>
      <c r="TDB4" s="3485"/>
      <c r="TDC4" s="3485"/>
      <c r="TDD4" s="3485"/>
      <c r="TDE4" s="3485"/>
      <c r="TDF4" s="3485"/>
      <c r="TDG4" s="3485"/>
      <c r="TDH4" s="3485"/>
      <c r="TDI4" s="3485"/>
      <c r="TDJ4" s="3485"/>
      <c r="TDK4" s="3485"/>
      <c r="TDL4" s="3485"/>
      <c r="TDM4" s="3485"/>
      <c r="TDN4" s="3485"/>
      <c r="TDO4" s="3485"/>
      <c r="TDP4" s="3485"/>
      <c r="TDQ4" s="3485"/>
      <c r="TDR4" s="3485"/>
      <c r="TDS4" s="3485"/>
      <c r="TDT4" s="3485"/>
      <c r="TDU4" s="3485"/>
      <c r="TDV4" s="3485"/>
      <c r="TDW4" s="3485"/>
      <c r="TDX4" s="3485"/>
      <c r="TDY4" s="3485"/>
      <c r="TDZ4" s="3485"/>
      <c r="TEA4" s="3485"/>
      <c r="TEB4" s="3485"/>
      <c r="TEC4" s="3485"/>
      <c r="TED4" s="3485"/>
      <c r="TEE4" s="3485"/>
      <c r="TEF4" s="3485"/>
      <c r="TEG4" s="3485"/>
      <c r="TEH4" s="3485"/>
      <c r="TEI4" s="3485"/>
      <c r="TEJ4" s="3485"/>
      <c r="TEK4" s="3485"/>
      <c r="TEL4" s="3485"/>
      <c r="TEM4" s="3485"/>
      <c r="TEN4" s="3485"/>
      <c r="TEO4" s="3485"/>
      <c r="TEP4" s="3485"/>
      <c r="TEQ4" s="3485"/>
      <c r="TER4" s="3485"/>
      <c r="TES4" s="3485"/>
      <c r="TET4" s="3485"/>
      <c r="TEU4" s="3485"/>
      <c r="TEV4" s="3485"/>
      <c r="TEW4" s="3485"/>
      <c r="TEX4" s="3485"/>
      <c r="TEY4" s="3485"/>
      <c r="TEZ4" s="3485"/>
      <c r="TFA4" s="3485"/>
      <c r="TFB4" s="3485"/>
      <c r="TFC4" s="3485"/>
      <c r="TFD4" s="3485"/>
      <c r="TFE4" s="3485"/>
      <c r="TFF4" s="3485"/>
      <c r="TFG4" s="3485"/>
      <c r="TFH4" s="3485"/>
      <c r="TFI4" s="3485"/>
      <c r="TFJ4" s="3485"/>
      <c r="TFK4" s="3485"/>
      <c r="TFL4" s="3485"/>
      <c r="TFM4" s="3485"/>
      <c r="TFN4" s="3485"/>
      <c r="TFO4" s="3485"/>
      <c r="TFP4" s="3485"/>
      <c r="TFQ4" s="3485"/>
      <c r="TFR4" s="3485"/>
      <c r="TFS4" s="3485"/>
      <c r="TFT4" s="3485"/>
      <c r="TFU4" s="3485"/>
      <c r="TFV4" s="3485"/>
      <c r="TFW4" s="3485"/>
      <c r="TFX4" s="3485"/>
      <c r="TFY4" s="3485"/>
      <c r="TFZ4" s="3485"/>
      <c r="TGA4" s="3485"/>
      <c r="TGB4" s="3485"/>
      <c r="TGC4" s="3485"/>
      <c r="TGD4" s="3485"/>
      <c r="TGE4" s="3485"/>
      <c r="TGF4" s="3485"/>
      <c r="TGG4" s="3485"/>
      <c r="TGH4" s="3485"/>
      <c r="TGI4" s="3485"/>
      <c r="TGJ4" s="3485"/>
      <c r="TGK4" s="3485"/>
      <c r="TGL4" s="3485"/>
      <c r="TGM4" s="3485"/>
      <c r="TGN4" s="3485"/>
      <c r="TGO4" s="3485"/>
      <c r="TGP4" s="3485"/>
      <c r="TGQ4" s="3485"/>
      <c r="TGR4" s="3485"/>
      <c r="TGS4" s="3485"/>
      <c r="TGT4" s="3485"/>
      <c r="TGU4" s="3485"/>
      <c r="TGV4" s="3485"/>
      <c r="TGW4" s="3485"/>
      <c r="TGX4" s="3485"/>
      <c r="TGY4" s="3485"/>
      <c r="TGZ4" s="3485"/>
      <c r="THA4" s="3485"/>
      <c r="THB4" s="3485"/>
      <c r="THC4" s="3485"/>
      <c r="THD4" s="3485"/>
      <c r="THE4" s="3485"/>
      <c r="THF4" s="3485"/>
      <c r="THG4" s="3485"/>
      <c r="THH4" s="3485"/>
      <c r="THI4" s="3485"/>
      <c r="THJ4" s="3485"/>
      <c r="THK4" s="3485"/>
      <c r="THL4" s="3485"/>
      <c r="THM4" s="3485"/>
      <c r="THN4" s="3485"/>
      <c r="THO4" s="3485"/>
      <c r="THP4" s="3485"/>
      <c r="THQ4" s="3485"/>
      <c r="THR4" s="3485"/>
      <c r="THS4" s="3485"/>
      <c r="THT4" s="3485"/>
      <c r="THU4" s="3485"/>
      <c r="THV4" s="3485"/>
      <c r="THW4" s="3485"/>
      <c r="THX4" s="3485"/>
      <c r="THY4" s="3485"/>
      <c r="THZ4" s="3485"/>
      <c r="TIA4" s="3485"/>
      <c r="TIB4" s="3485"/>
      <c r="TIC4" s="3485"/>
      <c r="TID4" s="3485"/>
      <c r="TIE4" s="3485"/>
      <c r="TIF4" s="3485"/>
      <c r="TIG4" s="3485"/>
      <c r="TIH4" s="3485"/>
      <c r="TII4" s="3485"/>
      <c r="TIJ4" s="3485"/>
      <c r="TIK4" s="3485"/>
      <c r="TIL4" s="3485"/>
      <c r="TIM4" s="3485"/>
      <c r="TIN4" s="3485"/>
      <c r="TIO4" s="3485"/>
      <c r="TIP4" s="3485"/>
      <c r="TIQ4" s="3485"/>
      <c r="TIR4" s="3485"/>
      <c r="TIS4" s="3485"/>
      <c r="TIT4" s="3485"/>
      <c r="TIU4" s="3485"/>
      <c r="TIV4" s="3485"/>
      <c r="TIW4" s="3485"/>
      <c r="TIX4" s="3485"/>
      <c r="TIY4" s="3485"/>
      <c r="TIZ4" s="3485"/>
      <c r="TJA4" s="3485"/>
      <c r="TJB4" s="3485"/>
      <c r="TJC4" s="3485"/>
      <c r="TJD4" s="3485"/>
      <c r="TJE4" s="3485"/>
      <c r="TJF4" s="3485"/>
      <c r="TJG4" s="3485"/>
      <c r="TJH4" s="3485"/>
      <c r="TJI4" s="3485"/>
      <c r="TJJ4" s="3485"/>
      <c r="TJK4" s="3485"/>
      <c r="TJL4" s="3485"/>
      <c r="TJM4" s="3485"/>
      <c r="TJN4" s="3485"/>
      <c r="TJO4" s="3485"/>
      <c r="TJP4" s="3485"/>
      <c r="TJQ4" s="3485"/>
      <c r="TJR4" s="3485"/>
      <c r="TJS4" s="3485"/>
      <c r="TJT4" s="3485"/>
      <c r="TJU4" s="3485"/>
      <c r="TJV4" s="3485"/>
      <c r="TJW4" s="3485"/>
      <c r="TJX4" s="3485"/>
      <c r="TJY4" s="3485"/>
      <c r="TJZ4" s="3485"/>
      <c r="TKA4" s="3485"/>
      <c r="TKB4" s="3485"/>
      <c r="TKC4" s="3485"/>
      <c r="TKD4" s="3485"/>
      <c r="TKE4" s="3485"/>
      <c r="TKF4" s="3485"/>
      <c r="TKG4" s="3485"/>
      <c r="TKH4" s="3485"/>
      <c r="TKI4" s="3485"/>
      <c r="TKJ4" s="3485"/>
      <c r="TKK4" s="3485"/>
      <c r="TKL4" s="3485"/>
      <c r="TKM4" s="3485"/>
      <c r="TKN4" s="3485"/>
      <c r="TKO4" s="3485"/>
      <c r="TKP4" s="3485"/>
      <c r="TKQ4" s="3485"/>
      <c r="TKR4" s="3485"/>
      <c r="TKS4" s="3485"/>
      <c r="TKT4" s="3485"/>
      <c r="TKU4" s="3485"/>
      <c r="TKV4" s="3485"/>
      <c r="TKW4" s="3485"/>
      <c r="TKX4" s="3485"/>
      <c r="TKY4" s="3485"/>
      <c r="TKZ4" s="3485"/>
      <c r="TLA4" s="3485"/>
      <c r="TLB4" s="3485"/>
      <c r="TLC4" s="3485"/>
      <c r="TLD4" s="3485"/>
      <c r="TLE4" s="3485"/>
      <c r="TLF4" s="3485"/>
      <c r="TLG4" s="3485"/>
      <c r="TLH4" s="3485"/>
      <c r="TLI4" s="3485"/>
      <c r="TLJ4" s="3485"/>
      <c r="TLK4" s="3485"/>
      <c r="TLL4" s="3485"/>
      <c r="TLM4" s="3485"/>
      <c r="TLN4" s="3485"/>
      <c r="TLO4" s="3485"/>
      <c r="TLP4" s="3485"/>
      <c r="TLQ4" s="3485"/>
      <c r="TLR4" s="3485"/>
      <c r="TLS4" s="3485"/>
      <c r="TLT4" s="3485"/>
      <c r="TLU4" s="3485"/>
      <c r="TLV4" s="3485"/>
      <c r="TLW4" s="3485"/>
      <c r="TLX4" s="3485"/>
      <c r="TLY4" s="3485"/>
      <c r="TLZ4" s="3485"/>
      <c r="TMA4" s="3485"/>
      <c r="TMB4" s="3485"/>
      <c r="TMC4" s="3485"/>
      <c r="TMD4" s="3485"/>
      <c r="TME4" s="3485"/>
      <c r="TMF4" s="3485"/>
      <c r="TMG4" s="3485"/>
      <c r="TMH4" s="3485"/>
      <c r="TMI4" s="3485"/>
      <c r="TMJ4" s="3485"/>
      <c r="TMK4" s="3485"/>
      <c r="TML4" s="3485"/>
      <c r="TMM4" s="3485"/>
      <c r="TMN4" s="3485"/>
      <c r="TMO4" s="3485"/>
      <c r="TMP4" s="3485"/>
      <c r="TMQ4" s="3485"/>
      <c r="TMR4" s="3485"/>
      <c r="TMS4" s="3485"/>
      <c r="TMT4" s="3485"/>
      <c r="TMU4" s="3485"/>
      <c r="TMV4" s="3485"/>
      <c r="TMW4" s="3485"/>
      <c r="TMX4" s="3485"/>
      <c r="TMY4" s="3485"/>
      <c r="TMZ4" s="3485"/>
      <c r="TNA4" s="3485"/>
      <c r="TNB4" s="3485"/>
      <c r="TNC4" s="3485"/>
      <c r="TND4" s="3485"/>
      <c r="TNE4" s="3485"/>
      <c r="TNF4" s="3485"/>
      <c r="TNG4" s="3485"/>
      <c r="TNH4" s="3485"/>
      <c r="TNI4" s="3485"/>
      <c r="TNJ4" s="3485"/>
      <c r="TNK4" s="3485"/>
      <c r="TNL4" s="3485"/>
      <c r="TNM4" s="3485"/>
      <c r="TNN4" s="3485"/>
      <c r="TNO4" s="3485"/>
      <c r="TNP4" s="3485"/>
      <c r="TNQ4" s="3485"/>
      <c r="TNR4" s="3485"/>
      <c r="TNS4" s="3485"/>
      <c r="TNT4" s="3485"/>
      <c r="TNU4" s="3485"/>
      <c r="TNV4" s="3485"/>
      <c r="TNW4" s="3485"/>
      <c r="TNX4" s="3485"/>
      <c r="TNY4" s="3485"/>
      <c r="TNZ4" s="3485"/>
      <c r="TOA4" s="3485"/>
      <c r="TOB4" s="3485"/>
      <c r="TOC4" s="3485"/>
      <c r="TOD4" s="3485"/>
      <c r="TOE4" s="3485"/>
      <c r="TOF4" s="3485"/>
      <c r="TOG4" s="3485"/>
      <c r="TOH4" s="3485"/>
      <c r="TOI4" s="3485"/>
      <c r="TOJ4" s="3485"/>
      <c r="TOK4" s="3485"/>
      <c r="TOL4" s="3485"/>
      <c r="TOM4" s="3485"/>
      <c r="TON4" s="3485"/>
      <c r="TOO4" s="3485"/>
      <c r="TOP4" s="3485"/>
      <c r="TOQ4" s="3485"/>
      <c r="TOR4" s="3485"/>
      <c r="TOS4" s="3485"/>
      <c r="TOT4" s="3485"/>
      <c r="TOU4" s="3485"/>
      <c r="TOV4" s="3485"/>
      <c r="TOW4" s="3485"/>
      <c r="TOX4" s="3485"/>
      <c r="TOY4" s="3485"/>
      <c r="TOZ4" s="3485"/>
      <c r="TPA4" s="3485"/>
      <c r="TPB4" s="3485"/>
      <c r="TPC4" s="3485"/>
      <c r="TPD4" s="3485"/>
      <c r="TPE4" s="3485"/>
      <c r="TPF4" s="3485"/>
      <c r="TPG4" s="3485"/>
      <c r="TPH4" s="3485"/>
      <c r="TPI4" s="3485"/>
      <c r="TPJ4" s="3485"/>
      <c r="TPK4" s="3485"/>
      <c r="TPL4" s="3485"/>
      <c r="TPM4" s="3485"/>
      <c r="TPN4" s="3485"/>
      <c r="TPO4" s="3485"/>
      <c r="TPP4" s="3485"/>
      <c r="TPQ4" s="3485"/>
      <c r="TPR4" s="3485"/>
      <c r="TPS4" s="3485"/>
      <c r="TPT4" s="3485"/>
      <c r="TPU4" s="3485"/>
      <c r="TPV4" s="3485"/>
      <c r="TPW4" s="3485"/>
      <c r="TPX4" s="3485"/>
      <c r="TPY4" s="3485"/>
      <c r="TPZ4" s="3485"/>
      <c r="TQA4" s="3485"/>
      <c r="TQB4" s="3485"/>
      <c r="TQC4" s="3485"/>
      <c r="TQD4" s="3485"/>
      <c r="TQE4" s="3485"/>
      <c r="TQF4" s="3485"/>
      <c r="TQG4" s="3485"/>
      <c r="TQH4" s="3485"/>
      <c r="TQI4" s="3485"/>
      <c r="TQJ4" s="3485"/>
      <c r="TQK4" s="3485"/>
      <c r="TQL4" s="3485"/>
      <c r="TQM4" s="3485"/>
      <c r="TQN4" s="3485"/>
      <c r="TQO4" s="3485"/>
      <c r="TQP4" s="3485"/>
      <c r="TQQ4" s="3485"/>
      <c r="TQR4" s="3485"/>
      <c r="TQS4" s="3485"/>
      <c r="TQT4" s="3485"/>
      <c r="TQU4" s="3485"/>
      <c r="TQV4" s="3485"/>
      <c r="TQW4" s="3485"/>
      <c r="TQX4" s="3485"/>
      <c r="TQY4" s="3485"/>
      <c r="TQZ4" s="3485"/>
      <c r="TRA4" s="3485"/>
      <c r="TRB4" s="3485"/>
      <c r="TRC4" s="3485"/>
      <c r="TRD4" s="3485"/>
      <c r="TRE4" s="3485"/>
      <c r="TRF4" s="3485"/>
      <c r="TRG4" s="3485"/>
      <c r="TRH4" s="3485"/>
      <c r="TRI4" s="3485"/>
      <c r="TRJ4" s="3485"/>
      <c r="TRK4" s="3485"/>
      <c r="TRL4" s="3485"/>
      <c r="TRM4" s="3485"/>
      <c r="TRN4" s="3485"/>
      <c r="TRO4" s="3485"/>
      <c r="TRP4" s="3485"/>
      <c r="TRQ4" s="3485"/>
      <c r="TRR4" s="3485"/>
      <c r="TRS4" s="3485"/>
      <c r="TRT4" s="3485"/>
      <c r="TRU4" s="3485"/>
      <c r="TRV4" s="3485"/>
      <c r="TRW4" s="3485"/>
      <c r="TRX4" s="3485"/>
      <c r="TRY4" s="3485"/>
      <c r="TRZ4" s="3485"/>
      <c r="TSA4" s="3485"/>
      <c r="TSB4" s="3485"/>
      <c r="TSC4" s="3485"/>
      <c r="TSD4" s="3485"/>
      <c r="TSE4" s="3485"/>
      <c r="TSF4" s="3485"/>
      <c r="TSG4" s="3485"/>
      <c r="TSH4" s="3485"/>
      <c r="TSI4" s="3485"/>
      <c r="TSJ4" s="3485"/>
      <c r="TSK4" s="3485"/>
      <c r="TSL4" s="3485"/>
      <c r="TSM4" s="3485"/>
      <c r="TSN4" s="3485"/>
      <c r="TSO4" s="3485"/>
      <c r="TSP4" s="3485"/>
      <c r="TSQ4" s="3485"/>
      <c r="TSR4" s="3485"/>
      <c r="TSS4" s="3485"/>
      <c r="TST4" s="3485"/>
      <c r="TSU4" s="3485"/>
      <c r="TSV4" s="3485"/>
      <c r="TSW4" s="3485"/>
      <c r="TSX4" s="3485"/>
      <c r="TSY4" s="3485"/>
      <c r="TSZ4" s="3485"/>
      <c r="TTA4" s="3485"/>
      <c r="TTB4" s="3485"/>
      <c r="TTC4" s="3485"/>
      <c r="TTD4" s="3485"/>
      <c r="TTE4" s="3485"/>
      <c r="TTF4" s="3485"/>
      <c r="TTG4" s="3485"/>
      <c r="TTH4" s="3485"/>
      <c r="TTI4" s="3485"/>
      <c r="TTJ4" s="3485"/>
      <c r="TTK4" s="3485"/>
      <c r="TTL4" s="3485"/>
      <c r="TTM4" s="3485"/>
      <c r="TTN4" s="3485"/>
      <c r="TTO4" s="3485"/>
      <c r="TTP4" s="3485"/>
      <c r="TTQ4" s="3485"/>
      <c r="TTR4" s="3485"/>
      <c r="TTS4" s="3485"/>
      <c r="TTT4" s="3485"/>
      <c r="TTU4" s="3485"/>
      <c r="TTV4" s="3485"/>
      <c r="TTW4" s="3485"/>
      <c r="TTX4" s="3485"/>
      <c r="TTY4" s="3485"/>
      <c r="TTZ4" s="3485"/>
      <c r="TUA4" s="3485"/>
      <c r="TUB4" s="3485"/>
      <c r="TUC4" s="3485"/>
      <c r="TUD4" s="3485"/>
      <c r="TUE4" s="3485"/>
      <c r="TUF4" s="3485"/>
      <c r="TUG4" s="3485"/>
      <c r="TUH4" s="3485"/>
      <c r="TUI4" s="3485"/>
      <c r="TUJ4" s="3485"/>
      <c r="TUK4" s="3485"/>
      <c r="TUL4" s="3485"/>
      <c r="TUM4" s="3485"/>
      <c r="TUN4" s="3485"/>
      <c r="TUO4" s="3485"/>
      <c r="TUP4" s="3485"/>
      <c r="TUQ4" s="3485"/>
      <c r="TUR4" s="3485"/>
      <c r="TUS4" s="3485"/>
      <c r="TUT4" s="3485"/>
      <c r="TUU4" s="3485"/>
      <c r="TUV4" s="3485"/>
      <c r="TUW4" s="3485"/>
      <c r="TUX4" s="3485"/>
      <c r="TUY4" s="3485"/>
      <c r="TUZ4" s="3485"/>
      <c r="TVA4" s="3485"/>
      <c r="TVB4" s="3485"/>
      <c r="TVC4" s="3485"/>
      <c r="TVD4" s="3485"/>
      <c r="TVE4" s="3485"/>
      <c r="TVF4" s="3485"/>
      <c r="TVG4" s="3485"/>
      <c r="TVH4" s="3485"/>
      <c r="TVI4" s="3485"/>
      <c r="TVJ4" s="3485"/>
      <c r="TVK4" s="3485"/>
      <c r="TVL4" s="3485"/>
      <c r="TVM4" s="3485"/>
      <c r="TVN4" s="3485"/>
      <c r="TVO4" s="3485"/>
      <c r="TVP4" s="3485"/>
      <c r="TVQ4" s="3485"/>
      <c r="TVR4" s="3485"/>
      <c r="TVS4" s="3485"/>
      <c r="TVT4" s="3485"/>
      <c r="TVU4" s="3485"/>
      <c r="TVV4" s="3485"/>
      <c r="TVW4" s="3485"/>
      <c r="TVX4" s="3485"/>
      <c r="TVY4" s="3485"/>
      <c r="TVZ4" s="3485"/>
      <c r="TWA4" s="3485"/>
      <c r="TWB4" s="3485"/>
      <c r="TWC4" s="3485"/>
      <c r="TWD4" s="3485"/>
      <c r="TWE4" s="3485"/>
      <c r="TWF4" s="3485"/>
      <c r="TWG4" s="3485"/>
      <c r="TWH4" s="3485"/>
      <c r="TWI4" s="3485"/>
      <c r="TWJ4" s="3485"/>
      <c r="TWK4" s="3485"/>
      <c r="TWL4" s="3485"/>
      <c r="TWM4" s="3485"/>
      <c r="TWN4" s="3485"/>
      <c r="TWO4" s="3485"/>
      <c r="TWP4" s="3485"/>
      <c r="TWQ4" s="3485"/>
      <c r="TWR4" s="3485"/>
      <c r="TWS4" s="3485"/>
      <c r="TWT4" s="3485"/>
      <c r="TWU4" s="3485"/>
      <c r="TWV4" s="3485"/>
      <c r="TWW4" s="3485"/>
      <c r="TWX4" s="3485"/>
      <c r="TWY4" s="3485"/>
      <c r="TWZ4" s="3485"/>
      <c r="TXA4" s="3485"/>
      <c r="TXB4" s="3485"/>
      <c r="TXC4" s="3485"/>
      <c r="TXD4" s="3485"/>
      <c r="TXE4" s="3485"/>
      <c r="TXF4" s="3485"/>
      <c r="TXG4" s="3485"/>
      <c r="TXH4" s="3485"/>
      <c r="TXI4" s="3485"/>
      <c r="TXJ4" s="3485"/>
      <c r="TXK4" s="3485"/>
      <c r="TXL4" s="3485"/>
      <c r="TXM4" s="3485"/>
      <c r="TXN4" s="3485"/>
      <c r="TXO4" s="3485"/>
      <c r="TXP4" s="3485"/>
      <c r="TXQ4" s="3485"/>
      <c r="TXR4" s="3485"/>
      <c r="TXS4" s="3485"/>
      <c r="TXT4" s="3485"/>
      <c r="TXU4" s="3485"/>
      <c r="TXV4" s="3485"/>
      <c r="TXW4" s="3485"/>
      <c r="TXX4" s="3485"/>
      <c r="TXY4" s="3485"/>
      <c r="TXZ4" s="3485"/>
      <c r="TYA4" s="3485"/>
      <c r="TYB4" s="3485"/>
      <c r="TYC4" s="3485"/>
      <c r="TYD4" s="3485"/>
      <c r="TYE4" s="3485"/>
      <c r="TYF4" s="3485"/>
      <c r="TYG4" s="3485"/>
      <c r="TYH4" s="3485"/>
      <c r="TYI4" s="3485"/>
      <c r="TYJ4" s="3485"/>
      <c r="TYK4" s="3485"/>
      <c r="TYL4" s="3485"/>
      <c r="TYM4" s="3485"/>
      <c r="TYN4" s="3485"/>
      <c r="TYO4" s="3485"/>
      <c r="TYP4" s="3485"/>
      <c r="TYQ4" s="3485"/>
      <c r="TYR4" s="3485"/>
      <c r="TYS4" s="3485"/>
      <c r="TYT4" s="3485"/>
      <c r="TYU4" s="3485"/>
      <c r="TYV4" s="3485"/>
      <c r="TYW4" s="3485"/>
      <c r="TYX4" s="3485"/>
      <c r="TYY4" s="3485"/>
      <c r="TYZ4" s="3485"/>
      <c r="TZA4" s="3485"/>
      <c r="TZB4" s="3485"/>
      <c r="TZC4" s="3485"/>
      <c r="TZD4" s="3485"/>
      <c r="TZE4" s="3485"/>
      <c r="TZF4" s="3485"/>
      <c r="TZG4" s="3485"/>
      <c r="TZH4" s="3485"/>
      <c r="TZI4" s="3485"/>
      <c r="TZJ4" s="3485"/>
      <c r="TZK4" s="3485"/>
      <c r="TZL4" s="3485"/>
      <c r="TZM4" s="3485"/>
      <c r="TZN4" s="3485"/>
      <c r="TZO4" s="3485"/>
      <c r="TZP4" s="3485"/>
      <c r="TZQ4" s="3485"/>
      <c r="TZR4" s="3485"/>
      <c r="TZS4" s="3485"/>
      <c r="TZT4" s="3485"/>
      <c r="TZU4" s="3485"/>
      <c r="TZV4" s="3485"/>
      <c r="TZW4" s="3485"/>
      <c r="TZX4" s="3485"/>
      <c r="TZY4" s="3485"/>
      <c r="TZZ4" s="3485"/>
      <c r="UAA4" s="3485"/>
      <c r="UAB4" s="3485"/>
      <c r="UAC4" s="3485"/>
      <c r="UAD4" s="3485"/>
      <c r="UAE4" s="3485"/>
      <c r="UAF4" s="3485"/>
      <c r="UAG4" s="3485"/>
      <c r="UAH4" s="3485"/>
      <c r="UAI4" s="3485"/>
      <c r="UAJ4" s="3485"/>
      <c r="UAK4" s="3485"/>
      <c r="UAL4" s="3485"/>
      <c r="UAM4" s="3485"/>
      <c r="UAN4" s="3485"/>
      <c r="UAO4" s="3485"/>
      <c r="UAP4" s="3485"/>
      <c r="UAQ4" s="3485"/>
      <c r="UAR4" s="3485"/>
      <c r="UAS4" s="3485"/>
      <c r="UAT4" s="3485"/>
      <c r="UAU4" s="3485"/>
      <c r="UAV4" s="3485"/>
      <c r="UAW4" s="3485"/>
      <c r="UAX4" s="3485"/>
      <c r="UAY4" s="3485"/>
      <c r="UAZ4" s="3485"/>
      <c r="UBA4" s="3485"/>
      <c r="UBB4" s="3485"/>
      <c r="UBC4" s="3485"/>
      <c r="UBD4" s="3485"/>
      <c r="UBE4" s="3485"/>
      <c r="UBF4" s="3485"/>
      <c r="UBG4" s="3485"/>
      <c r="UBH4" s="3485"/>
      <c r="UBI4" s="3485"/>
      <c r="UBJ4" s="3485"/>
      <c r="UBK4" s="3485"/>
      <c r="UBL4" s="3485"/>
      <c r="UBM4" s="3485"/>
      <c r="UBN4" s="3485"/>
      <c r="UBO4" s="3485"/>
      <c r="UBP4" s="3485"/>
      <c r="UBQ4" s="3485"/>
      <c r="UBR4" s="3485"/>
      <c r="UBS4" s="3485"/>
      <c r="UBT4" s="3485"/>
      <c r="UBU4" s="3485"/>
      <c r="UBV4" s="3485"/>
      <c r="UBW4" s="3485"/>
      <c r="UBX4" s="3485"/>
      <c r="UBY4" s="3485"/>
      <c r="UBZ4" s="3485"/>
      <c r="UCA4" s="3485"/>
      <c r="UCB4" s="3485"/>
      <c r="UCC4" s="3485"/>
      <c r="UCD4" s="3485"/>
      <c r="UCE4" s="3485"/>
      <c r="UCF4" s="3485"/>
      <c r="UCG4" s="3485"/>
      <c r="UCH4" s="3485"/>
      <c r="UCI4" s="3485"/>
      <c r="UCJ4" s="3485"/>
      <c r="UCK4" s="3485"/>
      <c r="UCL4" s="3485"/>
      <c r="UCM4" s="3485"/>
      <c r="UCN4" s="3485"/>
      <c r="UCO4" s="3485"/>
      <c r="UCP4" s="3485"/>
      <c r="UCQ4" s="3485"/>
      <c r="UCR4" s="3485"/>
      <c r="UCS4" s="3485"/>
      <c r="UCT4" s="3485"/>
      <c r="UCU4" s="3485"/>
      <c r="UCV4" s="3485"/>
      <c r="UCW4" s="3485"/>
      <c r="UCX4" s="3485"/>
      <c r="UCY4" s="3485"/>
      <c r="UCZ4" s="3485"/>
      <c r="UDA4" s="3485"/>
      <c r="UDB4" s="3485"/>
      <c r="UDC4" s="3485"/>
      <c r="UDD4" s="3485"/>
      <c r="UDE4" s="3485"/>
      <c r="UDF4" s="3485"/>
      <c r="UDG4" s="3485"/>
      <c r="UDH4" s="3485"/>
      <c r="UDI4" s="3485"/>
      <c r="UDJ4" s="3485"/>
      <c r="UDK4" s="3485"/>
      <c r="UDL4" s="3485"/>
      <c r="UDM4" s="3485"/>
      <c r="UDN4" s="3485"/>
      <c r="UDO4" s="3485"/>
      <c r="UDP4" s="3485"/>
      <c r="UDQ4" s="3485"/>
      <c r="UDR4" s="3485"/>
      <c r="UDS4" s="3485"/>
      <c r="UDT4" s="3485"/>
      <c r="UDU4" s="3485"/>
      <c r="UDV4" s="3485"/>
      <c r="UDW4" s="3485"/>
      <c r="UDX4" s="3485"/>
      <c r="UDY4" s="3485"/>
      <c r="UDZ4" s="3485"/>
      <c r="UEA4" s="3485"/>
      <c r="UEB4" s="3485"/>
      <c r="UEC4" s="3485"/>
      <c r="UED4" s="3485"/>
      <c r="UEE4" s="3485"/>
      <c r="UEF4" s="3485"/>
      <c r="UEG4" s="3485"/>
      <c r="UEH4" s="3485"/>
      <c r="UEI4" s="3485"/>
      <c r="UEJ4" s="3485"/>
      <c r="UEK4" s="3485"/>
      <c r="UEL4" s="3485"/>
      <c r="UEM4" s="3485"/>
      <c r="UEN4" s="3485"/>
      <c r="UEO4" s="3485"/>
      <c r="UEP4" s="3485"/>
      <c r="UEQ4" s="3485"/>
      <c r="UER4" s="3485"/>
      <c r="UES4" s="3485"/>
      <c r="UET4" s="3485"/>
      <c r="UEU4" s="3485"/>
      <c r="UEV4" s="3485"/>
      <c r="UEW4" s="3485"/>
      <c r="UEX4" s="3485"/>
      <c r="UEY4" s="3485"/>
      <c r="UEZ4" s="3485"/>
      <c r="UFA4" s="3485"/>
      <c r="UFB4" s="3485"/>
      <c r="UFC4" s="3485"/>
      <c r="UFD4" s="3485"/>
      <c r="UFE4" s="3485"/>
      <c r="UFF4" s="3485"/>
      <c r="UFG4" s="3485"/>
      <c r="UFH4" s="3485"/>
      <c r="UFI4" s="3485"/>
      <c r="UFJ4" s="3485"/>
      <c r="UFK4" s="3485"/>
      <c r="UFL4" s="3485"/>
      <c r="UFM4" s="3485"/>
      <c r="UFN4" s="3485"/>
      <c r="UFO4" s="3485"/>
      <c r="UFP4" s="3485"/>
      <c r="UFQ4" s="3485"/>
      <c r="UFR4" s="3485"/>
      <c r="UFS4" s="3485"/>
      <c r="UFT4" s="3485"/>
      <c r="UFU4" s="3485"/>
      <c r="UFV4" s="3485"/>
      <c r="UFW4" s="3485"/>
      <c r="UFX4" s="3485"/>
      <c r="UFY4" s="3485"/>
      <c r="UFZ4" s="3485"/>
      <c r="UGA4" s="3485"/>
      <c r="UGB4" s="3485"/>
      <c r="UGC4" s="3485"/>
      <c r="UGD4" s="3485"/>
      <c r="UGE4" s="3485"/>
      <c r="UGF4" s="3485"/>
      <c r="UGG4" s="3485"/>
      <c r="UGH4" s="3485"/>
      <c r="UGI4" s="3485"/>
      <c r="UGJ4" s="3485"/>
      <c r="UGK4" s="3485"/>
      <c r="UGL4" s="3485"/>
      <c r="UGM4" s="3485"/>
      <c r="UGN4" s="3485"/>
      <c r="UGO4" s="3485"/>
      <c r="UGP4" s="3485"/>
      <c r="UGQ4" s="3485"/>
      <c r="UGR4" s="3485"/>
      <c r="UGS4" s="3485"/>
      <c r="UGT4" s="3485"/>
      <c r="UGU4" s="3485"/>
      <c r="UGV4" s="3485"/>
      <c r="UGW4" s="3485"/>
      <c r="UGX4" s="3485"/>
      <c r="UGY4" s="3485"/>
      <c r="UGZ4" s="3485"/>
      <c r="UHA4" s="3485"/>
      <c r="UHB4" s="3485"/>
      <c r="UHC4" s="3485"/>
      <c r="UHD4" s="3485"/>
      <c r="UHE4" s="3485"/>
      <c r="UHF4" s="3485"/>
      <c r="UHG4" s="3485"/>
      <c r="UHH4" s="3485"/>
      <c r="UHI4" s="3485"/>
      <c r="UHJ4" s="3485"/>
      <c r="UHK4" s="3485"/>
      <c r="UHL4" s="3485"/>
      <c r="UHM4" s="3485"/>
      <c r="UHN4" s="3485"/>
      <c r="UHO4" s="3485"/>
      <c r="UHP4" s="3485"/>
      <c r="UHQ4" s="3485"/>
      <c r="UHR4" s="3485"/>
      <c r="UHS4" s="3485"/>
      <c r="UHT4" s="3485"/>
      <c r="UHU4" s="3485"/>
      <c r="UHV4" s="3485"/>
      <c r="UHW4" s="3485"/>
      <c r="UHX4" s="3485"/>
      <c r="UHY4" s="3485"/>
      <c r="UHZ4" s="3485"/>
      <c r="UIA4" s="3485"/>
      <c r="UIB4" s="3485"/>
      <c r="UIC4" s="3485"/>
      <c r="UID4" s="3485"/>
      <c r="UIE4" s="3485"/>
      <c r="UIF4" s="3485"/>
      <c r="UIG4" s="3485"/>
      <c r="UIH4" s="3485"/>
      <c r="UII4" s="3485"/>
      <c r="UIJ4" s="3485"/>
      <c r="UIK4" s="3485"/>
      <c r="UIL4" s="3485"/>
      <c r="UIM4" s="3485"/>
      <c r="UIN4" s="3485"/>
      <c r="UIO4" s="3485"/>
      <c r="UIP4" s="3485"/>
      <c r="UIQ4" s="3485"/>
      <c r="UIR4" s="3485"/>
      <c r="UIS4" s="3485"/>
      <c r="UIT4" s="3485"/>
      <c r="UIU4" s="3485"/>
      <c r="UIV4" s="3485"/>
      <c r="UIW4" s="3485"/>
      <c r="UIX4" s="3485"/>
      <c r="UIY4" s="3485"/>
      <c r="UIZ4" s="3485"/>
      <c r="UJA4" s="3485"/>
      <c r="UJB4" s="3485"/>
      <c r="UJC4" s="3485"/>
      <c r="UJD4" s="3485"/>
      <c r="UJE4" s="3485"/>
      <c r="UJF4" s="3485"/>
      <c r="UJG4" s="3485"/>
      <c r="UJH4" s="3485"/>
      <c r="UJI4" s="3485"/>
      <c r="UJJ4" s="3485"/>
      <c r="UJK4" s="3485"/>
      <c r="UJL4" s="3485"/>
      <c r="UJM4" s="3485"/>
      <c r="UJN4" s="3485"/>
      <c r="UJO4" s="3485"/>
      <c r="UJP4" s="3485"/>
      <c r="UJQ4" s="3485"/>
      <c r="UJR4" s="3485"/>
      <c r="UJS4" s="3485"/>
      <c r="UJT4" s="3485"/>
      <c r="UJU4" s="3485"/>
      <c r="UJV4" s="3485"/>
      <c r="UJW4" s="3485"/>
      <c r="UJX4" s="3485"/>
      <c r="UJY4" s="3485"/>
      <c r="UJZ4" s="3485"/>
      <c r="UKA4" s="3485"/>
      <c r="UKB4" s="3485"/>
      <c r="UKC4" s="3485"/>
      <c r="UKD4" s="3485"/>
      <c r="UKE4" s="3485"/>
      <c r="UKF4" s="3485"/>
      <c r="UKG4" s="3485"/>
      <c r="UKH4" s="3485"/>
      <c r="UKI4" s="3485"/>
      <c r="UKJ4" s="3485"/>
      <c r="UKK4" s="3485"/>
      <c r="UKL4" s="3485"/>
      <c r="UKM4" s="3485"/>
      <c r="UKN4" s="3485"/>
      <c r="UKO4" s="3485"/>
      <c r="UKP4" s="3485"/>
      <c r="UKQ4" s="3485"/>
      <c r="UKR4" s="3485"/>
      <c r="UKS4" s="3485"/>
      <c r="UKT4" s="3485"/>
      <c r="UKU4" s="3485"/>
      <c r="UKV4" s="3485"/>
      <c r="UKW4" s="3485"/>
      <c r="UKX4" s="3485"/>
      <c r="UKY4" s="3485"/>
      <c r="UKZ4" s="3485"/>
      <c r="ULA4" s="3485"/>
      <c r="ULB4" s="3485"/>
      <c r="ULC4" s="3485"/>
      <c r="ULD4" s="3485"/>
      <c r="ULE4" s="3485"/>
      <c r="ULF4" s="3485"/>
      <c r="ULG4" s="3485"/>
      <c r="ULH4" s="3485"/>
      <c r="ULI4" s="3485"/>
      <c r="ULJ4" s="3485"/>
      <c r="ULK4" s="3485"/>
      <c r="ULL4" s="3485"/>
      <c r="ULM4" s="3485"/>
      <c r="ULN4" s="3485"/>
      <c r="ULO4" s="3485"/>
      <c r="ULP4" s="3485"/>
      <c r="ULQ4" s="3485"/>
      <c r="ULR4" s="3485"/>
      <c r="ULS4" s="3485"/>
      <c r="ULT4" s="3485"/>
      <c r="ULU4" s="3485"/>
      <c r="ULV4" s="3485"/>
      <c r="ULW4" s="3485"/>
      <c r="ULX4" s="3485"/>
      <c r="ULY4" s="3485"/>
      <c r="ULZ4" s="3485"/>
      <c r="UMA4" s="3485"/>
      <c r="UMB4" s="3485"/>
      <c r="UMC4" s="3485"/>
      <c r="UMD4" s="3485"/>
      <c r="UME4" s="3485"/>
      <c r="UMF4" s="3485"/>
      <c r="UMG4" s="3485"/>
      <c r="UMH4" s="3485"/>
      <c r="UMI4" s="3485"/>
      <c r="UMJ4" s="3485"/>
      <c r="UMK4" s="3485"/>
      <c r="UML4" s="3485"/>
      <c r="UMM4" s="3485"/>
      <c r="UMN4" s="3485"/>
      <c r="UMO4" s="3485"/>
      <c r="UMP4" s="3485"/>
      <c r="UMQ4" s="3485"/>
      <c r="UMR4" s="3485"/>
      <c r="UMS4" s="3485"/>
      <c r="UMT4" s="3485"/>
      <c r="UMU4" s="3485"/>
      <c r="UMV4" s="3485"/>
      <c r="UMW4" s="3485"/>
      <c r="UMX4" s="3485"/>
      <c r="UMY4" s="3485"/>
      <c r="UMZ4" s="3485"/>
      <c r="UNA4" s="3485"/>
      <c r="UNB4" s="3485"/>
      <c r="UNC4" s="3485"/>
      <c r="UND4" s="3485"/>
      <c r="UNE4" s="3485"/>
      <c r="UNF4" s="3485"/>
      <c r="UNG4" s="3485"/>
      <c r="UNH4" s="3485"/>
      <c r="UNI4" s="3485"/>
      <c r="UNJ4" s="3485"/>
      <c r="UNK4" s="3485"/>
      <c r="UNL4" s="3485"/>
      <c r="UNM4" s="3485"/>
      <c r="UNN4" s="3485"/>
      <c r="UNO4" s="3485"/>
      <c r="UNP4" s="3485"/>
      <c r="UNQ4" s="3485"/>
      <c r="UNR4" s="3485"/>
      <c r="UNS4" s="3485"/>
      <c r="UNT4" s="3485"/>
      <c r="UNU4" s="3485"/>
      <c r="UNV4" s="3485"/>
      <c r="UNW4" s="3485"/>
      <c r="UNX4" s="3485"/>
      <c r="UNY4" s="3485"/>
      <c r="UNZ4" s="3485"/>
      <c r="UOA4" s="3485"/>
      <c r="UOB4" s="3485"/>
      <c r="UOC4" s="3485"/>
      <c r="UOD4" s="3485"/>
      <c r="UOE4" s="3485"/>
      <c r="UOF4" s="3485"/>
      <c r="UOG4" s="3485"/>
      <c r="UOH4" s="3485"/>
      <c r="UOI4" s="3485"/>
      <c r="UOJ4" s="3485"/>
      <c r="UOK4" s="3485"/>
      <c r="UOL4" s="3485"/>
      <c r="UOM4" s="3485"/>
      <c r="UON4" s="3485"/>
      <c r="UOO4" s="3485"/>
      <c r="UOP4" s="3485"/>
      <c r="UOQ4" s="3485"/>
      <c r="UOR4" s="3485"/>
      <c r="UOS4" s="3485"/>
      <c r="UOT4" s="3485"/>
      <c r="UOU4" s="3485"/>
      <c r="UOV4" s="3485"/>
      <c r="UOW4" s="3485"/>
      <c r="UOX4" s="3485"/>
      <c r="UOY4" s="3485"/>
      <c r="UOZ4" s="3485"/>
      <c r="UPA4" s="3485"/>
      <c r="UPB4" s="3485"/>
      <c r="UPC4" s="3485"/>
      <c r="UPD4" s="3485"/>
      <c r="UPE4" s="3485"/>
      <c r="UPF4" s="3485"/>
      <c r="UPG4" s="3485"/>
      <c r="UPH4" s="3485"/>
      <c r="UPI4" s="3485"/>
      <c r="UPJ4" s="3485"/>
      <c r="UPK4" s="3485"/>
      <c r="UPL4" s="3485"/>
      <c r="UPM4" s="3485"/>
      <c r="UPN4" s="3485"/>
      <c r="UPO4" s="3485"/>
      <c r="UPP4" s="3485"/>
      <c r="UPQ4" s="3485"/>
      <c r="UPR4" s="3485"/>
      <c r="UPS4" s="3485"/>
      <c r="UPT4" s="3485"/>
      <c r="UPU4" s="3485"/>
      <c r="UPV4" s="3485"/>
      <c r="UPW4" s="3485"/>
      <c r="UPX4" s="3485"/>
      <c r="UPY4" s="3485"/>
      <c r="UPZ4" s="3485"/>
      <c r="UQA4" s="3485"/>
      <c r="UQB4" s="3485"/>
      <c r="UQC4" s="3485"/>
      <c r="UQD4" s="3485"/>
      <c r="UQE4" s="3485"/>
      <c r="UQF4" s="3485"/>
      <c r="UQG4" s="3485"/>
      <c r="UQH4" s="3485"/>
      <c r="UQI4" s="3485"/>
      <c r="UQJ4" s="3485"/>
      <c r="UQK4" s="3485"/>
      <c r="UQL4" s="3485"/>
      <c r="UQM4" s="3485"/>
      <c r="UQN4" s="3485"/>
      <c r="UQO4" s="3485"/>
      <c r="UQP4" s="3485"/>
      <c r="UQQ4" s="3485"/>
      <c r="UQR4" s="3485"/>
      <c r="UQS4" s="3485"/>
      <c r="UQT4" s="3485"/>
      <c r="UQU4" s="3485"/>
      <c r="UQV4" s="3485"/>
      <c r="UQW4" s="3485"/>
      <c r="UQX4" s="3485"/>
      <c r="UQY4" s="3485"/>
      <c r="UQZ4" s="3485"/>
      <c r="URA4" s="3485"/>
      <c r="URB4" s="3485"/>
      <c r="URC4" s="3485"/>
      <c r="URD4" s="3485"/>
      <c r="URE4" s="3485"/>
      <c r="URF4" s="3485"/>
      <c r="URG4" s="3485"/>
      <c r="URH4" s="3485"/>
      <c r="URI4" s="3485"/>
      <c r="URJ4" s="3485"/>
      <c r="URK4" s="3485"/>
      <c r="URL4" s="3485"/>
      <c r="URM4" s="3485"/>
      <c r="URN4" s="3485"/>
      <c r="URO4" s="3485"/>
      <c r="URP4" s="3485"/>
      <c r="URQ4" s="3485"/>
      <c r="URR4" s="3485"/>
      <c r="URS4" s="3485"/>
      <c r="URT4" s="3485"/>
      <c r="URU4" s="3485"/>
      <c r="URV4" s="3485"/>
      <c r="URW4" s="3485"/>
      <c r="URX4" s="3485"/>
      <c r="URY4" s="3485"/>
      <c r="URZ4" s="3485"/>
      <c r="USA4" s="3485"/>
      <c r="USB4" s="3485"/>
      <c r="USC4" s="3485"/>
      <c r="USD4" s="3485"/>
      <c r="USE4" s="3485"/>
      <c r="USF4" s="3485"/>
      <c r="USG4" s="3485"/>
      <c r="USH4" s="3485"/>
      <c r="USI4" s="3485"/>
      <c r="USJ4" s="3485"/>
      <c r="USK4" s="3485"/>
      <c r="USL4" s="3485"/>
      <c r="USM4" s="3485"/>
      <c r="USN4" s="3485"/>
      <c r="USO4" s="3485"/>
      <c r="USP4" s="3485"/>
      <c r="USQ4" s="3485"/>
      <c r="USR4" s="3485"/>
      <c r="USS4" s="3485"/>
      <c r="UST4" s="3485"/>
      <c r="USU4" s="3485"/>
      <c r="USV4" s="3485"/>
      <c r="USW4" s="3485"/>
      <c r="USX4" s="3485"/>
      <c r="USY4" s="3485"/>
      <c r="USZ4" s="3485"/>
      <c r="UTA4" s="3485"/>
      <c r="UTB4" s="3485"/>
      <c r="UTC4" s="3485"/>
      <c r="UTD4" s="3485"/>
      <c r="UTE4" s="3485"/>
      <c r="UTF4" s="3485"/>
      <c r="UTG4" s="3485"/>
      <c r="UTH4" s="3485"/>
      <c r="UTI4" s="3485"/>
      <c r="UTJ4" s="3485"/>
      <c r="UTK4" s="3485"/>
      <c r="UTL4" s="3485"/>
      <c r="UTM4" s="3485"/>
      <c r="UTN4" s="3485"/>
      <c r="UTO4" s="3485"/>
      <c r="UTP4" s="3485"/>
      <c r="UTQ4" s="3485"/>
      <c r="UTR4" s="3485"/>
      <c r="UTS4" s="3485"/>
      <c r="UTT4" s="3485"/>
      <c r="UTU4" s="3485"/>
      <c r="UTV4" s="3485"/>
      <c r="UTW4" s="3485"/>
      <c r="UTX4" s="3485"/>
      <c r="UTY4" s="3485"/>
      <c r="UTZ4" s="3485"/>
      <c r="UUA4" s="3485"/>
      <c r="UUB4" s="3485"/>
      <c r="UUC4" s="3485"/>
      <c r="UUD4" s="3485"/>
      <c r="UUE4" s="3485"/>
      <c r="UUF4" s="3485"/>
      <c r="UUG4" s="3485"/>
      <c r="UUH4" s="3485"/>
      <c r="UUI4" s="3485"/>
      <c r="UUJ4" s="3485"/>
      <c r="UUK4" s="3485"/>
      <c r="UUL4" s="3485"/>
      <c r="UUM4" s="3485"/>
      <c r="UUN4" s="3485"/>
      <c r="UUO4" s="3485"/>
      <c r="UUP4" s="3485"/>
      <c r="UUQ4" s="3485"/>
      <c r="UUR4" s="3485"/>
      <c r="UUS4" s="3485"/>
      <c r="UUT4" s="3485"/>
      <c r="UUU4" s="3485"/>
      <c r="UUV4" s="3485"/>
      <c r="UUW4" s="3485"/>
      <c r="UUX4" s="3485"/>
      <c r="UUY4" s="3485"/>
      <c r="UUZ4" s="3485"/>
      <c r="UVA4" s="3485"/>
      <c r="UVB4" s="3485"/>
      <c r="UVC4" s="3485"/>
      <c r="UVD4" s="3485"/>
      <c r="UVE4" s="3485"/>
      <c r="UVF4" s="3485"/>
      <c r="UVG4" s="3485"/>
      <c r="UVH4" s="3485"/>
      <c r="UVI4" s="3485"/>
      <c r="UVJ4" s="3485"/>
      <c r="UVK4" s="3485"/>
      <c r="UVL4" s="3485"/>
      <c r="UVM4" s="3485"/>
      <c r="UVN4" s="3485"/>
      <c r="UVO4" s="3485"/>
      <c r="UVP4" s="3485"/>
      <c r="UVQ4" s="3485"/>
      <c r="UVR4" s="3485"/>
      <c r="UVS4" s="3485"/>
      <c r="UVT4" s="3485"/>
      <c r="UVU4" s="3485"/>
      <c r="UVV4" s="3485"/>
      <c r="UVW4" s="3485"/>
      <c r="UVX4" s="3485"/>
      <c r="UVY4" s="3485"/>
      <c r="UVZ4" s="3485"/>
      <c r="UWA4" s="3485"/>
      <c r="UWB4" s="3485"/>
      <c r="UWC4" s="3485"/>
      <c r="UWD4" s="3485"/>
      <c r="UWE4" s="3485"/>
      <c r="UWF4" s="3485"/>
      <c r="UWG4" s="3485"/>
      <c r="UWH4" s="3485"/>
      <c r="UWI4" s="3485"/>
      <c r="UWJ4" s="3485"/>
      <c r="UWK4" s="3485"/>
      <c r="UWL4" s="3485"/>
      <c r="UWM4" s="3485"/>
      <c r="UWN4" s="3485"/>
      <c r="UWO4" s="3485"/>
      <c r="UWP4" s="3485"/>
      <c r="UWQ4" s="3485"/>
      <c r="UWR4" s="3485"/>
      <c r="UWS4" s="3485"/>
      <c r="UWT4" s="3485"/>
      <c r="UWU4" s="3485"/>
      <c r="UWV4" s="3485"/>
      <c r="UWW4" s="3485"/>
      <c r="UWX4" s="3485"/>
      <c r="UWY4" s="3485"/>
      <c r="UWZ4" s="3485"/>
      <c r="UXA4" s="3485"/>
      <c r="UXB4" s="3485"/>
      <c r="UXC4" s="3485"/>
      <c r="UXD4" s="3485"/>
      <c r="UXE4" s="3485"/>
      <c r="UXF4" s="3485"/>
      <c r="UXG4" s="3485"/>
      <c r="UXH4" s="3485"/>
      <c r="UXI4" s="3485"/>
      <c r="UXJ4" s="3485"/>
      <c r="UXK4" s="3485"/>
      <c r="UXL4" s="3485"/>
      <c r="UXM4" s="3485"/>
      <c r="UXN4" s="3485"/>
      <c r="UXO4" s="3485"/>
      <c r="UXP4" s="3485"/>
      <c r="UXQ4" s="3485"/>
      <c r="UXR4" s="3485"/>
      <c r="UXS4" s="3485"/>
      <c r="UXT4" s="3485"/>
      <c r="UXU4" s="3485"/>
      <c r="UXV4" s="3485"/>
      <c r="UXW4" s="3485"/>
      <c r="UXX4" s="3485"/>
      <c r="UXY4" s="3485"/>
      <c r="UXZ4" s="3485"/>
      <c r="UYA4" s="3485"/>
      <c r="UYB4" s="3485"/>
      <c r="UYC4" s="3485"/>
      <c r="UYD4" s="3485"/>
      <c r="UYE4" s="3485"/>
      <c r="UYF4" s="3485"/>
      <c r="UYG4" s="3485"/>
      <c r="UYH4" s="3485"/>
      <c r="UYI4" s="3485"/>
      <c r="UYJ4" s="3485"/>
      <c r="UYK4" s="3485"/>
      <c r="UYL4" s="3485"/>
      <c r="UYM4" s="3485"/>
      <c r="UYN4" s="3485"/>
      <c r="UYO4" s="3485"/>
      <c r="UYP4" s="3485"/>
      <c r="UYQ4" s="3485"/>
      <c r="UYR4" s="3485"/>
      <c r="UYS4" s="3485"/>
      <c r="UYT4" s="3485"/>
      <c r="UYU4" s="3485"/>
      <c r="UYV4" s="3485"/>
      <c r="UYW4" s="3485"/>
      <c r="UYX4" s="3485"/>
      <c r="UYY4" s="3485"/>
      <c r="UYZ4" s="3485"/>
      <c r="UZA4" s="3485"/>
      <c r="UZB4" s="3485"/>
      <c r="UZC4" s="3485"/>
      <c r="UZD4" s="3485"/>
      <c r="UZE4" s="3485"/>
      <c r="UZF4" s="3485"/>
      <c r="UZG4" s="3485"/>
      <c r="UZH4" s="3485"/>
      <c r="UZI4" s="3485"/>
      <c r="UZJ4" s="3485"/>
      <c r="UZK4" s="3485"/>
      <c r="UZL4" s="3485"/>
      <c r="UZM4" s="3485"/>
      <c r="UZN4" s="3485"/>
      <c r="UZO4" s="3485"/>
      <c r="UZP4" s="3485"/>
      <c r="UZQ4" s="3485"/>
      <c r="UZR4" s="3485"/>
      <c r="UZS4" s="3485"/>
      <c r="UZT4" s="3485"/>
      <c r="UZU4" s="3485"/>
      <c r="UZV4" s="3485"/>
      <c r="UZW4" s="3485"/>
      <c r="UZX4" s="3485"/>
      <c r="UZY4" s="3485"/>
      <c r="UZZ4" s="3485"/>
      <c r="VAA4" s="3485"/>
      <c r="VAB4" s="3485"/>
      <c r="VAC4" s="3485"/>
      <c r="VAD4" s="3485"/>
      <c r="VAE4" s="3485"/>
      <c r="VAF4" s="3485"/>
      <c r="VAG4" s="3485"/>
      <c r="VAH4" s="3485"/>
      <c r="VAI4" s="3485"/>
      <c r="VAJ4" s="3485"/>
      <c r="VAK4" s="3485"/>
      <c r="VAL4" s="3485"/>
      <c r="VAM4" s="3485"/>
      <c r="VAN4" s="3485"/>
      <c r="VAO4" s="3485"/>
      <c r="VAP4" s="3485"/>
      <c r="VAQ4" s="3485"/>
      <c r="VAR4" s="3485"/>
      <c r="VAS4" s="3485"/>
      <c r="VAT4" s="3485"/>
      <c r="VAU4" s="3485"/>
      <c r="VAV4" s="3485"/>
      <c r="VAW4" s="3485"/>
      <c r="VAX4" s="3485"/>
      <c r="VAY4" s="3485"/>
      <c r="VAZ4" s="3485"/>
      <c r="VBA4" s="3485"/>
      <c r="VBB4" s="3485"/>
      <c r="VBC4" s="3485"/>
      <c r="VBD4" s="3485"/>
      <c r="VBE4" s="3485"/>
      <c r="VBF4" s="3485"/>
      <c r="VBG4" s="3485"/>
      <c r="VBH4" s="3485"/>
      <c r="VBI4" s="3485"/>
      <c r="VBJ4" s="3485"/>
      <c r="VBK4" s="3485"/>
      <c r="VBL4" s="3485"/>
      <c r="VBM4" s="3485"/>
      <c r="VBN4" s="3485"/>
      <c r="VBO4" s="3485"/>
      <c r="VBP4" s="3485"/>
      <c r="VBQ4" s="3485"/>
      <c r="VBR4" s="3485"/>
      <c r="VBS4" s="3485"/>
      <c r="VBT4" s="3485"/>
      <c r="VBU4" s="3485"/>
      <c r="VBV4" s="3485"/>
      <c r="VBW4" s="3485"/>
      <c r="VBX4" s="3485"/>
      <c r="VBY4" s="3485"/>
      <c r="VBZ4" s="3485"/>
      <c r="VCA4" s="3485"/>
      <c r="VCB4" s="3485"/>
      <c r="VCC4" s="3485"/>
      <c r="VCD4" s="3485"/>
      <c r="VCE4" s="3485"/>
      <c r="VCF4" s="3485"/>
      <c r="VCG4" s="3485"/>
      <c r="VCH4" s="3485"/>
      <c r="VCI4" s="3485"/>
      <c r="VCJ4" s="3485"/>
      <c r="VCK4" s="3485"/>
      <c r="VCL4" s="3485"/>
      <c r="VCM4" s="3485"/>
      <c r="VCN4" s="3485"/>
      <c r="VCO4" s="3485"/>
      <c r="VCP4" s="3485"/>
      <c r="VCQ4" s="3485"/>
      <c r="VCR4" s="3485"/>
      <c r="VCS4" s="3485"/>
      <c r="VCT4" s="3485"/>
      <c r="VCU4" s="3485"/>
      <c r="VCV4" s="3485"/>
      <c r="VCW4" s="3485"/>
      <c r="VCX4" s="3485"/>
      <c r="VCY4" s="3485"/>
      <c r="VCZ4" s="3485"/>
      <c r="VDA4" s="3485"/>
      <c r="VDB4" s="3485"/>
      <c r="VDC4" s="3485"/>
      <c r="VDD4" s="3485"/>
      <c r="VDE4" s="3485"/>
      <c r="VDF4" s="3485"/>
      <c r="VDG4" s="3485"/>
      <c r="VDH4" s="3485"/>
      <c r="VDI4" s="3485"/>
      <c r="VDJ4" s="3485"/>
      <c r="VDK4" s="3485"/>
      <c r="VDL4" s="3485"/>
      <c r="VDM4" s="3485"/>
      <c r="VDN4" s="3485"/>
      <c r="VDO4" s="3485"/>
      <c r="VDP4" s="3485"/>
      <c r="VDQ4" s="3485"/>
      <c r="VDR4" s="3485"/>
      <c r="VDS4" s="3485"/>
      <c r="VDT4" s="3485"/>
      <c r="VDU4" s="3485"/>
      <c r="VDV4" s="3485"/>
      <c r="VDW4" s="3485"/>
      <c r="VDX4" s="3485"/>
      <c r="VDY4" s="3485"/>
      <c r="VDZ4" s="3485"/>
      <c r="VEA4" s="3485"/>
      <c r="VEB4" s="3485"/>
      <c r="VEC4" s="3485"/>
      <c r="VED4" s="3485"/>
      <c r="VEE4" s="3485"/>
      <c r="VEF4" s="3485"/>
      <c r="VEG4" s="3485"/>
      <c r="VEH4" s="3485"/>
      <c r="VEI4" s="3485"/>
      <c r="VEJ4" s="3485"/>
      <c r="VEK4" s="3485"/>
      <c r="VEL4" s="3485"/>
      <c r="VEM4" s="3485"/>
      <c r="VEN4" s="3485"/>
      <c r="VEO4" s="3485"/>
      <c r="VEP4" s="3485"/>
      <c r="VEQ4" s="3485"/>
      <c r="VER4" s="3485"/>
      <c r="VES4" s="3485"/>
      <c r="VET4" s="3485"/>
      <c r="VEU4" s="3485"/>
      <c r="VEV4" s="3485"/>
      <c r="VEW4" s="3485"/>
      <c r="VEX4" s="3485"/>
      <c r="VEY4" s="3485"/>
      <c r="VEZ4" s="3485"/>
      <c r="VFA4" s="3485"/>
      <c r="VFB4" s="3485"/>
      <c r="VFC4" s="3485"/>
      <c r="VFD4" s="3485"/>
      <c r="VFE4" s="3485"/>
      <c r="VFF4" s="3485"/>
      <c r="VFG4" s="3485"/>
      <c r="VFH4" s="3485"/>
      <c r="VFI4" s="3485"/>
      <c r="VFJ4" s="3485"/>
      <c r="VFK4" s="3485"/>
      <c r="VFL4" s="3485"/>
      <c r="VFM4" s="3485"/>
      <c r="VFN4" s="3485"/>
      <c r="VFO4" s="3485"/>
      <c r="VFP4" s="3485"/>
      <c r="VFQ4" s="3485"/>
      <c r="VFR4" s="3485"/>
      <c r="VFS4" s="3485"/>
      <c r="VFT4" s="3485"/>
      <c r="VFU4" s="3485"/>
      <c r="VFV4" s="3485"/>
      <c r="VFW4" s="3485"/>
      <c r="VFX4" s="3485"/>
      <c r="VFY4" s="3485"/>
      <c r="VFZ4" s="3485"/>
      <c r="VGA4" s="3485"/>
      <c r="VGB4" s="3485"/>
      <c r="VGC4" s="3485"/>
      <c r="VGD4" s="3485"/>
      <c r="VGE4" s="3485"/>
      <c r="VGF4" s="3485"/>
      <c r="VGG4" s="3485"/>
      <c r="VGH4" s="3485"/>
      <c r="VGI4" s="3485"/>
      <c r="VGJ4" s="3485"/>
      <c r="VGK4" s="3485"/>
      <c r="VGL4" s="3485"/>
      <c r="VGM4" s="3485"/>
      <c r="VGN4" s="3485"/>
      <c r="VGO4" s="3485"/>
      <c r="VGP4" s="3485"/>
      <c r="VGQ4" s="3485"/>
      <c r="VGR4" s="3485"/>
      <c r="VGS4" s="3485"/>
      <c r="VGT4" s="3485"/>
      <c r="VGU4" s="3485"/>
      <c r="VGV4" s="3485"/>
      <c r="VGW4" s="3485"/>
      <c r="VGX4" s="3485"/>
      <c r="VGY4" s="3485"/>
      <c r="VGZ4" s="3485"/>
      <c r="VHA4" s="3485"/>
      <c r="VHB4" s="3485"/>
      <c r="VHC4" s="3485"/>
      <c r="VHD4" s="3485"/>
      <c r="VHE4" s="3485"/>
      <c r="VHF4" s="3485"/>
      <c r="VHG4" s="3485"/>
      <c r="VHH4" s="3485"/>
      <c r="VHI4" s="3485"/>
      <c r="VHJ4" s="3485"/>
      <c r="VHK4" s="3485"/>
      <c r="VHL4" s="3485"/>
      <c r="VHM4" s="3485"/>
      <c r="VHN4" s="3485"/>
      <c r="VHO4" s="3485"/>
      <c r="VHP4" s="3485"/>
      <c r="VHQ4" s="3485"/>
      <c r="VHR4" s="3485"/>
      <c r="VHS4" s="3485"/>
      <c r="VHT4" s="3485"/>
      <c r="VHU4" s="3485"/>
      <c r="VHV4" s="3485"/>
      <c r="VHW4" s="3485"/>
      <c r="VHX4" s="3485"/>
      <c r="VHY4" s="3485"/>
      <c r="VHZ4" s="3485"/>
      <c r="VIA4" s="3485"/>
      <c r="VIB4" s="3485"/>
      <c r="VIC4" s="3485"/>
      <c r="VID4" s="3485"/>
      <c r="VIE4" s="3485"/>
      <c r="VIF4" s="3485"/>
      <c r="VIG4" s="3485"/>
      <c r="VIH4" s="3485"/>
      <c r="VII4" s="3485"/>
      <c r="VIJ4" s="3485"/>
      <c r="VIK4" s="3485"/>
      <c r="VIL4" s="3485"/>
      <c r="VIM4" s="3485"/>
      <c r="VIN4" s="3485"/>
      <c r="VIO4" s="3485"/>
      <c r="VIP4" s="3485"/>
      <c r="VIQ4" s="3485"/>
      <c r="VIR4" s="3485"/>
      <c r="VIS4" s="3485"/>
      <c r="VIT4" s="3485"/>
      <c r="VIU4" s="3485"/>
      <c r="VIV4" s="3485"/>
      <c r="VIW4" s="3485"/>
      <c r="VIX4" s="3485"/>
      <c r="VIY4" s="3485"/>
      <c r="VIZ4" s="3485"/>
      <c r="VJA4" s="3485"/>
      <c r="VJB4" s="3485"/>
      <c r="VJC4" s="3485"/>
      <c r="VJD4" s="3485"/>
      <c r="VJE4" s="3485"/>
      <c r="VJF4" s="3485"/>
      <c r="VJG4" s="3485"/>
      <c r="VJH4" s="3485"/>
      <c r="VJI4" s="3485"/>
      <c r="VJJ4" s="3485"/>
      <c r="VJK4" s="3485"/>
      <c r="VJL4" s="3485"/>
      <c r="VJM4" s="3485"/>
      <c r="VJN4" s="3485"/>
      <c r="VJO4" s="3485"/>
      <c r="VJP4" s="3485"/>
      <c r="VJQ4" s="3485"/>
      <c r="VJR4" s="3485"/>
      <c r="VJS4" s="3485"/>
      <c r="VJT4" s="3485"/>
      <c r="VJU4" s="3485"/>
      <c r="VJV4" s="3485"/>
      <c r="VJW4" s="3485"/>
      <c r="VJX4" s="3485"/>
      <c r="VJY4" s="3485"/>
      <c r="VJZ4" s="3485"/>
      <c r="VKA4" s="3485"/>
      <c r="VKB4" s="3485"/>
      <c r="VKC4" s="3485"/>
      <c r="VKD4" s="3485"/>
      <c r="VKE4" s="3485"/>
      <c r="VKF4" s="3485"/>
      <c r="VKG4" s="3485"/>
      <c r="VKH4" s="3485"/>
      <c r="VKI4" s="3485"/>
      <c r="VKJ4" s="3485"/>
      <c r="VKK4" s="3485"/>
      <c r="VKL4" s="3485"/>
      <c r="VKM4" s="3485"/>
      <c r="VKN4" s="3485"/>
      <c r="VKO4" s="3485"/>
      <c r="VKP4" s="3485"/>
      <c r="VKQ4" s="3485"/>
      <c r="VKR4" s="3485"/>
      <c r="VKS4" s="3485"/>
      <c r="VKT4" s="3485"/>
      <c r="VKU4" s="3485"/>
      <c r="VKV4" s="3485"/>
      <c r="VKW4" s="3485"/>
      <c r="VKX4" s="3485"/>
      <c r="VKY4" s="3485"/>
      <c r="VKZ4" s="3485"/>
      <c r="VLA4" s="3485"/>
      <c r="VLB4" s="3485"/>
      <c r="VLC4" s="3485"/>
      <c r="VLD4" s="3485"/>
      <c r="VLE4" s="3485"/>
      <c r="VLF4" s="3485"/>
      <c r="VLG4" s="3485"/>
      <c r="VLH4" s="3485"/>
      <c r="VLI4" s="3485"/>
      <c r="VLJ4" s="3485"/>
      <c r="VLK4" s="3485"/>
      <c r="VLL4" s="3485"/>
      <c r="VLM4" s="3485"/>
      <c r="VLN4" s="3485"/>
      <c r="VLO4" s="3485"/>
      <c r="VLP4" s="3485"/>
      <c r="VLQ4" s="3485"/>
      <c r="VLR4" s="3485"/>
      <c r="VLS4" s="3485"/>
      <c r="VLT4" s="3485"/>
      <c r="VLU4" s="3485"/>
      <c r="VLV4" s="3485"/>
      <c r="VLW4" s="3485"/>
      <c r="VLX4" s="3485"/>
      <c r="VLY4" s="3485"/>
      <c r="VLZ4" s="3485"/>
      <c r="VMA4" s="3485"/>
      <c r="VMB4" s="3485"/>
      <c r="VMC4" s="3485"/>
      <c r="VMD4" s="3485"/>
      <c r="VME4" s="3485"/>
      <c r="VMF4" s="3485"/>
      <c r="VMG4" s="3485"/>
      <c r="VMH4" s="3485"/>
      <c r="VMI4" s="3485"/>
      <c r="VMJ4" s="3485"/>
      <c r="VMK4" s="3485"/>
      <c r="VML4" s="3485"/>
      <c r="VMM4" s="3485"/>
      <c r="VMN4" s="3485"/>
      <c r="VMO4" s="3485"/>
      <c r="VMP4" s="3485"/>
      <c r="VMQ4" s="3485"/>
      <c r="VMR4" s="3485"/>
      <c r="VMS4" s="3485"/>
      <c r="VMT4" s="3485"/>
      <c r="VMU4" s="3485"/>
      <c r="VMV4" s="3485"/>
      <c r="VMW4" s="3485"/>
      <c r="VMX4" s="3485"/>
      <c r="VMY4" s="3485"/>
      <c r="VMZ4" s="3485"/>
      <c r="VNA4" s="3485"/>
      <c r="VNB4" s="3485"/>
      <c r="VNC4" s="3485"/>
      <c r="VND4" s="3485"/>
      <c r="VNE4" s="3485"/>
      <c r="VNF4" s="3485"/>
      <c r="VNG4" s="3485"/>
      <c r="VNH4" s="3485"/>
      <c r="VNI4" s="3485"/>
      <c r="VNJ4" s="3485"/>
      <c r="VNK4" s="3485"/>
      <c r="VNL4" s="3485"/>
      <c r="VNM4" s="3485"/>
      <c r="VNN4" s="3485"/>
      <c r="VNO4" s="3485"/>
      <c r="VNP4" s="3485"/>
      <c r="VNQ4" s="3485"/>
      <c r="VNR4" s="3485"/>
      <c r="VNS4" s="3485"/>
      <c r="VNT4" s="3485"/>
      <c r="VNU4" s="3485"/>
      <c r="VNV4" s="3485"/>
      <c r="VNW4" s="3485"/>
      <c r="VNX4" s="3485"/>
      <c r="VNY4" s="3485"/>
      <c r="VNZ4" s="3485"/>
      <c r="VOA4" s="3485"/>
      <c r="VOB4" s="3485"/>
      <c r="VOC4" s="3485"/>
      <c r="VOD4" s="3485"/>
      <c r="VOE4" s="3485"/>
      <c r="VOF4" s="3485"/>
      <c r="VOG4" s="3485"/>
      <c r="VOH4" s="3485"/>
      <c r="VOI4" s="3485"/>
      <c r="VOJ4" s="3485"/>
      <c r="VOK4" s="3485"/>
      <c r="VOL4" s="3485"/>
      <c r="VOM4" s="3485"/>
      <c r="VON4" s="3485"/>
      <c r="VOO4" s="3485"/>
      <c r="VOP4" s="3485"/>
      <c r="VOQ4" s="3485"/>
      <c r="VOR4" s="3485"/>
      <c r="VOS4" s="3485"/>
      <c r="VOT4" s="3485"/>
      <c r="VOU4" s="3485"/>
      <c r="VOV4" s="3485"/>
      <c r="VOW4" s="3485"/>
      <c r="VOX4" s="3485"/>
      <c r="VOY4" s="3485"/>
      <c r="VOZ4" s="3485"/>
      <c r="VPA4" s="3485"/>
      <c r="VPB4" s="3485"/>
      <c r="VPC4" s="3485"/>
      <c r="VPD4" s="3485"/>
      <c r="VPE4" s="3485"/>
      <c r="VPF4" s="3485"/>
      <c r="VPG4" s="3485"/>
      <c r="VPH4" s="3485"/>
      <c r="VPI4" s="3485"/>
      <c r="VPJ4" s="3485"/>
      <c r="VPK4" s="3485"/>
      <c r="VPL4" s="3485"/>
      <c r="VPM4" s="3485"/>
      <c r="VPN4" s="3485"/>
      <c r="VPO4" s="3485"/>
      <c r="VPP4" s="3485"/>
      <c r="VPQ4" s="3485"/>
      <c r="VPR4" s="3485"/>
      <c r="VPS4" s="3485"/>
      <c r="VPT4" s="3485"/>
      <c r="VPU4" s="3485"/>
      <c r="VPV4" s="3485"/>
      <c r="VPW4" s="3485"/>
      <c r="VPX4" s="3485"/>
      <c r="VPY4" s="3485"/>
      <c r="VPZ4" s="3485"/>
      <c r="VQA4" s="3485"/>
      <c r="VQB4" s="3485"/>
      <c r="VQC4" s="3485"/>
      <c r="VQD4" s="3485"/>
      <c r="VQE4" s="3485"/>
      <c r="VQF4" s="3485"/>
      <c r="VQG4" s="3485"/>
      <c r="VQH4" s="3485"/>
      <c r="VQI4" s="3485"/>
      <c r="VQJ4" s="3485"/>
      <c r="VQK4" s="3485"/>
      <c r="VQL4" s="3485"/>
      <c r="VQM4" s="3485"/>
      <c r="VQN4" s="3485"/>
      <c r="VQO4" s="3485"/>
      <c r="VQP4" s="3485"/>
      <c r="VQQ4" s="3485"/>
      <c r="VQR4" s="3485"/>
      <c r="VQS4" s="3485"/>
      <c r="VQT4" s="3485"/>
      <c r="VQU4" s="3485"/>
      <c r="VQV4" s="3485"/>
      <c r="VQW4" s="3485"/>
      <c r="VQX4" s="3485"/>
      <c r="VQY4" s="3485"/>
      <c r="VQZ4" s="3485"/>
      <c r="VRA4" s="3485"/>
      <c r="VRB4" s="3485"/>
      <c r="VRC4" s="3485"/>
      <c r="VRD4" s="3485"/>
      <c r="VRE4" s="3485"/>
      <c r="VRF4" s="3485"/>
      <c r="VRG4" s="3485"/>
      <c r="VRH4" s="3485"/>
      <c r="VRI4" s="3485"/>
      <c r="VRJ4" s="3485"/>
      <c r="VRK4" s="3485"/>
      <c r="VRL4" s="3485"/>
      <c r="VRM4" s="3485"/>
      <c r="VRN4" s="3485"/>
      <c r="VRO4" s="3485"/>
      <c r="VRP4" s="3485"/>
      <c r="VRQ4" s="3485"/>
      <c r="VRR4" s="3485"/>
      <c r="VRS4" s="3485"/>
      <c r="VRT4" s="3485"/>
      <c r="VRU4" s="3485"/>
      <c r="VRV4" s="3485"/>
      <c r="VRW4" s="3485"/>
      <c r="VRX4" s="3485"/>
      <c r="VRY4" s="3485"/>
      <c r="VRZ4" s="3485"/>
      <c r="VSA4" s="3485"/>
      <c r="VSB4" s="3485"/>
      <c r="VSC4" s="3485"/>
      <c r="VSD4" s="3485"/>
      <c r="VSE4" s="3485"/>
      <c r="VSF4" s="3485"/>
      <c r="VSG4" s="3485"/>
      <c r="VSH4" s="3485"/>
      <c r="VSI4" s="3485"/>
      <c r="VSJ4" s="3485"/>
      <c r="VSK4" s="3485"/>
      <c r="VSL4" s="3485"/>
      <c r="VSM4" s="3485"/>
      <c r="VSN4" s="3485"/>
      <c r="VSO4" s="3485"/>
      <c r="VSP4" s="3485"/>
      <c r="VSQ4" s="3485"/>
      <c r="VSR4" s="3485"/>
      <c r="VSS4" s="3485"/>
      <c r="VST4" s="3485"/>
      <c r="VSU4" s="3485"/>
      <c r="VSV4" s="3485"/>
      <c r="VSW4" s="3485"/>
      <c r="VSX4" s="3485"/>
      <c r="VSY4" s="3485"/>
      <c r="VSZ4" s="3485"/>
      <c r="VTA4" s="3485"/>
      <c r="VTB4" s="3485"/>
      <c r="VTC4" s="3485"/>
      <c r="VTD4" s="3485"/>
      <c r="VTE4" s="3485"/>
      <c r="VTF4" s="3485"/>
      <c r="VTG4" s="3485"/>
      <c r="VTH4" s="3485"/>
      <c r="VTI4" s="3485"/>
      <c r="VTJ4" s="3485"/>
      <c r="VTK4" s="3485"/>
      <c r="VTL4" s="3485"/>
      <c r="VTM4" s="3485"/>
      <c r="VTN4" s="3485"/>
      <c r="VTO4" s="3485"/>
      <c r="VTP4" s="3485"/>
      <c r="VTQ4" s="3485"/>
      <c r="VTR4" s="3485"/>
      <c r="VTS4" s="3485"/>
      <c r="VTT4" s="3485"/>
      <c r="VTU4" s="3485"/>
      <c r="VTV4" s="3485"/>
      <c r="VTW4" s="3485"/>
      <c r="VTX4" s="3485"/>
      <c r="VTY4" s="3485"/>
      <c r="VTZ4" s="3485"/>
      <c r="VUA4" s="3485"/>
      <c r="VUB4" s="3485"/>
      <c r="VUC4" s="3485"/>
      <c r="VUD4" s="3485"/>
      <c r="VUE4" s="3485"/>
      <c r="VUF4" s="3485"/>
      <c r="VUG4" s="3485"/>
      <c r="VUH4" s="3485"/>
      <c r="VUI4" s="3485"/>
      <c r="VUJ4" s="3485"/>
      <c r="VUK4" s="3485"/>
      <c r="VUL4" s="3485"/>
      <c r="VUM4" s="3485"/>
      <c r="VUN4" s="3485"/>
      <c r="VUO4" s="3485"/>
      <c r="VUP4" s="3485"/>
      <c r="VUQ4" s="3485"/>
      <c r="VUR4" s="3485"/>
      <c r="VUS4" s="3485"/>
      <c r="VUT4" s="3485"/>
      <c r="VUU4" s="3485"/>
      <c r="VUV4" s="3485"/>
      <c r="VUW4" s="3485"/>
      <c r="VUX4" s="3485"/>
      <c r="VUY4" s="3485"/>
      <c r="VUZ4" s="3485"/>
      <c r="VVA4" s="3485"/>
      <c r="VVB4" s="3485"/>
      <c r="VVC4" s="3485"/>
      <c r="VVD4" s="3485"/>
      <c r="VVE4" s="3485"/>
      <c r="VVF4" s="3485"/>
      <c r="VVG4" s="3485"/>
      <c r="VVH4" s="3485"/>
      <c r="VVI4" s="3485"/>
      <c r="VVJ4" s="3485"/>
      <c r="VVK4" s="3485"/>
      <c r="VVL4" s="3485"/>
      <c r="VVM4" s="3485"/>
      <c r="VVN4" s="3485"/>
      <c r="VVO4" s="3485"/>
      <c r="VVP4" s="3485"/>
      <c r="VVQ4" s="3485"/>
      <c r="VVR4" s="3485"/>
      <c r="VVS4" s="3485"/>
      <c r="VVT4" s="3485"/>
      <c r="VVU4" s="3485"/>
      <c r="VVV4" s="3485"/>
      <c r="VVW4" s="3485"/>
      <c r="VVX4" s="3485"/>
      <c r="VVY4" s="3485"/>
      <c r="VVZ4" s="3485"/>
      <c r="VWA4" s="3485"/>
      <c r="VWB4" s="3485"/>
      <c r="VWC4" s="3485"/>
      <c r="VWD4" s="3485"/>
      <c r="VWE4" s="3485"/>
      <c r="VWF4" s="3485"/>
      <c r="VWG4" s="3485"/>
      <c r="VWH4" s="3485"/>
      <c r="VWI4" s="3485"/>
      <c r="VWJ4" s="3485"/>
      <c r="VWK4" s="3485"/>
      <c r="VWL4" s="3485"/>
      <c r="VWM4" s="3485"/>
      <c r="VWN4" s="3485"/>
      <c r="VWO4" s="3485"/>
      <c r="VWP4" s="3485"/>
      <c r="VWQ4" s="3485"/>
      <c r="VWR4" s="3485"/>
      <c r="VWS4" s="3485"/>
      <c r="VWT4" s="3485"/>
      <c r="VWU4" s="3485"/>
      <c r="VWV4" s="3485"/>
      <c r="VWW4" s="3485"/>
      <c r="VWX4" s="3485"/>
      <c r="VWY4" s="3485"/>
      <c r="VWZ4" s="3485"/>
      <c r="VXA4" s="3485"/>
      <c r="VXB4" s="3485"/>
      <c r="VXC4" s="3485"/>
      <c r="VXD4" s="3485"/>
      <c r="VXE4" s="3485"/>
      <c r="VXF4" s="3485"/>
      <c r="VXG4" s="3485"/>
      <c r="VXH4" s="3485"/>
      <c r="VXI4" s="3485"/>
      <c r="VXJ4" s="3485"/>
      <c r="VXK4" s="3485"/>
      <c r="VXL4" s="3485"/>
      <c r="VXM4" s="3485"/>
      <c r="VXN4" s="3485"/>
      <c r="VXO4" s="3485"/>
      <c r="VXP4" s="3485"/>
      <c r="VXQ4" s="3485"/>
      <c r="VXR4" s="3485"/>
      <c r="VXS4" s="3485"/>
      <c r="VXT4" s="3485"/>
      <c r="VXU4" s="3485"/>
      <c r="VXV4" s="3485"/>
      <c r="VXW4" s="3485"/>
      <c r="VXX4" s="3485"/>
      <c r="VXY4" s="3485"/>
      <c r="VXZ4" s="3485"/>
      <c r="VYA4" s="3485"/>
      <c r="VYB4" s="3485"/>
      <c r="VYC4" s="3485"/>
      <c r="VYD4" s="3485"/>
      <c r="VYE4" s="3485"/>
      <c r="VYF4" s="3485"/>
      <c r="VYG4" s="3485"/>
      <c r="VYH4" s="3485"/>
      <c r="VYI4" s="3485"/>
      <c r="VYJ4" s="3485"/>
      <c r="VYK4" s="3485"/>
      <c r="VYL4" s="3485"/>
      <c r="VYM4" s="3485"/>
      <c r="VYN4" s="3485"/>
      <c r="VYO4" s="3485"/>
      <c r="VYP4" s="3485"/>
      <c r="VYQ4" s="3485"/>
      <c r="VYR4" s="3485"/>
      <c r="VYS4" s="3485"/>
      <c r="VYT4" s="3485"/>
      <c r="VYU4" s="3485"/>
      <c r="VYV4" s="3485"/>
      <c r="VYW4" s="3485"/>
      <c r="VYX4" s="3485"/>
      <c r="VYY4" s="3485"/>
      <c r="VYZ4" s="3485"/>
      <c r="VZA4" s="3485"/>
      <c r="VZB4" s="3485"/>
      <c r="VZC4" s="3485"/>
      <c r="VZD4" s="3485"/>
      <c r="VZE4" s="3485"/>
      <c r="VZF4" s="3485"/>
      <c r="VZG4" s="3485"/>
      <c r="VZH4" s="3485"/>
      <c r="VZI4" s="3485"/>
      <c r="VZJ4" s="3485"/>
      <c r="VZK4" s="3485"/>
      <c r="VZL4" s="3485"/>
      <c r="VZM4" s="3485"/>
      <c r="VZN4" s="3485"/>
      <c r="VZO4" s="3485"/>
      <c r="VZP4" s="3485"/>
      <c r="VZQ4" s="3485"/>
      <c r="VZR4" s="3485"/>
      <c r="VZS4" s="3485"/>
      <c r="VZT4" s="3485"/>
      <c r="VZU4" s="3485"/>
      <c r="VZV4" s="3485"/>
      <c r="VZW4" s="3485"/>
      <c r="VZX4" s="3485"/>
      <c r="VZY4" s="3485"/>
      <c r="VZZ4" s="3485"/>
      <c r="WAA4" s="3485"/>
      <c r="WAB4" s="3485"/>
      <c r="WAC4" s="3485"/>
      <c r="WAD4" s="3485"/>
      <c r="WAE4" s="3485"/>
      <c r="WAF4" s="3485"/>
      <c r="WAG4" s="3485"/>
      <c r="WAH4" s="3485"/>
      <c r="WAI4" s="3485"/>
      <c r="WAJ4" s="3485"/>
      <c r="WAK4" s="3485"/>
      <c r="WAL4" s="3485"/>
      <c r="WAM4" s="3485"/>
      <c r="WAN4" s="3485"/>
      <c r="WAO4" s="3485"/>
      <c r="WAP4" s="3485"/>
      <c r="WAQ4" s="3485"/>
      <c r="WAR4" s="3485"/>
      <c r="WAS4" s="3485"/>
      <c r="WAT4" s="3485"/>
      <c r="WAU4" s="3485"/>
      <c r="WAV4" s="3485"/>
      <c r="WAW4" s="3485"/>
      <c r="WAX4" s="3485"/>
      <c r="WAY4" s="3485"/>
      <c r="WAZ4" s="3485"/>
      <c r="WBA4" s="3485"/>
      <c r="WBB4" s="3485"/>
      <c r="WBC4" s="3485"/>
      <c r="WBD4" s="3485"/>
      <c r="WBE4" s="3485"/>
      <c r="WBF4" s="3485"/>
      <c r="WBG4" s="3485"/>
      <c r="WBH4" s="3485"/>
      <c r="WBI4" s="3485"/>
      <c r="WBJ4" s="3485"/>
      <c r="WBK4" s="3485"/>
      <c r="WBL4" s="3485"/>
      <c r="WBM4" s="3485"/>
      <c r="WBN4" s="3485"/>
      <c r="WBO4" s="3485"/>
      <c r="WBP4" s="3485"/>
      <c r="WBQ4" s="3485"/>
      <c r="WBR4" s="3485"/>
      <c r="WBS4" s="3485"/>
      <c r="WBT4" s="3485"/>
      <c r="WBU4" s="3485"/>
      <c r="WBV4" s="3485"/>
      <c r="WBW4" s="3485"/>
      <c r="WBX4" s="3485"/>
      <c r="WBY4" s="3485"/>
      <c r="WBZ4" s="3485"/>
      <c r="WCA4" s="3485"/>
      <c r="WCB4" s="3485"/>
      <c r="WCC4" s="3485"/>
      <c r="WCD4" s="3485"/>
      <c r="WCE4" s="3485"/>
      <c r="WCF4" s="3485"/>
      <c r="WCG4" s="3485"/>
      <c r="WCH4" s="3485"/>
      <c r="WCI4" s="3485"/>
      <c r="WCJ4" s="3485"/>
      <c r="WCK4" s="3485"/>
      <c r="WCL4" s="3485"/>
      <c r="WCM4" s="3485"/>
      <c r="WCN4" s="3485"/>
      <c r="WCO4" s="3485"/>
      <c r="WCP4" s="3485"/>
      <c r="WCQ4" s="3485"/>
      <c r="WCR4" s="3485"/>
      <c r="WCS4" s="3485"/>
      <c r="WCT4" s="3485"/>
      <c r="WCU4" s="3485"/>
      <c r="WCV4" s="3485"/>
      <c r="WCW4" s="3485"/>
      <c r="WCX4" s="3485"/>
      <c r="WCY4" s="3485"/>
      <c r="WCZ4" s="3485"/>
      <c r="WDA4" s="3485"/>
      <c r="WDB4" s="3485"/>
      <c r="WDC4" s="3485"/>
      <c r="WDD4" s="3485"/>
      <c r="WDE4" s="3485"/>
      <c r="WDF4" s="3485"/>
      <c r="WDG4" s="3485"/>
      <c r="WDH4" s="3485"/>
      <c r="WDI4" s="3485"/>
      <c r="WDJ4" s="3485"/>
      <c r="WDK4" s="3485"/>
      <c r="WDL4" s="3485"/>
      <c r="WDM4" s="3485"/>
      <c r="WDN4" s="3485"/>
      <c r="WDO4" s="3485"/>
      <c r="WDP4" s="3485"/>
      <c r="WDQ4" s="3485"/>
      <c r="WDR4" s="3485"/>
      <c r="WDS4" s="3485"/>
      <c r="WDT4" s="3485"/>
      <c r="WDU4" s="3485"/>
      <c r="WDV4" s="3485"/>
      <c r="WDW4" s="3485"/>
      <c r="WDX4" s="3485"/>
      <c r="WDY4" s="3485"/>
      <c r="WDZ4" s="3485"/>
      <c r="WEA4" s="3485"/>
      <c r="WEB4" s="3485"/>
      <c r="WEC4" s="3485"/>
      <c r="WED4" s="3485"/>
      <c r="WEE4" s="3485"/>
      <c r="WEF4" s="3485"/>
      <c r="WEG4" s="3485"/>
      <c r="WEH4" s="3485"/>
      <c r="WEI4" s="3485"/>
      <c r="WEJ4" s="3485"/>
      <c r="WEK4" s="3485"/>
      <c r="WEL4" s="3485"/>
      <c r="WEM4" s="3485"/>
      <c r="WEN4" s="3485"/>
      <c r="WEO4" s="3485"/>
      <c r="WEP4" s="3485"/>
      <c r="WEQ4" s="3485"/>
      <c r="WER4" s="3485"/>
      <c r="WES4" s="3485"/>
      <c r="WET4" s="3485"/>
      <c r="WEU4" s="3485"/>
      <c r="WEV4" s="3485"/>
      <c r="WEW4" s="3485"/>
      <c r="WEX4" s="3485"/>
      <c r="WEY4" s="3485"/>
      <c r="WEZ4" s="3485"/>
      <c r="WFA4" s="3485"/>
      <c r="WFB4" s="3485"/>
      <c r="WFC4" s="3485"/>
      <c r="WFD4" s="3485"/>
      <c r="WFE4" s="3485"/>
      <c r="WFF4" s="3485"/>
      <c r="WFG4" s="3485"/>
      <c r="WFH4" s="3485"/>
      <c r="WFI4" s="3485"/>
      <c r="WFJ4" s="3485"/>
      <c r="WFK4" s="3485"/>
      <c r="WFL4" s="3485"/>
      <c r="WFM4" s="3485"/>
      <c r="WFN4" s="3485"/>
      <c r="WFO4" s="3485"/>
      <c r="WFP4" s="3485"/>
      <c r="WFQ4" s="3485"/>
      <c r="WFR4" s="3485"/>
      <c r="WFS4" s="3485"/>
      <c r="WFT4" s="3485"/>
      <c r="WFU4" s="3485"/>
      <c r="WFV4" s="3485"/>
      <c r="WFW4" s="3485"/>
      <c r="WFX4" s="3485"/>
      <c r="WFY4" s="3485"/>
      <c r="WFZ4" s="3485"/>
      <c r="WGA4" s="3485"/>
      <c r="WGB4" s="3485"/>
      <c r="WGC4" s="3485"/>
      <c r="WGD4" s="3485"/>
      <c r="WGE4" s="3485"/>
      <c r="WGF4" s="3485"/>
      <c r="WGG4" s="3485"/>
      <c r="WGH4" s="3485"/>
      <c r="WGI4" s="3485"/>
      <c r="WGJ4" s="3485"/>
      <c r="WGK4" s="3485"/>
      <c r="WGL4" s="3485"/>
      <c r="WGM4" s="3485"/>
      <c r="WGN4" s="3485"/>
      <c r="WGO4" s="3485"/>
      <c r="WGP4" s="3485"/>
      <c r="WGQ4" s="3485"/>
      <c r="WGR4" s="3485"/>
      <c r="WGS4" s="3485"/>
      <c r="WGT4" s="3485"/>
      <c r="WGU4" s="3485"/>
      <c r="WGV4" s="3485"/>
      <c r="WGW4" s="3485"/>
      <c r="WGX4" s="3485"/>
      <c r="WGY4" s="3485"/>
      <c r="WGZ4" s="3485"/>
      <c r="WHA4" s="3485"/>
      <c r="WHB4" s="3485"/>
      <c r="WHC4" s="3485"/>
      <c r="WHD4" s="3485"/>
      <c r="WHE4" s="3485"/>
      <c r="WHF4" s="3485"/>
      <c r="WHG4" s="3485"/>
      <c r="WHH4" s="3485"/>
      <c r="WHI4" s="3485"/>
      <c r="WHJ4" s="3485"/>
      <c r="WHK4" s="3485"/>
      <c r="WHL4" s="3485"/>
      <c r="WHM4" s="3485"/>
      <c r="WHN4" s="3485"/>
      <c r="WHO4" s="3485"/>
      <c r="WHP4" s="3485"/>
      <c r="WHQ4" s="3485"/>
      <c r="WHR4" s="3485"/>
      <c r="WHS4" s="3485"/>
      <c r="WHT4" s="3485"/>
      <c r="WHU4" s="3485"/>
      <c r="WHV4" s="3485"/>
      <c r="WHW4" s="3485"/>
      <c r="WHX4" s="3485"/>
      <c r="WHY4" s="3485"/>
      <c r="WHZ4" s="3485"/>
      <c r="WIA4" s="3485"/>
      <c r="WIB4" s="3485"/>
      <c r="WIC4" s="3485"/>
      <c r="WID4" s="3485"/>
      <c r="WIE4" s="3485"/>
      <c r="WIF4" s="3485"/>
      <c r="WIG4" s="3485"/>
      <c r="WIH4" s="3485"/>
      <c r="WII4" s="3485"/>
      <c r="WIJ4" s="3485"/>
      <c r="WIK4" s="3485"/>
      <c r="WIL4" s="3485"/>
      <c r="WIM4" s="3485"/>
      <c r="WIN4" s="3485"/>
      <c r="WIO4" s="3485"/>
      <c r="WIP4" s="3485"/>
      <c r="WIQ4" s="3485"/>
      <c r="WIR4" s="3485"/>
      <c r="WIS4" s="3485"/>
      <c r="WIT4" s="3485"/>
      <c r="WIU4" s="3485"/>
      <c r="WIV4" s="3485"/>
      <c r="WIW4" s="3485"/>
      <c r="WIX4" s="3485"/>
      <c r="WIY4" s="3485"/>
      <c r="WIZ4" s="3485"/>
      <c r="WJA4" s="3485"/>
      <c r="WJB4" s="3485"/>
      <c r="WJC4" s="3485"/>
      <c r="WJD4" s="3485"/>
      <c r="WJE4" s="3485"/>
      <c r="WJF4" s="3485"/>
      <c r="WJG4" s="3485"/>
      <c r="WJH4" s="3485"/>
      <c r="WJI4" s="3485"/>
      <c r="WJJ4" s="3485"/>
      <c r="WJK4" s="3485"/>
      <c r="WJL4" s="3485"/>
      <c r="WJM4" s="3485"/>
      <c r="WJN4" s="3485"/>
      <c r="WJO4" s="3485"/>
      <c r="WJP4" s="3485"/>
      <c r="WJQ4" s="3485"/>
      <c r="WJR4" s="3485"/>
      <c r="WJS4" s="3485"/>
      <c r="WJT4" s="3485"/>
      <c r="WJU4" s="3485"/>
      <c r="WJV4" s="3485"/>
      <c r="WJW4" s="3485"/>
      <c r="WJX4" s="3485"/>
      <c r="WJY4" s="3485"/>
      <c r="WJZ4" s="3485"/>
      <c r="WKA4" s="3485"/>
      <c r="WKB4" s="3485"/>
      <c r="WKC4" s="3485"/>
      <c r="WKD4" s="3485"/>
      <c r="WKE4" s="3485"/>
      <c r="WKF4" s="3485"/>
      <c r="WKG4" s="3485"/>
      <c r="WKH4" s="3485"/>
      <c r="WKI4" s="3485"/>
      <c r="WKJ4" s="3485"/>
      <c r="WKK4" s="3485"/>
      <c r="WKL4" s="3485"/>
      <c r="WKM4" s="3485"/>
      <c r="WKN4" s="3485"/>
      <c r="WKO4" s="3485"/>
      <c r="WKP4" s="3485"/>
      <c r="WKQ4" s="3485"/>
      <c r="WKR4" s="3485"/>
      <c r="WKS4" s="3485"/>
      <c r="WKT4" s="3485"/>
      <c r="WKU4" s="3485"/>
      <c r="WKV4" s="3485"/>
      <c r="WKW4" s="3485"/>
      <c r="WKX4" s="3485"/>
      <c r="WKY4" s="3485"/>
      <c r="WKZ4" s="3485"/>
      <c r="WLA4" s="3485"/>
      <c r="WLB4" s="3485"/>
      <c r="WLC4" s="3485"/>
      <c r="WLD4" s="3485"/>
      <c r="WLE4" s="3485"/>
      <c r="WLF4" s="3485"/>
      <c r="WLG4" s="3485"/>
      <c r="WLH4" s="3485"/>
      <c r="WLI4" s="3485"/>
      <c r="WLJ4" s="3485"/>
      <c r="WLK4" s="3485"/>
      <c r="WLL4" s="3485"/>
      <c r="WLM4" s="3485"/>
      <c r="WLN4" s="3485"/>
      <c r="WLO4" s="3485"/>
      <c r="WLP4" s="3485"/>
      <c r="WLQ4" s="3485"/>
      <c r="WLR4" s="3485"/>
      <c r="WLS4" s="3485"/>
      <c r="WLT4" s="3485"/>
      <c r="WLU4" s="3485"/>
      <c r="WLV4" s="3485"/>
      <c r="WLW4" s="3485"/>
      <c r="WLX4" s="3485"/>
      <c r="WLY4" s="3485"/>
      <c r="WLZ4" s="3485"/>
      <c r="WMA4" s="3485"/>
      <c r="WMB4" s="3485"/>
      <c r="WMC4" s="3485"/>
      <c r="WMD4" s="3485"/>
      <c r="WME4" s="3485"/>
      <c r="WMF4" s="3485"/>
      <c r="WMG4" s="3485"/>
      <c r="WMH4" s="3485"/>
      <c r="WMI4" s="3485"/>
      <c r="WMJ4" s="3485"/>
      <c r="WMK4" s="3485"/>
      <c r="WML4" s="3485"/>
      <c r="WMM4" s="3485"/>
      <c r="WMN4" s="3485"/>
      <c r="WMO4" s="3485"/>
      <c r="WMP4" s="3485"/>
      <c r="WMQ4" s="3485"/>
      <c r="WMR4" s="3485"/>
      <c r="WMS4" s="3485"/>
      <c r="WMT4" s="3485"/>
      <c r="WMU4" s="3485"/>
      <c r="WMV4" s="3485"/>
      <c r="WMW4" s="3485"/>
      <c r="WMX4" s="3485"/>
      <c r="WMY4" s="3485"/>
      <c r="WMZ4" s="3485"/>
      <c r="WNA4" s="3485"/>
      <c r="WNB4" s="3485"/>
      <c r="WNC4" s="3485"/>
      <c r="WND4" s="3485"/>
      <c r="WNE4" s="3485"/>
      <c r="WNF4" s="3485"/>
      <c r="WNG4" s="3485"/>
      <c r="WNH4" s="3485"/>
      <c r="WNI4" s="3485"/>
      <c r="WNJ4" s="3485"/>
      <c r="WNK4" s="3485"/>
      <c r="WNL4" s="3485"/>
      <c r="WNM4" s="3485"/>
      <c r="WNN4" s="3485"/>
      <c r="WNO4" s="3485"/>
      <c r="WNP4" s="3485"/>
      <c r="WNQ4" s="3485"/>
      <c r="WNR4" s="3485"/>
      <c r="WNS4" s="3485"/>
      <c r="WNT4" s="3485"/>
      <c r="WNU4" s="3485"/>
      <c r="WNV4" s="3485"/>
      <c r="WNW4" s="3485"/>
      <c r="WNX4" s="3485"/>
      <c r="WNY4" s="3485"/>
      <c r="WNZ4" s="3485"/>
      <c r="WOA4" s="3485"/>
      <c r="WOB4" s="3485"/>
      <c r="WOC4" s="3485"/>
      <c r="WOD4" s="3485"/>
      <c r="WOE4" s="3485"/>
      <c r="WOF4" s="3485"/>
      <c r="WOG4" s="3485"/>
      <c r="WOH4" s="3485"/>
      <c r="WOI4" s="3485"/>
      <c r="WOJ4" s="3485"/>
      <c r="WOK4" s="3485"/>
      <c r="WOL4" s="3485"/>
      <c r="WOM4" s="3485"/>
      <c r="WON4" s="3485"/>
      <c r="WOO4" s="3485"/>
      <c r="WOP4" s="3485"/>
      <c r="WOQ4" s="3485"/>
      <c r="WOR4" s="3485"/>
      <c r="WOS4" s="3485"/>
      <c r="WOT4" s="3485"/>
      <c r="WOU4" s="3485"/>
      <c r="WOV4" s="3485"/>
      <c r="WOW4" s="3485"/>
      <c r="WOX4" s="3485"/>
      <c r="WOY4" s="3485"/>
      <c r="WOZ4" s="3485"/>
      <c r="WPA4" s="3485"/>
      <c r="WPB4" s="3485"/>
      <c r="WPC4" s="3485"/>
      <c r="WPD4" s="3485"/>
      <c r="WPE4" s="3485"/>
      <c r="WPF4" s="3485"/>
      <c r="WPG4" s="3485"/>
      <c r="WPH4" s="3485"/>
      <c r="WPI4" s="3485"/>
      <c r="WPJ4" s="3485"/>
      <c r="WPK4" s="3485"/>
      <c r="WPL4" s="3485"/>
      <c r="WPM4" s="3485"/>
      <c r="WPN4" s="3485"/>
      <c r="WPO4" s="3485"/>
      <c r="WPP4" s="3485"/>
      <c r="WPQ4" s="3485"/>
      <c r="WPR4" s="3485"/>
      <c r="WPS4" s="3485"/>
      <c r="WPT4" s="3485"/>
      <c r="WPU4" s="3485"/>
      <c r="WPV4" s="3485"/>
      <c r="WPW4" s="3485"/>
      <c r="WPX4" s="3485"/>
      <c r="WPY4" s="3485"/>
      <c r="WPZ4" s="3485"/>
      <c r="WQA4" s="3485"/>
      <c r="WQB4" s="3485"/>
      <c r="WQC4" s="3485"/>
      <c r="WQD4" s="3485"/>
      <c r="WQE4" s="3485"/>
      <c r="WQF4" s="3485"/>
      <c r="WQG4" s="3485"/>
      <c r="WQH4" s="3485"/>
      <c r="WQI4" s="3485"/>
      <c r="WQJ4" s="3485"/>
      <c r="WQK4" s="3485"/>
      <c r="WQL4" s="3485"/>
      <c r="WQM4" s="3485"/>
      <c r="WQN4" s="3485"/>
      <c r="WQO4" s="3485"/>
      <c r="WQP4" s="3485"/>
      <c r="WQQ4" s="3485"/>
      <c r="WQR4" s="3485"/>
      <c r="WQS4" s="3485"/>
      <c r="WQT4" s="3485"/>
      <c r="WQU4" s="3485"/>
      <c r="WQV4" s="3485"/>
      <c r="WQW4" s="3485"/>
      <c r="WQX4" s="3485"/>
      <c r="WQY4" s="3485"/>
      <c r="WQZ4" s="3485"/>
      <c r="WRA4" s="3485"/>
      <c r="WRB4" s="3485"/>
      <c r="WRC4" s="3485"/>
      <c r="WRD4" s="3485"/>
      <c r="WRE4" s="3485"/>
      <c r="WRF4" s="3485"/>
      <c r="WRG4" s="3485"/>
      <c r="WRH4" s="3485"/>
      <c r="WRI4" s="3485"/>
      <c r="WRJ4" s="3485"/>
      <c r="WRK4" s="3485"/>
      <c r="WRL4" s="3485"/>
      <c r="WRM4" s="3485"/>
      <c r="WRN4" s="3485"/>
      <c r="WRO4" s="3485"/>
      <c r="WRP4" s="3485"/>
      <c r="WRQ4" s="3485"/>
      <c r="WRR4" s="3485"/>
      <c r="WRS4" s="3485"/>
      <c r="WRT4" s="3485"/>
      <c r="WRU4" s="3485"/>
      <c r="WRV4" s="3485"/>
      <c r="WRW4" s="3485"/>
      <c r="WRX4" s="3485"/>
      <c r="WRY4" s="3485"/>
      <c r="WRZ4" s="3485"/>
      <c r="WSA4" s="3485"/>
      <c r="WSB4" s="3485"/>
      <c r="WSC4" s="3485"/>
      <c r="WSD4" s="3485"/>
      <c r="WSE4" s="3485"/>
      <c r="WSF4" s="3485"/>
      <c r="WSG4" s="3485"/>
      <c r="WSH4" s="3485"/>
      <c r="WSI4" s="3485"/>
      <c r="WSJ4" s="3485"/>
      <c r="WSK4" s="3485"/>
      <c r="WSL4" s="3485"/>
      <c r="WSM4" s="3485"/>
      <c r="WSN4" s="3485"/>
      <c r="WSO4" s="3485"/>
      <c r="WSP4" s="3485"/>
      <c r="WSQ4" s="3485"/>
      <c r="WSR4" s="3485"/>
      <c r="WSS4" s="3485"/>
      <c r="WST4" s="3485"/>
      <c r="WSU4" s="3485"/>
      <c r="WSV4" s="3485"/>
      <c r="WSW4" s="3485"/>
      <c r="WSX4" s="3485"/>
      <c r="WSY4" s="3485"/>
      <c r="WSZ4" s="3485"/>
      <c r="WTA4" s="3485"/>
      <c r="WTB4" s="3485"/>
      <c r="WTC4" s="3485"/>
      <c r="WTD4" s="3485"/>
      <c r="WTE4" s="3485"/>
      <c r="WTF4" s="3485"/>
      <c r="WTG4" s="3485"/>
      <c r="WTH4" s="3485"/>
      <c r="WTI4" s="3485"/>
      <c r="WTJ4" s="3485"/>
      <c r="WTK4" s="3485"/>
      <c r="WTL4" s="3485"/>
      <c r="WTM4" s="3485"/>
      <c r="WTN4" s="3485"/>
      <c r="WTO4" s="3485"/>
      <c r="WTP4" s="3485"/>
      <c r="WTQ4" s="3485"/>
      <c r="WTR4" s="3485"/>
      <c r="WTS4" s="3485"/>
      <c r="WTT4" s="3485"/>
      <c r="WTU4" s="3485"/>
      <c r="WTV4" s="3485"/>
      <c r="WTW4" s="3485"/>
      <c r="WTX4" s="3485"/>
      <c r="WTY4" s="3485"/>
      <c r="WTZ4" s="3485"/>
      <c r="WUA4" s="3485"/>
      <c r="WUB4" s="3485"/>
      <c r="WUC4" s="3485"/>
      <c r="WUD4" s="3485"/>
      <c r="WUE4" s="3485"/>
      <c r="WUF4" s="3485"/>
      <c r="WUG4" s="3485"/>
      <c r="WUH4" s="3485"/>
      <c r="WUI4" s="3485"/>
      <c r="WUJ4" s="3485"/>
      <c r="WUK4" s="3485"/>
      <c r="WUL4" s="3485"/>
      <c r="WUM4" s="3485"/>
      <c r="WUN4" s="3485"/>
      <c r="WUO4" s="3485"/>
      <c r="WUP4" s="3485"/>
      <c r="WUQ4" s="3485"/>
      <c r="WUR4" s="3485"/>
      <c r="WUS4" s="3485"/>
      <c r="WUT4" s="3485"/>
      <c r="WUU4" s="3485"/>
      <c r="WUV4" s="3485"/>
      <c r="WUW4" s="3485"/>
      <c r="WUX4" s="3485"/>
      <c r="WUY4" s="3485"/>
      <c r="WUZ4" s="3485"/>
      <c r="WVA4" s="3485"/>
      <c r="WVB4" s="3485"/>
      <c r="WVC4" s="3485"/>
      <c r="WVD4" s="3485"/>
      <c r="WVE4" s="3485"/>
      <c r="WVF4" s="3485"/>
      <c r="WVG4" s="3485"/>
      <c r="WVH4" s="3485"/>
      <c r="WVI4" s="3485"/>
      <c r="WVJ4" s="3485"/>
      <c r="WVK4" s="3485"/>
      <c r="WVL4" s="3485"/>
      <c r="WVM4" s="3485"/>
      <c r="WVN4" s="3485"/>
      <c r="WVO4" s="3485"/>
      <c r="WVP4" s="3485"/>
      <c r="WVQ4" s="3485"/>
      <c r="WVR4" s="3485"/>
      <c r="WVS4" s="3485"/>
      <c r="WVT4" s="3485"/>
      <c r="WVU4" s="3485"/>
      <c r="WVV4" s="3485"/>
      <c r="WVW4" s="3485"/>
      <c r="WVX4" s="3485"/>
      <c r="WVY4" s="3485"/>
      <c r="WVZ4" s="3485"/>
      <c r="WWA4" s="3485"/>
      <c r="WWB4" s="3485"/>
      <c r="WWC4" s="3485"/>
      <c r="WWD4" s="3485"/>
      <c r="WWE4" s="3485"/>
      <c r="WWF4" s="3485"/>
      <c r="WWG4" s="3485"/>
      <c r="WWH4" s="3485"/>
      <c r="WWI4" s="3485"/>
      <c r="WWJ4" s="3485"/>
      <c r="WWK4" s="3485"/>
      <c r="WWL4" s="3485"/>
      <c r="WWM4" s="3485"/>
      <c r="WWN4" s="3485"/>
      <c r="WWO4" s="3485"/>
      <c r="WWP4" s="3485"/>
      <c r="WWQ4" s="3485"/>
      <c r="WWR4" s="3485"/>
      <c r="WWS4" s="3485"/>
      <c r="WWT4" s="3485"/>
      <c r="WWU4" s="3485"/>
      <c r="WWV4" s="3485"/>
      <c r="WWW4" s="3485"/>
      <c r="WWX4" s="3485"/>
      <c r="WWY4" s="3485"/>
      <c r="WWZ4" s="3485"/>
      <c r="WXA4" s="3485"/>
      <c r="WXB4" s="3485"/>
      <c r="WXC4" s="3485"/>
      <c r="WXD4" s="3485"/>
      <c r="WXE4" s="3485"/>
      <c r="WXF4" s="3485"/>
      <c r="WXG4" s="3485"/>
      <c r="WXH4" s="3485"/>
      <c r="WXI4" s="3485"/>
      <c r="WXJ4" s="3485"/>
      <c r="WXK4" s="3485"/>
      <c r="WXL4" s="3485"/>
      <c r="WXM4" s="3485"/>
      <c r="WXN4" s="3485"/>
      <c r="WXO4" s="3485"/>
      <c r="WXP4" s="3485"/>
      <c r="WXQ4" s="3485"/>
      <c r="WXR4" s="3485"/>
      <c r="WXS4" s="3485"/>
      <c r="WXT4" s="3485"/>
      <c r="WXU4" s="3485"/>
      <c r="WXV4" s="3485"/>
      <c r="WXW4" s="3485"/>
      <c r="WXX4" s="3485"/>
      <c r="WXY4" s="3485"/>
      <c r="WXZ4" s="3485"/>
      <c r="WYA4" s="3485"/>
      <c r="WYB4" s="3485"/>
      <c r="WYC4" s="3485"/>
      <c r="WYD4" s="3485"/>
      <c r="WYE4" s="3485"/>
      <c r="WYF4" s="3485"/>
      <c r="WYG4" s="3485"/>
      <c r="WYH4" s="3485"/>
      <c r="WYI4" s="3485"/>
      <c r="WYJ4" s="3485"/>
      <c r="WYK4" s="3485"/>
      <c r="WYL4" s="3485"/>
      <c r="WYM4" s="3485"/>
      <c r="WYN4" s="3485"/>
      <c r="WYO4" s="3485"/>
      <c r="WYP4" s="3485"/>
      <c r="WYQ4" s="3485"/>
      <c r="WYR4" s="3485"/>
      <c r="WYS4" s="3485"/>
      <c r="WYT4" s="3485"/>
      <c r="WYU4" s="3485"/>
      <c r="WYV4" s="3485"/>
      <c r="WYW4" s="3485"/>
      <c r="WYX4" s="3485"/>
      <c r="WYY4" s="3485"/>
      <c r="WYZ4" s="3485"/>
      <c r="WZA4" s="3485"/>
      <c r="WZB4" s="3485"/>
      <c r="WZC4" s="3485"/>
      <c r="WZD4" s="3485"/>
      <c r="WZE4" s="3485"/>
      <c r="WZF4" s="3485"/>
      <c r="WZG4" s="3485"/>
      <c r="WZH4" s="3485"/>
      <c r="WZI4" s="3485"/>
      <c r="WZJ4" s="3485"/>
      <c r="WZK4" s="3485"/>
      <c r="WZL4" s="3485"/>
      <c r="WZM4" s="3485"/>
      <c r="WZN4" s="3485"/>
      <c r="WZO4" s="3485"/>
      <c r="WZP4" s="3485"/>
      <c r="WZQ4" s="3485"/>
      <c r="WZR4" s="3485"/>
      <c r="WZS4" s="3485"/>
      <c r="WZT4" s="3485"/>
      <c r="WZU4" s="3485"/>
      <c r="WZV4" s="3485"/>
      <c r="WZW4" s="3485"/>
      <c r="WZX4" s="3485"/>
      <c r="WZY4" s="3485"/>
      <c r="WZZ4" s="3485"/>
      <c r="XAA4" s="3485"/>
      <c r="XAB4" s="3485"/>
      <c r="XAC4" s="3485"/>
      <c r="XAD4" s="3485"/>
      <c r="XAE4" s="3485"/>
      <c r="XAF4" s="3485"/>
      <c r="XAG4" s="3485"/>
      <c r="XAH4" s="3485"/>
      <c r="XAI4" s="3485"/>
      <c r="XAJ4" s="3485"/>
      <c r="XAK4" s="3485"/>
      <c r="XAL4" s="3485"/>
      <c r="XAM4" s="3485"/>
      <c r="XAN4" s="3485"/>
      <c r="XAO4" s="3485"/>
      <c r="XAP4" s="3485"/>
      <c r="XAQ4" s="3485"/>
      <c r="XAR4" s="3485"/>
      <c r="XAS4" s="3485"/>
      <c r="XAT4" s="3485"/>
      <c r="XAU4" s="3485"/>
      <c r="XAV4" s="3485"/>
      <c r="XAW4" s="3485"/>
      <c r="XAX4" s="3485"/>
      <c r="XAY4" s="3485"/>
      <c r="XAZ4" s="3485"/>
      <c r="XBA4" s="3485"/>
      <c r="XBB4" s="3485"/>
      <c r="XBC4" s="3485"/>
      <c r="XBD4" s="3485"/>
      <c r="XBE4" s="3485"/>
      <c r="XBF4" s="3485"/>
      <c r="XBG4" s="3485"/>
      <c r="XBH4" s="3485"/>
      <c r="XBI4" s="3485"/>
      <c r="XBJ4" s="3485"/>
      <c r="XBK4" s="3485"/>
      <c r="XBL4" s="3485"/>
      <c r="XBM4" s="3485"/>
      <c r="XBN4" s="3485"/>
      <c r="XBO4" s="3485"/>
      <c r="XBP4" s="3485"/>
      <c r="XBQ4" s="3485"/>
      <c r="XBR4" s="3485"/>
      <c r="XBS4" s="3485"/>
      <c r="XBT4" s="3485"/>
      <c r="XBU4" s="3485"/>
      <c r="XBV4" s="3485"/>
      <c r="XBW4" s="3485"/>
      <c r="XBX4" s="3485"/>
      <c r="XBY4" s="3485"/>
      <c r="XBZ4" s="3485"/>
      <c r="XCA4" s="3485"/>
      <c r="XCB4" s="3485"/>
      <c r="XCC4" s="3485"/>
      <c r="XCD4" s="3485"/>
      <c r="XCE4" s="3485"/>
      <c r="XCF4" s="3485"/>
      <c r="XCG4" s="3485"/>
      <c r="XCH4" s="3485"/>
      <c r="XCI4" s="3485"/>
      <c r="XCJ4" s="3485"/>
      <c r="XCK4" s="3485"/>
      <c r="XCL4" s="3485"/>
      <c r="XCM4" s="3485"/>
      <c r="XCN4" s="3485"/>
      <c r="XCO4" s="3485"/>
      <c r="XCP4" s="3485"/>
      <c r="XCQ4" s="3485"/>
      <c r="XCR4" s="3485"/>
    </row>
    <row r="5" spans="1:16372" ht="82.5" customHeight="1" x14ac:dyDescent="0.2">
      <c r="A5" s="3484">
        <v>2021</v>
      </c>
      <c r="B5" s="3485" t="s">
        <v>3251</v>
      </c>
      <c r="C5" s="3485" t="s">
        <v>3252</v>
      </c>
      <c r="D5" s="3485" t="s">
        <v>3253</v>
      </c>
      <c r="E5" s="3485" t="s">
        <v>3254</v>
      </c>
      <c r="F5" s="3485" t="s">
        <v>3244</v>
      </c>
      <c r="G5" s="3502" t="s">
        <v>3255</v>
      </c>
      <c r="H5" s="3485">
        <v>1396.03</v>
      </c>
      <c r="I5" s="3485" t="s">
        <v>3277</v>
      </c>
      <c r="J5" s="3486">
        <v>0.88</v>
      </c>
      <c r="K5" s="3485">
        <v>3.5</v>
      </c>
      <c r="L5" s="3487" t="s">
        <v>3278</v>
      </c>
      <c r="M5" s="3485">
        <v>28130</v>
      </c>
      <c r="N5" s="3485" t="s">
        <v>3279</v>
      </c>
      <c r="O5" s="3485" t="s">
        <v>3280</v>
      </c>
      <c r="P5" s="3485" t="s">
        <v>3281</v>
      </c>
      <c r="Q5" s="3485" t="s">
        <v>3287</v>
      </c>
      <c r="R5" s="3485" t="s">
        <v>3282</v>
      </c>
      <c r="S5" s="3485" t="s">
        <v>3283</v>
      </c>
      <c r="T5" s="3485" t="s">
        <v>3284</v>
      </c>
      <c r="U5" s="3485"/>
      <c r="V5" s="3488" t="s">
        <v>3285</v>
      </c>
      <c r="W5" s="3485" t="s">
        <v>3286</v>
      </c>
      <c r="X5" s="3485" t="s">
        <v>3286</v>
      </c>
      <c r="Y5" s="3485" t="s">
        <v>3286</v>
      </c>
      <c r="Z5" s="3485" t="s">
        <v>3267</v>
      </c>
      <c r="AA5" s="3485"/>
      <c r="AB5" s="3485"/>
      <c r="AC5" s="3485"/>
      <c r="AD5" s="3485"/>
      <c r="AE5" s="3485"/>
      <c r="AF5" s="3485"/>
      <c r="AG5" s="3485"/>
      <c r="AH5" s="3485"/>
      <c r="AI5" s="3485"/>
      <c r="AJ5" s="3485"/>
      <c r="AK5" s="3485"/>
      <c r="AL5" s="3485"/>
      <c r="AM5" s="3485"/>
      <c r="AN5" s="3485"/>
      <c r="AO5" s="3485"/>
      <c r="AP5" s="3485"/>
      <c r="AQ5" s="3485"/>
      <c r="AR5" s="3485"/>
      <c r="AS5" s="3485"/>
      <c r="AT5" s="3485"/>
      <c r="AU5" s="3485"/>
      <c r="AV5" s="3485"/>
      <c r="AW5" s="3485"/>
      <c r="AX5" s="3485"/>
      <c r="AY5" s="3485"/>
      <c r="AZ5" s="3485"/>
      <c r="BA5" s="3485"/>
      <c r="BB5" s="3485"/>
      <c r="BC5" s="3485"/>
      <c r="BD5" s="3485"/>
      <c r="BE5" s="3485"/>
      <c r="BF5" s="3485"/>
      <c r="BG5" s="3485"/>
      <c r="BH5" s="3485"/>
      <c r="BI5" s="3485"/>
      <c r="BJ5" s="3485"/>
      <c r="BK5" s="3485"/>
      <c r="BL5" s="3485"/>
      <c r="BM5" s="3485"/>
      <c r="BN5" s="3485"/>
      <c r="BO5" s="3485"/>
      <c r="BP5" s="3485"/>
      <c r="BQ5" s="3485"/>
      <c r="BR5" s="3485"/>
      <c r="BS5" s="3485"/>
      <c r="BT5" s="3485"/>
      <c r="BU5" s="3485"/>
      <c r="BV5" s="3485"/>
      <c r="BW5" s="3485"/>
      <c r="BX5" s="3485"/>
      <c r="BY5" s="3485"/>
      <c r="BZ5" s="3485"/>
      <c r="CA5" s="3485"/>
      <c r="CB5" s="3485"/>
      <c r="CC5" s="3485"/>
      <c r="CD5" s="3485"/>
      <c r="CE5" s="3485"/>
      <c r="CF5" s="3485"/>
      <c r="CG5" s="3485"/>
      <c r="CH5" s="3485"/>
      <c r="CI5" s="3485"/>
      <c r="CJ5" s="3485"/>
      <c r="CK5" s="3485"/>
      <c r="CL5" s="3485"/>
      <c r="CM5" s="3485"/>
      <c r="CN5" s="3485"/>
      <c r="CO5" s="3485"/>
      <c r="CP5" s="3485"/>
      <c r="CQ5" s="3485"/>
      <c r="CR5" s="3485"/>
      <c r="CS5" s="3485"/>
      <c r="CT5" s="3485"/>
      <c r="CU5" s="3485"/>
      <c r="CV5" s="3485"/>
      <c r="CW5" s="3485"/>
      <c r="CX5" s="3485"/>
      <c r="CY5" s="3485"/>
      <c r="CZ5" s="3485"/>
      <c r="DA5" s="3485"/>
      <c r="DB5" s="3485"/>
      <c r="DC5" s="3485"/>
      <c r="DD5" s="3485"/>
      <c r="DE5" s="3485"/>
      <c r="DF5" s="3485"/>
      <c r="DG5" s="3485"/>
      <c r="DH5" s="3485"/>
      <c r="DI5" s="3485"/>
      <c r="DJ5" s="3485"/>
      <c r="DK5" s="3485"/>
      <c r="DL5" s="3485"/>
      <c r="DM5" s="3485"/>
      <c r="DN5" s="3485"/>
      <c r="DO5" s="3485"/>
      <c r="DP5" s="3485"/>
      <c r="DQ5" s="3485"/>
      <c r="DR5" s="3485"/>
      <c r="DS5" s="3485"/>
      <c r="DT5" s="3485"/>
      <c r="DU5" s="3485"/>
      <c r="DV5" s="3485"/>
      <c r="DW5" s="3485"/>
      <c r="DX5" s="3485"/>
      <c r="DY5" s="3485"/>
      <c r="DZ5" s="3485"/>
      <c r="EA5" s="3485"/>
      <c r="EB5" s="3485"/>
      <c r="EC5" s="3485"/>
      <c r="ED5" s="3485"/>
      <c r="EE5" s="3485"/>
      <c r="EF5" s="3485"/>
      <c r="EG5" s="3485"/>
      <c r="EH5" s="3485"/>
      <c r="EI5" s="3485"/>
      <c r="EJ5" s="3485"/>
      <c r="EK5" s="3485"/>
      <c r="EL5" s="3485"/>
      <c r="EM5" s="3485"/>
      <c r="EN5" s="3485"/>
      <c r="EO5" s="3485"/>
      <c r="EP5" s="3485"/>
      <c r="EQ5" s="3485"/>
      <c r="ER5" s="3485"/>
      <c r="ES5" s="3485"/>
      <c r="ET5" s="3485"/>
      <c r="EU5" s="3485"/>
      <c r="EV5" s="3485"/>
      <c r="EW5" s="3485"/>
      <c r="EX5" s="3485"/>
      <c r="EY5" s="3485"/>
      <c r="EZ5" s="3485"/>
      <c r="FA5" s="3485"/>
      <c r="FB5" s="3485"/>
      <c r="FC5" s="3485"/>
      <c r="FD5" s="3485"/>
      <c r="FE5" s="3485"/>
      <c r="FF5" s="3485"/>
      <c r="FG5" s="3485"/>
      <c r="FH5" s="3485"/>
      <c r="FI5" s="3485"/>
      <c r="FJ5" s="3485"/>
      <c r="FK5" s="3485"/>
      <c r="FL5" s="3485"/>
      <c r="FM5" s="3485"/>
      <c r="FN5" s="3485"/>
      <c r="FO5" s="3485"/>
      <c r="FP5" s="3485"/>
      <c r="FQ5" s="3485"/>
      <c r="FR5" s="3485"/>
      <c r="FS5" s="3485"/>
      <c r="FT5" s="3485"/>
      <c r="FU5" s="3485"/>
      <c r="FV5" s="3485"/>
      <c r="FW5" s="3485"/>
      <c r="FX5" s="3485"/>
      <c r="FY5" s="3485"/>
      <c r="FZ5" s="3485"/>
      <c r="GA5" s="3485"/>
      <c r="GB5" s="3485"/>
      <c r="GC5" s="3485"/>
      <c r="GD5" s="3485"/>
      <c r="GE5" s="3485"/>
      <c r="GF5" s="3485"/>
      <c r="GG5" s="3485"/>
      <c r="GH5" s="3485"/>
      <c r="GI5" s="3485"/>
      <c r="GJ5" s="3485"/>
      <c r="GK5" s="3485"/>
      <c r="GL5" s="3485"/>
      <c r="GM5" s="3485"/>
      <c r="GN5" s="3485"/>
      <c r="GO5" s="3485"/>
      <c r="GP5" s="3485"/>
      <c r="GQ5" s="3485"/>
      <c r="GR5" s="3485"/>
      <c r="GS5" s="3485"/>
      <c r="GT5" s="3485"/>
      <c r="GU5" s="3485"/>
      <c r="GV5" s="3485"/>
      <c r="GW5" s="3485"/>
      <c r="GX5" s="3485"/>
      <c r="GY5" s="3485"/>
      <c r="GZ5" s="3485"/>
      <c r="HA5" s="3485"/>
      <c r="HB5" s="3485"/>
      <c r="HC5" s="3485"/>
      <c r="HD5" s="3485"/>
      <c r="HE5" s="3485"/>
      <c r="HF5" s="3485"/>
      <c r="HG5" s="3485"/>
      <c r="HH5" s="3485"/>
      <c r="HI5" s="3485"/>
      <c r="HJ5" s="3485"/>
      <c r="HK5" s="3485"/>
      <c r="HL5" s="3485"/>
      <c r="HM5" s="3485"/>
      <c r="HN5" s="3485"/>
      <c r="HO5" s="3485"/>
      <c r="HP5" s="3485"/>
      <c r="HQ5" s="3485"/>
      <c r="HR5" s="3485"/>
      <c r="HS5" s="3485"/>
      <c r="HT5" s="3485"/>
      <c r="HU5" s="3485"/>
      <c r="HV5" s="3485"/>
      <c r="HW5" s="3485"/>
      <c r="HX5" s="3485"/>
      <c r="HY5" s="3485"/>
      <c r="HZ5" s="3485"/>
      <c r="IA5" s="3485"/>
      <c r="IB5" s="3485"/>
      <c r="IC5" s="3485"/>
      <c r="ID5" s="3485"/>
      <c r="IE5" s="3485"/>
      <c r="IF5" s="3485"/>
      <c r="IG5" s="3485"/>
      <c r="IH5" s="3485"/>
      <c r="II5" s="3485"/>
      <c r="IJ5" s="3485"/>
      <c r="IK5" s="3485"/>
      <c r="IL5" s="3485"/>
      <c r="IM5" s="3485"/>
      <c r="IN5" s="3485"/>
      <c r="IO5" s="3485"/>
      <c r="IP5" s="3485"/>
      <c r="IQ5" s="3485"/>
      <c r="IR5" s="3485"/>
      <c r="IS5" s="3485"/>
      <c r="IT5" s="3485"/>
      <c r="IU5" s="3485"/>
      <c r="IV5" s="3485"/>
      <c r="IW5" s="3485"/>
      <c r="IX5" s="3485"/>
      <c r="IY5" s="3485"/>
      <c r="IZ5" s="3485"/>
      <c r="JA5" s="3485"/>
      <c r="JB5" s="3485"/>
      <c r="JC5" s="3485"/>
      <c r="JD5" s="3485"/>
      <c r="JE5" s="3485"/>
      <c r="JF5" s="3485"/>
      <c r="JG5" s="3485"/>
      <c r="JH5" s="3485"/>
      <c r="JI5" s="3485"/>
      <c r="JJ5" s="3485"/>
      <c r="JK5" s="3485"/>
      <c r="JL5" s="3485"/>
      <c r="JM5" s="3485"/>
      <c r="JN5" s="3485"/>
      <c r="JO5" s="3485"/>
      <c r="JP5" s="3485"/>
      <c r="JQ5" s="3485"/>
      <c r="JR5" s="3485"/>
      <c r="JS5" s="3485"/>
      <c r="JT5" s="3485"/>
      <c r="JU5" s="3485"/>
      <c r="JV5" s="3485"/>
      <c r="JW5" s="3485"/>
      <c r="JX5" s="3485"/>
      <c r="JY5" s="3485"/>
      <c r="JZ5" s="3485"/>
      <c r="KA5" s="3485"/>
      <c r="KB5" s="3485"/>
      <c r="KC5" s="3485"/>
      <c r="KD5" s="3485"/>
      <c r="KE5" s="3485"/>
      <c r="KF5" s="3485"/>
      <c r="KG5" s="3485"/>
      <c r="KH5" s="3485"/>
      <c r="KI5" s="3485"/>
      <c r="KJ5" s="3485"/>
      <c r="KK5" s="3485"/>
      <c r="KL5" s="3485"/>
      <c r="KM5" s="3485"/>
      <c r="KN5" s="3485"/>
      <c r="KO5" s="3485"/>
      <c r="KP5" s="3485"/>
      <c r="KQ5" s="3485"/>
      <c r="KR5" s="3485"/>
      <c r="KS5" s="3485"/>
      <c r="KT5" s="3485"/>
      <c r="KU5" s="3485"/>
      <c r="KV5" s="3485"/>
      <c r="KW5" s="3485"/>
      <c r="KX5" s="3485"/>
      <c r="KY5" s="3485"/>
      <c r="KZ5" s="3485"/>
      <c r="LA5" s="3485"/>
      <c r="LB5" s="3485"/>
      <c r="LC5" s="3485"/>
      <c r="LD5" s="3485"/>
      <c r="LE5" s="3485"/>
      <c r="LF5" s="3485"/>
      <c r="LG5" s="3485"/>
      <c r="LH5" s="3485"/>
      <c r="LI5" s="3485"/>
      <c r="LJ5" s="3485"/>
      <c r="LK5" s="3485"/>
      <c r="LL5" s="3485"/>
      <c r="LM5" s="3485"/>
      <c r="LN5" s="3485"/>
      <c r="LO5" s="3485"/>
      <c r="LP5" s="3485"/>
      <c r="LQ5" s="3485"/>
      <c r="LR5" s="3485"/>
      <c r="LS5" s="3485"/>
      <c r="LT5" s="3485"/>
      <c r="LU5" s="3485"/>
      <c r="LV5" s="3485"/>
      <c r="LW5" s="3485"/>
      <c r="LX5" s="3485"/>
      <c r="LY5" s="3485"/>
      <c r="LZ5" s="3485"/>
      <c r="MA5" s="3485"/>
      <c r="MB5" s="3485"/>
      <c r="MC5" s="3485"/>
      <c r="MD5" s="3485"/>
      <c r="ME5" s="3485"/>
      <c r="MF5" s="3485"/>
      <c r="MG5" s="3485"/>
      <c r="MH5" s="3485"/>
      <c r="MI5" s="3485"/>
      <c r="MJ5" s="3485"/>
      <c r="MK5" s="3485"/>
      <c r="ML5" s="3485"/>
      <c r="MM5" s="3485"/>
      <c r="MN5" s="3485"/>
      <c r="MO5" s="3485"/>
      <c r="MP5" s="3485"/>
      <c r="MQ5" s="3485"/>
      <c r="MR5" s="3485"/>
      <c r="MS5" s="3485"/>
      <c r="MT5" s="3485"/>
      <c r="MU5" s="3485"/>
      <c r="MV5" s="3485"/>
      <c r="MW5" s="3485"/>
      <c r="MX5" s="3485"/>
      <c r="MY5" s="3485"/>
      <c r="MZ5" s="3485"/>
      <c r="NA5" s="3485"/>
      <c r="NB5" s="3485"/>
      <c r="NC5" s="3485"/>
      <c r="ND5" s="3485"/>
      <c r="NE5" s="3485"/>
      <c r="NF5" s="3485"/>
      <c r="NG5" s="3485"/>
      <c r="NH5" s="3485"/>
      <c r="NI5" s="3485"/>
      <c r="NJ5" s="3485"/>
      <c r="NK5" s="3485"/>
      <c r="NL5" s="3485"/>
      <c r="NM5" s="3485"/>
      <c r="NN5" s="3485"/>
      <c r="NO5" s="3485"/>
      <c r="NP5" s="3485"/>
      <c r="NQ5" s="3485"/>
      <c r="NR5" s="3485"/>
      <c r="NS5" s="3485"/>
      <c r="NT5" s="3485"/>
      <c r="NU5" s="3485"/>
      <c r="NV5" s="3485"/>
      <c r="NW5" s="3485"/>
      <c r="NX5" s="3485"/>
      <c r="NY5" s="3485"/>
      <c r="NZ5" s="3485"/>
      <c r="OA5" s="3485"/>
      <c r="OB5" s="3485"/>
      <c r="OC5" s="3485"/>
      <c r="OD5" s="3485"/>
      <c r="OE5" s="3485"/>
      <c r="OF5" s="3485"/>
      <c r="OG5" s="3485"/>
      <c r="OH5" s="3485"/>
      <c r="OI5" s="3485"/>
      <c r="OJ5" s="3485"/>
      <c r="OK5" s="3485"/>
      <c r="OL5" s="3485"/>
      <c r="OM5" s="3485"/>
      <c r="ON5" s="3485"/>
      <c r="OO5" s="3485"/>
      <c r="OP5" s="3485"/>
      <c r="OQ5" s="3485"/>
      <c r="OR5" s="3485"/>
      <c r="OS5" s="3485"/>
      <c r="OT5" s="3485"/>
      <c r="OU5" s="3485"/>
      <c r="OV5" s="3485"/>
      <c r="OW5" s="3485"/>
      <c r="OX5" s="3485"/>
      <c r="OY5" s="3485"/>
      <c r="OZ5" s="3485"/>
      <c r="PA5" s="3485"/>
      <c r="PB5" s="3485"/>
      <c r="PC5" s="3485"/>
      <c r="PD5" s="3485"/>
      <c r="PE5" s="3485"/>
      <c r="PF5" s="3485"/>
      <c r="PG5" s="3485"/>
      <c r="PH5" s="3485"/>
      <c r="PI5" s="3485"/>
      <c r="PJ5" s="3485"/>
      <c r="PK5" s="3485"/>
      <c r="PL5" s="3485"/>
      <c r="PM5" s="3485"/>
      <c r="PN5" s="3485"/>
      <c r="PO5" s="3485"/>
      <c r="PP5" s="3485"/>
      <c r="PQ5" s="3485"/>
      <c r="PR5" s="3485"/>
      <c r="PS5" s="3485"/>
      <c r="PT5" s="3485"/>
      <c r="PU5" s="3485"/>
      <c r="PV5" s="3485"/>
      <c r="PW5" s="3485"/>
      <c r="PX5" s="3485"/>
      <c r="PY5" s="3485"/>
      <c r="PZ5" s="3485"/>
      <c r="QA5" s="3485"/>
      <c r="QB5" s="3485"/>
      <c r="QC5" s="3485"/>
      <c r="QD5" s="3485"/>
      <c r="QE5" s="3485"/>
      <c r="QF5" s="3485"/>
      <c r="QG5" s="3485"/>
      <c r="QH5" s="3485"/>
      <c r="QI5" s="3485"/>
      <c r="QJ5" s="3485"/>
      <c r="QK5" s="3485"/>
      <c r="QL5" s="3485"/>
      <c r="QM5" s="3485"/>
      <c r="QN5" s="3485"/>
      <c r="QO5" s="3485"/>
      <c r="QP5" s="3485"/>
      <c r="QQ5" s="3485"/>
      <c r="QR5" s="3485"/>
      <c r="QS5" s="3485"/>
      <c r="QT5" s="3485"/>
      <c r="QU5" s="3485"/>
      <c r="QV5" s="3485"/>
      <c r="QW5" s="3485"/>
      <c r="QX5" s="3485"/>
      <c r="QY5" s="3485"/>
      <c r="QZ5" s="3485"/>
      <c r="RA5" s="3485"/>
      <c r="RB5" s="3485"/>
      <c r="RC5" s="3485"/>
      <c r="RD5" s="3485"/>
      <c r="RE5" s="3485"/>
      <c r="RF5" s="3485"/>
      <c r="RG5" s="3485"/>
      <c r="RH5" s="3485"/>
      <c r="RI5" s="3485"/>
      <c r="RJ5" s="3485"/>
      <c r="RK5" s="3485"/>
      <c r="RL5" s="3485"/>
      <c r="RM5" s="3485"/>
      <c r="RN5" s="3485"/>
      <c r="RO5" s="3485"/>
      <c r="RP5" s="3485"/>
      <c r="RQ5" s="3485"/>
      <c r="RR5" s="3485"/>
      <c r="RS5" s="3485"/>
      <c r="RT5" s="3485"/>
      <c r="RU5" s="3485"/>
      <c r="RV5" s="3485"/>
      <c r="RW5" s="3485"/>
      <c r="RX5" s="3485"/>
      <c r="RY5" s="3485"/>
      <c r="RZ5" s="3485"/>
      <c r="SA5" s="3485"/>
      <c r="SB5" s="3485"/>
      <c r="SC5" s="3485"/>
      <c r="SD5" s="3485"/>
      <c r="SE5" s="3485"/>
      <c r="SF5" s="3485"/>
      <c r="SG5" s="3485"/>
      <c r="SH5" s="3485"/>
      <c r="SI5" s="3485"/>
      <c r="SJ5" s="3485"/>
      <c r="SK5" s="3485"/>
      <c r="SL5" s="3485"/>
      <c r="SM5" s="3485"/>
      <c r="SN5" s="3485"/>
      <c r="SO5" s="3485"/>
      <c r="SP5" s="3485"/>
      <c r="SQ5" s="3485"/>
      <c r="SR5" s="3485"/>
      <c r="SS5" s="3485"/>
      <c r="ST5" s="3485"/>
      <c r="SU5" s="3485"/>
      <c r="SV5" s="3485"/>
      <c r="SW5" s="3485"/>
      <c r="SX5" s="3485"/>
      <c r="SY5" s="3485"/>
      <c r="SZ5" s="3485"/>
      <c r="TA5" s="3485"/>
      <c r="TB5" s="3485"/>
      <c r="TC5" s="3485"/>
      <c r="TD5" s="3485"/>
      <c r="TE5" s="3485"/>
      <c r="TF5" s="3485"/>
      <c r="TG5" s="3485"/>
      <c r="TH5" s="3485"/>
      <c r="TI5" s="3485"/>
      <c r="TJ5" s="3485"/>
      <c r="TK5" s="3485"/>
      <c r="TL5" s="3485"/>
      <c r="TM5" s="3485"/>
      <c r="TN5" s="3485"/>
      <c r="TO5" s="3485"/>
      <c r="TP5" s="3485"/>
      <c r="TQ5" s="3485"/>
      <c r="TR5" s="3485"/>
      <c r="TS5" s="3485"/>
      <c r="TT5" s="3485"/>
      <c r="TU5" s="3485"/>
      <c r="TV5" s="3485"/>
      <c r="TW5" s="3485"/>
      <c r="TX5" s="3485"/>
      <c r="TY5" s="3485"/>
      <c r="TZ5" s="3485"/>
      <c r="UA5" s="3485"/>
      <c r="UB5" s="3485"/>
      <c r="UC5" s="3485"/>
      <c r="UD5" s="3485"/>
      <c r="UE5" s="3485"/>
      <c r="UF5" s="3485"/>
      <c r="UG5" s="3485"/>
      <c r="UH5" s="3485"/>
      <c r="UI5" s="3485"/>
      <c r="UJ5" s="3485"/>
      <c r="UK5" s="3485"/>
      <c r="UL5" s="3485"/>
      <c r="UM5" s="3485"/>
      <c r="UN5" s="3485"/>
      <c r="UO5" s="3485"/>
      <c r="UP5" s="3485"/>
      <c r="UQ5" s="3485"/>
      <c r="UR5" s="3485"/>
      <c r="US5" s="3485"/>
      <c r="UT5" s="3485"/>
      <c r="UU5" s="3485"/>
      <c r="UV5" s="3485"/>
      <c r="UW5" s="3485"/>
      <c r="UX5" s="3485"/>
      <c r="UY5" s="3485"/>
      <c r="UZ5" s="3485"/>
      <c r="VA5" s="3485"/>
      <c r="VB5" s="3485"/>
      <c r="VC5" s="3485"/>
      <c r="VD5" s="3485"/>
      <c r="VE5" s="3485"/>
      <c r="VF5" s="3485"/>
      <c r="VG5" s="3485"/>
      <c r="VH5" s="3485"/>
      <c r="VI5" s="3485"/>
      <c r="VJ5" s="3485"/>
      <c r="VK5" s="3485"/>
      <c r="VL5" s="3485"/>
      <c r="VM5" s="3485"/>
      <c r="VN5" s="3485"/>
      <c r="VO5" s="3485"/>
      <c r="VP5" s="3485"/>
      <c r="VQ5" s="3485"/>
      <c r="VR5" s="3485"/>
      <c r="VS5" s="3485"/>
      <c r="VT5" s="3485"/>
      <c r="VU5" s="3485"/>
      <c r="VV5" s="3485"/>
      <c r="VW5" s="3485"/>
      <c r="VX5" s="3485"/>
      <c r="VY5" s="3485"/>
      <c r="VZ5" s="3485"/>
      <c r="WA5" s="3485"/>
      <c r="WB5" s="3485"/>
      <c r="WC5" s="3485"/>
      <c r="WD5" s="3485"/>
      <c r="WE5" s="3485"/>
      <c r="WF5" s="3485"/>
      <c r="WG5" s="3485"/>
      <c r="WH5" s="3485"/>
      <c r="WI5" s="3485"/>
      <c r="WJ5" s="3485"/>
      <c r="WK5" s="3485"/>
      <c r="WL5" s="3485"/>
      <c r="WM5" s="3485"/>
      <c r="WN5" s="3485"/>
      <c r="WO5" s="3485"/>
      <c r="WP5" s="3485"/>
      <c r="WQ5" s="3485"/>
      <c r="WR5" s="3485"/>
      <c r="WS5" s="3485"/>
      <c r="WT5" s="3485"/>
      <c r="WU5" s="3485"/>
      <c r="WV5" s="3485"/>
      <c r="WW5" s="3485"/>
      <c r="WX5" s="3485"/>
      <c r="WY5" s="3485"/>
      <c r="WZ5" s="3485"/>
      <c r="XA5" s="3485"/>
      <c r="XB5" s="3485"/>
      <c r="XC5" s="3485"/>
      <c r="XD5" s="3485"/>
      <c r="XE5" s="3485"/>
      <c r="XF5" s="3485"/>
      <c r="XG5" s="3485"/>
      <c r="XH5" s="3485"/>
      <c r="XI5" s="3485"/>
      <c r="XJ5" s="3485"/>
      <c r="XK5" s="3485"/>
      <c r="XL5" s="3485"/>
      <c r="XM5" s="3485"/>
      <c r="XN5" s="3485"/>
      <c r="XO5" s="3485"/>
      <c r="XP5" s="3485"/>
      <c r="XQ5" s="3485"/>
      <c r="XR5" s="3485"/>
      <c r="XS5" s="3485"/>
      <c r="XT5" s="3485"/>
      <c r="XU5" s="3485"/>
      <c r="XV5" s="3485"/>
      <c r="XW5" s="3485"/>
      <c r="XX5" s="3485"/>
      <c r="XY5" s="3485"/>
      <c r="XZ5" s="3485"/>
      <c r="YA5" s="3485"/>
      <c r="YB5" s="3485"/>
      <c r="YC5" s="3485"/>
      <c r="YD5" s="3485"/>
      <c r="YE5" s="3485"/>
      <c r="YF5" s="3485"/>
      <c r="YG5" s="3485"/>
      <c r="YH5" s="3485"/>
      <c r="YI5" s="3485"/>
      <c r="YJ5" s="3485"/>
      <c r="YK5" s="3485"/>
      <c r="YL5" s="3485"/>
      <c r="YM5" s="3485"/>
      <c r="YN5" s="3485"/>
      <c r="YO5" s="3485"/>
      <c r="YP5" s="3485"/>
      <c r="YQ5" s="3485"/>
      <c r="YR5" s="3485"/>
      <c r="YS5" s="3485"/>
      <c r="YT5" s="3485"/>
      <c r="YU5" s="3485"/>
      <c r="YV5" s="3485"/>
      <c r="YW5" s="3485"/>
      <c r="YX5" s="3485"/>
      <c r="YY5" s="3485"/>
      <c r="YZ5" s="3485"/>
      <c r="ZA5" s="3485"/>
      <c r="ZB5" s="3485"/>
      <c r="ZC5" s="3485"/>
      <c r="ZD5" s="3485"/>
      <c r="ZE5" s="3485"/>
      <c r="ZF5" s="3485"/>
      <c r="ZG5" s="3485"/>
      <c r="ZH5" s="3485"/>
      <c r="ZI5" s="3485"/>
      <c r="ZJ5" s="3485"/>
      <c r="ZK5" s="3485"/>
      <c r="ZL5" s="3485"/>
      <c r="ZM5" s="3485"/>
      <c r="ZN5" s="3485"/>
      <c r="ZO5" s="3485"/>
      <c r="ZP5" s="3485"/>
      <c r="ZQ5" s="3485"/>
      <c r="ZR5" s="3485"/>
      <c r="ZS5" s="3485"/>
      <c r="ZT5" s="3485"/>
      <c r="ZU5" s="3485"/>
      <c r="ZV5" s="3485"/>
      <c r="ZW5" s="3485"/>
      <c r="ZX5" s="3485"/>
      <c r="ZY5" s="3485"/>
      <c r="ZZ5" s="3485"/>
      <c r="AAA5" s="3485"/>
      <c r="AAB5" s="3485"/>
      <c r="AAC5" s="3485"/>
      <c r="AAD5" s="3485"/>
      <c r="AAE5" s="3485"/>
      <c r="AAF5" s="3485"/>
      <c r="AAG5" s="3485"/>
      <c r="AAH5" s="3485"/>
      <c r="AAI5" s="3485"/>
      <c r="AAJ5" s="3485"/>
      <c r="AAK5" s="3485"/>
      <c r="AAL5" s="3485"/>
      <c r="AAM5" s="3485"/>
      <c r="AAN5" s="3485"/>
      <c r="AAO5" s="3485"/>
      <c r="AAP5" s="3485"/>
      <c r="AAQ5" s="3485"/>
      <c r="AAR5" s="3485"/>
      <c r="AAS5" s="3485"/>
      <c r="AAT5" s="3485"/>
      <c r="AAU5" s="3485"/>
      <c r="AAV5" s="3485"/>
      <c r="AAW5" s="3485"/>
      <c r="AAX5" s="3485"/>
      <c r="AAY5" s="3485"/>
      <c r="AAZ5" s="3485"/>
      <c r="ABA5" s="3485"/>
      <c r="ABB5" s="3485"/>
      <c r="ABC5" s="3485"/>
      <c r="ABD5" s="3485"/>
      <c r="ABE5" s="3485"/>
      <c r="ABF5" s="3485"/>
      <c r="ABG5" s="3485"/>
      <c r="ABH5" s="3485"/>
      <c r="ABI5" s="3485"/>
      <c r="ABJ5" s="3485"/>
      <c r="ABK5" s="3485"/>
      <c r="ABL5" s="3485"/>
      <c r="ABM5" s="3485"/>
      <c r="ABN5" s="3485"/>
      <c r="ABO5" s="3485"/>
      <c r="ABP5" s="3485"/>
      <c r="ABQ5" s="3485"/>
      <c r="ABR5" s="3485"/>
      <c r="ABS5" s="3485"/>
      <c r="ABT5" s="3485"/>
      <c r="ABU5" s="3485"/>
      <c r="ABV5" s="3485"/>
      <c r="ABW5" s="3485"/>
      <c r="ABX5" s="3485"/>
      <c r="ABY5" s="3485"/>
      <c r="ABZ5" s="3485"/>
      <c r="ACA5" s="3485"/>
      <c r="ACB5" s="3485"/>
      <c r="ACC5" s="3485"/>
      <c r="ACD5" s="3485"/>
      <c r="ACE5" s="3485"/>
      <c r="ACF5" s="3485"/>
      <c r="ACG5" s="3485"/>
      <c r="ACH5" s="3485"/>
      <c r="ACI5" s="3485"/>
      <c r="ACJ5" s="3485"/>
      <c r="ACK5" s="3485"/>
      <c r="ACL5" s="3485"/>
      <c r="ACM5" s="3485"/>
      <c r="ACN5" s="3485"/>
      <c r="ACO5" s="3485"/>
      <c r="ACP5" s="3485"/>
      <c r="ACQ5" s="3485"/>
      <c r="ACR5" s="3485"/>
      <c r="ACS5" s="3485"/>
      <c r="ACT5" s="3485"/>
      <c r="ACU5" s="3485"/>
      <c r="ACV5" s="3485"/>
      <c r="ACW5" s="3485"/>
      <c r="ACX5" s="3485"/>
      <c r="ACY5" s="3485"/>
      <c r="ACZ5" s="3485"/>
      <c r="ADA5" s="3485"/>
      <c r="ADB5" s="3485"/>
      <c r="ADC5" s="3485"/>
      <c r="ADD5" s="3485"/>
      <c r="ADE5" s="3485"/>
      <c r="ADF5" s="3485"/>
      <c r="ADG5" s="3485"/>
      <c r="ADH5" s="3485"/>
      <c r="ADI5" s="3485"/>
      <c r="ADJ5" s="3485"/>
      <c r="ADK5" s="3485"/>
      <c r="ADL5" s="3485"/>
      <c r="ADM5" s="3485"/>
      <c r="ADN5" s="3485"/>
      <c r="ADO5" s="3485"/>
      <c r="ADP5" s="3485"/>
      <c r="ADQ5" s="3485"/>
      <c r="ADR5" s="3485"/>
      <c r="ADS5" s="3485"/>
      <c r="ADT5" s="3485"/>
      <c r="ADU5" s="3485"/>
      <c r="ADV5" s="3485"/>
      <c r="ADW5" s="3485"/>
      <c r="ADX5" s="3485"/>
      <c r="ADY5" s="3485"/>
      <c r="ADZ5" s="3485"/>
      <c r="AEA5" s="3485"/>
      <c r="AEB5" s="3485"/>
      <c r="AEC5" s="3485"/>
      <c r="AED5" s="3485"/>
      <c r="AEE5" s="3485"/>
      <c r="AEF5" s="3485"/>
      <c r="AEG5" s="3485"/>
      <c r="AEH5" s="3485"/>
      <c r="AEI5" s="3485"/>
      <c r="AEJ5" s="3485"/>
      <c r="AEK5" s="3485"/>
      <c r="AEL5" s="3485"/>
      <c r="AEM5" s="3485"/>
      <c r="AEN5" s="3485"/>
      <c r="AEO5" s="3485"/>
      <c r="AEP5" s="3485"/>
      <c r="AEQ5" s="3485"/>
      <c r="AER5" s="3485"/>
      <c r="AES5" s="3485"/>
      <c r="AET5" s="3485"/>
      <c r="AEU5" s="3485"/>
      <c r="AEV5" s="3485"/>
      <c r="AEW5" s="3485"/>
      <c r="AEX5" s="3485"/>
      <c r="AEY5" s="3485"/>
      <c r="AEZ5" s="3485"/>
      <c r="AFA5" s="3485"/>
      <c r="AFB5" s="3485"/>
      <c r="AFC5" s="3485"/>
      <c r="AFD5" s="3485"/>
      <c r="AFE5" s="3485"/>
      <c r="AFF5" s="3485"/>
      <c r="AFG5" s="3485"/>
      <c r="AFH5" s="3485"/>
      <c r="AFI5" s="3485"/>
      <c r="AFJ5" s="3485"/>
      <c r="AFK5" s="3485"/>
      <c r="AFL5" s="3485"/>
      <c r="AFM5" s="3485"/>
      <c r="AFN5" s="3485"/>
      <c r="AFO5" s="3485"/>
      <c r="AFP5" s="3485"/>
      <c r="AFQ5" s="3485"/>
      <c r="AFR5" s="3485"/>
      <c r="AFS5" s="3485"/>
      <c r="AFT5" s="3485"/>
      <c r="AFU5" s="3485"/>
      <c r="AFV5" s="3485"/>
      <c r="AFW5" s="3485"/>
      <c r="AFX5" s="3485"/>
      <c r="AFY5" s="3485"/>
      <c r="AFZ5" s="3485"/>
      <c r="AGA5" s="3485"/>
      <c r="AGB5" s="3485"/>
      <c r="AGC5" s="3485"/>
      <c r="AGD5" s="3485"/>
      <c r="AGE5" s="3485"/>
      <c r="AGF5" s="3485"/>
      <c r="AGG5" s="3485"/>
      <c r="AGH5" s="3485"/>
      <c r="AGI5" s="3485"/>
      <c r="AGJ5" s="3485"/>
      <c r="AGK5" s="3485"/>
      <c r="AGL5" s="3485"/>
      <c r="AGM5" s="3485"/>
      <c r="AGN5" s="3485"/>
      <c r="AGO5" s="3485"/>
      <c r="AGP5" s="3485"/>
      <c r="AGQ5" s="3485"/>
      <c r="AGR5" s="3485"/>
      <c r="AGS5" s="3485"/>
      <c r="AGT5" s="3485"/>
      <c r="AGU5" s="3485"/>
      <c r="AGV5" s="3485"/>
      <c r="AGW5" s="3485"/>
      <c r="AGX5" s="3485"/>
      <c r="AGY5" s="3485"/>
      <c r="AGZ5" s="3485"/>
      <c r="AHA5" s="3485"/>
      <c r="AHB5" s="3485"/>
      <c r="AHC5" s="3485"/>
      <c r="AHD5" s="3485"/>
      <c r="AHE5" s="3485"/>
      <c r="AHF5" s="3485"/>
      <c r="AHG5" s="3485"/>
      <c r="AHH5" s="3485"/>
      <c r="AHI5" s="3485"/>
      <c r="AHJ5" s="3485"/>
      <c r="AHK5" s="3485"/>
      <c r="AHL5" s="3485"/>
      <c r="AHM5" s="3485"/>
      <c r="AHN5" s="3485"/>
      <c r="AHO5" s="3485"/>
      <c r="AHP5" s="3485"/>
      <c r="AHQ5" s="3485"/>
      <c r="AHR5" s="3485"/>
      <c r="AHS5" s="3485"/>
      <c r="AHT5" s="3485"/>
      <c r="AHU5" s="3485"/>
      <c r="AHV5" s="3485"/>
      <c r="AHW5" s="3485"/>
      <c r="AHX5" s="3485"/>
      <c r="AHY5" s="3485"/>
      <c r="AHZ5" s="3485"/>
      <c r="AIA5" s="3485"/>
      <c r="AIB5" s="3485"/>
      <c r="AIC5" s="3485"/>
      <c r="AID5" s="3485"/>
      <c r="AIE5" s="3485"/>
      <c r="AIF5" s="3485"/>
      <c r="AIG5" s="3485"/>
      <c r="AIH5" s="3485"/>
      <c r="AII5" s="3485"/>
      <c r="AIJ5" s="3485"/>
      <c r="AIK5" s="3485"/>
      <c r="AIL5" s="3485"/>
      <c r="AIM5" s="3485"/>
      <c r="AIN5" s="3485"/>
      <c r="AIO5" s="3485"/>
      <c r="AIP5" s="3485"/>
      <c r="AIQ5" s="3485"/>
      <c r="AIR5" s="3485"/>
      <c r="AIS5" s="3485"/>
      <c r="AIT5" s="3485"/>
      <c r="AIU5" s="3485"/>
      <c r="AIV5" s="3485"/>
      <c r="AIW5" s="3485"/>
      <c r="AIX5" s="3485"/>
      <c r="AIY5" s="3485"/>
      <c r="AIZ5" s="3485"/>
      <c r="AJA5" s="3485"/>
      <c r="AJB5" s="3485"/>
      <c r="AJC5" s="3485"/>
      <c r="AJD5" s="3485"/>
      <c r="AJE5" s="3485"/>
      <c r="AJF5" s="3485"/>
      <c r="AJG5" s="3485"/>
      <c r="AJH5" s="3485"/>
      <c r="AJI5" s="3485"/>
      <c r="AJJ5" s="3485"/>
      <c r="AJK5" s="3485"/>
      <c r="AJL5" s="3485"/>
      <c r="AJM5" s="3485"/>
      <c r="AJN5" s="3485"/>
      <c r="AJO5" s="3485"/>
      <c r="AJP5" s="3485"/>
      <c r="AJQ5" s="3485"/>
      <c r="AJR5" s="3485"/>
      <c r="AJS5" s="3485"/>
      <c r="AJT5" s="3485"/>
      <c r="AJU5" s="3485"/>
      <c r="AJV5" s="3485"/>
      <c r="AJW5" s="3485"/>
      <c r="AJX5" s="3485"/>
      <c r="AJY5" s="3485"/>
      <c r="AJZ5" s="3485"/>
      <c r="AKA5" s="3485"/>
      <c r="AKB5" s="3485"/>
      <c r="AKC5" s="3485"/>
      <c r="AKD5" s="3485"/>
      <c r="AKE5" s="3485"/>
      <c r="AKF5" s="3485"/>
      <c r="AKG5" s="3485"/>
      <c r="AKH5" s="3485"/>
      <c r="AKI5" s="3485"/>
      <c r="AKJ5" s="3485"/>
      <c r="AKK5" s="3485"/>
      <c r="AKL5" s="3485"/>
      <c r="AKM5" s="3485"/>
      <c r="AKN5" s="3485"/>
      <c r="AKO5" s="3485"/>
      <c r="AKP5" s="3485"/>
      <c r="AKQ5" s="3485"/>
      <c r="AKR5" s="3485"/>
      <c r="AKS5" s="3485"/>
      <c r="AKT5" s="3485"/>
      <c r="AKU5" s="3485"/>
      <c r="AKV5" s="3485"/>
      <c r="AKW5" s="3485"/>
      <c r="AKX5" s="3485"/>
      <c r="AKY5" s="3485"/>
      <c r="AKZ5" s="3485"/>
      <c r="ALA5" s="3485"/>
      <c r="ALB5" s="3485"/>
      <c r="ALC5" s="3485"/>
      <c r="ALD5" s="3485"/>
      <c r="ALE5" s="3485"/>
      <c r="ALF5" s="3485"/>
      <c r="ALG5" s="3485"/>
      <c r="ALH5" s="3485"/>
      <c r="ALI5" s="3485"/>
      <c r="ALJ5" s="3485"/>
      <c r="ALK5" s="3485"/>
      <c r="ALL5" s="3485"/>
      <c r="ALM5" s="3485"/>
      <c r="ALN5" s="3485"/>
      <c r="ALO5" s="3485"/>
      <c r="ALP5" s="3485"/>
      <c r="ALQ5" s="3485"/>
      <c r="ALR5" s="3485"/>
      <c r="ALS5" s="3485"/>
      <c r="ALT5" s="3485"/>
      <c r="ALU5" s="3485"/>
      <c r="ALV5" s="3485"/>
      <c r="ALW5" s="3485"/>
      <c r="ALX5" s="3485"/>
      <c r="ALY5" s="3485"/>
      <c r="ALZ5" s="3485"/>
      <c r="AMA5" s="3485"/>
      <c r="AMB5" s="3485"/>
      <c r="AMC5" s="3485"/>
      <c r="AMD5" s="3485"/>
      <c r="AME5" s="3485"/>
      <c r="AMF5" s="3485"/>
      <c r="AMG5" s="3485"/>
      <c r="AMH5" s="3485"/>
      <c r="AMI5" s="3485"/>
      <c r="AMJ5" s="3485"/>
      <c r="AMK5" s="3485"/>
      <c r="AML5" s="3485"/>
      <c r="AMM5" s="3485"/>
      <c r="AMN5" s="3485"/>
      <c r="AMO5" s="3485"/>
      <c r="AMP5" s="3485"/>
      <c r="AMQ5" s="3485"/>
      <c r="AMR5" s="3485"/>
      <c r="AMS5" s="3485"/>
      <c r="AMT5" s="3485"/>
      <c r="AMU5" s="3485"/>
      <c r="AMV5" s="3485"/>
      <c r="AMW5" s="3485"/>
      <c r="AMX5" s="3485"/>
      <c r="AMY5" s="3485"/>
      <c r="AMZ5" s="3485"/>
      <c r="ANA5" s="3485"/>
      <c r="ANB5" s="3485"/>
      <c r="ANC5" s="3485"/>
      <c r="AND5" s="3485"/>
      <c r="ANE5" s="3485"/>
      <c r="ANF5" s="3485"/>
      <c r="ANG5" s="3485"/>
      <c r="ANH5" s="3485"/>
      <c r="ANI5" s="3485"/>
      <c r="ANJ5" s="3485"/>
      <c r="ANK5" s="3485"/>
      <c r="ANL5" s="3485"/>
      <c r="ANM5" s="3485"/>
      <c r="ANN5" s="3485"/>
      <c r="ANO5" s="3485"/>
      <c r="ANP5" s="3485"/>
      <c r="ANQ5" s="3485"/>
      <c r="ANR5" s="3485"/>
      <c r="ANS5" s="3485"/>
      <c r="ANT5" s="3485"/>
      <c r="ANU5" s="3485"/>
      <c r="ANV5" s="3485"/>
      <c r="ANW5" s="3485"/>
      <c r="ANX5" s="3485"/>
      <c r="ANY5" s="3485"/>
      <c r="ANZ5" s="3485"/>
      <c r="AOA5" s="3485"/>
      <c r="AOB5" s="3485"/>
      <c r="AOC5" s="3485"/>
      <c r="AOD5" s="3485"/>
      <c r="AOE5" s="3485"/>
      <c r="AOF5" s="3485"/>
      <c r="AOG5" s="3485"/>
      <c r="AOH5" s="3485"/>
      <c r="AOI5" s="3485"/>
      <c r="AOJ5" s="3485"/>
      <c r="AOK5" s="3485"/>
      <c r="AOL5" s="3485"/>
      <c r="AOM5" s="3485"/>
      <c r="AON5" s="3485"/>
      <c r="AOO5" s="3485"/>
      <c r="AOP5" s="3485"/>
      <c r="AOQ5" s="3485"/>
      <c r="AOR5" s="3485"/>
      <c r="AOS5" s="3485"/>
      <c r="AOT5" s="3485"/>
      <c r="AOU5" s="3485"/>
      <c r="AOV5" s="3485"/>
      <c r="AOW5" s="3485"/>
      <c r="AOX5" s="3485"/>
      <c r="AOY5" s="3485"/>
      <c r="AOZ5" s="3485"/>
      <c r="APA5" s="3485"/>
      <c r="APB5" s="3485"/>
      <c r="APC5" s="3485"/>
      <c r="APD5" s="3485"/>
      <c r="APE5" s="3485"/>
      <c r="APF5" s="3485"/>
      <c r="APG5" s="3485"/>
      <c r="APH5" s="3485"/>
      <c r="API5" s="3485"/>
      <c r="APJ5" s="3485"/>
      <c r="APK5" s="3485"/>
      <c r="APL5" s="3485"/>
      <c r="APM5" s="3485"/>
      <c r="APN5" s="3485"/>
      <c r="APO5" s="3485"/>
      <c r="APP5" s="3485"/>
      <c r="APQ5" s="3485"/>
      <c r="APR5" s="3485"/>
      <c r="APS5" s="3485"/>
      <c r="APT5" s="3485"/>
      <c r="APU5" s="3485"/>
      <c r="APV5" s="3485"/>
      <c r="APW5" s="3485"/>
      <c r="APX5" s="3485"/>
      <c r="APY5" s="3485"/>
      <c r="APZ5" s="3485"/>
      <c r="AQA5" s="3485"/>
      <c r="AQB5" s="3485"/>
      <c r="AQC5" s="3485"/>
      <c r="AQD5" s="3485"/>
      <c r="AQE5" s="3485"/>
      <c r="AQF5" s="3485"/>
      <c r="AQG5" s="3485"/>
      <c r="AQH5" s="3485"/>
      <c r="AQI5" s="3485"/>
      <c r="AQJ5" s="3485"/>
      <c r="AQK5" s="3485"/>
      <c r="AQL5" s="3485"/>
      <c r="AQM5" s="3485"/>
      <c r="AQN5" s="3485"/>
      <c r="AQO5" s="3485"/>
      <c r="AQP5" s="3485"/>
      <c r="AQQ5" s="3485"/>
      <c r="AQR5" s="3485"/>
      <c r="AQS5" s="3485"/>
      <c r="AQT5" s="3485"/>
      <c r="AQU5" s="3485"/>
      <c r="AQV5" s="3485"/>
      <c r="AQW5" s="3485"/>
      <c r="AQX5" s="3485"/>
      <c r="AQY5" s="3485"/>
      <c r="AQZ5" s="3485"/>
      <c r="ARA5" s="3485"/>
      <c r="ARB5" s="3485"/>
      <c r="ARC5" s="3485"/>
      <c r="ARD5" s="3485"/>
      <c r="ARE5" s="3485"/>
      <c r="ARF5" s="3485"/>
      <c r="ARG5" s="3485"/>
      <c r="ARH5" s="3485"/>
      <c r="ARI5" s="3485"/>
      <c r="ARJ5" s="3485"/>
      <c r="ARK5" s="3485"/>
      <c r="ARL5" s="3485"/>
      <c r="ARM5" s="3485"/>
      <c r="ARN5" s="3485"/>
      <c r="ARO5" s="3485"/>
      <c r="ARP5" s="3485"/>
      <c r="ARQ5" s="3485"/>
      <c r="ARR5" s="3485"/>
      <c r="ARS5" s="3485"/>
      <c r="ART5" s="3485"/>
      <c r="ARU5" s="3485"/>
      <c r="ARV5" s="3485"/>
      <c r="ARW5" s="3485"/>
      <c r="ARX5" s="3485"/>
      <c r="ARY5" s="3485"/>
      <c r="ARZ5" s="3485"/>
      <c r="ASA5" s="3485"/>
      <c r="ASB5" s="3485"/>
      <c r="ASC5" s="3485"/>
      <c r="ASD5" s="3485"/>
      <c r="ASE5" s="3485"/>
      <c r="ASF5" s="3485"/>
      <c r="ASG5" s="3485"/>
      <c r="ASH5" s="3485"/>
      <c r="ASI5" s="3485"/>
      <c r="ASJ5" s="3485"/>
      <c r="ASK5" s="3485"/>
      <c r="ASL5" s="3485"/>
      <c r="ASM5" s="3485"/>
      <c r="ASN5" s="3485"/>
      <c r="ASO5" s="3485"/>
      <c r="ASP5" s="3485"/>
      <c r="ASQ5" s="3485"/>
      <c r="ASR5" s="3485"/>
      <c r="ASS5" s="3485"/>
      <c r="AST5" s="3485"/>
      <c r="ASU5" s="3485"/>
      <c r="ASV5" s="3485"/>
      <c r="ASW5" s="3485"/>
      <c r="ASX5" s="3485"/>
      <c r="ASY5" s="3485"/>
      <c r="ASZ5" s="3485"/>
      <c r="ATA5" s="3485"/>
      <c r="ATB5" s="3485"/>
      <c r="ATC5" s="3485"/>
      <c r="ATD5" s="3485"/>
      <c r="ATE5" s="3485"/>
      <c r="ATF5" s="3485"/>
      <c r="ATG5" s="3485"/>
      <c r="ATH5" s="3485"/>
      <c r="ATI5" s="3485"/>
      <c r="ATJ5" s="3485"/>
      <c r="ATK5" s="3485"/>
      <c r="ATL5" s="3485"/>
      <c r="ATM5" s="3485"/>
      <c r="ATN5" s="3485"/>
      <c r="ATO5" s="3485"/>
      <c r="ATP5" s="3485"/>
      <c r="ATQ5" s="3485"/>
      <c r="ATR5" s="3485"/>
      <c r="ATS5" s="3485"/>
      <c r="ATT5" s="3485"/>
      <c r="ATU5" s="3485"/>
      <c r="ATV5" s="3485"/>
      <c r="ATW5" s="3485"/>
      <c r="ATX5" s="3485"/>
      <c r="ATY5" s="3485"/>
      <c r="ATZ5" s="3485"/>
      <c r="AUA5" s="3485"/>
      <c r="AUB5" s="3485"/>
      <c r="AUC5" s="3485"/>
      <c r="AUD5" s="3485"/>
      <c r="AUE5" s="3485"/>
      <c r="AUF5" s="3485"/>
      <c r="AUG5" s="3485"/>
      <c r="AUH5" s="3485"/>
      <c r="AUI5" s="3485"/>
      <c r="AUJ5" s="3485"/>
      <c r="AUK5" s="3485"/>
      <c r="AUL5" s="3485"/>
      <c r="AUM5" s="3485"/>
      <c r="AUN5" s="3485"/>
      <c r="AUO5" s="3485"/>
      <c r="AUP5" s="3485"/>
      <c r="AUQ5" s="3485"/>
      <c r="AUR5" s="3485"/>
      <c r="AUS5" s="3485"/>
      <c r="AUT5" s="3485"/>
      <c r="AUU5" s="3485"/>
      <c r="AUV5" s="3485"/>
      <c r="AUW5" s="3485"/>
      <c r="AUX5" s="3485"/>
      <c r="AUY5" s="3485"/>
      <c r="AUZ5" s="3485"/>
      <c r="AVA5" s="3485"/>
      <c r="AVB5" s="3485"/>
      <c r="AVC5" s="3485"/>
      <c r="AVD5" s="3485"/>
      <c r="AVE5" s="3485"/>
      <c r="AVF5" s="3485"/>
      <c r="AVG5" s="3485"/>
      <c r="AVH5" s="3485"/>
      <c r="AVI5" s="3485"/>
      <c r="AVJ5" s="3485"/>
      <c r="AVK5" s="3485"/>
      <c r="AVL5" s="3485"/>
      <c r="AVM5" s="3485"/>
      <c r="AVN5" s="3485"/>
      <c r="AVO5" s="3485"/>
      <c r="AVP5" s="3485"/>
      <c r="AVQ5" s="3485"/>
      <c r="AVR5" s="3485"/>
      <c r="AVS5" s="3485"/>
      <c r="AVT5" s="3485"/>
      <c r="AVU5" s="3485"/>
      <c r="AVV5" s="3485"/>
      <c r="AVW5" s="3485"/>
      <c r="AVX5" s="3485"/>
      <c r="AVY5" s="3485"/>
      <c r="AVZ5" s="3485"/>
      <c r="AWA5" s="3485"/>
      <c r="AWB5" s="3485"/>
      <c r="AWC5" s="3485"/>
      <c r="AWD5" s="3485"/>
      <c r="AWE5" s="3485"/>
      <c r="AWF5" s="3485"/>
      <c r="AWG5" s="3485"/>
      <c r="AWH5" s="3485"/>
      <c r="AWI5" s="3485"/>
      <c r="AWJ5" s="3485"/>
      <c r="AWK5" s="3485"/>
      <c r="AWL5" s="3485"/>
      <c r="AWM5" s="3485"/>
      <c r="AWN5" s="3485"/>
      <c r="AWO5" s="3485"/>
      <c r="AWP5" s="3485"/>
      <c r="AWQ5" s="3485"/>
      <c r="AWR5" s="3485"/>
      <c r="AWS5" s="3485"/>
      <c r="AWT5" s="3485"/>
      <c r="AWU5" s="3485"/>
      <c r="AWV5" s="3485"/>
      <c r="AWW5" s="3485"/>
      <c r="AWX5" s="3485"/>
      <c r="AWY5" s="3485"/>
      <c r="AWZ5" s="3485"/>
      <c r="AXA5" s="3485"/>
      <c r="AXB5" s="3485"/>
      <c r="AXC5" s="3485"/>
      <c r="AXD5" s="3485"/>
      <c r="AXE5" s="3485"/>
      <c r="AXF5" s="3485"/>
      <c r="AXG5" s="3485"/>
      <c r="AXH5" s="3485"/>
      <c r="AXI5" s="3485"/>
      <c r="AXJ5" s="3485"/>
      <c r="AXK5" s="3485"/>
      <c r="AXL5" s="3485"/>
      <c r="AXM5" s="3485"/>
      <c r="AXN5" s="3485"/>
      <c r="AXO5" s="3485"/>
      <c r="AXP5" s="3485"/>
      <c r="AXQ5" s="3485"/>
      <c r="AXR5" s="3485"/>
      <c r="AXS5" s="3485"/>
      <c r="AXT5" s="3485"/>
      <c r="AXU5" s="3485"/>
      <c r="AXV5" s="3485"/>
      <c r="AXW5" s="3485"/>
      <c r="AXX5" s="3485"/>
      <c r="AXY5" s="3485"/>
      <c r="AXZ5" s="3485"/>
      <c r="AYA5" s="3485"/>
      <c r="AYB5" s="3485"/>
      <c r="AYC5" s="3485"/>
      <c r="AYD5" s="3485"/>
      <c r="AYE5" s="3485"/>
      <c r="AYF5" s="3485"/>
      <c r="AYG5" s="3485"/>
      <c r="AYH5" s="3485"/>
      <c r="AYI5" s="3485"/>
      <c r="AYJ5" s="3485"/>
      <c r="AYK5" s="3485"/>
      <c r="AYL5" s="3485"/>
      <c r="AYM5" s="3485"/>
      <c r="AYN5" s="3485"/>
      <c r="AYO5" s="3485"/>
      <c r="AYP5" s="3485"/>
      <c r="AYQ5" s="3485"/>
      <c r="AYR5" s="3485"/>
      <c r="AYS5" s="3485"/>
      <c r="AYT5" s="3485"/>
      <c r="AYU5" s="3485"/>
      <c r="AYV5" s="3485"/>
      <c r="AYW5" s="3485"/>
      <c r="AYX5" s="3485"/>
      <c r="AYY5" s="3485"/>
      <c r="AYZ5" s="3485"/>
      <c r="AZA5" s="3485"/>
      <c r="AZB5" s="3485"/>
      <c r="AZC5" s="3485"/>
      <c r="AZD5" s="3485"/>
      <c r="AZE5" s="3485"/>
      <c r="AZF5" s="3485"/>
      <c r="AZG5" s="3485"/>
      <c r="AZH5" s="3485"/>
      <c r="AZI5" s="3485"/>
      <c r="AZJ5" s="3485"/>
      <c r="AZK5" s="3485"/>
      <c r="AZL5" s="3485"/>
      <c r="AZM5" s="3485"/>
      <c r="AZN5" s="3485"/>
      <c r="AZO5" s="3485"/>
      <c r="AZP5" s="3485"/>
      <c r="AZQ5" s="3485"/>
      <c r="AZR5" s="3485"/>
      <c r="AZS5" s="3485"/>
      <c r="AZT5" s="3485"/>
      <c r="AZU5" s="3485"/>
      <c r="AZV5" s="3485"/>
      <c r="AZW5" s="3485"/>
      <c r="AZX5" s="3485"/>
      <c r="AZY5" s="3485"/>
      <c r="AZZ5" s="3485"/>
      <c r="BAA5" s="3485"/>
      <c r="BAB5" s="3485"/>
      <c r="BAC5" s="3485"/>
      <c r="BAD5" s="3485"/>
      <c r="BAE5" s="3485"/>
      <c r="BAF5" s="3485"/>
      <c r="BAG5" s="3485"/>
      <c r="BAH5" s="3485"/>
      <c r="BAI5" s="3485"/>
      <c r="BAJ5" s="3485"/>
      <c r="BAK5" s="3485"/>
      <c r="BAL5" s="3485"/>
      <c r="BAM5" s="3485"/>
      <c r="BAN5" s="3485"/>
      <c r="BAO5" s="3485"/>
      <c r="BAP5" s="3485"/>
      <c r="BAQ5" s="3485"/>
      <c r="BAR5" s="3485"/>
      <c r="BAS5" s="3485"/>
      <c r="BAT5" s="3485"/>
      <c r="BAU5" s="3485"/>
      <c r="BAV5" s="3485"/>
      <c r="BAW5" s="3485"/>
      <c r="BAX5" s="3485"/>
      <c r="BAY5" s="3485"/>
      <c r="BAZ5" s="3485"/>
      <c r="BBA5" s="3485"/>
      <c r="BBB5" s="3485"/>
      <c r="BBC5" s="3485"/>
      <c r="BBD5" s="3485"/>
      <c r="BBE5" s="3485"/>
      <c r="BBF5" s="3485"/>
      <c r="BBG5" s="3485"/>
      <c r="BBH5" s="3485"/>
      <c r="BBI5" s="3485"/>
      <c r="BBJ5" s="3485"/>
      <c r="BBK5" s="3485"/>
      <c r="BBL5" s="3485"/>
      <c r="BBM5" s="3485"/>
      <c r="BBN5" s="3485"/>
      <c r="BBO5" s="3485"/>
      <c r="BBP5" s="3485"/>
      <c r="BBQ5" s="3485"/>
      <c r="BBR5" s="3485"/>
      <c r="BBS5" s="3485"/>
      <c r="BBT5" s="3485"/>
      <c r="BBU5" s="3485"/>
      <c r="BBV5" s="3485"/>
      <c r="BBW5" s="3485"/>
      <c r="BBX5" s="3485"/>
      <c r="BBY5" s="3485"/>
      <c r="BBZ5" s="3485"/>
      <c r="BCA5" s="3485"/>
      <c r="BCB5" s="3485"/>
      <c r="BCC5" s="3485"/>
      <c r="BCD5" s="3485"/>
      <c r="BCE5" s="3485"/>
      <c r="BCF5" s="3485"/>
      <c r="BCG5" s="3485"/>
      <c r="BCH5" s="3485"/>
      <c r="BCI5" s="3485"/>
      <c r="BCJ5" s="3485"/>
      <c r="BCK5" s="3485"/>
      <c r="BCL5" s="3485"/>
      <c r="BCM5" s="3485"/>
      <c r="BCN5" s="3485"/>
      <c r="BCO5" s="3485"/>
      <c r="BCP5" s="3485"/>
      <c r="BCQ5" s="3485"/>
      <c r="BCR5" s="3485"/>
      <c r="BCS5" s="3485"/>
      <c r="BCT5" s="3485"/>
      <c r="BCU5" s="3485"/>
      <c r="BCV5" s="3485"/>
      <c r="BCW5" s="3485"/>
      <c r="BCX5" s="3485"/>
      <c r="BCY5" s="3485"/>
      <c r="BCZ5" s="3485"/>
      <c r="BDA5" s="3485"/>
      <c r="BDB5" s="3485"/>
      <c r="BDC5" s="3485"/>
      <c r="BDD5" s="3485"/>
      <c r="BDE5" s="3485"/>
      <c r="BDF5" s="3485"/>
      <c r="BDG5" s="3485"/>
      <c r="BDH5" s="3485"/>
      <c r="BDI5" s="3485"/>
      <c r="BDJ5" s="3485"/>
      <c r="BDK5" s="3485"/>
      <c r="BDL5" s="3485"/>
      <c r="BDM5" s="3485"/>
      <c r="BDN5" s="3485"/>
      <c r="BDO5" s="3485"/>
      <c r="BDP5" s="3485"/>
      <c r="BDQ5" s="3485"/>
      <c r="BDR5" s="3485"/>
      <c r="BDS5" s="3485"/>
      <c r="BDT5" s="3485"/>
      <c r="BDU5" s="3485"/>
      <c r="BDV5" s="3485"/>
      <c r="BDW5" s="3485"/>
      <c r="BDX5" s="3485"/>
      <c r="BDY5" s="3485"/>
      <c r="BDZ5" s="3485"/>
      <c r="BEA5" s="3485"/>
      <c r="BEB5" s="3485"/>
      <c r="BEC5" s="3485"/>
      <c r="BED5" s="3485"/>
      <c r="BEE5" s="3485"/>
      <c r="BEF5" s="3485"/>
      <c r="BEG5" s="3485"/>
      <c r="BEH5" s="3485"/>
      <c r="BEI5" s="3485"/>
      <c r="BEJ5" s="3485"/>
      <c r="BEK5" s="3485"/>
      <c r="BEL5" s="3485"/>
      <c r="BEM5" s="3485"/>
      <c r="BEN5" s="3485"/>
      <c r="BEO5" s="3485"/>
      <c r="BEP5" s="3485"/>
      <c r="BEQ5" s="3485"/>
      <c r="BER5" s="3485"/>
      <c r="BES5" s="3485"/>
      <c r="BET5" s="3485"/>
      <c r="BEU5" s="3485"/>
      <c r="BEV5" s="3485"/>
      <c r="BEW5" s="3485"/>
      <c r="BEX5" s="3485"/>
      <c r="BEY5" s="3485"/>
      <c r="BEZ5" s="3485"/>
      <c r="BFA5" s="3485"/>
      <c r="BFB5" s="3485"/>
      <c r="BFC5" s="3485"/>
      <c r="BFD5" s="3485"/>
      <c r="BFE5" s="3485"/>
      <c r="BFF5" s="3485"/>
      <c r="BFG5" s="3485"/>
      <c r="BFH5" s="3485"/>
      <c r="BFI5" s="3485"/>
      <c r="BFJ5" s="3485"/>
      <c r="BFK5" s="3485"/>
      <c r="BFL5" s="3485"/>
      <c r="BFM5" s="3485"/>
      <c r="BFN5" s="3485"/>
      <c r="BFO5" s="3485"/>
      <c r="BFP5" s="3485"/>
      <c r="BFQ5" s="3485"/>
      <c r="BFR5" s="3485"/>
      <c r="BFS5" s="3485"/>
      <c r="BFT5" s="3485"/>
      <c r="BFU5" s="3485"/>
      <c r="BFV5" s="3485"/>
      <c r="BFW5" s="3485"/>
      <c r="BFX5" s="3485"/>
      <c r="BFY5" s="3485"/>
      <c r="BFZ5" s="3485"/>
      <c r="BGA5" s="3485"/>
      <c r="BGB5" s="3485"/>
      <c r="BGC5" s="3485"/>
      <c r="BGD5" s="3485"/>
      <c r="BGE5" s="3485"/>
      <c r="BGF5" s="3485"/>
      <c r="BGG5" s="3485"/>
      <c r="BGH5" s="3485"/>
      <c r="BGI5" s="3485"/>
      <c r="BGJ5" s="3485"/>
      <c r="BGK5" s="3485"/>
      <c r="BGL5" s="3485"/>
      <c r="BGM5" s="3485"/>
      <c r="BGN5" s="3485"/>
      <c r="BGO5" s="3485"/>
      <c r="BGP5" s="3485"/>
      <c r="BGQ5" s="3485"/>
      <c r="BGR5" s="3485"/>
      <c r="BGS5" s="3485"/>
      <c r="BGT5" s="3485"/>
      <c r="BGU5" s="3485"/>
      <c r="BGV5" s="3485"/>
      <c r="BGW5" s="3485"/>
      <c r="BGX5" s="3485"/>
      <c r="BGY5" s="3485"/>
      <c r="BGZ5" s="3485"/>
      <c r="BHA5" s="3485"/>
      <c r="BHB5" s="3485"/>
      <c r="BHC5" s="3485"/>
      <c r="BHD5" s="3485"/>
      <c r="BHE5" s="3485"/>
      <c r="BHF5" s="3485"/>
      <c r="BHG5" s="3485"/>
      <c r="BHH5" s="3485"/>
      <c r="BHI5" s="3485"/>
      <c r="BHJ5" s="3485"/>
      <c r="BHK5" s="3485"/>
      <c r="BHL5" s="3485"/>
      <c r="BHM5" s="3485"/>
      <c r="BHN5" s="3485"/>
      <c r="BHO5" s="3485"/>
      <c r="BHP5" s="3485"/>
      <c r="BHQ5" s="3485"/>
      <c r="BHR5" s="3485"/>
      <c r="BHS5" s="3485"/>
      <c r="BHT5" s="3485"/>
      <c r="BHU5" s="3485"/>
      <c r="BHV5" s="3485"/>
      <c r="BHW5" s="3485"/>
      <c r="BHX5" s="3485"/>
      <c r="BHY5" s="3485"/>
      <c r="BHZ5" s="3485"/>
      <c r="BIA5" s="3485"/>
      <c r="BIB5" s="3485"/>
      <c r="BIC5" s="3485"/>
      <c r="BID5" s="3485"/>
      <c r="BIE5" s="3485"/>
      <c r="BIF5" s="3485"/>
      <c r="BIG5" s="3485"/>
      <c r="BIH5" s="3485"/>
      <c r="BII5" s="3485"/>
      <c r="BIJ5" s="3485"/>
      <c r="BIK5" s="3485"/>
      <c r="BIL5" s="3485"/>
      <c r="BIM5" s="3485"/>
      <c r="BIN5" s="3485"/>
      <c r="BIO5" s="3485"/>
      <c r="BIP5" s="3485"/>
      <c r="BIQ5" s="3485"/>
      <c r="BIR5" s="3485"/>
      <c r="BIS5" s="3485"/>
      <c r="BIT5" s="3485"/>
      <c r="BIU5" s="3485"/>
      <c r="BIV5" s="3485"/>
      <c r="BIW5" s="3485"/>
      <c r="BIX5" s="3485"/>
      <c r="BIY5" s="3485"/>
      <c r="BIZ5" s="3485"/>
      <c r="BJA5" s="3485"/>
      <c r="BJB5" s="3485"/>
      <c r="BJC5" s="3485"/>
      <c r="BJD5" s="3485"/>
      <c r="BJE5" s="3485"/>
      <c r="BJF5" s="3485"/>
      <c r="BJG5" s="3485"/>
      <c r="BJH5" s="3485"/>
      <c r="BJI5" s="3485"/>
      <c r="BJJ5" s="3485"/>
      <c r="BJK5" s="3485"/>
      <c r="BJL5" s="3485"/>
      <c r="BJM5" s="3485"/>
      <c r="BJN5" s="3485"/>
      <c r="BJO5" s="3485"/>
      <c r="BJP5" s="3485"/>
      <c r="BJQ5" s="3485"/>
      <c r="BJR5" s="3485"/>
      <c r="BJS5" s="3485"/>
      <c r="BJT5" s="3485"/>
      <c r="BJU5" s="3485"/>
      <c r="BJV5" s="3485"/>
      <c r="BJW5" s="3485"/>
      <c r="BJX5" s="3485"/>
      <c r="BJY5" s="3485"/>
      <c r="BJZ5" s="3485"/>
      <c r="BKA5" s="3485"/>
      <c r="BKB5" s="3485"/>
      <c r="BKC5" s="3485"/>
      <c r="BKD5" s="3485"/>
      <c r="BKE5" s="3485"/>
      <c r="BKF5" s="3485"/>
      <c r="BKG5" s="3485"/>
      <c r="BKH5" s="3485"/>
      <c r="BKI5" s="3485"/>
      <c r="BKJ5" s="3485"/>
      <c r="BKK5" s="3485"/>
      <c r="BKL5" s="3485"/>
      <c r="BKM5" s="3485"/>
      <c r="BKN5" s="3485"/>
      <c r="BKO5" s="3485"/>
      <c r="BKP5" s="3485"/>
      <c r="BKQ5" s="3485"/>
      <c r="BKR5" s="3485"/>
      <c r="BKS5" s="3485"/>
      <c r="BKT5" s="3485"/>
      <c r="BKU5" s="3485"/>
      <c r="BKV5" s="3485"/>
      <c r="BKW5" s="3485"/>
      <c r="BKX5" s="3485"/>
      <c r="BKY5" s="3485"/>
      <c r="BKZ5" s="3485"/>
      <c r="BLA5" s="3485"/>
      <c r="BLB5" s="3485"/>
      <c r="BLC5" s="3485"/>
      <c r="BLD5" s="3485"/>
      <c r="BLE5" s="3485"/>
      <c r="BLF5" s="3485"/>
      <c r="BLG5" s="3485"/>
      <c r="BLH5" s="3485"/>
      <c r="BLI5" s="3485"/>
      <c r="BLJ5" s="3485"/>
      <c r="BLK5" s="3485"/>
      <c r="BLL5" s="3485"/>
      <c r="BLM5" s="3485"/>
      <c r="BLN5" s="3485"/>
      <c r="BLO5" s="3485"/>
      <c r="BLP5" s="3485"/>
      <c r="BLQ5" s="3485"/>
      <c r="BLR5" s="3485"/>
      <c r="BLS5" s="3485"/>
      <c r="BLT5" s="3485"/>
      <c r="BLU5" s="3485"/>
      <c r="BLV5" s="3485"/>
      <c r="BLW5" s="3485"/>
      <c r="BLX5" s="3485"/>
      <c r="BLY5" s="3485"/>
      <c r="BLZ5" s="3485"/>
      <c r="BMA5" s="3485"/>
      <c r="BMB5" s="3485"/>
      <c r="BMC5" s="3485"/>
      <c r="BMD5" s="3485"/>
      <c r="BME5" s="3485"/>
      <c r="BMF5" s="3485"/>
      <c r="BMG5" s="3485"/>
      <c r="BMH5" s="3485"/>
      <c r="BMI5" s="3485"/>
      <c r="BMJ5" s="3485"/>
      <c r="BMK5" s="3485"/>
      <c r="BML5" s="3485"/>
      <c r="BMM5" s="3485"/>
      <c r="BMN5" s="3485"/>
      <c r="BMO5" s="3485"/>
      <c r="BMP5" s="3485"/>
      <c r="BMQ5" s="3485"/>
      <c r="BMR5" s="3485"/>
      <c r="BMS5" s="3485"/>
      <c r="BMT5" s="3485"/>
      <c r="BMU5" s="3485"/>
      <c r="BMV5" s="3485"/>
      <c r="BMW5" s="3485"/>
      <c r="BMX5" s="3485"/>
      <c r="BMY5" s="3485"/>
      <c r="BMZ5" s="3485"/>
      <c r="BNA5" s="3485"/>
      <c r="BNB5" s="3485"/>
      <c r="BNC5" s="3485"/>
      <c r="BND5" s="3485"/>
      <c r="BNE5" s="3485"/>
      <c r="BNF5" s="3485"/>
      <c r="BNG5" s="3485"/>
      <c r="BNH5" s="3485"/>
      <c r="BNI5" s="3485"/>
      <c r="BNJ5" s="3485"/>
      <c r="BNK5" s="3485"/>
      <c r="BNL5" s="3485"/>
      <c r="BNM5" s="3485"/>
      <c r="BNN5" s="3485"/>
      <c r="BNO5" s="3485"/>
      <c r="BNP5" s="3485"/>
      <c r="BNQ5" s="3485"/>
      <c r="BNR5" s="3485"/>
      <c r="BNS5" s="3485"/>
      <c r="BNT5" s="3485"/>
      <c r="BNU5" s="3485"/>
      <c r="BNV5" s="3485"/>
      <c r="BNW5" s="3485"/>
      <c r="BNX5" s="3485"/>
      <c r="BNY5" s="3485"/>
      <c r="BNZ5" s="3485"/>
      <c r="BOA5" s="3485"/>
      <c r="BOB5" s="3485"/>
      <c r="BOC5" s="3485"/>
      <c r="BOD5" s="3485"/>
      <c r="BOE5" s="3485"/>
      <c r="BOF5" s="3485"/>
      <c r="BOG5" s="3485"/>
      <c r="BOH5" s="3485"/>
      <c r="BOI5" s="3485"/>
      <c r="BOJ5" s="3485"/>
      <c r="BOK5" s="3485"/>
      <c r="BOL5" s="3485"/>
      <c r="BOM5" s="3485"/>
      <c r="BON5" s="3485"/>
      <c r="BOO5" s="3485"/>
      <c r="BOP5" s="3485"/>
      <c r="BOQ5" s="3485"/>
      <c r="BOR5" s="3485"/>
      <c r="BOS5" s="3485"/>
      <c r="BOT5" s="3485"/>
      <c r="BOU5" s="3485"/>
      <c r="BOV5" s="3485"/>
      <c r="BOW5" s="3485"/>
      <c r="BOX5" s="3485"/>
      <c r="BOY5" s="3485"/>
      <c r="BOZ5" s="3485"/>
      <c r="BPA5" s="3485"/>
      <c r="BPB5" s="3485"/>
      <c r="BPC5" s="3485"/>
      <c r="BPD5" s="3485"/>
      <c r="BPE5" s="3485"/>
      <c r="BPF5" s="3485"/>
      <c r="BPG5" s="3485"/>
      <c r="BPH5" s="3485"/>
      <c r="BPI5" s="3485"/>
      <c r="BPJ5" s="3485"/>
      <c r="BPK5" s="3485"/>
      <c r="BPL5" s="3485"/>
      <c r="BPM5" s="3485"/>
      <c r="BPN5" s="3485"/>
      <c r="BPO5" s="3485"/>
      <c r="BPP5" s="3485"/>
      <c r="BPQ5" s="3485"/>
      <c r="BPR5" s="3485"/>
      <c r="BPS5" s="3485"/>
      <c r="BPT5" s="3485"/>
      <c r="BPU5" s="3485"/>
      <c r="BPV5" s="3485"/>
      <c r="BPW5" s="3485"/>
      <c r="BPX5" s="3485"/>
      <c r="BPY5" s="3485"/>
      <c r="BPZ5" s="3485"/>
      <c r="BQA5" s="3485"/>
      <c r="BQB5" s="3485"/>
      <c r="BQC5" s="3485"/>
      <c r="BQD5" s="3485"/>
      <c r="BQE5" s="3485"/>
      <c r="BQF5" s="3485"/>
      <c r="BQG5" s="3485"/>
      <c r="BQH5" s="3485"/>
      <c r="BQI5" s="3485"/>
      <c r="BQJ5" s="3485"/>
      <c r="BQK5" s="3485"/>
      <c r="BQL5" s="3485"/>
      <c r="BQM5" s="3485"/>
      <c r="BQN5" s="3485"/>
      <c r="BQO5" s="3485"/>
      <c r="BQP5" s="3485"/>
      <c r="BQQ5" s="3485"/>
      <c r="BQR5" s="3485"/>
      <c r="BQS5" s="3485"/>
      <c r="BQT5" s="3485"/>
      <c r="BQU5" s="3485"/>
      <c r="BQV5" s="3485"/>
      <c r="BQW5" s="3485"/>
      <c r="BQX5" s="3485"/>
      <c r="BQY5" s="3485"/>
      <c r="BQZ5" s="3485"/>
      <c r="BRA5" s="3485"/>
      <c r="BRB5" s="3485"/>
      <c r="BRC5" s="3485"/>
      <c r="BRD5" s="3485"/>
      <c r="BRE5" s="3485"/>
      <c r="BRF5" s="3485"/>
      <c r="BRG5" s="3485"/>
      <c r="BRH5" s="3485"/>
      <c r="BRI5" s="3485"/>
      <c r="BRJ5" s="3485"/>
      <c r="BRK5" s="3485"/>
      <c r="BRL5" s="3485"/>
      <c r="BRM5" s="3485"/>
      <c r="BRN5" s="3485"/>
      <c r="BRO5" s="3485"/>
      <c r="BRP5" s="3485"/>
      <c r="BRQ5" s="3485"/>
      <c r="BRR5" s="3485"/>
      <c r="BRS5" s="3485"/>
      <c r="BRT5" s="3485"/>
      <c r="BRU5" s="3485"/>
      <c r="BRV5" s="3485"/>
      <c r="BRW5" s="3485"/>
      <c r="BRX5" s="3485"/>
      <c r="BRY5" s="3485"/>
      <c r="BRZ5" s="3485"/>
      <c r="BSA5" s="3485"/>
      <c r="BSB5" s="3485"/>
      <c r="BSC5" s="3485"/>
      <c r="BSD5" s="3485"/>
      <c r="BSE5" s="3485"/>
      <c r="BSF5" s="3485"/>
      <c r="BSG5" s="3485"/>
      <c r="BSH5" s="3485"/>
      <c r="BSI5" s="3485"/>
      <c r="BSJ5" s="3485"/>
      <c r="BSK5" s="3485"/>
      <c r="BSL5" s="3485"/>
      <c r="BSM5" s="3485"/>
      <c r="BSN5" s="3485"/>
      <c r="BSO5" s="3485"/>
      <c r="BSP5" s="3485"/>
      <c r="BSQ5" s="3485"/>
      <c r="BSR5" s="3485"/>
      <c r="BSS5" s="3485"/>
      <c r="BST5" s="3485"/>
      <c r="BSU5" s="3485"/>
      <c r="BSV5" s="3485"/>
      <c r="BSW5" s="3485"/>
      <c r="BSX5" s="3485"/>
      <c r="BSY5" s="3485"/>
      <c r="BSZ5" s="3485"/>
      <c r="BTA5" s="3485"/>
      <c r="BTB5" s="3485"/>
      <c r="BTC5" s="3485"/>
      <c r="BTD5" s="3485"/>
      <c r="BTE5" s="3485"/>
      <c r="BTF5" s="3485"/>
      <c r="BTG5" s="3485"/>
      <c r="BTH5" s="3485"/>
      <c r="BTI5" s="3485"/>
      <c r="BTJ5" s="3485"/>
      <c r="BTK5" s="3485"/>
      <c r="BTL5" s="3485"/>
      <c r="BTM5" s="3485"/>
      <c r="BTN5" s="3485"/>
      <c r="BTO5" s="3485"/>
      <c r="BTP5" s="3485"/>
      <c r="BTQ5" s="3485"/>
      <c r="BTR5" s="3485"/>
      <c r="BTS5" s="3485"/>
      <c r="BTT5" s="3485"/>
      <c r="BTU5" s="3485"/>
      <c r="BTV5" s="3485"/>
      <c r="BTW5" s="3485"/>
      <c r="BTX5" s="3485"/>
      <c r="BTY5" s="3485"/>
      <c r="BTZ5" s="3485"/>
      <c r="BUA5" s="3485"/>
      <c r="BUB5" s="3485"/>
      <c r="BUC5" s="3485"/>
      <c r="BUD5" s="3485"/>
      <c r="BUE5" s="3485"/>
      <c r="BUF5" s="3485"/>
      <c r="BUG5" s="3485"/>
      <c r="BUH5" s="3485"/>
      <c r="BUI5" s="3485"/>
      <c r="BUJ5" s="3485"/>
      <c r="BUK5" s="3485"/>
      <c r="BUL5" s="3485"/>
      <c r="BUM5" s="3485"/>
      <c r="BUN5" s="3485"/>
      <c r="BUO5" s="3485"/>
      <c r="BUP5" s="3485"/>
      <c r="BUQ5" s="3485"/>
      <c r="BUR5" s="3485"/>
      <c r="BUS5" s="3485"/>
      <c r="BUT5" s="3485"/>
      <c r="BUU5" s="3485"/>
      <c r="BUV5" s="3485"/>
      <c r="BUW5" s="3485"/>
      <c r="BUX5" s="3485"/>
      <c r="BUY5" s="3485"/>
      <c r="BUZ5" s="3485"/>
      <c r="BVA5" s="3485"/>
      <c r="BVB5" s="3485"/>
      <c r="BVC5" s="3485"/>
      <c r="BVD5" s="3485"/>
      <c r="BVE5" s="3485"/>
      <c r="BVF5" s="3485"/>
      <c r="BVG5" s="3485"/>
      <c r="BVH5" s="3485"/>
      <c r="BVI5" s="3485"/>
      <c r="BVJ5" s="3485"/>
      <c r="BVK5" s="3485"/>
      <c r="BVL5" s="3485"/>
      <c r="BVM5" s="3485"/>
      <c r="BVN5" s="3485"/>
      <c r="BVO5" s="3485"/>
      <c r="BVP5" s="3485"/>
      <c r="BVQ5" s="3485"/>
      <c r="BVR5" s="3485"/>
      <c r="BVS5" s="3485"/>
      <c r="BVT5" s="3485"/>
      <c r="BVU5" s="3485"/>
      <c r="BVV5" s="3485"/>
      <c r="BVW5" s="3485"/>
      <c r="BVX5" s="3485"/>
      <c r="BVY5" s="3485"/>
      <c r="BVZ5" s="3485"/>
      <c r="BWA5" s="3485"/>
      <c r="BWB5" s="3485"/>
      <c r="BWC5" s="3485"/>
      <c r="BWD5" s="3485"/>
      <c r="BWE5" s="3485"/>
      <c r="BWF5" s="3485"/>
      <c r="BWG5" s="3485"/>
      <c r="BWH5" s="3485"/>
      <c r="BWI5" s="3485"/>
      <c r="BWJ5" s="3485"/>
      <c r="BWK5" s="3485"/>
      <c r="BWL5" s="3485"/>
      <c r="BWM5" s="3485"/>
      <c r="BWN5" s="3485"/>
      <c r="BWO5" s="3485"/>
      <c r="BWP5" s="3485"/>
      <c r="BWQ5" s="3485"/>
      <c r="BWR5" s="3485"/>
      <c r="BWS5" s="3485"/>
      <c r="BWT5" s="3485"/>
      <c r="BWU5" s="3485"/>
      <c r="BWV5" s="3485"/>
      <c r="BWW5" s="3485"/>
      <c r="BWX5" s="3485"/>
      <c r="BWY5" s="3485"/>
      <c r="BWZ5" s="3485"/>
      <c r="BXA5" s="3485"/>
      <c r="BXB5" s="3485"/>
      <c r="BXC5" s="3485"/>
      <c r="BXD5" s="3485"/>
      <c r="BXE5" s="3485"/>
      <c r="BXF5" s="3485"/>
      <c r="BXG5" s="3485"/>
      <c r="BXH5" s="3485"/>
      <c r="BXI5" s="3485"/>
      <c r="BXJ5" s="3485"/>
      <c r="BXK5" s="3485"/>
      <c r="BXL5" s="3485"/>
      <c r="BXM5" s="3485"/>
      <c r="BXN5" s="3485"/>
      <c r="BXO5" s="3485"/>
      <c r="BXP5" s="3485"/>
      <c r="BXQ5" s="3485"/>
      <c r="BXR5" s="3485"/>
      <c r="BXS5" s="3485"/>
      <c r="BXT5" s="3485"/>
      <c r="BXU5" s="3485"/>
      <c r="BXV5" s="3485"/>
      <c r="BXW5" s="3485"/>
      <c r="BXX5" s="3485"/>
      <c r="BXY5" s="3485"/>
      <c r="BXZ5" s="3485"/>
      <c r="BYA5" s="3485"/>
      <c r="BYB5" s="3485"/>
      <c r="BYC5" s="3485"/>
      <c r="BYD5" s="3485"/>
      <c r="BYE5" s="3485"/>
      <c r="BYF5" s="3485"/>
      <c r="BYG5" s="3485"/>
      <c r="BYH5" s="3485"/>
      <c r="BYI5" s="3485"/>
      <c r="BYJ5" s="3485"/>
      <c r="BYK5" s="3485"/>
      <c r="BYL5" s="3485"/>
      <c r="BYM5" s="3485"/>
      <c r="BYN5" s="3485"/>
      <c r="BYO5" s="3485"/>
      <c r="BYP5" s="3485"/>
      <c r="BYQ5" s="3485"/>
      <c r="BYR5" s="3485"/>
      <c r="BYS5" s="3485"/>
      <c r="BYT5" s="3485"/>
      <c r="BYU5" s="3485"/>
      <c r="BYV5" s="3485"/>
      <c r="BYW5" s="3485"/>
      <c r="BYX5" s="3485"/>
      <c r="BYY5" s="3485"/>
      <c r="BYZ5" s="3485"/>
      <c r="BZA5" s="3485"/>
      <c r="BZB5" s="3485"/>
      <c r="BZC5" s="3485"/>
      <c r="BZD5" s="3485"/>
      <c r="BZE5" s="3485"/>
      <c r="BZF5" s="3485"/>
      <c r="BZG5" s="3485"/>
      <c r="BZH5" s="3485"/>
      <c r="BZI5" s="3485"/>
      <c r="BZJ5" s="3485"/>
      <c r="BZK5" s="3485"/>
      <c r="BZL5" s="3485"/>
      <c r="BZM5" s="3485"/>
      <c r="BZN5" s="3485"/>
      <c r="BZO5" s="3485"/>
      <c r="BZP5" s="3485"/>
      <c r="BZQ5" s="3485"/>
      <c r="BZR5" s="3485"/>
      <c r="BZS5" s="3485"/>
      <c r="BZT5" s="3485"/>
      <c r="BZU5" s="3485"/>
      <c r="BZV5" s="3485"/>
      <c r="BZW5" s="3485"/>
      <c r="BZX5" s="3485"/>
      <c r="BZY5" s="3485"/>
      <c r="BZZ5" s="3485"/>
      <c r="CAA5" s="3485"/>
      <c r="CAB5" s="3485"/>
      <c r="CAC5" s="3485"/>
      <c r="CAD5" s="3485"/>
      <c r="CAE5" s="3485"/>
      <c r="CAF5" s="3485"/>
      <c r="CAG5" s="3485"/>
      <c r="CAH5" s="3485"/>
      <c r="CAI5" s="3485"/>
      <c r="CAJ5" s="3485"/>
      <c r="CAK5" s="3485"/>
      <c r="CAL5" s="3485"/>
      <c r="CAM5" s="3485"/>
      <c r="CAN5" s="3485"/>
      <c r="CAO5" s="3485"/>
      <c r="CAP5" s="3485"/>
      <c r="CAQ5" s="3485"/>
      <c r="CAR5" s="3485"/>
      <c r="CAS5" s="3485"/>
      <c r="CAT5" s="3485"/>
      <c r="CAU5" s="3485"/>
      <c r="CAV5" s="3485"/>
      <c r="CAW5" s="3485"/>
      <c r="CAX5" s="3485"/>
      <c r="CAY5" s="3485"/>
      <c r="CAZ5" s="3485"/>
      <c r="CBA5" s="3485"/>
      <c r="CBB5" s="3485"/>
      <c r="CBC5" s="3485"/>
      <c r="CBD5" s="3485"/>
      <c r="CBE5" s="3485"/>
      <c r="CBF5" s="3485"/>
      <c r="CBG5" s="3485"/>
      <c r="CBH5" s="3485"/>
      <c r="CBI5" s="3485"/>
      <c r="CBJ5" s="3485"/>
      <c r="CBK5" s="3485"/>
      <c r="CBL5" s="3485"/>
      <c r="CBM5" s="3485"/>
      <c r="CBN5" s="3485"/>
      <c r="CBO5" s="3485"/>
      <c r="CBP5" s="3485"/>
      <c r="CBQ5" s="3485"/>
      <c r="CBR5" s="3485"/>
      <c r="CBS5" s="3485"/>
      <c r="CBT5" s="3485"/>
      <c r="CBU5" s="3485"/>
      <c r="CBV5" s="3485"/>
      <c r="CBW5" s="3485"/>
      <c r="CBX5" s="3485"/>
      <c r="CBY5" s="3485"/>
      <c r="CBZ5" s="3485"/>
      <c r="CCA5" s="3485"/>
      <c r="CCB5" s="3485"/>
      <c r="CCC5" s="3485"/>
      <c r="CCD5" s="3485"/>
      <c r="CCE5" s="3485"/>
      <c r="CCF5" s="3485"/>
      <c r="CCG5" s="3485"/>
      <c r="CCH5" s="3485"/>
      <c r="CCI5" s="3485"/>
      <c r="CCJ5" s="3485"/>
      <c r="CCK5" s="3485"/>
      <c r="CCL5" s="3485"/>
      <c r="CCM5" s="3485"/>
      <c r="CCN5" s="3485"/>
      <c r="CCO5" s="3485"/>
      <c r="CCP5" s="3485"/>
      <c r="CCQ5" s="3485"/>
      <c r="CCR5" s="3485"/>
      <c r="CCS5" s="3485"/>
      <c r="CCT5" s="3485"/>
      <c r="CCU5" s="3485"/>
      <c r="CCV5" s="3485"/>
      <c r="CCW5" s="3485"/>
      <c r="CCX5" s="3485"/>
      <c r="CCY5" s="3485"/>
      <c r="CCZ5" s="3485"/>
      <c r="CDA5" s="3485"/>
      <c r="CDB5" s="3485"/>
      <c r="CDC5" s="3485"/>
      <c r="CDD5" s="3485"/>
      <c r="CDE5" s="3485"/>
      <c r="CDF5" s="3485"/>
      <c r="CDG5" s="3485"/>
      <c r="CDH5" s="3485"/>
      <c r="CDI5" s="3485"/>
      <c r="CDJ5" s="3485"/>
      <c r="CDK5" s="3485"/>
      <c r="CDL5" s="3485"/>
      <c r="CDM5" s="3485"/>
      <c r="CDN5" s="3485"/>
      <c r="CDO5" s="3485"/>
      <c r="CDP5" s="3485"/>
      <c r="CDQ5" s="3485"/>
      <c r="CDR5" s="3485"/>
      <c r="CDS5" s="3485"/>
      <c r="CDT5" s="3485"/>
      <c r="CDU5" s="3485"/>
      <c r="CDV5" s="3485"/>
      <c r="CDW5" s="3485"/>
      <c r="CDX5" s="3485"/>
      <c r="CDY5" s="3485"/>
      <c r="CDZ5" s="3485"/>
      <c r="CEA5" s="3485"/>
      <c r="CEB5" s="3485"/>
      <c r="CEC5" s="3485"/>
      <c r="CED5" s="3485"/>
      <c r="CEE5" s="3485"/>
      <c r="CEF5" s="3485"/>
      <c r="CEG5" s="3485"/>
      <c r="CEH5" s="3485"/>
      <c r="CEI5" s="3485"/>
      <c r="CEJ5" s="3485"/>
      <c r="CEK5" s="3485"/>
      <c r="CEL5" s="3485"/>
      <c r="CEM5" s="3485"/>
      <c r="CEN5" s="3485"/>
      <c r="CEO5" s="3485"/>
      <c r="CEP5" s="3485"/>
      <c r="CEQ5" s="3485"/>
      <c r="CER5" s="3485"/>
      <c r="CES5" s="3485"/>
      <c r="CET5" s="3485"/>
      <c r="CEU5" s="3485"/>
      <c r="CEV5" s="3485"/>
      <c r="CEW5" s="3485"/>
      <c r="CEX5" s="3485"/>
      <c r="CEY5" s="3485"/>
      <c r="CEZ5" s="3485"/>
      <c r="CFA5" s="3485"/>
      <c r="CFB5" s="3485"/>
      <c r="CFC5" s="3485"/>
      <c r="CFD5" s="3485"/>
      <c r="CFE5" s="3485"/>
      <c r="CFF5" s="3485"/>
      <c r="CFG5" s="3485"/>
      <c r="CFH5" s="3485"/>
      <c r="CFI5" s="3485"/>
      <c r="CFJ5" s="3485"/>
      <c r="CFK5" s="3485"/>
      <c r="CFL5" s="3485"/>
      <c r="CFM5" s="3485"/>
      <c r="CFN5" s="3485"/>
      <c r="CFO5" s="3485"/>
      <c r="CFP5" s="3485"/>
      <c r="CFQ5" s="3485"/>
      <c r="CFR5" s="3485"/>
      <c r="CFS5" s="3485"/>
      <c r="CFT5" s="3485"/>
      <c r="CFU5" s="3485"/>
      <c r="CFV5" s="3485"/>
      <c r="CFW5" s="3485"/>
      <c r="CFX5" s="3485"/>
      <c r="CFY5" s="3485"/>
      <c r="CFZ5" s="3485"/>
      <c r="CGA5" s="3485"/>
      <c r="CGB5" s="3485"/>
      <c r="CGC5" s="3485"/>
      <c r="CGD5" s="3485"/>
      <c r="CGE5" s="3485"/>
      <c r="CGF5" s="3485"/>
      <c r="CGG5" s="3485"/>
      <c r="CGH5" s="3485"/>
      <c r="CGI5" s="3485"/>
      <c r="CGJ5" s="3485"/>
      <c r="CGK5" s="3485"/>
      <c r="CGL5" s="3485"/>
      <c r="CGM5" s="3485"/>
      <c r="CGN5" s="3485"/>
      <c r="CGO5" s="3485"/>
      <c r="CGP5" s="3485"/>
      <c r="CGQ5" s="3485"/>
      <c r="CGR5" s="3485"/>
      <c r="CGS5" s="3485"/>
      <c r="CGT5" s="3485"/>
      <c r="CGU5" s="3485"/>
      <c r="CGV5" s="3485"/>
      <c r="CGW5" s="3485"/>
      <c r="CGX5" s="3485"/>
      <c r="CGY5" s="3485"/>
      <c r="CGZ5" s="3485"/>
      <c r="CHA5" s="3485"/>
      <c r="CHB5" s="3485"/>
      <c r="CHC5" s="3485"/>
      <c r="CHD5" s="3485"/>
      <c r="CHE5" s="3485"/>
      <c r="CHF5" s="3485"/>
      <c r="CHG5" s="3485"/>
      <c r="CHH5" s="3485"/>
      <c r="CHI5" s="3485"/>
      <c r="CHJ5" s="3485"/>
      <c r="CHK5" s="3485"/>
      <c r="CHL5" s="3485"/>
      <c r="CHM5" s="3485"/>
      <c r="CHN5" s="3485"/>
      <c r="CHO5" s="3485"/>
      <c r="CHP5" s="3485"/>
      <c r="CHQ5" s="3485"/>
      <c r="CHR5" s="3485"/>
      <c r="CHS5" s="3485"/>
      <c r="CHT5" s="3485"/>
      <c r="CHU5" s="3485"/>
      <c r="CHV5" s="3485"/>
      <c r="CHW5" s="3485"/>
      <c r="CHX5" s="3485"/>
      <c r="CHY5" s="3485"/>
      <c r="CHZ5" s="3485"/>
      <c r="CIA5" s="3485"/>
      <c r="CIB5" s="3485"/>
      <c r="CIC5" s="3485"/>
      <c r="CID5" s="3485"/>
      <c r="CIE5" s="3485"/>
      <c r="CIF5" s="3485"/>
      <c r="CIG5" s="3485"/>
      <c r="CIH5" s="3485"/>
      <c r="CII5" s="3485"/>
      <c r="CIJ5" s="3485"/>
      <c r="CIK5" s="3485"/>
      <c r="CIL5" s="3485"/>
      <c r="CIM5" s="3485"/>
      <c r="CIN5" s="3485"/>
      <c r="CIO5" s="3485"/>
      <c r="CIP5" s="3485"/>
      <c r="CIQ5" s="3485"/>
      <c r="CIR5" s="3485"/>
      <c r="CIS5" s="3485"/>
      <c r="CIT5" s="3485"/>
      <c r="CIU5" s="3485"/>
      <c r="CIV5" s="3485"/>
      <c r="CIW5" s="3485"/>
      <c r="CIX5" s="3485"/>
      <c r="CIY5" s="3485"/>
      <c r="CIZ5" s="3485"/>
      <c r="CJA5" s="3485"/>
      <c r="CJB5" s="3485"/>
      <c r="CJC5" s="3485"/>
      <c r="CJD5" s="3485"/>
      <c r="CJE5" s="3485"/>
      <c r="CJF5" s="3485"/>
      <c r="CJG5" s="3485"/>
      <c r="CJH5" s="3485"/>
      <c r="CJI5" s="3485"/>
      <c r="CJJ5" s="3485"/>
      <c r="CJK5" s="3485"/>
      <c r="CJL5" s="3485"/>
      <c r="CJM5" s="3485"/>
      <c r="CJN5" s="3485"/>
      <c r="CJO5" s="3485"/>
      <c r="CJP5" s="3485"/>
      <c r="CJQ5" s="3485"/>
      <c r="CJR5" s="3485"/>
      <c r="CJS5" s="3485"/>
      <c r="CJT5" s="3485"/>
      <c r="CJU5" s="3485"/>
      <c r="CJV5" s="3485"/>
      <c r="CJW5" s="3485"/>
      <c r="CJX5" s="3485"/>
      <c r="CJY5" s="3485"/>
      <c r="CJZ5" s="3485"/>
      <c r="CKA5" s="3485"/>
      <c r="CKB5" s="3485"/>
      <c r="CKC5" s="3485"/>
      <c r="CKD5" s="3485"/>
      <c r="CKE5" s="3485"/>
      <c r="CKF5" s="3485"/>
      <c r="CKG5" s="3485"/>
      <c r="CKH5" s="3485"/>
      <c r="CKI5" s="3485"/>
      <c r="CKJ5" s="3485"/>
      <c r="CKK5" s="3485"/>
      <c r="CKL5" s="3485"/>
      <c r="CKM5" s="3485"/>
      <c r="CKN5" s="3485"/>
      <c r="CKO5" s="3485"/>
      <c r="CKP5" s="3485"/>
      <c r="CKQ5" s="3485"/>
      <c r="CKR5" s="3485"/>
      <c r="CKS5" s="3485"/>
      <c r="CKT5" s="3485"/>
      <c r="CKU5" s="3485"/>
      <c r="CKV5" s="3485"/>
      <c r="CKW5" s="3485"/>
      <c r="CKX5" s="3485"/>
      <c r="CKY5" s="3485"/>
      <c r="CKZ5" s="3485"/>
      <c r="CLA5" s="3485"/>
      <c r="CLB5" s="3485"/>
      <c r="CLC5" s="3485"/>
      <c r="CLD5" s="3485"/>
      <c r="CLE5" s="3485"/>
      <c r="CLF5" s="3485"/>
      <c r="CLG5" s="3485"/>
      <c r="CLH5" s="3485"/>
      <c r="CLI5" s="3485"/>
      <c r="CLJ5" s="3485"/>
      <c r="CLK5" s="3485"/>
      <c r="CLL5" s="3485"/>
      <c r="CLM5" s="3485"/>
      <c r="CLN5" s="3485"/>
      <c r="CLO5" s="3485"/>
      <c r="CLP5" s="3485"/>
      <c r="CLQ5" s="3485"/>
      <c r="CLR5" s="3485"/>
      <c r="CLS5" s="3485"/>
      <c r="CLT5" s="3485"/>
      <c r="CLU5" s="3485"/>
      <c r="CLV5" s="3485"/>
      <c r="CLW5" s="3485"/>
      <c r="CLX5" s="3485"/>
      <c r="CLY5" s="3485"/>
      <c r="CLZ5" s="3485"/>
      <c r="CMA5" s="3485"/>
      <c r="CMB5" s="3485"/>
      <c r="CMC5" s="3485"/>
      <c r="CMD5" s="3485"/>
      <c r="CME5" s="3485"/>
      <c r="CMF5" s="3485"/>
      <c r="CMG5" s="3485"/>
      <c r="CMH5" s="3485"/>
      <c r="CMI5" s="3485"/>
      <c r="CMJ5" s="3485"/>
      <c r="CMK5" s="3485"/>
      <c r="CML5" s="3485"/>
      <c r="CMM5" s="3485"/>
      <c r="CMN5" s="3485"/>
      <c r="CMO5" s="3485"/>
      <c r="CMP5" s="3485"/>
      <c r="CMQ5" s="3485"/>
      <c r="CMR5" s="3485"/>
      <c r="CMS5" s="3485"/>
      <c r="CMT5" s="3485"/>
      <c r="CMU5" s="3485"/>
      <c r="CMV5" s="3485"/>
      <c r="CMW5" s="3485"/>
      <c r="CMX5" s="3485"/>
      <c r="CMY5" s="3485"/>
      <c r="CMZ5" s="3485"/>
      <c r="CNA5" s="3485"/>
      <c r="CNB5" s="3485"/>
      <c r="CNC5" s="3485"/>
      <c r="CND5" s="3485"/>
      <c r="CNE5" s="3485"/>
      <c r="CNF5" s="3485"/>
      <c r="CNG5" s="3485"/>
      <c r="CNH5" s="3485"/>
      <c r="CNI5" s="3485"/>
      <c r="CNJ5" s="3485"/>
      <c r="CNK5" s="3485"/>
      <c r="CNL5" s="3485"/>
      <c r="CNM5" s="3485"/>
      <c r="CNN5" s="3485"/>
      <c r="CNO5" s="3485"/>
      <c r="CNP5" s="3485"/>
      <c r="CNQ5" s="3485"/>
      <c r="CNR5" s="3485"/>
      <c r="CNS5" s="3485"/>
      <c r="CNT5" s="3485"/>
      <c r="CNU5" s="3485"/>
      <c r="CNV5" s="3485"/>
      <c r="CNW5" s="3485"/>
      <c r="CNX5" s="3485"/>
      <c r="CNY5" s="3485"/>
      <c r="CNZ5" s="3485"/>
      <c r="COA5" s="3485"/>
      <c r="COB5" s="3485"/>
      <c r="COC5" s="3485"/>
      <c r="COD5" s="3485"/>
      <c r="COE5" s="3485"/>
      <c r="COF5" s="3485"/>
      <c r="COG5" s="3485"/>
      <c r="COH5" s="3485"/>
      <c r="COI5" s="3485"/>
      <c r="COJ5" s="3485"/>
      <c r="COK5" s="3485"/>
      <c r="COL5" s="3485"/>
      <c r="COM5" s="3485"/>
      <c r="CON5" s="3485"/>
      <c r="COO5" s="3485"/>
      <c r="COP5" s="3485"/>
      <c r="COQ5" s="3485"/>
      <c r="COR5" s="3485"/>
      <c r="COS5" s="3485"/>
      <c r="COT5" s="3485"/>
      <c r="COU5" s="3485"/>
      <c r="COV5" s="3485"/>
      <c r="COW5" s="3485"/>
      <c r="COX5" s="3485"/>
      <c r="COY5" s="3485"/>
      <c r="COZ5" s="3485"/>
      <c r="CPA5" s="3485"/>
      <c r="CPB5" s="3485"/>
      <c r="CPC5" s="3485"/>
      <c r="CPD5" s="3485"/>
      <c r="CPE5" s="3485"/>
      <c r="CPF5" s="3485"/>
      <c r="CPG5" s="3485"/>
      <c r="CPH5" s="3485"/>
      <c r="CPI5" s="3485"/>
      <c r="CPJ5" s="3485"/>
      <c r="CPK5" s="3485"/>
      <c r="CPL5" s="3485"/>
      <c r="CPM5" s="3485"/>
      <c r="CPN5" s="3485"/>
      <c r="CPO5" s="3485"/>
      <c r="CPP5" s="3485"/>
      <c r="CPQ5" s="3485"/>
      <c r="CPR5" s="3485"/>
      <c r="CPS5" s="3485"/>
      <c r="CPT5" s="3485"/>
      <c r="CPU5" s="3485"/>
      <c r="CPV5" s="3485"/>
      <c r="CPW5" s="3485"/>
      <c r="CPX5" s="3485"/>
      <c r="CPY5" s="3485"/>
      <c r="CPZ5" s="3485"/>
      <c r="CQA5" s="3485"/>
      <c r="CQB5" s="3485"/>
      <c r="CQC5" s="3485"/>
      <c r="CQD5" s="3485"/>
      <c r="CQE5" s="3485"/>
      <c r="CQF5" s="3485"/>
      <c r="CQG5" s="3485"/>
      <c r="CQH5" s="3485"/>
      <c r="CQI5" s="3485"/>
      <c r="CQJ5" s="3485"/>
      <c r="CQK5" s="3485"/>
      <c r="CQL5" s="3485"/>
      <c r="CQM5" s="3485"/>
      <c r="CQN5" s="3485"/>
      <c r="CQO5" s="3485"/>
      <c r="CQP5" s="3485"/>
      <c r="CQQ5" s="3485"/>
      <c r="CQR5" s="3485"/>
      <c r="CQS5" s="3485"/>
      <c r="CQT5" s="3485"/>
      <c r="CQU5" s="3485"/>
      <c r="CQV5" s="3485"/>
      <c r="CQW5" s="3485"/>
      <c r="CQX5" s="3485"/>
      <c r="CQY5" s="3485"/>
      <c r="CQZ5" s="3485"/>
      <c r="CRA5" s="3485"/>
      <c r="CRB5" s="3485"/>
      <c r="CRC5" s="3485"/>
      <c r="CRD5" s="3485"/>
      <c r="CRE5" s="3485"/>
      <c r="CRF5" s="3485"/>
      <c r="CRG5" s="3485"/>
      <c r="CRH5" s="3485"/>
      <c r="CRI5" s="3485"/>
      <c r="CRJ5" s="3485"/>
      <c r="CRK5" s="3485"/>
      <c r="CRL5" s="3485"/>
      <c r="CRM5" s="3485"/>
      <c r="CRN5" s="3485"/>
      <c r="CRO5" s="3485"/>
      <c r="CRP5" s="3485"/>
      <c r="CRQ5" s="3485"/>
      <c r="CRR5" s="3485"/>
      <c r="CRS5" s="3485"/>
      <c r="CRT5" s="3485"/>
      <c r="CRU5" s="3485"/>
      <c r="CRV5" s="3485"/>
      <c r="CRW5" s="3485"/>
      <c r="CRX5" s="3485"/>
      <c r="CRY5" s="3485"/>
      <c r="CRZ5" s="3485"/>
      <c r="CSA5" s="3485"/>
      <c r="CSB5" s="3485"/>
      <c r="CSC5" s="3485"/>
      <c r="CSD5" s="3485"/>
      <c r="CSE5" s="3485"/>
      <c r="CSF5" s="3485"/>
      <c r="CSG5" s="3485"/>
      <c r="CSH5" s="3485"/>
      <c r="CSI5" s="3485"/>
      <c r="CSJ5" s="3485"/>
      <c r="CSK5" s="3485"/>
      <c r="CSL5" s="3485"/>
      <c r="CSM5" s="3485"/>
      <c r="CSN5" s="3485"/>
      <c r="CSO5" s="3485"/>
      <c r="CSP5" s="3485"/>
      <c r="CSQ5" s="3485"/>
      <c r="CSR5" s="3485"/>
      <c r="CSS5" s="3485"/>
      <c r="CST5" s="3485"/>
      <c r="CSU5" s="3485"/>
      <c r="CSV5" s="3485"/>
      <c r="CSW5" s="3485"/>
      <c r="CSX5" s="3485"/>
      <c r="CSY5" s="3485"/>
      <c r="CSZ5" s="3485"/>
      <c r="CTA5" s="3485"/>
      <c r="CTB5" s="3485"/>
      <c r="CTC5" s="3485"/>
      <c r="CTD5" s="3485"/>
      <c r="CTE5" s="3485"/>
      <c r="CTF5" s="3485"/>
      <c r="CTG5" s="3485"/>
      <c r="CTH5" s="3485"/>
      <c r="CTI5" s="3485"/>
      <c r="CTJ5" s="3485"/>
      <c r="CTK5" s="3485"/>
      <c r="CTL5" s="3485"/>
      <c r="CTM5" s="3485"/>
      <c r="CTN5" s="3485"/>
      <c r="CTO5" s="3485"/>
      <c r="CTP5" s="3485"/>
      <c r="CTQ5" s="3485"/>
      <c r="CTR5" s="3485"/>
      <c r="CTS5" s="3485"/>
      <c r="CTT5" s="3485"/>
      <c r="CTU5" s="3485"/>
      <c r="CTV5" s="3485"/>
      <c r="CTW5" s="3485"/>
      <c r="CTX5" s="3485"/>
      <c r="CTY5" s="3485"/>
      <c r="CTZ5" s="3485"/>
      <c r="CUA5" s="3485"/>
      <c r="CUB5" s="3485"/>
      <c r="CUC5" s="3485"/>
      <c r="CUD5" s="3485"/>
      <c r="CUE5" s="3485"/>
      <c r="CUF5" s="3485"/>
      <c r="CUG5" s="3485"/>
      <c r="CUH5" s="3485"/>
      <c r="CUI5" s="3485"/>
      <c r="CUJ5" s="3485"/>
      <c r="CUK5" s="3485"/>
      <c r="CUL5" s="3485"/>
      <c r="CUM5" s="3485"/>
      <c r="CUN5" s="3485"/>
      <c r="CUO5" s="3485"/>
      <c r="CUP5" s="3485"/>
      <c r="CUQ5" s="3485"/>
      <c r="CUR5" s="3485"/>
      <c r="CUS5" s="3485"/>
      <c r="CUT5" s="3485"/>
      <c r="CUU5" s="3485"/>
      <c r="CUV5" s="3485"/>
      <c r="CUW5" s="3485"/>
      <c r="CUX5" s="3485"/>
      <c r="CUY5" s="3485"/>
      <c r="CUZ5" s="3485"/>
      <c r="CVA5" s="3485"/>
      <c r="CVB5" s="3485"/>
      <c r="CVC5" s="3485"/>
      <c r="CVD5" s="3485"/>
      <c r="CVE5" s="3485"/>
      <c r="CVF5" s="3485"/>
      <c r="CVG5" s="3485"/>
      <c r="CVH5" s="3485"/>
      <c r="CVI5" s="3485"/>
      <c r="CVJ5" s="3485"/>
      <c r="CVK5" s="3485"/>
      <c r="CVL5" s="3485"/>
      <c r="CVM5" s="3485"/>
      <c r="CVN5" s="3485"/>
      <c r="CVO5" s="3485"/>
      <c r="CVP5" s="3485"/>
      <c r="CVQ5" s="3485"/>
      <c r="CVR5" s="3485"/>
      <c r="CVS5" s="3485"/>
      <c r="CVT5" s="3485"/>
      <c r="CVU5" s="3485"/>
      <c r="CVV5" s="3485"/>
      <c r="CVW5" s="3485"/>
      <c r="CVX5" s="3485"/>
      <c r="CVY5" s="3485"/>
      <c r="CVZ5" s="3485"/>
      <c r="CWA5" s="3485"/>
      <c r="CWB5" s="3485"/>
      <c r="CWC5" s="3485"/>
      <c r="CWD5" s="3485"/>
      <c r="CWE5" s="3485"/>
      <c r="CWF5" s="3485"/>
      <c r="CWG5" s="3485"/>
      <c r="CWH5" s="3485"/>
      <c r="CWI5" s="3485"/>
      <c r="CWJ5" s="3485"/>
      <c r="CWK5" s="3485"/>
      <c r="CWL5" s="3485"/>
      <c r="CWM5" s="3485"/>
      <c r="CWN5" s="3485"/>
      <c r="CWO5" s="3485"/>
      <c r="CWP5" s="3485"/>
      <c r="CWQ5" s="3485"/>
      <c r="CWR5" s="3485"/>
      <c r="CWS5" s="3485"/>
      <c r="CWT5" s="3485"/>
      <c r="CWU5" s="3485"/>
      <c r="CWV5" s="3485"/>
      <c r="CWW5" s="3485"/>
      <c r="CWX5" s="3485"/>
      <c r="CWY5" s="3485"/>
      <c r="CWZ5" s="3485"/>
      <c r="CXA5" s="3485"/>
      <c r="CXB5" s="3485"/>
      <c r="CXC5" s="3485"/>
      <c r="CXD5" s="3485"/>
      <c r="CXE5" s="3485"/>
      <c r="CXF5" s="3485"/>
      <c r="CXG5" s="3485"/>
      <c r="CXH5" s="3485"/>
      <c r="CXI5" s="3485"/>
      <c r="CXJ5" s="3485"/>
      <c r="CXK5" s="3485"/>
      <c r="CXL5" s="3485"/>
      <c r="CXM5" s="3485"/>
      <c r="CXN5" s="3485"/>
      <c r="CXO5" s="3485"/>
      <c r="CXP5" s="3485"/>
      <c r="CXQ5" s="3485"/>
      <c r="CXR5" s="3485"/>
      <c r="CXS5" s="3485"/>
      <c r="CXT5" s="3485"/>
      <c r="CXU5" s="3485"/>
      <c r="CXV5" s="3485"/>
      <c r="CXW5" s="3485"/>
      <c r="CXX5" s="3485"/>
      <c r="CXY5" s="3485"/>
      <c r="CXZ5" s="3485"/>
      <c r="CYA5" s="3485"/>
      <c r="CYB5" s="3485"/>
      <c r="CYC5" s="3485"/>
      <c r="CYD5" s="3485"/>
      <c r="CYE5" s="3485"/>
      <c r="CYF5" s="3485"/>
      <c r="CYG5" s="3485"/>
      <c r="CYH5" s="3485"/>
      <c r="CYI5" s="3485"/>
      <c r="CYJ5" s="3485"/>
      <c r="CYK5" s="3485"/>
      <c r="CYL5" s="3485"/>
      <c r="CYM5" s="3485"/>
      <c r="CYN5" s="3485"/>
      <c r="CYO5" s="3485"/>
      <c r="CYP5" s="3485"/>
      <c r="CYQ5" s="3485"/>
      <c r="CYR5" s="3485"/>
      <c r="CYS5" s="3485"/>
      <c r="CYT5" s="3485"/>
      <c r="CYU5" s="3485"/>
      <c r="CYV5" s="3485"/>
      <c r="CYW5" s="3485"/>
      <c r="CYX5" s="3485"/>
      <c r="CYY5" s="3485"/>
      <c r="CYZ5" s="3485"/>
      <c r="CZA5" s="3485"/>
      <c r="CZB5" s="3485"/>
      <c r="CZC5" s="3485"/>
      <c r="CZD5" s="3485"/>
      <c r="CZE5" s="3485"/>
      <c r="CZF5" s="3485"/>
      <c r="CZG5" s="3485"/>
      <c r="CZH5" s="3485"/>
      <c r="CZI5" s="3485"/>
      <c r="CZJ5" s="3485"/>
      <c r="CZK5" s="3485"/>
      <c r="CZL5" s="3485"/>
      <c r="CZM5" s="3485"/>
      <c r="CZN5" s="3485"/>
      <c r="CZO5" s="3485"/>
      <c r="CZP5" s="3485"/>
      <c r="CZQ5" s="3485"/>
      <c r="CZR5" s="3485"/>
      <c r="CZS5" s="3485"/>
      <c r="CZT5" s="3485"/>
      <c r="CZU5" s="3485"/>
      <c r="CZV5" s="3485"/>
      <c r="CZW5" s="3485"/>
      <c r="CZX5" s="3485"/>
      <c r="CZY5" s="3485"/>
      <c r="CZZ5" s="3485"/>
      <c r="DAA5" s="3485"/>
      <c r="DAB5" s="3485"/>
      <c r="DAC5" s="3485"/>
      <c r="DAD5" s="3485"/>
      <c r="DAE5" s="3485"/>
      <c r="DAF5" s="3485"/>
      <c r="DAG5" s="3485"/>
      <c r="DAH5" s="3485"/>
      <c r="DAI5" s="3485"/>
      <c r="DAJ5" s="3485"/>
      <c r="DAK5" s="3485"/>
      <c r="DAL5" s="3485"/>
      <c r="DAM5" s="3485"/>
      <c r="DAN5" s="3485"/>
      <c r="DAO5" s="3485"/>
      <c r="DAP5" s="3485"/>
      <c r="DAQ5" s="3485"/>
      <c r="DAR5" s="3485"/>
      <c r="DAS5" s="3485"/>
      <c r="DAT5" s="3485"/>
      <c r="DAU5" s="3485"/>
      <c r="DAV5" s="3485"/>
      <c r="DAW5" s="3485"/>
      <c r="DAX5" s="3485"/>
      <c r="DAY5" s="3485"/>
      <c r="DAZ5" s="3485"/>
      <c r="DBA5" s="3485"/>
      <c r="DBB5" s="3485"/>
      <c r="DBC5" s="3485"/>
      <c r="DBD5" s="3485"/>
      <c r="DBE5" s="3485"/>
      <c r="DBF5" s="3485"/>
      <c r="DBG5" s="3485"/>
      <c r="DBH5" s="3485"/>
      <c r="DBI5" s="3485"/>
      <c r="DBJ5" s="3485"/>
      <c r="DBK5" s="3485"/>
      <c r="DBL5" s="3485"/>
      <c r="DBM5" s="3485"/>
      <c r="DBN5" s="3485"/>
      <c r="DBO5" s="3485"/>
      <c r="DBP5" s="3485"/>
      <c r="DBQ5" s="3485"/>
      <c r="DBR5" s="3485"/>
      <c r="DBS5" s="3485"/>
      <c r="DBT5" s="3485"/>
      <c r="DBU5" s="3485"/>
      <c r="DBV5" s="3485"/>
      <c r="DBW5" s="3485"/>
      <c r="DBX5" s="3485"/>
      <c r="DBY5" s="3485"/>
      <c r="DBZ5" s="3485"/>
      <c r="DCA5" s="3485"/>
      <c r="DCB5" s="3485"/>
      <c r="DCC5" s="3485"/>
      <c r="DCD5" s="3485"/>
      <c r="DCE5" s="3485"/>
      <c r="DCF5" s="3485"/>
      <c r="DCG5" s="3485"/>
      <c r="DCH5" s="3485"/>
      <c r="DCI5" s="3485"/>
      <c r="DCJ5" s="3485"/>
      <c r="DCK5" s="3485"/>
      <c r="DCL5" s="3485"/>
      <c r="DCM5" s="3485"/>
      <c r="DCN5" s="3485"/>
      <c r="DCO5" s="3485"/>
      <c r="DCP5" s="3485"/>
      <c r="DCQ5" s="3485"/>
      <c r="DCR5" s="3485"/>
      <c r="DCS5" s="3485"/>
      <c r="DCT5" s="3485"/>
      <c r="DCU5" s="3485"/>
      <c r="DCV5" s="3485"/>
      <c r="DCW5" s="3485"/>
      <c r="DCX5" s="3485"/>
      <c r="DCY5" s="3485"/>
      <c r="DCZ5" s="3485"/>
      <c r="DDA5" s="3485"/>
      <c r="DDB5" s="3485"/>
      <c r="DDC5" s="3485"/>
      <c r="DDD5" s="3485"/>
      <c r="DDE5" s="3485"/>
      <c r="DDF5" s="3485"/>
      <c r="DDG5" s="3485"/>
      <c r="DDH5" s="3485"/>
      <c r="DDI5" s="3485"/>
      <c r="DDJ5" s="3485"/>
      <c r="DDK5" s="3485"/>
      <c r="DDL5" s="3485"/>
      <c r="DDM5" s="3485"/>
      <c r="DDN5" s="3485"/>
      <c r="DDO5" s="3485"/>
      <c r="DDP5" s="3485"/>
      <c r="DDQ5" s="3485"/>
      <c r="DDR5" s="3485"/>
      <c r="DDS5" s="3485"/>
      <c r="DDT5" s="3485"/>
      <c r="DDU5" s="3485"/>
      <c r="DDV5" s="3485"/>
      <c r="DDW5" s="3485"/>
      <c r="DDX5" s="3485"/>
      <c r="DDY5" s="3485"/>
      <c r="DDZ5" s="3485"/>
      <c r="DEA5" s="3485"/>
      <c r="DEB5" s="3485"/>
      <c r="DEC5" s="3485"/>
      <c r="DED5" s="3485"/>
      <c r="DEE5" s="3485"/>
      <c r="DEF5" s="3485"/>
      <c r="DEG5" s="3485"/>
      <c r="DEH5" s="3485"/>
      <c r="DEI5" s="3485"/>
      <c r="DEJ5" s="3485"/>
      <c r="DEK5" s="3485"/>
      <c r="DEL5" s="3485"/>
      <c r="DEM5" s="3485"/>
      <c r="DEN5" s="3485"/>
      <c r="DEO5" s="3485"/>
      <c r="DEP5" s="3485"/>
      <c r="DEQ5" s="3485"/>
      <c r="DER5" s="3485"/>
      <c r="DES5" s="3485"/>
      <c r="DET5" s="3485"/>
      <c r="DEU5" s="3485"/>
      <c r="DEV5" s="3485"/>
      <c r="DEW5" s="3485"/>
      <c r="DEX5" s="3485"/>
      <c r="DEY5" s="3485"/>
      <c r="DEZ5" s="3485"/>
      <c r="DFA5" s="3485"/>
      <c r="DFB5" s="3485"/>
      <c r="DFC5" s="3485"/>
      <c r="DFD5" s="3485"/>
      <c r="DFE5" s="3485"/>
      <c r="DFF5" s="3485"/>
      <c r="DFG5" s="3485"/>
      <c r="DFH5" s="3485"/>
      <c r="DFI5" s="3485"/>
      <c r="DFJ5" s="3485"/>
      <c r="DFK5" s="3485"/>
      <c r="DFL5" s="3485"/>
      <c r="DFM5" s="3485"/>
      <c r="DFN5" s="3485"/>
      <c r="DFO5" s="3485"/>
      <c r="DFP5" s="3485"/>
      <c r="DFQ5" s="3485"/>
      <c r="DFR5" s="3485"/>
      <c r="DFS5" s="3485"/>
      <c r="DFT5" s="3485"/>
      <c r="DFU5" s="3485"/>
      <c r="DFV5" s="3485"/>
      <c r="DFW5" s="3485"/>
      <c r="DFX5" s="3485"/>
      <c r="DFY5" s="3485"/>
      <c r="DFZ5" s="3485"/>
      <c r="DGA5" s="3485"/>
      <c r="DGB5" s="3485"/>
      <c r="DGC5" s="3485"/>
      <c r="DGD5" s="3485"/>
      <c r="DGE5" s="3485"/>
      <c r="DGF5" s="3485"/>
      <c r="DGG5" s="3485"/>
      <c r="DGH5" s="3485"/>
      <c r="DGI5" s="3485"/>
      <c r="DGJ5" s="3485"/>
      <c r="DGK5" s="3485"/>
      <c r="DGL5" s="3485"/>
      <c r="DGM5" s="3485"/>
      <c r="DGN5" s="3485"/>
      <c r="DGO5" s="3485"/>
      <c r="DGP5" s="3485"/>
      <c r="DGQ5" s="3485"/>
      <c r="DGR5" s="3485"/>
      <c r="DGS5" s="3485"/>
      <c r="DGT5" s="3485"/>
      <c r="DGU5" s="3485"/>
      <c r="DGV5" s="3485"/>
      <c r="DGW5" s="3485"/>
      <c r="DGX5" s="3485"/>
      <c r="DGY5" s="3485"/>
      <c r="DGZ5" s="3485"/>
      <c r="DHA5" s="3485"/>
      <c r="DHB5" s="3485"/>
      <c r="DHC5" s="3485"/>
      <c r="DHD5" s="3485"/>
      <c r="DHE5" s="3485"/>
      <c r="DHF5" s="3485"/>
      <c r="DHG5" s="3485"/>
      <c r="DHH5" s="3485"/>
      <c r="DHI5" s="3485"/>
      <c r="DHJ5" s="3485"/>
      <c r="DHK5" s="3485"/>
      <c r="DHL5" s="3485"/>
      <c r="DHM5" s="3485"/>
      <c r="DHN5" s="3485"/>
      <c r="DHO5" s="3485"/>
      <c r="DHP5" s="3485"/>
      <c r="DHQ5" s="3485"/>
      <c r="DHR5" s="3485"/>
      <c r="DHS5" s="3485"/>
      <c r="DHT5" s="3485"/>
      <c r="DHU5" s="3485"/>
      <c r="DHV5" s="3485"/>
      <c r="DHW5" s="3485"/>
      <c r="DHX5" s="3485"/>
      <c r="DHY5" s="3485"/>
      <c r="DHZ5" s="3485"/>
      <c r="DIA5" s="3485"/>
      <c r="DIB5" s="3485"/>
      <c r="DIC5" s="3485"/>
      <c r="DID5" s="3485"/>
      <c r="DIE5" s="3485"/>
      <c r="DIF5" s="3485"/>
      <c r="DIG5" s="3485"/>
      <c r="DIH5" s="3485"/>
      <c r="DII5" s="3485"/>
      <c r="DIJ5" s="3485"/>
      <c r="DIK5" s="3485"/>
      <c r="DIL5" s="3485"/>
      <c r="DIM5" s="3485"/>
      <c r="DIN5" s="3485"/>
      <c r="DIO5" s="3485"/>
      <c r="DIP5" s="3485"/>
      <c r="DIQ5" s="3485"/>
      <c r="DIR5" s="3485"/>
      <c r="DIS5" s="3485"/>
      <c r="DIT5" s="3485"/>
      <c r="DIU5" s="3485"/>
      <c r="DIV5" s="3485"/>
      <c r="DIW5" s="3485"/>
      <c r="DIX5" s="3485"/>
      <c r="DIY5" s="3485"/>
      <c r="DIZ5" s="3485"/>
      <c r="DJA5" s="3485"/>
      <c r="DJB5" s="3485"/>
      <c r="DJC5" s="3485"/>
      <c r="DJD5" s="3485"/>
      <c r="DJE5" s="3485"/>
      <c r="DJF5" s="3485"/>
      <c r="DJG5" s="3485"/>
      <c r="DJH5" s="3485"/>
      <c r="DJI5" s="3485"/>
      <c r="DJJ5" s="3485"/>
      <c r="DJK5" s="3485"/>
      <c r="DJL5" s="3485"/>
      <c r="DJM5" s="3485"/>
      <c r="DJN5" s="3485"/>
      <c r="DJO5" s="3485"/>
      <c r="DJP5" s="3485"/>
      <c r="DJQ5" s="3485"/>
      <c r="DJR5" s="3485"/>
      <c r="DJS5" s="3485"/>
      <c r="DJT5" s="3485"/>
      <c r="DJU5" s="3485"/>
      <c r="DJV5" s="3485"/>
      <c r="DJW5" s="3485"/>
      <c r="DJX5" s="3485"/>
      <c r="DJY5" s="3485"/>
      <c r="DJZ5" s="3485"/>
      <c r="DKA5" s="3485"/>
      <c r="DKB5" s="3485"/>
      <c r="DKC5" s="3485"/>
      <c r="DKD5" s="3485"/>
      <c r="DKE5" s="3485"/>
      <c r="DKF5" s="3485"/>
      <c r="DKG5" s="3485"/>
      <c r="DKH5" s="3485"/>
      <c r="DKI5" s="3485"/>
      <c r="DKJ5" s="3485"/>
      <c r="DKK5" s="3485"/>
      <c r="DKL5" s="3485"/>
      <c r="DKM5" s="3485"/>
      <c r="DKN5" s="3485"/>
      <c r="DKO5" s="3485"/>
      <c r="DKP5" s="3485"/>
      <c r="DKQ5" s="3485"/>
      <c r="DKR5" s="3485"/>
      <c r="DKS5" s="3485"/>
      <c r="DKT5" s="3485"/>
      <c r="DKU5" s="3485"/>
      <c r="DKV5" s="3485"/>
      <c r="DKW5" s="3485"/>
      <c r="DKX5" s="3485"/>
      <c r="DKY5" s="3485"/>
      <c r="DKZ5" s="3485"/>
      <c r="DLA5" s="3485"/>
      <c r="DLB5" s="3485"/>
      <c r="DLC5" s="3485"/>
      <c r="DLD5" s="3485"/>
      <c r="DLE5" s="3485"/>
      <c r="DLF5" s="3485"/>
      <c r="DLG5" s="3485"/>
      <c r="DLH5" s="3485"/>
      <c r="DLI5" s="3485"/>
      <c r="DLJ5" s="3485"/>
      <c r="DLK5" s="3485"/>
      <c r="DLL5" s="3485"/>
      <c r="DLM5" s="3485"/>
      <c r="DLN5" s="3485"/>
      <c r="DLO5" s="3485"/>
      <c r="DLP5" s="3485"/>
      <c r="DLQ5" s="3485"/>
      <c r="DLR5" s="3485"/>
      <c r="DLS5" s="3485"/>
      <c r="DLT5" s="3485"/>
      <c r="DLU5" s="3485"/>
      <c r="DLV5" s="3485"/>
      <c r="DLW5" s="3485"/>
      <c r="DLX5" s="3485"/>
      <c r="DLY5" s="3485"/>
      <c r="DLZ5" s="3485"/>
      <c r="DMA5" s="3485"/>
      <c r="DMB5" s="3485"/>
      <c r="DMC5" s="3485"/>
      <c r="DMD5" s="3485"/>
      <c r="DME5" s="3485"/>
      <c r="DMF5" s="3485"/>
      <c r="DMG5" s="3485"/>
      <c r="DMH5" s="3485"/>
      <c r="DMI5" s="3485"/>
      <c r="DMJ5" s="3485"/>
      <c r="DMK5" s="3485"/>
      <c r="DML5" s="3485"/>
      <c r="DMM5" s="3485"/>
      <c r="DMN5" s="3485"/>
      <c r="DMO5" s="3485"/>
      <c r="DMP5" s="3485"/>
      <c r="DMQ5" s="3485"/>
      <c r="DMR5" s="3485"/>
      <c r="DMS5" s="3485"/>
      <c r="DMT5" s="3485"/>
      <c r="DMU5" s="3485"/>
      <c r="DMV5" s="3485"/>
      <c r="DMW5" s="3485"/>
      <c r="DMX5" s="3485"/>
      <c r="DMY5" s="3485"/>
      <c r="DMZ5" s="3485"/>
      <c r="DNA5" s="3485"/>
      <c r="DNB5" s="3485"/>
      <c r="DNC5" s="3485"/>
      <c r="DND5" s="3485"/>
      <c r="DNE5" s="3485"/>
      <c r="DNF5" s="3485"/>
      <c r="DNG5" s="3485"/>
      <c r="DNH5" s="3485"/>
      <c r="DNI5" s="3485"/>
      <c r="DNJ5" s="3485"/>
      <c r="DNK5" s="3485"/>
      <c r="DNL5" s="3485"/>
      <c r="DNM5" s="3485"/>
      <c r="DNN5" s="3485"/>
      <c r="DNO5" s="3485"/>
      <c r="DNP5" s="3485"/>
      <c r="DNQ5" s="3485"/>
      <c r="DNR5" s="3485"/>
      <c r="DNS5" s="3485"/>
      <c r="DNT5" s="3485"/>
      <c r="DNU5" s="3485"/>
      <c r="DNV5" s="3485"/>
      <c r="DNW5" s="3485"/>
      <c r="DNX5" s="3485"/>
      <c r="DNY5" s="3485"/>
      <c r="DNZ5" s="3485"/>
      <c r="DOA5" s="3485"/>
      <c r="DOB5" s="3485"/>
      <c r="DOC5" s="3485"/>
      <c r="DOD5" s="3485"/>
      <c r="DOE5" s="3485"/>
      <c r="DOF5" s="3485"/>
      <c r="DOG5" s="3485"/>
      <c r="DOH5" s="3485"/>
      <c r="DOI5" s="3485"/>
      <c r="DOJ5" s="3485"/>
      <c r="DOK5" s="3485"/>
      <c r="DOL5" s="3485"/>
      <c r="DOM5" s="3485"/>
      <c r="DON5" s="3485"/>
      <c r="DOO5" s="3485"/>
      <c r="DOP5" s="3485"/>
      <c r="DOQ5" s="3485"/>
      <c r="DOR5" s="3485"/>
      <c r="DOS5" s="3485"/>
      <c r="DOT5" s="3485"/>
      <c r="DOU5" s="3485"/>
      <c r="DOV5" s="3485"/>
      <c r="DOW5" s="3485"/>
      <c r="DOX5" s="3485"/>
      <c r="DOY5" s="3485"/>
      <c r="DOZ5" s="3485"/>
      <c r="DPA5" s="3485"/>
      <c r="DPB5" s="3485"/>
      <c r="DPC5" s="3485"/>
      <c r="DPD5" s="3485"/>
      <c r="DPE5" s="3485"/>
      <c r="DPF5" s="3485"/>
      <c r="DPG5" s="3485"/>
      <c r="DPH5" s="3485"/>
      <c r="DPI5" s="3485"/>
      <c r="DPJ5" s="3485"/>
      <c r="DPK5" s="3485"/>
      <c r="DPL5" s="3485"/>
      <c r="DPM5" s="3485"/>
      <c r="DPN5" s="3485"/>
      <c r="DPO5" s="3485"/>
      <c r="DPP5" s="3485"/>
      <c r="DPQ5" s="3485"/>
      <c r="DPR5" s="3485"/>
      <c r="DPS5" s="3485"/>
      <c r="DPT5" s="3485"/>
      <c r="DPU5" s="3485"/>
      <c r="DPV5" s="3485"/>
      <c r="DPW5" s="3485"/>
      <c r="DPX5" s="3485"/>
      <c r="DPY5" s="3485"/>
      <c r="DPZ5" s="3485"/>
      <c r="DQA5" s="3485"/>
      <c r="DQB5" s="3485"/>
      <c r="DQC5" s="3485"/>
      <c r="DQD5" s="3485"/>
      <c r="DQE5" s="3485"/>
      <c r="DQF5" s="3485"/>
      <c r="DQG5" s="3485"/>
      <c r="DQH5" s="3485"/>
      <c r="DQI5" s="3485"/>
      <c r="DQJ5" s="3485"/>
      <c r="DQK5" s="3485"/>
      <c r="DQL5" s="3485"/>
      <c r="DQM5" s="3485"/>
      <c r="DQN5" s="3485"/>
      <c r="DQO5" s="3485"/>
      <c r="DQP5" s="3485"/>
      <c r="DQQ5" s="3485"/>
      <c r="DQR5" s="3485"/>
      <c r="DQS5" s="3485"/>
      <c r="DQT5" s="3485"/>
      <c r="DQU5" s="3485"/>
      <c r="DQV5" s="3485"/>
      <c r="DQW5" s="3485"/>
      <c r="DQX5" s="3485"/>
      <c r="DQY5" s="3485"/>
      <c r="DQZ5" s="3485"/>
      <c r="DRA5" s="3485"/>
      <c r="DRB5" s="3485"/>
      <c r="DRC5" s="3485"/>
      <c r="DRD5" s="3485"/>
      <c r="DRE5" s="3485"/>
      <c r="DRF5" s="3485"/>
      <c r="DRG5" s="3485"/>
      <c r="DRH5" s="3485"/>
      <c r="DRI5" s="3485"/>
      <c r="DRJ5" s="3485"/>
      <c r="DRK5" s="3485"/>
      <c r="DRL5" s="3485"/>
      <c r="DRM5" s="3485"/>
      <c r="DRN5" s="3485"/>
      <c r="DRO5" s="3485"/>
      <c r="DRP5" s="3485"/>
      <c r="DRQ5" s="3485"/>
      <c r="DRR5" s="3485"/>
      <c r="DRS5" s="3485"/>
      <c r="DRT5" s="3485"/>
      <c r="DRU5" s="3485"/>
      <c r="DRV5" s="3485"/>
      <c r="DRW5" s="3485"/>
      <c r="DRX5" s="3485"/>
      <c r="DRY5" s="3485"/>
      <c r="DRZ5" s="3485"/>
      <c r="DSA5" s="3485"/>
      <c r="DSB5" s="3485"/>
      <c r="DSC5" s="3485"/>
      <c r="DSD5" s="3485"/>
      <c r="DSE5" s="3485"/>
      <c r="DSF5" s="3485"/>
      <c r="DSG5" s="3485"/>
      <c r="DSH5" s="3485"/>
      <c r="DSI5" s="3485"/>
      <c r="DSJ5" s="3485"/>
      <c r="DSK5" s="3485"/>
      <c r="DSL5" s="3485"/>
      <c r="DSM5" s="3485"/>
      <c r="DSN5" s="3485"/>
      <c r="DSO5" s="3485"/>
      <c r="DSP5" s="3485"/>
      <c r="DSQ5" s="3485"/>
      <c r="DSR5" s="3485"/>
      <c r="DSS5" s="3485"/>
      <c r="DST5" s="3485"/>
      <c r="DSU5" s="3485"/>
      <c r="DSV5" s="3485"/>
      <c r="DSW5" s="3485"/>
      <c r="DSX5" s="3485"/>
      <c r="DSY5" s="3485"/>
      <c r="DSZ5" s="3485"/>
      <c r="DTA5" s="3485"/>
      <c r="DTB5" s="3485"/>
      <c r="DTC5" s="3485"/>
      <c r="DTD5" s="3485"/>
      <c r="DTE5" s="3485"/>
      <c r="DTF5" s="3485"/>
      <c r="DTG5" s="3485"/>
      <c r="DTH5" s="3485"/>
      <c r="DTI5" s="3485"/>
      <c r="DTJ5" s="3485"/>
      <c r="DTK5" s="3485"/>
      <c r="DTL5" s="3485"/>
      <c r="DTM5" s="3485"/>
      <c r="DTN5" s="3485"/>
      <c r="DTO5" s="3485"/>
      <c r="DTP5" s="3485"/>
      <c r="DTQ5" s="3485"/>
      <c r="DTR5" s="3485"/>
      <c r="DTS5" s="3485"/>
      <c r="DTT5" s="3485"/>
      <c r="DTU5" s="3485"/>
      <c r="DTV5" s="3485"/>
      <c r="DTW5" s="3485"/>
      <c r="DTX5" s="3485"/>
      <c r="DTY5" s="3485"/>
      <c r="DTZ5" s="3485"/>
      <c r="DUA5" s="3485"/>
      <c r="DUB5" s="3485"/>
      <c r="DUC5" s="3485"/>
      <c r="DUD5" s="3485"/>
      <c r="DUE5" s="3485"/>
      <c r="DUF5" s="3485"/>
      <c r="DUG5" s="3485"/>
      <c r="DUH5" s="3485"/>
      <c r="DUI5" s="3485"/>
      <c r="DUJ5" s="3485"/>
      <c r="DUK5" s="3485"/>
      <c r="DUL5" s="3485"/>
      <c r="DUM5" s="3485"/>
      <c r="DUN5" s="3485"/>
      <c r="DUO5" s="3485"/>
      <c r="DUP5" s="3485"/>
      <c r="DUQ5" s="3485"/>
      <c r="DUR5" s="3485"/>
      <c r="DUS5" s="3485"/>
      <c r="DUT5" s="3485"/>
      <c r="DUU5" s="3485"/>
      <c r="DUV5" s="3485"/>
      <c r="DUW5" s="3485"/>
      <c r="DUX5" s="3485"/>
      <c r="DUY5" s="3485"/>
      <c r="DUZ5" s="3485"/>
      <c r="DVA5" s="3485"/>
      <c r="DVB5" s="3485"/>
      <c r="DVC5" s="3485"/>
      <c r="DVD5" s="3485"/>
      <c r="DVE5" s="3485"/>
      <c r="DVF5" s="3485"/>
      <c r="DVG5" s="3485"/>
      <c r="DVH5" s="3485"/>
      <c r="DVI5" s="3485"/>
      <c r="DVJ5" s="3485"/>
      <c r="DVK5" s="3485"/>
      <c r="DVL5" s="3485"/>
      <c r="DVM5" s="3485"/>
      <c r="DVN5" s="3485"/>
      <c r="DVO5" s="3485"/>
      <c r="DVP5" s="3485"/>
      <c r="DVQ5" s="3485"/>
      <c r="DVR5" s="3485"/>
      <c r="DVS5" s="3485"/>
      <c r="DVT5" s="3485"/>
      <c r="DVU5" s="3485"/>
      <c r="DVV5" s="3485"/>
      <c r="DVW5" s="3485"/>
      <c r="DVX5" s="3485"/>
      <c r="DVY5" s="3485"/>
      <c r="DVZ5" s="3485"/>
      <c r="DWA5" s="3485"/>
      <c r="DWB5" s="3485"/>
      <c r="DWC5" s="3485"/>
      <c r="DWD5" s="3485"/>
      <c r="DWE5" s="3485"/>
      <c r="DWF5" s="3485"/>
      <c r="DWG5" s="3485"/>
      <c r="DWH5" s="3485"/>
      <c r="DWI5" s="3485"/>
      <c r="DWJ5" s="3485"/>
      <c r="DWK5" s="3485"/>
      <c r="DWL5" s="3485"/>
      <c r="DWM5" s="3485"/>
      <c r="DWN5" s="3485"/>
      <c r="DWO5" s="3485"/>
      <c r="DWP5" s="3485"/>
      <c r="DWQ5" s="3485"/>
      <c r="DWR5" s="3485"/>
      <c r="DWS5" s="3485"/>
      <c r="DWT5" s="3485"/>
      <c r="DWU5" s="3485"/>
      <c r="DWV5" s="3485"/>
      <c r="DWW5" s="3485"/>
      <c r="DWX5" s="3485"/>
      <c r="DWY5" s="3485"/>
      <c r="DWZ5" s="3485"/>
      <c r="DXA5" s="3485"/>
      <c r="DXB5" s="3485"/>
      <c r="DXC5" s="3485"/>
      <c r="DXD5" s="3485"/>
      <c r="DXE5" s="3485"/>
      <c r="DXF5" s="3485"/>
      <c r="DXG5" s="3485"/>
      <c r="DXH5" s="3485"/>
      <c r="DXI5" s="3485"/>
      <c r="DXJ5" s="3485"/>
      <c r="DXK5" s="3485"/>
      <c r="DXL5" s="3485"/>
      <c r="DXM5" s="3485"/>
      <c r="DXN5" s="3485"/>
      <c r="DXO5" s="3485"/>
      <c r="DXP5" s="3485"/>
      <c r="DXQ5" s="3485"/>
      <c r="DXR5" s="3485"/>
      <c r="DXS5" s="3485"/>
      <c r="DXT5" s="3485"/>
      <c r="DXU5" s="3485"/>
      <c r="DXV5" s="3485"/>
      <c r="DXW5" s="3485"/>
      <c r="DXX5" s="3485"/>
      <c r="DXY5" s="3485"/>
      <c r="DXZ5" s="3485"/>
      <c r="DYA5" s="3485"/>
      <c r="DYB5" s="3485"/>
      <c r="DYC5" s="3485"/>
      <c r="DYD5" s="3485"/>
      <c r="DYE5" s="3485"/>
      <c r="DYF5" s="3485"/>
      <c r="DYG5" s="3485"/>
      <c r="DYH5" s="3485"/>
      <c r="DYI5" s="3485"/>
      <c r="DYJ5" s="3485"/>
      <c r="DYK5" s="3485"/>
      <c r="DYL5" s="3485"/>
      <c r="DYM5" s="3485"/>
      <c r="DYN5" s="3485"/>
      <c r="DYO5" s="3485"/>
      <c r="DYP5" s="3485"/>
      <c r="DYQ5" s="3485"/>
      <c r="DYR5" s="3485"/>
      <c r="DYS5" s="3485"/>
      <c r="DYT5" s="3485"/>
      <c r="DYU5" s="3485"/>
      <c r="DYV5" s="3485"/>
      <c r="DYW5" s="3485"/>
      <c r="DYX5" s="3485"/>
      <c r="DYY5" s="3485"/>
      <c r="DYZ5" s="3485"/>
      <c r="DZA5" s="3485"/>
      <c r="DZB5" s="3485"/>
      <c r="DZC5" s="3485"/>
      <c r="DZD5" s="3485"/>
      <c r="DZE5" s="3485"/>
      <c r="DZF5" s="3485"/>
      <c r="DZG5" s="3485"/>
      <c r="DZH5" s="3485"/>
      <c r="DZI5" s="3485"/>
      <c r="DZJ5" s="3485"/>
      <c r="DZK5" s="3485"/>
      <c r="DZL5" s="3485"/>
      <c r="DZM5" s="3485"/>
      <c r="DZN5" s="3485"/>
      <c r="DZO5" s="3485"/>
      <c r="DZP5" s="3485"/>
      <c r="DZQ5" s="3485"/>
      <c r="DZR5" s="3485"/>
      <c r="DZS5" s="3485"/>
      <c r="DZT5" s="3485"/>
      <c r="DZU5" s="3485"/>
      <c r="DZV5" s="3485"/>
      <c r="DZW5" s="3485"/>
      <c r="DZX5" s="3485"/>
      <c r="DZY5" s="3485"/>
      <c r="DZZ5" s="3485"/>
      <c r="EAA5" s="3485"/>
      <c r="EAB5" s="3485"/>
      <c r="EAC5" s="3485"/>
      <c r="EAD5" s="3485"/>
      <c r="EAE5" s="3485"/>
      <c r="EAF5" s="3485"/>
      <c r="EAG5" s="3485"/>
      <c r="EAH5" s="3485"/>
      <c r="EAI5" s="3485"/>
      <c r="EAJ5" s="3485"/>
      <c r="EAK5" s="3485"/>
      <c r="EAL5" s="3485"/>
      <c r="EAM5" s="3485"/>
      <c r="EAN5" s="3485"/>
      <c r="EAO5" s="3485"/>
      <c r="EAP5" s="3485"/>
      <c r="EAQ5" s="3485"/>
      <c r="EAR5" s="3485"/>
      <c r="EAS5" s="3485"/>
      <c r="EAT5" s="3485"/>
      <c r="EAU5" s="3485"/>
      <c r="EAV5" s="3485"/>
      <c r="EAW5" s="3485"/>
      <c r="EAX5" s="3485"/>
      <c r="EAY5" s="3485"/>
      <c r="EAZ5" s="3485"/>
      <c r="EBA5" s="3485"/>
      <c r="EBB5" s="3485"/>
      <c r="EBC5" s="3485"/>
      <c r="EBD5" s="3485"/>
      <c r="EBE5" s="3485"/>
      <c r="EBF5" s="3485"/>
      <c r="EBG5" s="3485"/>
      <c r="EBH5" s="3485"/>
      <c r="EBI5" s="3485"/>
      <c r="EBJ5" s="3485"/>
      <c r="EBK5" s="3485"/>
      <c r="EBL5" s="3485"/>
      <c r="EBM5" s="3485"/>
      <c r="EBN5" s="3485"/>
      <c r="EBO5" s="3485"/>
      <c r="EBP5" s="3485"/>
      <c r="EBQ5" s="3485"/>
      <c r="EBR5" s="3485"/>
      <c r="EBS5" s="3485"/>
      <c r="EBT5" s="3485"/>
      <c r="EBU5" s="3485"/>
      <c r="EBV5" s="3485"/>
      <c r="EBW5" s="3485"/>
      <c r="EBX5" s="3485"/>
      <c r="EBY5" s="3485"/>
      <c r="EBZ5" s="3485"/>
      <c r="ECA5" s="3485"/>
      <c r="ECB5" s="3485"/>
      <c r="ECC5" s="3485"/>
      <c r="ECD5" s="3485"/>
      <c r="ECE5" s="3485"/>
      <c r="ECF5" s="3485"/>
      <c r="ECG5" s="3485"/>
      <c r="ECH5" s="3485"/>
      <c r="ECI5" s="3485"/>
      <c r="ECJ5" s="3485"/>
      <c r="ECK5" s="3485"/>
      <c r="ECL5" s="3485"/>
      <c r="ECM5" s="3485"/>
      <c r="ECN5" s="3485"/>
      <c r="ECO5" s="3485"/>
      <c r="ECP5" s="3485"/>
      <c r="ECQ5" s="3485"/>
      <c r="ECR5" s="3485"/>
      <c r="ECS5" s="3485"/>
      <c r="ECT5" s="3485"/>
      <c r="ECU5" s="3485"/>
      <c r="ECV5" s="3485"/>
      <c r="ECW5" s="3485"/>
      <c r="ECX5" s="3485"/>
      <c r="ECY5" s="3485"/>
      <c r="ECZ5" s="3485"/>
      <c r="EDA5" s="3485"/>
      <c r="EDB5" s="3485"/>
      <c r="EDC5" s="3485"/>
      <c r="EDD5" s="3485"/>
      <c r="EDE5" s="3485"/>
      <c r="EDF5" s="3485"/>
      <c r="EDG5" s="3485"/>
      <c r="EDH5" s="3485"/>
      <c r="EDI5" s="3485"/>
      <c r="EDJ5" s="3485"/>
      <c r="EDK5" s="3485"/>
      <c r="EDL5" s="3485"/>
      <c r="EDM5" s="3485"/>
      <c r="EDN5" s="3485"/>
      <c r="EDO5" s="3485"/>
      <c r="EDP5" s="3485"/>
      <c r="EDQ5" s="3485"/>
      <c r="EDR5" s="3485"/>
      <c r="EDS5" s="3485"/>
      <c r="EDT5" s="3485"/>
      <c r="EDU5" s="3485"/>
      <c r="EDV5" s="3485"/>
      <c r="EDW5" s="3485"/>
      <c r="EDX5" s="3485"/>
      <c r="EDY5" s="3485"/>
      <c r="EDZ5" s="3485"/>
      <c r="EEA5" s="3485"/>
      <c r="EEB5" s="3485"/>
      <c r="EEC5" s="3485"/>
      <c r="EED5" s="3485"/>
      <c r="EEE5" s="3485"/>
      <c r="EEF5" s="3485"/>
      <c r="EEG5" s="3485"/>
      <c r="EEH5" s="3485"/>
      <c r="EEI5" s="3485"/>
      <c r="EEJ5" s="3485"/>
      <c r="EEK5" s="3485"/>
      <c r="EEL5" s="3485"/>
      <c r="EEM5" s="3485"/>
      <c r="EEN5" s="3485"/>
      <c r="EEO5" s="3485"/>
      <c r="EEP5" s="3485"/>
      <c r="EEQ5" s="3485"/>
      <c r="EER5" s="3485"/>
      <c r="EES5" s="3485"/>
      <c r="EET5" s="3485"/>
      <c r="EEU5" s="3485"/>
      <c r="EEV5" s="3485"/>
      <c r="EEW5" s="3485"/>
      <c r="EEX5" s="3485"/>
      <c r="EEY5" s="3485"/>
      <c r="EEZ5" s="3485"/>
      <c r="EFA5" s="3485"/>
      <c r="EFB5" s="3485"/>
      <c r="EFC5" s="3485"/>
      <c r="EFD5" s="3485"/>
      <c r="EFE5" s="3485"/>
      <c r="EFF5" s="3485"/>
      <c r="EFG5" s="3485"/>
      <c r="EFH5" s="3485"/>
      <c r="EFI5" s="3485"/>
      <c r="EFJ5" s="3485"/>
      <c r="EFK5" s="3485"/>
      <c r="EFL5" s="3485"/>
      <c r="EFM5" s="3485"/>
      <c r="EFN5" s="3485"/>
      <c r="EFO5" s="3485"/>
      <c r="EFP5" s="3485"/>
      <c r="EFQ5" s="3485"/>
      <c r="EFR5" s="3485"/>
      <c r="EFS5" s="3485"/>
      <c r="EFT5" s="3485"/>
      <c r="EFU5" s="3485"/>
      <c r="EFV5" s="3485"/>
      <c r="EFW5" s="3485"/>
      <c r="EFX5" s="3485"/>
      <c r="EFY5" s="3485"/>
      <c r="EFZ5" s="3485"/>
      <c r="EGA5" s="3485"/>
      <c r="EGB5" s="3485"/>
      <c r="EGC5" s="3485"/>
      <c r="EGD5" s="3485"/>
      <c r="EGE5" s="3485"/>
      <c r="EGF5" s="3485"/>
      <c r="EGG5" s="3485"/>
      <c r="EGH5" s="3485"/>
      <c r="EGI5" s="3485"/>
      <c r="EGJ5" s="3485"/>
      <c r="EGK5" s="3485"/>
      <c r="EGL5" s="3485"/>
      <c r="EGM5" s="3485"/>
      <c r="EGN5" s="3485"/>
      <c r="EGO5" s="3485"/>
      <c r="EGP5" s="3485"/>
      <c r="EGQ5" s="3485"/>
      <c r="EGR5" s="3485"/>
      <c r="EGS5" s="3485"/>
      <c r="EGT5" s="3485"/>
      <c r="EGU5" s="3485"/>
      <c r="EGV5" s="3485"/>
      <c r="EGW5" s="3485"/>
      <c r="EGX5" s="3485"/>
      <c r="EGY5" s="3485"/>
      <c r="EGZ5" s="3485"/>
      <c r="EHA5" s="3485"/>
      <c r="EHB5" s="3485"/>
      <c r="EHC5" s="3485"/>
      <c r="EHD5" s="3485"/>
      <c r="EHE5" s="3485"/>
      <c r="EHF5" s="3485"/>
      <c r="EHG5" s="3485"/>
      <c r="EHH5" s="3485"/>
      <c r="EHI5" s="3485"/>
      <c r="EHJ5" s="3485"/>
      <c r="EHK5" s="3485"/>
      <c r="EHL5" s="3485"/>
      <c r="EHM5" s="3485"/>
      <c r="EHN5" s="3485"/>
      <c r="EHO5" s="3485"/>
      <c r="EHP5" s="3485"/>
      <c r="EHQ5" s="3485"/>
      <c r="EHR5" s="3485"/>
      <c r="EHS5" s="3485"/>
      <c r="EHT5" s="3485"/>
      <c r="EHU5" s="3485"/>
      <c r="EHV5" s="3485"/>
      <c r="EHW5" s="3485"/>
      <c r="EHX5" s="3485"/>
      <c r="EHY5" s="3485"/>
      <c r="EHZ5" s="3485"/>
      <c r="EIA5" s="3485"/>
      <c r="EIB5" s="3485"/>
      <c r="EIC5" s="3485"/>
      <c r="EID5" s="3485"/>
      <c r="EIE5" s="3485"/>
      <c r="EIF5" s="3485"/>
      <c r="EIG5" s="3485"/>
      <c r="EIH5" s="3485"/>
      <c r="EII5" s="3485"/>
      <c r="EIJ5" s="3485"/>
      <c r="EIK5" s="3485"/>
      <c r="EIL5" s="3485"/>
      <c r="EIM5" s="3485"/>
      <c r="EIN5" s="3485"/>
      <c r="EIO5" s="3485"/>
      <c r="EIP5" s="3485"/>
      <c r="EIQ5" s="3485"/>
      <c r="EIR5" s="3485"/>
      <c r="EIS5" s="3485"/>
      <c r="EIT5" s="3485"/>
      <c r="EIU5" s="3485"/>
      <c r="EIV5" s="3485"/>
      <c r="EIW5" s="3485"/>
      <c r="EIX5" s="3485"/>
      <c r="EIY5" s="3485"/>
      <c r="EIZ5" s="3485"/>
      <c r="EJA5" s="3485"/>
      <c r="EJB5" s="3485"/>
      <c r="EJC5" s="3485"/>
      <c r="EJD5" s="3485"/>
      <c r="EJE5" s="3485"/>
      <c r="EJF5" s="3485"/>
      <c r="EJG5" s="3485"/>
      <c r="EJH5" s="3485"/>
      <c r="EJI5" s="3485"/>
      <c r="EJJ5" s="3485"/>
      <c r="EJK5" s="3485"/>
      <c r="EJL5" s="3485"/>
      <c r="EJM5" s="3485"/>
      <c r="EJN5" s="3485"/>
      <c r="EJO5" s="3485"/>
      <c r="EJP5" s="3485"/>
      <c r="EJQ5" s="3485"/>
      <c r="EJR5" s="3485"/>
      <c r="EJS5" s="3485"/>
      <c r="EJT5" s="3485"/>
      <c r="EJU5" s="3485"/>
      <c r="EJV5" s="3485"/>
      <c r="EJW5" s="3485"/>
      <c r="EJX5" s="3485"/>
      <c r="EJY5" s="3485"/>
      <c r="EJZ5" s="3485"/>
      <c r="EKA5" s="3485"/>
      <c r="EKB5" s="3485"/>
      <c r="EKC5" s="3485"/>
      <c r="EKD5" s="3485"/>
      <c r="EKE5" s="3485"/>
      <c r="EKF5" s="3485"/>
      <c r="EKG5" s="3485"/>
      <c r="EKH5" s="3485"/>
      <c r="EKI5" s="3485"/>
      <c r="EKJ5" s="3485"/>
      <c r="EKK5" s="3485"/>
      <c r="EKL5" s="3485"/>
      <c r="EKM5" s="3485"/>
      <c r="EKN5" s="3485"/>
      <c r="EKO5" s="3485"/>
      <c r="EKP5" s="3485"/>
      <c r="EKQ5" s="3485"/>
      <c r="EKR5" s="3485"/>
      <c r="EKS5" s="3485"/>
      <c r="EKT5" s="3485"/>
      <c r="EKU5" s="3485"/>
      <c r="EKV5" s="3485"/>
      <c r="EKW5" s="3485"/>
      <c r="EKX5" s="3485"/>
      <c r="EKY5" s="3485"/>
      <c r="EKZ5" s="3485"/>
      <c r="ELA5" s="3485"/>
      <c r="ELB5" s="3485"/>
      <c r="ELC5" s="3485"/>
      <c r="ELD5" s="3485"/>
      <c r="ELE5" s="3485"/>
      <c r="ELF5" s="3485"/>
      <c r="ELG5" s="3485"/>
      <c r="ELH5" s="3485"/>
      <c r="ELI5" s="3485"/>
      <c r="ELJ5" s="3485"/>
      <c r="ELK5" s="3485"/>
      <c r="ELL5" s="3485"/>
      <c r="ELM5" s="3485"/>
      <c r="ELN5" s="3485"/>
      <c r="ELO5" s="3485"/>
      <c r="ELP5" s="3485"/>
      <c r="ELQ5" s="3485"/>
      <c r="ELR5" s="3485"/>
      <c r="ELS5" s="3485"/>
      <c r="ELT5" s="3485"/>
      <c r="ELU5" s="3485"/>
      <c r="ELV5" s="3485"/>
      <c r="ELW5" s="3485"/>
      <c r="ELX5" s="3485"/>
      <c r="ELY5" s="3485"/>
      <c r="ELZ5" s="3485"/>
      <c r="EMA5" s="3485"/>
      <c r="EMB5" s="3485"/>
      <c r="EMC5" s="3485"/>
      <c r="EMD5" s="3485"/>
      <c r="EME5" s="3485"/>
      <c r="EMF5" s="3485"/>
      <c r="EMG5" s="3485"/>
      <c r="EMH5" s="3485"/>
      <c r="EMI5" s="3485"/>
      <c r="EMJ5" s="3485"/>
      <c r="EMK5" s="3485"/>
      <c r="EML5" s="3485"/>
      <c r="EMM5" s="3485"/>
      <c r="EMN5" s="3485"/>
      <c r="EMO5" s="3485"/>
      <c r="EMP5" s="3485"/>
      <c r="EMQ5" s="3485"/>
      <c r="EMR5" s="3485"/>
      <c r="EMS5" s="3485"/>
      <c r="EMT5" s="3485"/>
      <c r="EMU5" s="3485"/>
      <c r="EMV5" s="3485"/>
      <c r="EMW5" s="3485"/>
      <c r="EMX5" s="3485"/>
      <c r="EMY5" s="3485"/>
      <c r="EMZ5" s="3485"/>
      <c r="ENA5" s="3485"/>
      <c r="ENB5" s="3485"/>
      <c r="ENC5" s="3485"/>
      <c r="END5" s="3485"/>
      <c r="ENE5" s="3485"/>
      <c r="ENF5" s="3485"/>
      <c r="ENG5" s="3485"/>
      <c r="ENH5" s="3485"/>
      <c r="ENI5" s="3485"/>
      <c r="ENJ5" s="3485"/>
      <c r="ENK5" s="3485"/>
      <c r="ENL5" s="3485"/>
      <c r="ENM5" s="3485"/>
      <c r="ENN5" s="3485"/>
      <c r="ENO5" s="3485"/>
      <c r="ENP5" s="3485"/>
      <c r="ENQ5" s="3485"/>
      <c r="ENR5" s="3485"/>
      <c r="ENS5" s="3485"/>
      <c r="ENT5" s="3485"/>
      <c r="ENU5" s="3485"/>
      <c r="ENV5" s="3485"/>
      <c r="ENW5" s="3485"/>
      <c r="ENX5" s="3485"/>
      <c r="ENY5" s="3485"/>
      <c r="ENZ5" s="3485"/>
      <c r="EOA5" s="3485"/>
      <c r="EOB5" s="3485"/>
      <c r="EOC5" s="3485"/>
      <c r="EOD5" s="3485"/>
      <c r="EOE5" s="3485"/>
      <c r="EOF5" s="3485"/>
      <c r="EOG5" s="3485"/>
      <c r="EOH5" s="3485"/>
      <c r="EOI5" s="3485"/>
      <c r="EOJ5" s="3485"/>
      <c r="EOK5" s="3485"/>
      <c r="EOL5" s="3485"/>
      <c r="EOM5" s="3485"/>
      <c r="EON5" s="3485"/>
      <c r="EOO5" s="3485"/>
      <c r="EOP5" s="3485"/>
      <c r="EOQ5" s="3485"/>
      <c r="EOR5" s="3485"/>
      <c r="EOS5" s="3485"/>
      <c r="EOT5" s="3485"/>
      <c r="EOU5" s="3485"/>
      <c r="EOV5" s="3485"/>
      <c r="EOW5" s="3485"/>
      <c r="EOX5" s="3485"/>
      <c r="EOY5" s="3485"/>
      <c r="EOZ5" s="3485"/>
      <c r="EPA5" s="3485"/>
      <c r="EPB5" s="3485"/>
      <c r="EPC5" s="3485"/>
      <c r="EPD5" s="3485"/>
      <c r="EPE5" s="3485"/>
      <c r="EPF5" s="3485"/>
      <c r="EPG5" s="3485"/>
      <c r="EPH5" s="3485"/>
      <c r="EPI5" s="3485"/>
      <c r="EPJ5" s="3485"/>
      <c r="EPK5" s="3485"/>
      <c r="EPL5" s="3485"/>
      <c r="EPM5" s="3485"/>
      <c r="EPN5" s="3485"/>
      <c r="EPO5" s="3485"/>
      <c r="EPP5" s="3485"/>
      <c r="EPQ5" s="3485"/>
      <c r="EPR5" s="3485"/>
      <c r="EPS5" s="3485"/>
      <c r="EPT5" s="3485"/>
      <c r="EPU5" s="3485"/>
      <c r="EPV5" s="3485"/>
      <c r="EPW5" s="3485"/>
      <c r="EPX5" s="3485"/>
      <c r="EPY5" s="3485"/>
      <c r="EPZ5" s="3485"/>
      <c r="EQA5" s="3485"/>
      <c r="EQB5" s="3485"/>
      <c r="EQC5" s="3485"/>
      <c r="EQD5" s="3485"/>
      <c r="EQE5" s="3485"/>
      <c r="EQF5" s="3485"/>
      <c r="EQG5" s="3485"/>
      <c r="EQH5" s="3485"/>
      <c r="EQI5" s="3485"/>
      <c r="EQJ5" s="3485"/>
      <c r="EQK5" s="3485"/>
      <c r="EQL5" s="3485"/>
      <c r="EQM5" s="3485"/>
      <c r="EQN5" s="3485"/>
      <c r="EQO5" s="3485"/>
      <c r="EQP5" s="3485"/>
      <c r="EQQ5" s="3485"/>
      <c r="EQR5" s="3485"/>
      <c r="EQS5" s="3485"/>
      <c r="EQT5" s="3485"/>
      <c r="EQU5" s="3485"/>
      <c r="EQV5" s="3485"/>
      <c r="EQW5" s="3485"/>
      <c r="EQX5" s="3485"/>
      <c r="EQY5" s="3485"/>
      <c r="EQZ5" s="3485"/>
      <c r="ERA5" s="3485"/>
      <c r="ERB5" s="3485"/>
      <c r="ERC5" s="3485"/>
      <c r="ERD5" s="3485"/>
      <c r="ERE5" s="3485"/>
      <c r="ERF5" s="3485"/>
      <c r="ERG5" s="3485"/>
      <c r="ERH5" s="3485"/>
      <c r="ERI5" s="3485"/>
      <c r="ERJ5" s="3485"/>
      <c r="ERK5" s="3485"/>
      <c r="ERL5" s="3485"/>
      <c r="ERM5" s="3485"/>
      <c r="ERN5" s="3485"/>
      <c r="ERO5" s="3485"/>
      <c r="ERP5" s="3485"/>
      <c r="ERQ5" s="3485"/>
      <c r="ERR5" s="3485"/>
      <c r="ERS5" s="3485"/>
      <c r="ERT5" s="3485"/>
      <c r="ERU5" s="3485"/>
      <c r="ERV5" s="3485"/>
      <c r="ERW5" s="3485"/>
      <c r="ERX5" s="3485"/>
      <c r="ERY5" s="3485"/>
      <c r="ERZ5" s="3485"/>
      <c r="ESA5" s="3485"/>
      <c r="ESB5" s="3485"/>
      <c r="ESC5" s="3485"/>
      <c r="ESD5" s="3485"/>
      <c r="ESE5" s="3485"/>
      <c r="ESF5" s="3485"/>
      <c r="ESG5" s="3485"/>
      <c r="ESH5" s="3485"/>
      <c r="ESI5" s="3485"/>
      <c r="ESJ5" s="3485"/>
      <c r="ESK5" s="3485"/>
      <c r="ESL5" s="3485"/>
      <c r="ESM5" s="3485"/>
      <c r="ESN5" s="3485"/>
      <c r="ESO5" s="3485"/>
      <c r="ESP5" s="3485"/>
      <c r="ESQ5" s="3485"/>
      <c r="ESR5" s="3485"/>
      <c r="ESS5" s="3485"/>
      <c r="EST5" s="3485"/>
      <c r="ESU5" s="3485"/>
      <c r="ESV5" s="3485"/>
      <c r="ESW5" s="3485"/>
      <c r="ESX5" s="3485"/>
      <c r="ESY5" s="3485"/>
      <c r="ESZ5" s="3485"/>
      <c r="ETA5" s="3485"/>
      <c r="ETB5" s="3485"/>
      <c r="ETC5" s="3485"/>
      <c r="ETD5" s="3485"/>
      <c r="ETE5" s="3485"/>
      <c r="ETF5" s="3485"/>
      <c r="ETG5" s="3485"/>
      <c r="ETH5" s="3485"/>
      <c r="ETI5" s="3485"/>
      <c r="ETJ5" s="3485"/>
      <c r="ETK5" s="3485"/>
      <c r="ETL5" s="3485"/>
      <c r="ETM5" s="3485"/>
      <c r="ETN5" s="3485"/>
      <c r="ETO5" s="3485"/>
      <c r="ETP5" s="3485"/>
      <c r="ETQ5" s="3485"/>
      <c r="ETR5" s="3485"/>
      <c r="ETS5" s="3485"/>
      <c r="ETT5" s="3485"/>
      <c r="ETU5" s="3485"/>
      <c r="ETV5" s="3485"/>
      <c r="ETW5" s="3485"/>
      <c r="ETX5" s="3485"/>
      <c r="ETY5" s="3485"/>
      <c r="ETZ5" s="3485"/>
      <c r="EUA5" s="3485"/>
      <c r="EUB5" s="3485"/>
      <c r="EUC5" s="3485"/>
      <c r="EUD5" s="3485"/>
      <c r="EUE5" s="3485"/>
      <c r="EUF5" s="3485"/>
      <c r="EUG5" s="3485"/>
      <c r="EUH5" s="3485"/>
      <c r="EUI5" s="3485"/>
      <c r="EUJ5" s="3485"/>
      <c r="EUK5" s="3485"/>
      <c r="EUL5" s="3485"/>
      <c r="EUM5" s="3485"/>
      <c r="EUN5" s="3485"/>
      <c r="EUO5" s="3485"/>
      <c r="EUP5" s="3485"/>
      <c r="EUQ5" s="3485"/>
      <c r="EUR5" s="3485"/>
      <c r="EUS5" s="3485"/>
      <c r="EUT5" s="3485"/>
      <c r="EUU5" s="3485"/>
      <c r="EUV5" s="3485"/>
      <c r="EUW5" s="3485"/>
      <c r="EUX5" s="3485"/>
      <c r="EUY5" s="3485"/>
      <c r="EUZ5" s="3485"/>
      <c r="EVA5" s="3485"/>
      <c r="EVB5" s="3485"/>
      <c r="EVC5" s="3485"/>
      <c r="EVD5" s="3485"/>
      <c r="EVE5" s="3485"/>
      <c r="EVF5" s="3485"/>
      <c r="EVG5" s="3485"/>
      <c r="EVH5" s="3485"/>
      <c r="EVI5" s="3485"/>
      <c r="EVJ5" s="3485"/>
      <c r="EVK5" s="3485"/>
      <c r="EVL5" s="3485"/>
      <c r="EVM5" s="3485"/>
      <c r="EVN5" s="3485"/>
      <c r="EVO5" s="3485"/>
      <c r="EVP5" s="3485"/>
      <c r="EVQ5" s="3485"/>
      <c r="EVR5" s="3485"/>
      <c r="EVS5" s="3485"/>
      <c r="EVT5" s="3485"/>
      <c r="EVU5" s="3485"/>
      <c r="EVV5" s="3485"/>
      <c r="EVW5" s="3485"/>
      <c r="EVX5" s="3485"/>
      <c r="EVY5" s="3485"/>
      <c r="EVZ5" s="3485"/>
      <c r="EWA5" s="3485"/>
      <c r="EWB5" s="3485"/>
      <c r="EWC5" s="3485"/>
      <c r="EWD5" s="3485"/>
      <c r="EWE5" s="3485"/>
      <c r="EWF5" s="3485"/>
      <c r="EWG5" s="3485"/>
      <c r="EWH5" s="3485"/>
      <c r="EWI5" s="3485"/>
      <c r="EWJ5" s="3485"/>
      <c r="EWK5" s="3485"/>
      <c r="EWL5" s="3485"/>
      <c r="EWM5" s="3485"/>
      <c r="EWN5" s="3485"/>
      <c r="EWO5" s="3485"/>
      <c r="EWP5" s="3485"/>
      <c r="EWQ5" s="3485"/>
      <c r="EWR5" s="3485"/>
      <c r="EWS5" s="3485"/>
      <c r="EWT5" s="3485"/>
      <c r="EWU5" s="3485"/>
      <c r="EWV5" s="3485"/>
      <c r="EWW5" s="3485"/>
      <c r="EWX5" s="3485"/>
      <c r="EWY5" s="3485"/>
      <c r="EWZ5" s="3485"/>
      <c r="EXA5" s="3485"/>
      <c r="EXB5" s="3485"/>
      <c r="EXC5" s="3485"/>
      <c r="EXD5" s="3485"/>
      <c r="EXE5" s="3485"/>
      <c r="EXF5" s="3485"/>
      <c r="EXG5" s="3485"/>
      <c r="EXH5" s="3485"/>
      <c r="EXI5" s="3485"/>
      <c r="EXJ5" s="3485"/>
      <c r="EXK5" s="3485"/>
      <c r="EXL5" s="3485"/>
      <c r="EXM5" s="3485"/>
      <c r="EXN5" s="3485"/>
      <c r="EXO5" s="3485"/>
      <c r="EXP5" s="3485"/>
      <c r="EXQ5" s="3485"/>
      <c r="EXR5" s="3485"/>
      <c r="EXS5" s="3485"/>
      <c r="EXT5" s="3485"/>
      <c r="EXU5" s="3485"/>
      <c r="EXV5" s="3485"/>
      <c r="EXW5" s="3485"/>
      <c r="EXX5" s="3485"/>
      <c r="EXY5" s="3485"/>
      <c r="EXZ5" s="3485"/>
      <c r="EYA5" s="3485"/>
      <c r="EYB5" s="3485"/>
      <c r="EYC5" s="3485"/>
      <c r="EYD5" s="3485"/>
      <c r="EYE5" s="3485"/>
      <c r="EYF5" s="3485"/>
      <c r="EYG5" s="3485"/>
      <c r="EYH5" s="3485"/>
      <c r="EYI5" s="3485"/>
      <c r="EYJ5" s="3485"/>
      <c r="EYK5" s="3485"/>
      <c r="EYL5" s="3485"/>
      <c r="EYM5" s="3485"/>
      <c r="EYN5" s="3485"/>
      <c r="EYO5" s="3485"/>
      <c r="EYP5" s="3485"/>
      <c r="EYQ5" s="3485"/>
      <c r="EYR5" s="3485"/>
      <c r="EYS5" s="3485"/>
      <c r="EYT5" s="3485"/>
      <c r="EYU5" s="3485"/>
      <c r="EYV5" s="3485"/>
      <c r="EYW5" s="3485"/>
      <c r="EYX5" s="3485"/>
      <c r="EYY5" s="3485"/>
      <c r="EYZ5" s="3485"/>
      <c r="EZA5" s="3485"/>
      <c r="EZB5" s="3485"/>
      <c r="EZC5" s="3485"/>
      <c r="EZD5" s="3485"/>
      <c r="EZE5" s="3485"/>
      <c r="EZF5" s="3485"/>
      <c r="EZG5" s="3485"/>
      <c r="EZH5" s="3485"/>
      <c r="EZI5" s="3485"/>
      <c r="EZJ5" s="3485"/>
      <c r="EZK5" s="3485"/>
      <c r="EZL5" s="3485"/>
      <c r="EZM5" s="3485"/>
      <c r="EZN5" s="3485"/>
      <c r="EZO5" s="3485"/>
      <c r="EZP5" s="3485"/>
      <c r="EZQ5" s="3485"/>
      <c r="EZR5" s="3485"/>
      <c r="EZS5" s="3485"/>
      <c r="EZT5" s="3485"/>
      <c r="EZU5" s="3485"/>
      <c r="EZV5" s="3485"/>
      <c r="EZW5" s="3485"/>
      <c r="EZX5" s="3485"/>
      <c r="EZY5" s="3485"/>
      <c r="EZZ5" s="3485"/>
      <c r="FAA5" s="3485"/>
      <c r="FAB5" s="3485"/>
      <c r="FAC5" s="3485"/>
      <c r="FAD5" s="3485"/>
      <c r="FAE5" s="3485"/>
      <c r="FAF5" s="3485"/>
      <c r="FAG5" s="3485"/>
      <c r="FAH5" s="3485"/>
      <c r="FAI5" s="3485"/>
      <c r="FAJ5" s="3485"/>
      <c r="FAK5" s="3485"/>
      <c r="FAL5" s="3485"/>
      <c r="FAM5" s="3485"/>
      <c r="FAN5" s="3485"/>
      <c r="FAO5" s="3485"/>
      <c r="FAP5" s="3485"/>
      <c r="FAQ5" s="3485"/>
      <c r="FAR5" s="3485"/>
      <c r="FAS5" s="3485"/>
      <c r="FAT5" s="3485"/>
      <c r="FAU5" s="3485"/>
      <c r="FAV5" s="3485"/>
      <c r="FAW5" s="3485"/>
      <c r="FAX5" s="3485"/>
      <c r="FAY5" s="3485"/>
      <c r="FAZ5" s="3485"/>
      <c r="FBA5" s="3485"/>
      <c r="FBB5" s="3485"/>
      <c r="FBC5" s="3485"/>
      <c r="FBD5" s="3485"/>
      <c r="FBE5" s="3485"/>
      <c r="FBF5" s="3485"/>
      <c r="FBG5" s="3485"/>
      <c r="FBH5" s="3485"/>
      <c r="FBI5" s="3485"/>
      <c r="FBJ5" s="3485"/>
      <c r="FBK5" s="3485"/>
      <c r="FBL5" s="3485"/>
      <c r="FBM5" s="3485"/>
      <c r="FBN5" s="3485"/>
      <c r="FBO5" s="3485"/>
      <c r="FBP5" s="3485"/>
      <c r="FBQ5" s="3485"/>
      <c r="FBR5" s="3485"/>
      <c r="FBS5" s="3485"/>
      <c r="FBT5" s="3485"/>
      <c r="FBU5" s="3485"/>
      <c r="FBV5" s="3485"/>
      <c r="FBW5" s="3485"/>
      <c r="FBX5" s="3485"/>
      <c r="FBY5" s="3485"/>
      <c r="FBZ5" s="3485"/>
      <c r="FCA5" s="3485"/>
      <c r="FCB5" s="3485"/>
      <c r="FCC5" s="3485"/>
      <c r="FCD5" s="3485"/>
      <c r="FCE5" s="3485"/>
      <c r="FCF5" s="3485"/>
      <c r="FCG5" s="3485"/>
      <c r="FCH5" s="3485"/>
      <c r="FCI5" s="3485"/>
      <c r="FCJ5" s="3485"/>
      <c r="FCK5" s="3485"/>
      <c r="FCL5" s="3485"/>
      <c r="FCM5" s="3485"/>
      <c r="FCN5" s="3485"/>
      <c r="FCO5" s="3485"/>
      <c r="FCP5" s="3485"/>
      <c r="FCQ5" s="3485"/>
      <c r="FCR5" s="3485"/>
      <c r="FCS5" s="3485"/>
      <c r="FCT5" s="3485"/>
      <c r="FCU5" s="3485"/>
      <c r="FCV5" s="3485"/>
      <c r="FCW5" s="3485"/>
      <c r="FCX5" s="3485"/>
      <c r="FCY5" s="3485"/>
      <c r="FCZ5" s="3485"/>
      <c r="FDA5" s="3485"/>
      <c r="FDB5" s="3485"/>
      <c r="FDC5" s="3485"/>
      <c r="FDD5" s="3485"/>
      <c r="FDE5" s="3485"/>
      <c r="FDF5" s="3485"/>
      <c r="FDG5" s="3485"/>
      <c r="FDH5" s="3485"/>
      <c r="FDI5" s="3485"/>
      <c r="FDJ5" s="3485"/>
      <c r="FDK5" s="3485"/>
      <c r="FDL5" s="3485"/>
      <c r="FDM5" s="3485"/>
      <c r="FDN5" s="3485"/>
      <c r="FDO5" s="3485"/>
      <c r="FDP5" s="3485"/>
      <c r="FDQ5" s="3485"/>
      <c r="FDR5" s="3485"/>
      <c r="FDS5" s="3485"/>
      <c r="FDT5" s="3485"/>
      <c r="FDU5" s="3485"/>
      <c r="FDV5" s="3485"/>
      <c r="FDW5" s="3485"/>
      <c r="FDX5" s="3485"/>
      <c r="FDY5" s="3485"/>
      <c r="FDZ5" s="3485"/>
      <c r="FEA5" s="3485"/>
      <c r="FEB5" s="3485"/>
      <c r="FEC5" s="3485"/>
      <c r="FED5" s="3485"/>
      <c r="FEE5" s="3485"/>
      <c r="FEF5" s="3485"/>
      <c r="FEG5" s="3485"/>
      <c r="FEH5" s="3485"/>
      <c r="FEI5" s="3485"/>
      <c r="FEJ5" s="3485"/>
      <c r="FEK5" s="3485"/>
      <c r="FEL5" s="3485"/>
      <c r="FEM5" s="3485"/>
      <c r="FEN5" s="3485"/>
      <c r="FEO5" s="3485"/>
      <c r="FEP5" s="3485"/>
      <c r="FEQ5" s="3485"/>
      <c r="FER5" s="3485"/>
      <c r="FES5" s="3485"/>
      <c r="FET5" s="3485"/>
      <c r="FEU5" s="3485"/>
      <c r="FEV5" s="3485"/>
      <c r="FEW5" s="3485"/>
      <c r="FEX5" s="3485"/>
      <c r="FEY5" s="3485"/>
      <c r="FEZ5" s="3485"/>
      <c r="FFA5" s="3485"/>
      <c r="FFB5" s="3485"/>
      <c r="FFC5" s="3485"/>
      <c r="FFD5" s="3485"/>
      <c r="FFE5" s="3485"/>
      <c r="FFF5" s="3485"/>
      <c r="FFG5" s="3485"/>
      <c r="FFH5" s="3485"/>
      <c r="FFI5" s="3485"/>
      <c r="FFJ5" s="3485"/>
      <c r="FFK5" s="3485"/>
      <c r="FFL5" s="3485"/>
      <c r="FFM5" s="3485"/>
      <c r="FFN5" s="3485"/>
      <c r="FFO5" s="3485"/>
      <c r="FFP5" s="3485"/>
      <c r="FFQ5" s="3485"/>
      <c r="FFR5" s="3485"/>
      <c r="FFS5" s="3485"/>
      <c r="FFT5" s="3485"/>
      <c r="FFU5" s="3485"/>
      <c r="FFV5" s="3485"/>
      <c r="FFW5" s="3485"/>
      <c r="FFX5" s="3485"/>
      <c r="FFY5" s="3485"/>
      <c r="FFZ5" s="3485"/>
      <c r="FGA5" s="3485"/>
      <c r="FGB5" s="3485"/>
      <c r="FGC5" s="3485"/>
      <c r="FGD5" s="3485"/>
      <c r="FGE5" s="3485"/>
      <c r="FGF5" s="3485"/>
      <c r="FGG5" s="3485"/>
      <c r="FGH5" s="3485"/>
      <c r="FGI5" s="3485"/>
      <c r="FGJ5" s="3485"/>
      <c r="FGK5" s="3485"/>
      <c r="FGL5" s="3485"/>
      <c r="FGM5" s="3485"/>
      <c r="FGN5" s="3485"/>
      <c r="FGO5" s="3485"/>
      <c r="FGP5" s="3485"/>
      <c r="FGQ5" s="3485"/>
      <c r="FGR5" s="3485"/>
      <c r="FGS5" s="3485"/>
      <c r="FGT5" s="3485"/>
      <c r="FGU5" s="3485"/>
      <c r="FGV5" s="3485"/>
      <c r="FGW5" s="3485"/>
      <c r="FGX5" s="3485"/>
      <c r="FGY5" s="3485"/>
      <c r="FGZ5" s="3485"/>
      <c r="FHA5" s="3485"/>
      <c r="FHB5" s="3485"/>
      <c r="FHC5" s="3485"/>
      <c r="FHD5" s="3485"/>
      <c r="FHE5" s="3485"/>
      <c r="FHF5" s="3485"/>
      <c r="FHG5" s="3485"/>
      <c r="FHH5" s="3485"/>
      <c r="FHI5" s="3485"/>
      <c r="FHJ5" s="3485"/>
      <c r="FHK5" s="3485"/>
      <c r="FHL5" s="3485"/>
      <c r="FHM5" s="3485"/>
      <c r="FHN5" s="3485"/>
      <c r="FHO5" s="3485"/>
      <c r="FHP5" s="3485"/>
      <c r="FHQ5" s="3485"/>
      <c r="FHR5" s="3485"/>
      <c r="FHS5" s="3485"/>
      <c r="FHT5" s="3485"/>
      <c r="FHU5" s="3485"/>
      <c r="FHV5" s="3485"/>
      <c r="FHW5" s="3485"/>
      <c r="FHX5" s="3485"/>
      <c r="FHY5" s="3485"/>
      <c r="FHZ5" s="3485"/>
      <c r="FIA5" s="3485"/>
      <c r="FIB5" s="3485"/>
      <c r="FIC5" s="3485"/>
      <c r="FID5" s="3485"/>
      <c r="FIE5" s="3485"/>
      <c r="FIF5" s="3485"/>
      <c r="FIG5" s="3485"/>
      <c r="FIH5" s="3485"/>
      <c r="FII5" s="3485"/>
      <c r="FIJ5" s="3485"/>
      <c r="FIK5" s="3485"/>
      <c r="FIL5" s="3485"/>
      <c r="FIM5" s="3485"/>
      <c r="FIN5" s="3485"/>
      <c r="FIO5" s="3485"/>
      <c r="FIP5" s="3485"/>
      <c r="FIQ5" s="3485"/>
      <c r="FIR5" s="3485"/>
      <c r="FIS5" s="3485"/>
      <c r="FIT5" s="3485"/>
      <c r="FIU5" s="3485"/>
      <c r="FIV5" s="3485"/>
      <c r="FIW5" s="3485"/>
      <c r="FIX5" s="3485"/>
      <c r="FIY5" s="3485"/>
      <c r="FIZ5" s="3485"/>
      <c r="FJA5" s="3485"/>
      <c r="FJB5" s="3485"/>
      <c r="FJC5" s="3485"/>
      <c r="FJD5" s="3485"/>
      <c r="FJE5" s="3485"/>
      <c r="FJF5" s="3485"/>
      <c r="FJG5" s="3485"/>
      <c r="FJH5" s="3485"/>
      <c r="FJI5" s="3485"/>
      <c r="FJJ5" s="3485"/>
      <c r="FJK5" s="3485"/>
      <c r="FJL5" s="3485"/>
      <c r="FJM5" s="3485"/>
      <c r="FJN5" s="3485"/>
      <c r="FJO5" s="3485"/>
      <c r="FJP5" s="3485"/>
      <c r="FJQ5" s="3485"/>
      <c r="FJR5" s="3485"/>
      <c r="FJS5" s="3485"/>
      <c r="FJT5" s="3485"/>
      <c r="FJU5" s="3485"/>
      <c r="FJV5" s="3485"/>
      <c r="FJW5" s="3485"/>
      <c r="FJX5" s="3485"/>
      <c r="FJY5" s="3485"/>
      <c r="FJZ5" s="3485"/>
      <c r="FKA5" s="3485"/>
      <c r="FKB5" s="3485"/>
      <c r="FKC5" s="3485"/>
      <c r="FKD5" s="3485"/>
      <c r="FKE5" s="3485"/>
      <c r="FKF5" s="3485"/>
      <c r="FKG5" s="3485"/>
      <c r="FKH5" s="3485"/>
      <c r="FKI5" s="3485"/>
      <c r="FKJ5" s="3485"/>
      <c r="FKK5" s="3485"/>
      <c r="FKL5" s="3485"/>
      <c r="FKM5" s="3485"/>
      <c r="FKN5" s="3485"/>
      <c r="FKO5" s="3485"/>
      <c r="FKP5" s="3485"/>
      <c r="FKQ5" s="3485"/>
      <c r="FKR5" s="3485"/>
      <c r="FKS5" s="3485"/>
      <c r="FKT5" s="3485"/>
      <c r="FKU5" s="3485"/>
      <c r="FKV5" s="3485"/>
      <c r="FKW5" s="3485"/>
      <c r="FKX5" s="3485"/>
      <c r="FKY5" s="3485"/>
      <c r="FKZ5" s="3485"/>
      <c r="FLA5" s="3485"/>
      <c r="FLB5" s="3485"/>
      <c r="FLC5" s="3485"/>
      <c r="FLD5" s="3485"/>
      <c r="FLE5" s="3485"/>
      <c r="FLF5" s="3485"/>
      <c r="FLG5" s="3485"/>
      <c r="FLH5" s="3485"/>
      <c r="FLI5" s="3485"/>
      <c r="FLJ5" s="3485"/>
      <c r="FLK5" s="3485"/>
      <c r="FLL5" s="3485"/>
      <c r="FLM5" s="3485"/>
      <c r="FLN5" s="3485"/>
      <c r="FLO5" s="3485"/>
      <c r="FLP5" s="3485"/>
      <c r="FLQ5" s="3485"/>
      <c r="FLR5" s="3485"/>
      <c r="FLS5" s="3485"/>
      <c r="FLT5" s="3485"/>
      <c r="FLU5" s="3485"/>
      <c r="FLV5" s="3485"/>
      <c r="FLW5" s="3485"/>
      <c r="FLX5" s="3485"/>
      <c r="FLY5" s="3485"/>
      <c r="FLZ5" s="3485"/>
      <c r="FMA5" s="3485"/>
      <c r="FMB5" s="3485"/>
      <c r="FMC5" s="3485"/>
      <c r="FMD5" s="3485"/>
      <c r="FME5" s="3485"/>
      <c r="FMF5" s="3485"/>
      <c r="FMG5" s="3485"/>
      <c r="FMH5" s="3485"/>
      <c r="FMI5" s="3485"/>
      <c r="FMJ5" s="3485"/>
      <c r="FMK5" s="3485"/>
      <c r="FML5" s="3485"/>
      <c r="FMM5" s="3485"/>
      <c r="FMN5" s="3485"/>
      <c r="FMO5" s="3485"/>
      <c r="FMP5" s="3485"/>
      <c r="FMQ5" s="3485"/>
      <c r="FMR5" s="3485"/>
      <c r="FMS5" s="3485"/>
      <c r="FMT5" s="3485"/>
      <c r="FMU5" s="3485"/>
      <c r="FMV5" s="3485"/>
      <c r="FMW5" s="3485"/>
      <c r="FMX5" s="3485"/>
      <c r="FMY5" s="3485"/>
      <c r="FMZ5" s="3485"/>
      <c r="FNA5" s="3485"/>
      <c r="FNB5" s="3485"/>
      <c r="FNC5" s="3485"/>
      <c r="FND5" s="3485"/>
      <c r="FNE5" s="3485"/>
      <c r="FNF5" s="3485"/>
      <c r="FNG5" s="3485"/>
      <c r="FNH5" s="3485"/>
      <c r="FNI5" s="3485"/>
      <c r="FNJ5" s="3485"/>
      <c r="FNK5" s="3485"/>
      <c r="FNL5" s="3485"/>
      <c r="FNM5" s="3485"/>
      <c r="FNN5" s="3485"/>
      <c r="FNO5" s="3485"/>
      <c r="FNP5" s="3485"/>
      <c r="FNQ5" s="3485"/>
      <c r="FNR5" s="3485"/>
      <c r="FNS5" s="3485"/>
      <c r="FNT5" s="3485"/>
      <c r="FNU5" s="3485"/>
      <c r="FNV5" s="3485"/>
      <c r="FNW5" s="3485"/>
      <c r="FNX5" s="3485"/>
      <c r="FNY5" s="3485"/>
      <c r="FNZ5" s="3485"/>
      <c r="FOA5" s="3485"/>
      <c r="FOB5" s="3485"/>
      <c r="FOC5" s="3485"/>
      <c r="FOD5" s="3485"/>
      <c r="FOE5" s="3485"/>
      <c r="FOF5" s="3485"/>
      <c r="FOG5" s="3485"/>
      <c r="FOH5" s="3485"/>
      <c r="FOI5" s="3485"/>
      <c r="FOJ5" s="3485"/>
      <c r="FOK5" s="3485"/>
      <c r="FOL5" s="3485"/>
      <c r="FOM5" s="3485"/>
      <c r="FON5" s="3485"/>
      <c r="FOO5" s="3485"/>
      <c r="FOP5" s="3485"/>
      <c r="FOQ5" s="3485"/>
      <c r="FOR5" s="3485"/>
      <c r="FOS5" s="3485"/>
      <c r="FOT5" s="3485"/>
      <c r="FOU5" s="3485"/>
      <c r="FOV5" s="3485"/>
      <c r="FOW5" s="3485"/>
      <c r="FOX5" s="3485"/>
      <c r="FOY5" s="3485"/>
      <c r="FOZ5" s="3485"/>
      <c r="FPA5" s="3485"/>
      <c r="FPB5" s="3485"/>
      <c r="FPC5" s="3485"/>
      <c r="FPD5" s="3485"/>
      <c r="FPE5" s="3485"/>
      <c r="FPF5" s="3485"/>
      <c r="FPG5" s="3485"/>
      <c r="FPH5" s="3485"/>
      <c r="FPI5" s="3485"/>
      <c r="FPJ5" s="3485"/>
      <c r="FPK5" s="3485"/>
      <c r="FPL5" s="3485"/>
      <c r="FPM5" s="3485"/>
      <c r="FPN5" s="3485"/>
      <c r="FPO5" s="3485"/>
      <c r="FPP5" s="3485"/>
      <c r="FPQ5" s="3485"/>
      <c r="FPR5" s="3485"/>
      <c r="FPS5" s="3485"/>
      <c r="FPT5" s="3485"/>
      <c r="FPU5" s="3485"/>
      <c r="FPV5" s="3485"/>
      <c r="FPW5" s="3485"/>
      <c r="FPX5" s="3485"/>
      <c r="FPY5" s="3485"/>
      <c r="FPZ5" s="3485"/>
      <c r="FQA5" s="3485"/>
      <c r="FQB5" s="3485"/>
      <c r="FQC5" s="3485"/>
      <c r="FQD5" s="3485"/>
      <c r="FQE5" s="3485"/>
      <c r="FQF5" s="3485"/>
      <c r="FQG5" s="3485"/>
      <c r="FQH5" s="3485"/>
      <c r="FQI5" s="3485"/>
      <c r="FQJ5" s="3485"/>
      <c r="FQK5" s="3485"/>
      <c r="FQL5" s="3485"/>
      <c r="FQM5" s="3485"/>
      <c r="FQN5" s="3485"/>
      <c r="FQO5" s="3485"/>
      <c r="FQP5" s="3485"/>
      <c r="FQQ5" s="3485"/>
      <c r="FQR5" s="3485"/>
      <c r="FQS5" s="3485"/>
      <c r="FQT5" s="3485"/>
      <c r="FQU5" s="3485"/>
      <c r="FQV5" s="3485"/>
      <c r="FQW5" s="3485"/>
      <c r="FQX5" s="3485"/>
      <c r="FQY5" s="3485"/>
      <c r="FQZ5" s="3485"/>
      <c r="FRA5" s="3485"/>
      <c r="FRB5" s="3485"/>
      <c r="FRC5" s="3485"/>
      <c r="FRD5" s="3485"/>
      <c r="FRE5" s="3485"/>
      <c r="FRF5" s="3485"/>
      <c r="FRG5" s="3485"/>
      <c r="FRH5" s="3485"/>
      <c r="FRI5" s="3485"/>
      <c r="FRJ5" s="3485"/>
      <c r="FRK5" s="3485"/>
      <c r="FRL5" s="3485"/>
      <c r="FRM5" s="3485"/>
      <c r="FRN5" s="3485"/>
      <c r="FRO5" s="3485"/>
      <c r="FRP5" s="3485"/>
      <c r="FRQ5" s="3485"/>
      <c r="FRR5" s="3485"/>
      <c r="FRS5" s="3485"/>
      <c r="FRT5" s="3485"/>
      <c r="FRU5" s="3485"/>
      <c r="FRV5" s="3485"/>
      <c r="FRW5" s="3485"/>
      <c r="FRX5" s="3485"/>
      <c r="FRY5" s="3485"/>
      <c r="FRZ5" s="3485"/>
      <c r="FSA5" s="3485"/>
      <c r="FSB5" s="3485"/>
      <c r="FSC5" s="3485"/>
      <c r="FSD5" s="3485"/>
      <c r="FSE5" s="3485"/>
      <c r="FSF5" s="3485"/>
      <c r="FSG5" s="3485"/>
      <c r="FSH5" s="3485"/>
      <c r="FSI5" s="3485"/>
      <c r="FSJ5" s="3485"/>
      <c r="FSK5" s="3485"/>
      <c r="FSL5" s="3485"/>
      <c r="FSM5" s="3485"/>
      <c r="FSN5" s="3485"/>
      <c r="FSO5" s="3485"/>
      <c r="FSP5" s="3485"/>
      <c r="FSQ5" s="3485"/>
      <c r="FSR5" s="3485"/>
      <c r="FSS5" s="3485"/>
      <c r="FST5" s="3485"/>
      <c r="FSU5" s="3485"/>
      <c r="FSV5" s="3485"/>
      <c r="FSW5" s="3485"/>
      <c r="FSX5" s="3485"/>
      <c r="FSY5" s="3485"/>
      <c r="FSZ5" s="3485"/>
      <c r="FTA5" s="3485"/>
      <c r="FTB5" s="3485"/>
      <c r="FTC5" s="3485"/>
      <c r="FTD5" s="3485"/>
      <c r="FTE5" s="3485"/>
      <c r="FTF5" s="3485"/>
      <c r="FTG5" s="3485"/>
      <c r="FTH5" s="3485"/>
      <c r="FTI5" s="3485"/>
      <c r="FTJ5" s="3485"/>
      <c r="FTK5" s="3485"/>
      <c r="FTL5" s="3485"/>
      <c r="FTM5" s="3485"/>
      <c r="FTN5" s="3485"/>
      <c r="FTO5" s="3485"/>
      <c r="FTP5" s="3485"/>
      <c r="FTQ5" s="3485"/>
      <c r="FTR5" s="3485"/>
      <c r="FTS5" s="3485"/>
      <c r="FTT5" s="3485"/>
      <c r="FTU5" s="3485"/>
      <c r="FTV5" s="3485"/>
      <c r="FTW5" s="3485"/>
      <c r="FTX5" s="3485"/>
      <c r="FTY5" s="3485"/>
      <c r="FTZ5" s="3485"/>
      <c r="FUA5" s="3485"/>
      <c r="FUB5" s="3485"/>
      <c r="FUC5" s="3485"/>
      <c r="FUD5" s="3485"/>
      <c r="FUE5" s="3485"/>
      <c r="FUF5" s="3485"/>
      <c r="FUG5" s="3485"/>
      <c r="FUH5" s="3485"/>
      <c r="FUI5" s="3485"/>
      <c r="FUJ5" s="3485"/>
      <c r="FUK5" s="3485"/>
      <c r="FUL5" s="3485"/>
      <c r="FUM5" s="3485"/>
      <c r="FUN5" s="3485"/>
      <c r="FUO5" s="3485"/>
      <c r="FUP5" s="3485"/>
      <c r="FUQ5" s="3485"/>
      <c r="FUR5" s="3485"/>
      <c r="FUS5" s="3485"/>
      <c r="FUT5" s="3485"/>
      <c r="FUU5" s="3485"/>
      <c r="FUV5" s="3485"/>
      <c r="FUW5" s="3485"/>
      <c r="FUX5" s="3485"/>
      <c r="FUY5" s="3485"/>
      <c r="FUZ5" s="3485"/>
      <c r="FVA5" s="3485"/>
      <c r="FVB5" s="3485"/>
      <c r="FVC5" s="3485"/>
      <c r="FVD5" s="3485"/>
      <c r="FVE5" s="3485"/>
      <c r="FVF5" s="3485"/>
      <c r="FVG5" s="3485"/>
      <c r="FVH5" s="3485"/>
      <c r="FVI5" s="3485"/>
      <c r="FVJ5" s="3485"/>
      <c r="FVK5" s="3485"/>
      <c r="FVL5" s="3485"/>
      <c r="FVM5" s="3485"/>
      <c r="FVN5" s="3485"/>
      <c r="FVO5" s="3485"/>
      <c r="FVP5" s="3485"/>
      <c r="FVQ5" s="3485"/>
      <c r="FVR5" s="3485"/>
      <c r="FVS5" s="3485"/>
      <c r="FVT5" s="3485"/>
      <c r="FVU5" s="3485"/>
      <c r="FVV5" s="3485"/>
      <c r="FVW5" s="3485"/>
      <c r="FVX5" s="3485"/>
      <c r="FVY5" s="3485"/>
      <c r="FVZ5" s="3485"/>
      <c r="FWA5" s="3485"/>
      <c r="FWB5" s="3485"/>
      <c r="FWC5" s="3485"/>
      <c r="FWD5" s="3485"/>
      <c r="FWE5" s="3485"/>
      <c r="FWF5" s="3485"/>
      <c r="FWG5" s="3485"/>
      <c r="FWH5" s="3485"/>
      <c r="FWI5" s="3485"/>
      <c r="FWJ5" s="3485"/>
      <c r="FWK5" s="3485"/>
      <c r="FWL5" s="3485"/>
      <c r="FWM5" s="3485"/>
      <c r="FWN5" s="3485"/>
      <c r="FWO5" s="3485"/>
      <c r="FWP5" s="3485"/>
      <c r="FWQ5" s="3485"/>
      <c r="FWR5" s="3485"/>
      <c r="FWS5" s="3485"/>
      <c r="FWT5" s="3485"/>
      <c r="FWU5" s="3485"/>
      <c r="FWV5" s="3485"/>
      <c r="FWW5" s="3485"/>
      <c r="FWX5" s="3485"/>
      <c r="FWY5" s="3485"/>
      <c r="FWZ5" s="3485"/>
      <c r="FXA5" s="3485"/>
      <c r="FXB5" s="3485"/>
      <c r="FXC5" s="3485"/>
      <c r="FXD5" s="3485"/>
      <c r="FXE5" s="3485"/>
      <c r="FXF5" s="3485"/>
      <c r="FXG5" s="3485"/>
      <c r="FXH5" s="3485"/>
      <c r="FXI5" s="3485"/>
      <c r="FXJ5" s="3485"/>
      <c r="FXK5" s="3485"/>
      <c r="FXL5" s="3485"/>
      <c r="FXM5" s="3485"/>
      <c r="FXN5" s="3485"/>
      <c r="FXO5" s="3485"/>
      <c r="FXP5" s="3485"/>
      <c r="FXQ5" s="3485"/>
      <c r="FXR5" s="3485"/>
      <c r="FXS5" s="3485"/>
      <c r="FXT5" s="3485"/>
      <c r="FXU5" s="3485"/>
      <c r="FXV5" s="3485"/>
      <c r="FXW5" s="3485"/>
      <c r="FXX5" s="3485"/>
      <c r="FXY5" s="3485"/>
      <c r="FXZ5" s="3485"/>
      <c r="FYA5" s="3485"/>
      <c r="FYB5" s="3485"/>
      <c r="FYC5" s="3485"/>
      <c r="FYD5" s="3485"/>
      <c r="FYE5" s="3485"/>
      <c r="FYF5" s="3485"/>
      <c r="FYG5" s="3485"/>
      <c r="FYH5" s="3485"/>
      <c r="FYI5" s="3485"/>
      <c r="FYJ5" s="3485"/>
      <c r="FYK5" s="3485"/>
      <c r="FYL5" s="3485"/>
      <c r="FYM5" s="3485"/>
      <c r="FYN5" s="3485"/>
      <c r="FYO5" s="3485"/>
      <c r="FYP5" s="3485"/>
      <c r="FYQ5" s="3485"/>
      <c r="FYR5" s="3485"/>
      <c r="FYS5" s="3485"/>
      <c r="FYT5" s="3485"/>
      <c r="FYU5" s="3485"/>
      <c r="FYV5" s="3485"/>
      <c r="FYW5" s="3485"/>
      <c r="FYX5" s="3485"/>
      <c r="FYY5" s="3485"/>
      <c r="FYZ5" s="3485"/>
      <c r="FZA5" s="3485"/>
      <c r="FZB5" s="3485"/>
      <c r="FZC5" s="3485"/>
      <c r="FZD5" s="3485"/>
      <c r="FZE5" s="3485"/>
      <c r="FZF5" s="3485"/>
      <c r="FZG5" s="3485"/>
      <c r="FZH5" s="3485"/>
      <c r="FZI5" s="3485"/>
      <c r="FZJ5" s="3485"/>
      <c r="FZK5" s="3485"/>
      <c r="FZL5" s="3485"/>
      <c r="FZM5" s="3485"/>
      <c r="FZN5" s="3485"/>
      <c r="FZO5" s="3485"/>
      <c r="FZP5" s="3485"/>
      <c r="FZQ5" s="3485"/>
      <c r="FZR5" s="3485"/>
      <c r="FZS5" s="3485"/>
      <c r="FZT5" s="3485"/>
      <c r="FZU5" s="3485"/>
      <c r="FZV5" s="3485"/>
      <c r="FZW5" s="3485"/>
      <c r="FZX5" s="3485"/>
      <c r="FZY5" s="3485"/>
      <c r="FZZ5" s="3485"/>
      <c r="GAA5" s="3485"/>
      <c r="GAB5" s="3485"/>
      <c r="GAC5" s="3485"/>
      <c r="GAD5" s="3485"/>
      <c r="GAE5" s="3485"/>
      <c r="GAF5" s="3485"/>
      <c r="GAG5" s="3485"/>
      <c r="GAH5" s="3485"/>
      <c r="GAI5" s="3485"/>
      <c r="GAJ5" s="3485"/>
      <c r="GAK5" s="3485"/>
      <c r="GAL5" s="3485"/>
      <c r="GAM5" s="3485"/>
      <c r="GAN5" s="3485"/>
      <c r="GAO5" s="3485"/>
      <c r="GAP5" s="3485"/>
      <c r="GAQ5" s="3485"/>
      <c r="GAR5" s="3485"/>
      <c r="GAS5" s="3485"/>
      <c r="GAT5" s="3485"/>
      <c r="GAU5" s="3485"/>
      <c r="GAV5" s="3485"/>
      <c r="GAW5" s="3485"/>
      <c r="GAX5" s="3485"/>
      <c r="GAY5" s="3485"/>
      <c r="GAZ5" s="3485"/>
      <c r="GBA5" s="3485"/>
      <c r="GBB5" s="3485"/>
      <c r="GBC5" s="3485"/>
      <c r="GBD5" s="3485"/>
      <c r="GBE5" s="3485"/>
      <c r="GBF5" s="3485"/>
      <c r="GBG5" s="3485"/>
      <c r="GBH5" s="3485"/>
      <c r="GBI5" s="3485"/>
      <c r="GBJ5" s="3485"/>
      <c r="GBK5" s="3485"/>
      <c r="GBL5" s="3485"/>
      <c r="GBM5" s="3485"/>
      <c r="GBN5" s="3485"/>
      <c r="GBO5" s="3485"/>
      <c r="GBP5" s="3485"/>
      <c r="GBQ5" s="3485"/>
      <c r="GBR5" s="3485"/>
      <c r="GBS5" s="3485"/>
      <c r="GBT5" s="3485"/>
      <c r="GBU5" s="3485"/>
      <c r="GBV5" s="3485"/>
      <c r="GBW5" s="3485"/>
      <c r="GBX5" s="3485"/>
      <c r="GBY5" s="3485"/>
      <c r="GBZ5" s="3485"/>
      <c r="GCA5" s="3485"/>
      <c r="GCB5" s="3485"/>
      <c r="GCC5" s="3485"/>
      <c r="GCD5" s="3485"/>
      <c r="GCE5" s="3485"/>
      <c r="GCF5" s="3485"/>
      <c r="GCG5" s="3485"/>
      <c r="GCH5" s="3485"/>
      <c r="GCI5" s="3485"/>
      <c r="GCJ5" s="3485"/>
      <c r="GCK5" s="3485"/>
      <c r="GCL5" s="3485"/>
      <c r="GCM5" s="3485"/>
      <c r="GCN5" s="3485"/>
      <c r="GCO5" s="3485"/>
      <c r="GCP5" s="3485"/>
      <c r="GCQ5" s="3485"/>
      <c r="GCR5" s="3485"/>
      <c r="GCS5" s="3485"/>
      <c r="GCT5" s="3485"/>
      <c r="GCU5" s="3485"/>
      <c r="GCV5" s="3485"/>
      <c r="GCW5" s="3485"/>
      <c r="GCX5" s="3485"/>
      <c r="GCY5" s="3485"/>
      <c r="GCZ5" s="3485"/>
      <c r="GDA5" s="3485"/>
      <c r="GDB5" s="3485"/>
      <c r="GDC5" s="3485"/>
      <c r="GDD5" s="3485"/>
      <c r="GDE5" s="3485"/>
      <c r="GDF5" s="3485"/>
      <c r="GDG5" s="3485"/>
      <c r="GDH5" s="3485"/>
      <c r="GDI5" s="3485"/>
      <c r="GDJ5" s="3485"/>
      <c r="GDK5" s="3485"/>
      <c r="GDL5" s="3485"/>
      <c r="GDM5" s="3485"/>
      <c r="GDN5" s="3485"/>
      <c r="GDO5" s="3485"/>
      <c r="GDP5" s="3485"/>
      <c r="GDQ5" s="3485"/>
      <c r="GDR5" s="3485"/>
      <c r="GDS5" s="3485"/>
      <c r="GDT5" s="3485"/>
      <c r="GDU5" s="3485"/>
      <c r="GDV5" s="3485"/>
      <c r="GDW5" s="3485"/>
      <c r="GDX5" s="3485"/>
      <c r="GDY5" s="3485"/>
      <c r="GDZ5" s="3485"/>
      <c r="GEA5" s="3485"/>
      <c r="GEB5" s="3485"/>
      <c r="GEC5" s="3485"/>
      <c r="GED5" s="3485"/>
      <c r="GEE5" s="3485"/>
      <c r="GEF5" s="3485"/>
      <c r="GEG5" s="3485"/>
      <c r="GEH5" s="3485"/>
      <c r="GEI5" s="3485"/>
      <c r="GEJ5" s="3485"/>
      <c r="GEK5" s="3485"/>
      <c r="GEL5" s="3485"/>
      <c r="GEM5" s="3485"/>
      <c r="GEN5" s="3485"/>
      <c r="GEO5" s="3485"/>
      <c r="GEP5" s="3485"/>
      <c r="GEQ5" s="3485"/>
      <c r="GER5" s="3485"/>
      <c r="GES5" s="3485"/>
      <c r="GET5" s="3485"/>
      <c r="GEU5" s="3485"/>
      <c r="GEV5" s="3485"/>
      <c r="GEW5" s="3485"/>
      <c r="GEX5" s="3485"/>
      <c r="GEY5" s="3485"/>
      <c r="GEZ5" s="3485"/>
      <c r="GFA5" s="3485"/>
      <c r="GFB5" s="3485"/>
      <c r="GFC5" s="3485"/>
      <c r="GFD5" s="3485"/>
      <c r="GFE5" s="3485"/>
      <c r="GFF5" s="3485"/>
      <c r="GFG5" s="3485"/>
      <c r="GFH5" s="3485"/>
      <c r="GFI5" s="3485"/>
      <c r="GFJ5" s="3485"/>
      <c r="GFK5" s="3485"/>
      <c r="GFL5" s="3485"/>
      <c r="GFM5" s="3485"/>
      <c r="GFN5" s="3485"/>
      <c r="GFO5" s="3485"/>
      <c r="GFP5" s="3485"/>
      <c r="GFQ5" s="3485"/>
      <c r="GFR5" s="3485"/>
      <c r="GFS5" s="3485"/>
      <c r="GFT5" s="3485"/>
      <c r="GFU5" s="3485"/>
      <c r="GFV5" s="3485"/>
      <c r="GFW5" s="3485"/>
      <c r="GFX5" s="3485"/>
      <c r="GFY5" s="3485"/>
      <c r="GFZ5" s="3485"/>
      <c r="GGA5" s="3485"/>
      <c r="GGB5" s="3485"/>
      <c r="GGC5" s="3485"/>
      <c r="GGD5" s="3485"/>
      <c r="GGE5" s="3485"/>
      <c r="GGF5" s="3485"/>
      <c r="GGG5" s="3485"/>
      <c r="GGH5" s="3485"/>
      <c r="GGI5" s="3485"/>
      <c r="GGJ5" s="3485"/>
      <c r="GGK5" s="3485"/>
      <c r="GGL5" s="3485"/>
      <c r="GGM5" s="3485"/>
      <c r="GGN5" s="3485"/>
      <c r="GGO5" s="3485"/>
      <c r="GGP5" s="3485"/>
      <c r="GGQ5" s="3485"/>
      <c r="GGR5" s="3485"/>
      <c r="GGS5" s="3485"/>
      <c r="GGT5" s="3485"/>
      <c r="GGU5" s="3485"/>
      <c r="GGV5" s="3485"/>
      <c r="GGW5" s="3485"/>
      <c r="GGX5" s="3485"/>
      <c r="GGY5" s="3485"/>
      <c r="GGZ5" s="3485"/>
      <c r="GHA5" s="3485"/>
      <c r="GHB5" s="3485"/>
      <c r="GHC5" s="3485"/>
      <c r="GHD5" s="3485"/>
      <c r="GHE5" s="3485"/>
      <c r="GHF5" s="3485"/>
      <c r="GHG5" s="3485"/>
      <c r="GHH5" s="3485"/>
      <c r="GHI5" s="3485"/>
      <c r="GHJ5" s="3485"/>
      <c r="GHK5" s="3485"/>
      <c r="GHL5" s="3485"/>
      <c r="GHM5" s="3485"/>
      <c r="GHN5" s="3485"/>
      <c r="GHO5" s="3485"/>
      <c r="GHP5" s="3485"/>
      <c r="GHQ5" s="3485"/>
      <c r="GHR5" s="3485"/>
      <c r="GHS5" s="3485"/>
      <c r="GHT5" s="3485"/>
      <c r="GHU5" s="3485"/>
      <c r="GHV5" s="3485"/>
      <c r="GHW5" s="3485"/>
      <c r="GHX5" s="3485"/>
      <c r="GHY5" s="3485"/>
      <c r="GHZ5" s="3485"/>
      <c r="GIA5" s="3485"/>
      <c r="GIB5" s="3485"/>
      <c r="GIC5" s="3485"/>
      <c r="GID5" s="3485"/>
      <c r="GIE5" s="3485"/>
      <c r="GIF5" s="3485"/>
      <c r="GIG5" s="3485"/>
      <c r="GIH5" s="3485"/>
      <c r="GII5" s="3485"/>
      <c r="GIJ5" s="3485"/>
      <c r="GIK5" s="3485"/>
      <c r="GIL5" s="3485"/>
      <c r="GIM5" s="3485"/>
      <c r="GIN5" s="3485"/>
      <c r="GIO5" s="3485"/>
      <c r="GIP5" s="3485"/>
      <c r="GIQ5" s="3485"/>
      <c r="GIR5" s="3485"/>
      <c r="GIS5" s="3485"/>
      <c r="GIT5" s="3485"/>
      <c r="GIU5" s="3485"/>
      <c r="GIV5" s="3485"/>
      <c r="GIW5" s="3485"/>
      <c r="GIX5" s="3485"/>
      <c r="GIY5" s="3485"/>
      <c r="GIZ5" s="3485"/>
      <c r="GJA5" s="3485"/>
      <c r="GJB5" s="3485"/>
      <c r="GJC5" s="3485"/>
      <c r="GJD5" s="3485"/>
      <c r="GJE5" s="3485"/>
      <c r="GJF5" s="3485"/>
      <c r="GJG5" s="3485"/>
      <c r="GJH5" s="3485"/>
      <c r="GJI5" s="3485"/>
      <c r="GJJ5" s="3485"/>
      <c r="GJK5" s="3485"/>
      <c r="GJL5" s="3485"/>
      <c r="GJM5" s="3485"/>
      <c r="GJN5" s="3485"/>
      <c r="GJO5" s="3485"/>
      <c r="GJP5" s="3485"/>
      <c r="GJQ5" s="3485"/>
      <c r="GJR5" s="3485"/>
      <c r="GJS5" s="3485"/>
      <c r="GJT5" s="3485"/>
      <c r="GJU5" s="3485"/>
      <c r="GJV5" s="3485"/>
      <c r="GJW5" s="3485"/>
      <c r="GJX5" s="3485"/>
      <c r="GJY5" s="3485"/>
      <c r="GJZ5" s="3485"/>
      <c r="GKA5" s="3485"/>
      <c r="GKB5" s="3485"/>
      <c r="GKC5" s="3485"/>
      <c r="GKD5" s="3485"/>
      <c r="GKE5" s="3485"/>
      <c r="GKF5" s="3485"/>
      <c r="GKG5" s="3485"/>
      <c r="GKH5" s="3485"/>
      <c r="GKI5" s="3485"/>
      <c r="GKJ5" s="3485"/>
      <c r="GKK5" s="3485"/>
      <c r="GKL5" s="3485"/>
      <c r="GKM5" s="3485"/>
      <c r="GKN5" s="3485"/>
      <c r="GKO5" s="3485"/>
      <c r="GKP5" s="3485"/>
      <c r="GKQ5" s="3485"/>
      <c r="GKR5" s="3485"/>
      <c r="GKS5" s="3485"/>
      <c r="GKT5" s="3485"/>
      <c r="GKU5" s="3485"/>
      <c r="GKV5" s="3485"/>
      <c r="GKW5" s="3485"/>
      <c r="GKX5" s="3485"/>
      <c r="GKY5" s="3485"/>
      <c r="GKZ5" s="3485"/>
      <c r="GLA5" s="3485"/>
      <c r="GLB5" s="3485"/>
      <c r="GLC5" s="3485"/>
      <c r="GLD5" s="3485"/>
      <c r="GLE5" s="3485"/>
      <c r="GLF5" s="3485"/>
      <c r="GLG5" s="3485"/>
      <c r="GLH5" s="3485"/>
      <c r="GLI5" s="3485"/>
      <c r="GLJ5" s="3485"/>
      <c r="GLK5" s="3485"/>
      <c r="GLL5" s="3485"/>
      <c r="GLM5" s="3485"/>
      <c r="GLN5" s="3485"/>
      <c r="GLO5" s="3485"/>
      <c r="GLP5" s="3485"/>
      <c r="GLQ5" s="3485"/>
      <c r="GLR5" s="3485"/>
      <c r="GLS5" s="3485"/>
      <c r="GLT5" s="3485"/>
      <c r="GLU5" s="3485"/>
      <c r="GLV5" s="3485"/>
      <c r="GLW5" s="3485"/>
      <c r="GLX5" s="3485"/>
      <c r="GLY5" s="3485"/>
      <c r="GLZ5" s="3485"/>
      <c r="GMA5" s="3485"/>
      <c r="GMB5" s="3485"/>
      <c r="GMC5" s="3485"/>
      <c r="GMD5" s="3485"/>
      <c r="GME5" s="3485"/>
      <c r="GMF5" s="3485"/>
      <c r="GMG5" s="3485"/>
      <c r="GMH5" s="3485"/>
      <c r="GMI5" s="3485"/>
      <c r="GMJ5" s="3485"/>
      <c r="GMK5" s="3485"/>
      <c r="GML5" s="3485"/>
      <c r="GMM5" s="3485"/>
      <c r="GMN5" s="3485"/>
      <c r="GMO5" s="3485"/>
      <c r="GMP5" s="3485"/>
      <c r="GMQ5" s="3485"/>
      <c r="GMR5" s="3485"/>
      <c r="GMS5" s="3485"/>
      <c r="GMT5" s="3485"/>
      <c r="GMU5" s="3485"/>
      <c r="GMV5" s="3485"/>
      <c r="GMW5" s="3485"/>
      <c r="GMX5" s="3485"/>
      <c r="GMY5" s="3485"/>
      <c r="GMZ5" s="3485"/>
      <c r="GNA5" s="3485"/>
      <c r="GNB5" s="3485"/>
      <c r="GNC5" s="3485"/>
      <c r="GND5" s="3485"/>
      <c r="GNE5" s="3485"/>
      <c r="GNF5" s="3485"/>
      <c r="GNG5" s="3485"/>
      <c r="GNH5" s="3485"/>
      <c r="GNI5" s="3485"/>
      <c r="GNJ5" s="3485"/>
      <c r="GNK5" s="3485"/>
      <c r="GNL5" s="3485"/>
      <c r="GNM5" s="3485"/>
      <c r="GNN5" s="3485"/>
      <c r="GNO5" s="3485"/>
      <c r="GNP5" s="3485"/>
      <c r="GNQ5" s="3485"/>
      <c r="GNR5" s="3485"/>
      <c r="GNS5" s="3485"/>
      <c r="GNT5" s="3485"/>
      <c r="GNU5" s="3485"/>
      <c r="GNV5" s="3485"/>
      <c r="GNW5" s="3485"/>
      <c r="GNX5" s="3485"/>
      <c r="GNY5" s="3485"/>
      <c r="GNZ5" s="3485"/>
      <c r="GOA5" s="3485"/>
      <c r="GOB5" s="3485"/>
      <c r="GOC5" s="3485"/>
      <c r="GOD5" s="3485"/>
      <c r="GOE5" s="3485"/>
      <c r="GOF5" s="3485"/>
      <c r="GOG5" s="3485"/>
      <c r="GOH5" s="3485"/>
      <c r="GOI5" s="3485"/>
      <c r="GOJ5" s="3485"/>
      <c r="GOK5" s="3485"/>
      <c r="GOL5" s="3485"/>
      <c r="GOM5" s="3485"/>
      <c r="GON5" s="3485"/>
      <c r="GOO5" s="3485"/>
      <c r="GOP5" s="3485"/>
      <c r="GOQ5" s="3485"/>
      <c r="GOR5" s="3485"/>
      <c r="GOS5" s="3485"/>
      <c r="GOT5" s="3485"/>
      <c r="GOU5" s="3485"/>
      <c r="GOV5" s="3485"/>
      <c r="GOW5" s="3485"/>
      <c r="GOX5" s="3485"/>
      <c r="GOY5" s="3485"/>
      <c r="GOZ5" s="3485"/>
      <c r="GPA5" s="3485"/>
      <c r="GPB5" s="3485"/>
      <c r="GPC5" s="3485"/>
      <c r="GPD5" s="3485"/>
      <c r="GPE5" s="3485"/>
      <c r="GPF5" s="3485"/>
      <c r="GPG5" s="3485"/>
      <c r="GPH5" s="3485"/>
      <c r="GPI5" s="3485"/>
      <c r="GPJ5" s="3485"/>
      <c r="GPK5" s="3485"/>
      <c r="GPL5" s="3485"/>
      <c r="GPM5" s="3485"/>
      <c r="GPN5" s="3485"/>
      <c r="GPO5" s="3485"/>
      <c r="GPP5" s="3485"/>
      <c r="GPQ5" s="3485"/>
      <c r="GPR5" s="3485"/>
      <c r="GPS5" s="3485"/>
      <c r="GPT5" s="3485"/>
      <c r="GPU5" s="3485"/>
      <c r="GPV5" s="3485"/>
      <c r="GPW5" s="3485"/>
      <c r="GPX5" s="3485"/>
      <c r="GPY5" s="3485"/>
      <c r="GPZ5" s="3485"/>
      <c r="GQA5" s="3485"/>
      <c r="GQB5" s="3485"/>
      <c r="GQC5" s="3485"/>
      <c r="GQD5" s="3485"/>
      <c r="GQE5" s="3485"/>
      <c r="GQF5" s="3485"/>
      <c r="GQG5" s="3485"/>
      <c r="GQH5" s="3485"/>
      <c r="GQI5" s="3485"/>
      <c r="GQJ5" s="3485"/>
      <c r="GQK5" s="3485"/>
      <c r="GQL5" s="3485"/>
      <c r="GQM5" s="3485"/>
      <c r="GQN5" s="3485"/>
      <c r="GQO5" s="3485"/>
      <c r="GQP5" s="3485"/>
      <c r="GQQ5" s="3485"/>
      <c r="GQR5" s="3485"/>
      <c r="GQS5" s="3485"/>
      <c r="GQT5" s="3485"/>
      <c r="GQU5" s="3485"/>
      <c r="GQV5" s="3485"/>
      <c r="GQW5" s="3485"/>
      <c r="GQX5" s="3485"/>
      <c r="GQY5" s="3485"/>
      <c r="GQZ5" s="3485"/>
      <c r="GRA5" s="3485"/>
      <c r="GRB5" s="3485"/>
      <c r="GRC5" s="3485"/>
      <c r="GRD5" s="3485"/>
      <c r="GRE5" s="3485"/>
      <c r="GRF5" s="3485"/>
      <c r="GRG5" s="3485"/>
      <c r="GRH5" s="3485"/>
      <c r="GRI5" s="3485"/>
      <c r="GRJ5" s="3485"/>
      <c r="GRK5" s="3485"/>
      <c r="GRL5" s="3485"/>
      <c r="GRM5" s="3485"/>
      <c r="GRN5" s="3485"/>
      <c r="GRO5" s="3485"/>
      <c r="GRP5" s="3485"/>
      <c r="GRQ5" s="3485"/>
      <c r="GRR5" s="3485"/>
      <c r="GRS5" s="3485"/>
      <c r="GRT5" s="3485"/>
      <c r="GRU5" s="3485"/>
      <c r="GRV5" s="3485"/>
      <c r="GRW5" s="3485"/>
      <c r="GRX5" s="3485"/>
      <c r="GRY5" s="3485"/>
      <c r="GRZ5" s="3485"/>
      <c r="GSA5" s="3485"/>
      <c r="GSB5" s="3485"/>
      <c r="GSC5" s="3485"/>
      <c r="GSD5" s="3485"/>
      <c r="GSE5" s="3485"/>
      <c r="GSF5" s="3485"/>
      <c r="GSG5" s="3485"/>
      <c r="GSH5" s="3485"/>
      <c r="GSI5" s="3485"/>
      <c r="GSJ5" s="3485"/>
      <c r="GSK5" s="3485"/>
      <c r="GSL5" s="3485"/>
      <c r="GSM5" s="3485"/>
      <c r="GSN5" s="3485"/>
      <c r="GSO5" s="3485"/>
      <c r="GSP5" s="3485"/>
      <c r="GSQ5" s="3485"/>
      <c r="GSR5" s="3485"/>
      <c r="GSS5" s="3485"/>
      <c r="GST5" s="3485"/>
      <c r="GSU5" s="3485"/>
      <c r="GSV5" s="3485"/>
      <c r="GSW5" s="3485"/>
      <c r="GSX5" s="3485"/>
      <c r="GSY5" s="3485"/>
      <c r="GSZ5" s="3485"/>
      <c r="GTA5" s="3485"/>
      <c r="GTB5" s="3485"/>
      <c r="GTC5" s="3485"/>
      <c r="GTD5" s="3485"/>
      <c r="GTE5" s="3485"/>
      <c r="GTF5" s="3485"/>
      <c r="GTG5" s="3485"/>
      <c r="GTH5" s="3485"/>
      <c r="GTI5" s="3485"/>
      <c r="GTJ5" s="3485"/>
      <c r="GTK5" s="3485"/>
      <c r="GTL5" s="3485"/>
      <c r="GTM5" s="3485"/>
      <c r="GTN5" s="3485"/>
      <c r="GTO5" s="3485"/>
      <c r="GTP5" s="3485"/>
      <c r="GTQ5" s="3485"/>
      <c r="GTR5" s="3485"/>
      <c r="GTS5" s="3485"/>
      <c r="GTT5" s="3485"/>
      <c r="GTU5" s="3485"/>
      <c r="GTV5" s="3485"/>
      <c r="GTW5" s="3485"/>
      <c r="GTX5" s="3485"/>
      <c r="GTY5" s="3485"/>
      <c r="GTZ5" s="3485"/>
      <c r="GUA5" s="3485"/>
      <c r="GUB5" s="3485"/>
      <c r="GUC5" s="3485"/>
      <c r="GUD5" s="3485"/>
      <c r="GUE5" s="3485"/>
      <c r="GUF5" s="3485"/>
      <c r="GUG5" s="3485"/>
      <c r="GUH5" s="3485"/>
      <c r="GUI5" s="3485"/>
      <c r="GUJ5" s="3485"/>
      <c r="GUK5" s="3485"/>
      <c r="GUL5" s="3485"/>
      <c r="GUM5" s="3485"/>
      <c r="GUN5" s="3485"/>
      <c r="GUO5" s="3485"/>
      <c r="GUP5" s="3485"/>
      <c r="GUQ5" s="3485"/>
      <c r="GUR5" s="3485"/>
      <c r="GUS5" s="3485"/>
      <c r="GUT5" s="3485"/>
      <c r="GUU5" s="3485"/>
      <c r="GUV5" s="3485"/>
      <c r="GUW5" s="3485"/>
      <c r="GUX5" s="3485"/>
      <c r="GUY5" s="3485"/>
      <c r="GUZ5" s="3485"/>
      <c r="GVA5" s="3485"/>
      <c r="GVB5" s="3485"/>
      <c r="GVC5" s="3485"/>
      <c r="GVD5" s="3485"/>
      <c r="GVE5" s="3485"/>
      <c r="GVF5" s="3485"/>
      <c r="GVG5" s="3485"/>
      <c r="GVH5" s="3485"/>
      <c r="GVI5" s="3485"/>
      <c r="GVJ5" s="3485"/>
      <c r="GVK5" s="3485"/>
      <c r="GVL5" s="3485"/>
      <c r="GVM5" s="3485"/>
      <c r="GVN5" s="3485"/>
      <c r="GVO5" s="3485"/>
      <c r="GVP5" s="3485"/>
      <c r="GVQ5" s="3485"/>
      <c r="GVR5" s="3485"/>
      <c r="GVS5" s="3485"/>
      <c r="GVT5" s="3485"/>
      <c r="GVU5" s="3485"/>
      <c r="GVV5" s="3485"/>
      <c r="GVW5" s="3485"/>
      <c r="GVX5" s="3485"/>
      <c r="GVY5" s="3485"/>
      <c r="GVZ5" s="3485"/>
      <c r="GWA5" s="3485"/>
      <c r="GWB5" s="3485"/>
      <c r="GWC5" s="3485"/>
      <c r="GWD5" s="3485"/>
      <c r="GWE5" s="3485"/>
      <c r="GWF5" s="3485"/>
      <c r="GWG5" s="3485"/>
      <c r="GWH5" s="3485"/>
      <c r="GWI5" s="3485"/>
      <c r="GWJ5" s="3485"/>
      <c r="GWK5" s="3485"/>
      <c r="GWL5" s="3485"/>
      <c r="GWM5" s="3485"/>
      <c r="GWN5" s="3485"/>
      <c r="GWO5" s="3485"/>
      <c r="GWP5" s="3485"/>
      <c r="GWQ5" s="3485"/>
      <c r="GWR5" s="3485"/>
      <c r="GWS5" s="3485"/>
      <c r="GWT5" s="3485"/>
      <c r="GWU5" s="3485"/>
      <c r="GWV5" s="3485"/>
      <c r="GWW5" s="3485"/>
      <c r="GWX5" s="3485"/>
      <c r="GWY5" s="3485"/>
      <c r="GWZ5" s="3485"/>
      <c r="GXA5" s="3485"/>
      <c r="GXB5" s="3485"/>
      <c r="GXC5" s="3485"/>
      <c r="GXD5" s="3485"/>
      <c r="GXE5" s="3485"/>
      <c r="GXF5" s="3485"/>
      <c r="GXG5" s="3485"/>
      <c r="GXH5" s="3485"/>
      <c r="GXI5" s="3485"/>
      <c r="GXJ5" s="3485"/>
      <c r="GXK5" s="3485"/>
      <c r="GXL5" s="3485"/>
      <c r="GXM5" s="3485"/>
      <c r="GXN5" s="3485"/>
      <c r="GXO5" s="3485"/>
      <c r="GXP5" s="3485"/>
      <c r="GXQ5" s="3485"/>
      <c r="GXR5" s="3485"/>
      <c r="GXS5" s="3485"/>
      <c r="GXT5" s="3485"/>
      <c r="GXU5" s="3485"/>
      <c r="GXV5" s="3485"/>
      <c r="GXW5" s="3485"/>
      <c r="GXX5" s="3485"/>
      <c r="GXY5" s="3485"/>
      <c r="GXZ5" s="3485"/>
      <c r="GYA5" s="3485"/>
      <c r="GYB5" s="3485"/>
      <c r="GYC5" s="3485"/>
      <c r="GYD5" s="3485"/>
      <c r="GYE5" s="3485"/>
      <c r="GYF5" s="3485"/>
      <c r="GYG5" s="3485"/>
      <c r="GYH5" s="3485"/>
      <c r="GYI5" s="3485"/>
      <c r="GYJ5" s="3485"/>
      <c r="GYK5" s="3485"/>
      <c r="GYL5" s="3485"/>
      <c r="GYM5" s="3485"/>
      <c r="GYN5" s="3485"/>
      <c r="GYO5" s="3485"/>
      <c r="GYP5" s="3485"/>
      <c r="GYQ5" s="3485"/>
      <c r="GYR5" s="3485"/>
      <c r="GYS5" s="3485"/>
      <c r="GYT5" s="3485"/>
      <c r="GYU5" s="3485"/>
      <c r="GYV5" s="3485"/>
      <c r="GYW5" s="3485"/>
      <c r="GYX5" s="3485"/>
      <c r="GYY5" s="3485"/>
      <c r="GYZ5" s="3485"/>
      <c r="GZA5" s="3485"/>
      <c r="GZB5" s="3485"/>
      <c r="GZC5" s="3485"/>
      <c r="GZD5" s="3485"/>
      <c r="GZE5" s="3485"/>
      <c r="GZF5" s="3485"/>
      <c r="GZG5" s="3485"/>
      <c r="GZH5" s="3485"/>
      <c r="GZI5" s="3485"/>
      <c r="GZJ5" s="3485"/>
      <c r="GZK5" s="3485"/>
      <c r="GZL5" s="3485"/>
      <c r="GZM5" s="3485"/>
      <c r="GZN5" s="3485"/>
      <c r="GZO5" s="3485"/>
      <c r="GZP5" s="3485"/>
      <c r="GZQ5" s="3485"/>
      <c r="GZR5" s="3485"/>
      <c r="GZS5" s="3485"/>
      <c r="GZT5" s="3485"/>
      <c r="GZU5" s="3485"/>
      <c r="GZV5" s="3485"/>
      <c r="GZW5" s="3485"/>
      <c r="GZX5" s="3485"/>
      <c r="GZY5" s="3485"/>
      <c r="GZZ5" s="3485"/>
      <c r="HAA5" s="3485"/>
      <c r="HAB5" s="3485"/>
      <c r="HAC5" s="3485"/>
      <c r="HAD5" s="3485"/>
      <c r="HAE5" s="3485"/>
      <c r="HAF5" s="3485"/>
      <c r="HAG5" s="3485"/>
      <c r="HAH5" s="3485"/>
      <c r="HAI5" s="3485"/>
      <c r="HAJ5" s="3485"/>
      <c r="HAK5" s="3485"/>
      <c r="HAL5" s="3485"/>
      <c r="HAM5" s="3485"/>
      <c r="HAN5" s="3485"/>
      <c r="HAO5" s="3485"/>
      <c r="HAP5" s="3485"/>
      <c r="HAQ5" s="3485"/>
      <c r="HAR5" s="3485"/>
      <c r="HAS5" s="3485"/>
      <c r="HAT5" s="3485"/>
      <c r="HAU5" s="3485"/>
      <c r="HAV5" s="3485"/>
      <c r="HAW5" s="3485"/>
      <c r="HAX5" s="3485"/>
      <c r="HAY5" s="3485"/>
      <c r="HAZ5" s="3485"/>
      <c r="HBA5" s="3485"/>
      <c r="HBB5" s="3485"/>
      <c r="HBC5" s="3485"/>
      <c r="HBD5" s="3485"/>
      <c r="HBE5" s="3485"/>
      <c r="HBF5" s="3485"/>
      <c r="HBG5" s="3485"/>
      <c r="HBH5" s="3485"/>
      <c r="HBI5" s="3485"/>
      <c r="HBJ5" s="3485"/>
      <c r="HBK5" s="3485"/>
      <c r="HBL5" s="3485"/>
      <c r="HBM5" s="3485"/>
      <c r="HBN5" s="3485"/>
      <c r="HBO5" s="3485"/>
      <c r="HBP5" s="3485"/>
      <c r="HBQ5" s="3485"/>
      <c r="HBR5" s="3485"/>
      <c r="HBS5" s="3485"/>
      <c r="HBT5" s="3485"/>
      <c r="HBU5" s="3485"/>
      <c r="HBV5" s="3485"/>
      <c r="HBW5" s="3485"/>
      <c r="HBX5" s="3485"/>
      <c r="HBY5" s="3485"/>
      <c r="HBZ5" s="3485"/>
      <c r="HCA5" s="3485"/>
      <c r="HCB5" s="3485"/>
      <c r="HCC5" s="3485"/>
      <c r="HCD5" s="3485"/>
      <c r="HCE5" s="3485"/>
      <c r="HCF5" s="3485"/>
      <c r="HCG5" s="3485"/>
      <c r="HCH5" s="3485"/>
      <c r="HCI5" s="3485"/>
      <c r="HCJ5" s="3485"/>
      <c r="HCK5" s="3485"/>
      <c r="HCL5" s="3485"/>
      <c r="HCM5" s="3485"/>
      <c r="HCN5" s="3485"/>
      <c r="HCO5" s="3485"/>
      <c r="HCP5" s="3485"/>
      <c r="HCQ5" s="3485"/>
      <c r="HCR5" s="3485"/>
      <c r="HCS5" s="3485"/>
      <c r="HCT5" s="3485"/>
      <c r="HCU5" s="3485"/>
      <c r="HCV5" s="3485"/>
      <c r="HCW5" s="3485"/>
      <c r="HCX5" s="3485"/>
      <c r="HCY5" s="3485"/>
      <c r="HCZ5" s="3485"/>
      <c r="HDA5" s="3485"/>
      <c r="HDB5" s="3485"/>
      <c r="HDC5" s="3485"/>
      <c r="HDD5" s="3485"/>
      <c r="HDE5" s="3485"/>
      <c r="HDF5" s="3485"/>
      <c r="HDG5" s="3485"/>
      <c r="HDH5" s="3485"/>
      <c r="HDI5" s="3485"/>
      <c r="HDJ5" s="3485"/>
      <c r="HDK5" s="3485"/>
      <c r="HDL5" s="3485"/>
      <c r="HDM5" s="3485"/>
      <c r="HDN5" s="3485"/>
      <c r="HDO5" s="3485"/>
      <c r="HDP5" s="3485"/>
      <c r="HDQ5" s="3485"/>
      <c r="HDR5" s="3485"/>
      <c r="HDS5" s="3485"/>
      <c r="HDT5" s="3485"/>
      <c r="HDU5" s="3485"/>
      <c r="HDV5" s="3485"/>
      <c r="HDW5" s="3485"/>
      <c r="HDX5" s="3485"/>
      <c r="HDY5" s="3485"/>
      <c r="HDZ5" s="3485"/>
      <c r="HEA5" s="3485"/>
      <c r="HEB5" s="3485"/>
      <c r="HEC5" s="3485"/>
      <c r="HED5" s="3485"/>
      <c r="HEE5" s="3485"/>
      <c r="HEF5" s="3485"/>
      <c r="HEG5" s="3485"/>
      <c r="HEH5" s="3485"/>
      <c r="HEI5" s="3485"/>
      <c r="HEJ5" s="3485"/>
      <c r="HEK5" s="3485"/>
      <c r="HEL5" s="3485"/>
      <c r="HEM5" s="3485"/>
      <c r="HEN5" s="3485"/>
      <c r="HEO5" s="3485"/>
      <c r="HEP5" s="3485"/>
      <c r="HEQ5" s="3485"/>
      <c r="HER5" s="3485"/>
      <c r="HES5" s="3485"/>
      <c r="HET5" s="3485"/>
      <c r="HEU5" s="3485"/>
      <c r="HEV5" s="3485"/>
      <c r="HEW5" s="3485"/>
      <c r="HEX5" s="3485"/>
      <c r="HEY5" s="3485"/>
      <c r="HEZ5" s="3485"/>
      <c r="HFA5" s="3485"/>
      <c r="HFB5" s="3485"/>
      <c r="HFC5" s="3485"/>
      <c r="HFD5" s="3485"/>
      <c r="HFE5" s="3485"/>
      <c r="HFF5" s="3485"/>
      <c r="HFG5" s="3485"/>
      <c r="HFH5" s="3485"/>
      <c r="HFI5" s="3485"/>
      <c r="HFJ5" s="3485"/>
      <c r="HFK5" s="3485"/>
      <c r="HFL5" s="3485"/>
      <c r="HFM5" s="3485"/>
      <c r="HFN5" s="3485"/>
      <c r="HFO5" s="3485"/>
      <c r="HFP5" s="3485"/>
      <c r="HFQ5" s="3485"/>
      <c r="HFR5" s="3485"/>
      <c r="HFS5" s="3485"/>
      <c r="HFT5" s="3485"/>
      <c r="HFU5" s="3485"/>
      <c r="HFV5" s="3485"/>
      <c r="HFW5" s="3485"/>
      <c r="HFX5" s="3485"/>
      <c r="HFY5" s="3485"/>
      <c r="HFZ5" s="3485"/>
      <c r="HGA5" s="3485"/>
      <c r="HGB5" s="3485"/>
      <c r="HGC5" s="3485"/>
      <c r="HGD5" s="3485"/>
      <c r="HGE5" s="3485"/>
      <c r="HGF5" s="3485"/>
      <c r="HGG5" s="3485"/>
      <c r="HGH5" s="3485"/>
      <c r="HGI5" s="3485"/>
      <c r="HGJ5" s="3485"/>
      <c r="HGK5" s="3485"/>
      <c r="HGL5" s="3485"/>
      <c r="HGM5" s="3485"/>
      <c r="HGN5" s="3485"/>
      <c r="HGO5" s="3485"/>
      <c r="HGP5" s="3485"/>
      <c r="HGQ5" s="3485"/>
      <c r="HGR5" s="3485"/>
      <c r="HGS5" s="3485"/>
      <c r="HGT5" s="3485"/>
      <c r="HGU5" s="3485"/>
      <c r="HGV5" s="3485"/>
      <c r="HGW5" s="3485"/>
      <c r="HGX5" s="3485"/>
      <c r="HGY5" s="3485"/>
      <c r="HGZ5" s="3485"/>
      <c r="HHA5" s="3485"/>
      <c r="HHB5" s="3485"/>
      <c r="HHC5" s="3485"/>
      <c r="HHD5" s="3485"/>
      <c r="HHE5" s="3485"/>
      <c r="HHF5" s="3485"/>
      <c r="HHG5" s="3485"/>
      <c r="HHH5" s="3485"/>
      <c r="HHI5" s="3485"/>
      <c r="HHJ5" s="3485"/>
      <c r="HHK5" s="3485"/>
      <c r="HHL5" s="3485"/>
      <c r="HHM5" s="3485"/>
      <c r="HHN5" s="3485"/>
      <c r="HHO5" s="3485"/>
      <c r="HHP5" s="3485"/>
      <c r="HHQ5" s="3485"/>
      <c r="HHR5" s="3485"/>
      <c r="HHS5" s="3485"/>
      <c r="HHT5" s="3485"/>
      <c r="HHU5" s="3485"/>
      <c r="HHV5" s="3485"/>
      <c r="HHW5" s="3485"/>
      <c r="HHX5" s="3485"/>
      <c r="HHY5" s="3485"/>
      <c r="HHZ5" s="3485"/>
      <c r="HIA5" s="3485"/>
      <c r="HIB5" s="3485"/>
      <c r="HIC5" s="3485"/>
      <c r="HID5" s="3485"/>
      <c r="HIE5" s="3485"/>
      <c r="HIF5" s="3485"/>
      <c r="HIG5" s="3485"/>
      <c r="HIH5" s="3485"/>
      <c r="HII5" s="3485"/>
      <c r="HIJ5" s="3485"/>
      <c r="HIK5" s="3485"/>
      <c r="HIL5" s="3485"/>
      <c r="HIM5" s="3485"/>
      <c r="HIN5" s="3485"/>
      <c r="HIO5" s="3485"/>
      <c r="HIP5" s="3485"/>
      <c r="HIQ5" s="3485"/>
      <c r="HIR5" s="3485"/>
      <c r="HIS5" s="3485"/>
      <c r="HIT5" s="3485"/>
      <c r="HIU5" s="3485"/>
      <c r="HIV5" s="3485"/>
      <c r="HIW5" s="3485"/>
      <c r="HIX5" s="3485"/>
      <c r="HIY5" s="3485"/>
      <c r="HIZ5" s="3485"/>
      <c r="HJA5" s="3485"/>
      <c r="HJB5" s="3485"/>
      <c r="HJC5" s="3485"/>
      <c r="HJD5" s="3485"/>
      <c r="HJE5" s="3485"/>
      <c r="HJF5" s="3485"/>
      <c r="HJG5" s="3485"/>
      <c r="HJH5" s="3485"/>
      <c r="HJI5" s="3485"/>
      <c r="HJJ5" s="3485"/>
      <c r="HJK5" s="3485"/>
      <c r="HJL5" s="3485"/>
      <c r="HJM5" s="3485"/>
      <c r="HJN5" s="3485"/>
      <c r="HJO5" s="3485"/>
      <c r="HJP5" s="3485"/>
      <c r="HJQ5" s="3485"/>
      <c r="HJR5" s="3485"/>
      <c r="HJS5" s="3485"/>
      <c r="HJT5" s="3485"/>
      <c r="HJU5" s="3485"/>
      <c r="HJV5" s="3485"/>
      <c r="HJW5" s="3485"/>
      <c r="HJX5" s="3485"/>
      <c r="HJY5" s="3485"/>
      <c r="HJZ5" s="3485"/>
      <c r="HKA5" s="3485"/>
      <c r="HKB5" s="3485"/>
      <c r="HKC5" s="3485"/>
      <c r="HKD5" s="3485"/>
      <c r="HKE5" s="3485"/>
      <c r="HKF5" s="3485"/>
      <c r="HKG5" s="3485"/>
      <c r="HKH5" s="3485"/>
      <c r="HKI5" s="3485"/>
      <c r="HKJ5" s="3485"/>
      <c r="HKK5" s="3485"/>
      <c r="HKL5" s="3485"/>
      <c r="HKM5" s="3485"/>
      <c r="HKN5" s="3485"/>
      <c r="HKO5" s="3485"/>
      <c r="HKP5" s="3485"/>
      <c r="HKQ5" s="3485"/>
      <c r="HKR5" s="3485"/>
      <c r="HKS5" s="3485"/>
      <c r="HKT5" s="3485"/>
      <c r="HKU5" s="3485"/>
      <c r="HKV5" s="3485"/>
      <c r="HKW5" s="3485"/>
      <c r="HKX5" s="3485"/>
      <c r="HKY5" s="3485"/>
      <c r="HKZ5" s="3485"/>
      <c r="HLA5" s="3485"/>
      <c r="HLB5" s="3485"/>
      <c r="HLC5" s="3485"/>
      <c r="HLD5" s="3485"/>
      <c r="HLE5" s="3485"/>
      <c r="HLF5" s="3485"/>
      <c r="HLG5" s="3485"/>
      <c r="HLH5" s="3485"/>
      <c r="HLI5" s="3485"/>
      <c r="HLJ5" s="3485"/>
      <c r="HLK5" s="3485"/>
      <c r="HLL5" s="3485"/>
      <c r="HLM5" s="3485"/>
      <c r="HLN5" s="3485"/>
      <c r="HLO5" s="3485"/>
      <c r="HLP5" s="3485"/>
      <c r="HLQ5" s="3485"/>
      <c r="HLR5" s="3485"/>
      <c r="HLS5" s="3485"/>
      <c r="HLT5" s="3485"/>
      <c r="HLU5" s="3485"/>
      <c r="HLV5" s="3485"/>
      <c r="HLW5" s="3485"/>
      <c r="HLX5" s="3485"/>
      <c r="HLY5" s="3485"/>
      <c r="HLZ5" s="3485"/>
      <c r="HMA5" s="3485"/>
      <c r="HMB5" s="3485"/>
      <c r="HMC5" s="3485"/>
      <c r="HMD5" s="3485"/>
      <c r="HME5" s="3485"/>
      <c r="HMF5" s="3485"/>
      <c r="HMG5" s="3485"/>
      <c r="HMH5" s="3485"/>
      <c r="HMI5" s="3485"/>
      <c r="HMJ5" s="3485"/>
      <c r="HMK5" s="3485"/>
      <c r="HML5" s="3485"/>
      <c r="HMM5" s="3485"/>
      <c r="HMN5" s="3485"/>
      <c r="HMO5" s="3485"/>
      <c r="HMP5" s="3485"/>
      <c r="HMQ5" s="3485"/>
      <c r="HMR5" s="3485"/>
      <c r="HMS5" s="3485"/>
      <c r="HMT5" s="3485"/>
      <c r="HMU5" s="3485"/>
      <c r="HMV5" s="3485"/>
      <c r="HMW5" s="3485"/>
      <c r="HMX5" s="3485"/>
      <c r="HMY5" s="3485"/>
      <c r="HMZ5" s="3485"/>
      <c r="HNA5" s="3485"/>
      <c r="HNB5" s="3485"/>
      <c r="HNC5" s="3485"/>
      <c r="HND5" s="3485"/>
      <c r="HNE5" s="3485"/>
      <c r="HNF5" s="3485"/>
      <c r="HNG5" s="3485"/>
      <c r="HNH5" s="3485"/>
      <c r="HNI5" s="3485"/>
      <c r="HNJ5" s="3485"/>
      <c r="HNK5" s="3485"/>
      <c r="HNL5" s="3485"/>
      <c r="HNM5" s="3485"/>
      <c r="HNN5" s="3485"/>
      <c r="HNO5" s="3485"/>
      <c r="HNP5" s="3485"/>
      <c r="HNQ5" s="3485"/>
      <c r="HNR5" s="3485"/>
      <c r="HNS5" s="3485"/>
      <c r="HNT5" s="3485"/>
      <c r="HNU5" s="3485"/>
      <c r="HNV5" s="3485"/>
      <c r="HNW5" s="3485"/>
      <c r="HNX5" s="3485"/>
      <c r="HNY5" s="3485"/>
      <c r="HNZ5" s="3485"/>
      <c r="HOA5" s="3485"/>
      <c r="HOB5" s="3485"/>
      <c r="HOC5" s="3485"/>
      <c r="HOD5" s="3485"/>
      <c r="HOE5" s="3485"/>
      <c r="HOF5" s="3485"/>
      <c r="HOG5" s="3485"/>
      <c r="HOH5" s="3485"/>
      <c r="HOI5" s="3485"/>
      <c r="HOJ5" s="3485"/>
      <c r="HOK5" s="3485"/>
      <c r="HOL5" s="3485"/>
      <c r="HOM5" s="3485"/>
      <c r="HON5" s="3485"/>
      <c r="HOO5" s="3485"/>
      <c r="HOP5" s="3485"/>
      <c r="HOQ5" s="3485"/>
      <c r="HOR5" s="3485"/>
      <c r="HOS5" s="3485"/>
      <c r="HOT5" s="3485"/>
      <c r="HOU5" s="3485"/>
      <c r="HOV5" s="3485"/>
      <c r="HOW5" s="3485"/>
      <c r="HOX5" s="3485"/>
      <c r="HOY5" s="3485"/>
      <c r="HOZ5" s="3485"/>
      <c r="HPA5" s="3485"/>
      <c r="HPB5" s="3485"/>
      <c r="HPC5" s="3485"/>
      <c r="HPD5" s="3485"/>
      <c r="HPE5" s="3485"/>
      <c r="HPF5" s="3485"/>
      <c r="HPG5" s="3485"/>
      <c r="HPH5" s="3485"/>
      <c r="HPI5" s="3485"/>
      <c r="HPJ5" s="3485"/>
      <c r="HPK5" s="3485"/>
      <c r="HPL5" s="3485"/>
      <c r="HPM5" s="3485"/>
      <c r="HPN5" s="3485"/>
      <c r="HPO5" s="3485"/>
      <c r="HPP5" s="3485"/>
      <c r="HPQ5" s="3485"/>
      <c r="HPR5" s="3485"/>
      <c r="HPS5" s="3485"/>
      <c r="HPT5" s="3485"/>
      <c r="HPU5" s="3485"/>
      <c r="HPV5" s="3485"/>
      <c r="HPW5" s="3485"/>
      <c r="HPX5" s="3485"/>
      <c r="HPY5" s="3485"/>
      <c r="HPZ5" s="3485"/>
      <c r="HQA5" s="3485"/>
      <c r="HQB5" s="3485"/>
      <c r="HQC5" s="3485"/>
      <c r="HQD5" s="3485"/>
      <c r="HQE5" s="3485"/>
      <c r="HQF5" s="3485"/>
      <c r="HQG5" s="3485"/>
      <c r="HQH5" s="3485"/>
      <c r="HQI5" s="3485"/>
      <c r="HQJ5" s="3485"/>
      <c r="HQK5" s="3485"/>
      <c r="HQL5" s="3485"/>
      <c r="HQM5" s="3485"/>
      <c r="HQN5" s="3485"/>
      <c r="HQO5" s="3485"/>
      <c r="HQP5" s="3485"/>
      <c r="HQQ5" s="3485"/>
      <c r="HQR5" s="3485"/>
      <c r="HQS5" s="3485"/>
      <c r="HQT5" s="3485"/>
      <c r="HQU5" s="3485"/>
      <c r="HQV5" s="3485"/>
      <c r="HQW5" s="3485"/>
      <c r="HQX5" s="3485"/>
      <c r="HQY5" s="3485"/>
      <c r="HQZ5" s="3485"/>
      <c r="HRA5" s="3485"/>
      <c r="HRB5" s="3485"/>
      <c r="HRC5" s="3485"/>
      <c r="HRD5" s="3485"/>
      <c r="HRE5" s="3485"/>
      <c r="HRF5" s="3485"/>
      <c r="HRG5" s="3485"/>
      <c r="HRH5" s="3485"/>
      <c r="HRI5" s="3485"/>
      <c r="HRJ5" s="3485"/>
      <c r="HRK5" s="3485"/>
      <c r="HRL5" s="3485"/>
      <c r="HRM5" s="3485"/>
      <c r="HRN5" s="3485"/>
      <c r="HRO5" s="3485"/>
      <c r="HRP5" s="3485"/>
      <c r="HRQ5" s="3485"/>
      <c r="HRR5" s="3485"/>
      <c r="HRS5" s="3485"/>
      <c r="HRT5" s="3485"/>
      <c r="HRU5" s="3485"/>
      <c r="HRV5" s="3485"/>
      <c r="HRW5" s="3485"/>
      <c r="HRX5" s="3485"/>
      <c r="HRY5" s="3485"/>
      <c r="HRZ5" s="3485"/>
      <c r="HSA5" s="3485"/>
      <c r="HSB5" s="3485"/>
      <c r="HSC5" s="3485"/>
      <c r="HSD5" s="3485"/>
      <c r="HSE5" s="3485"/>
      <c r="HSF5" s="3485"/>
      <c r="HSG5" s="3485"/>
      <c r="HSH5" s="3485"/>
      <c r="HSI5" s="3485"/>
      <c r="HSJ5" s="3485"/>
      <c r="HSK5" s="3485"/>
      <c r="HSL5" s="3485"/>
      <c r="HSM5" s="3485"/>
      <c r="HSN5" s="3485"/>
      <c r="HSO5" s="3485"/>
      <c r="HSP5" s="3485"/>
      <c r="HSQ5" s="3485"/>
      <c r="HSR5" s="3485"/>
      <c r="HSS5" s="3485"/>
      <c r="HST5" s="3485"/>
      <c r="HSU5" s="3485"/>
      <c r="HSV5" s="3485"/>
      <c r="HSW5" s="3485"/>
      <c r="HSX5" s="3485"/>
      <c r="HSY5" s="3485"/>
      <c r="HSZ5" s="3485"/>
      <c r="HTA5" s="3485"/>
      <c r="HTB5" s="3485"/>
      <c r="HTC5" s="3485"/>
      <c r="HTD5" s="3485"/>
      <c r="HTE5" s="3485"/>
      <c r="HTF5" s="3485"/>
      <c r="HTG5" s="3485"/>
      <c r="HTH5" s="3485"/>
      <c r="HTI5" s="3485"/>
      <c r="HTJ5" s="3485"/>
      <c r="HTK5" s="3485"/>
      <c r="HTL5" s="3485"/>
      <c r="HTM5" s="3485"/>
      <c r="HTN5" s="3485"/>
      <c r="HTO5" s="3485"/>
      <c r="HTP5" s="3485"/>
      <c r="HTQ5" s="3485"/>
      <c r="HTR5" s="3485"/>
      <c r="HTS5" s="3485"/>
      <c r="HTT5" s="3485"/>
      <c r="HTU5" s="3485"/>
      <c r="HTV5" s="3485"/>
      <c r="HTW5" s="3485"/>
      <c r="HTX5" s="3485"/>
      <c r="HTY5" s="3485"/>
      <c r="HTZ5" s="3485"/>
      <c r="HUA5" s="3485"/>
      <c r="HUB5" s="3485"/>
      <c r="HUC5" s="3485"/>
      <c r="HUD5" s="3485"/>
      <c r="HUE5" s="3485"/>
      <c r="HUF5" s="3485"/>
      <c r="HUG5" s="3485"/>
      <c r="HUH5" s="3485"/>
      <c r="HUI5" s="3485"/>
      <c r="HUJ5" s="3485"/>
      <c r="HUK5" s="3485"/>
      <c r="HUL5" s="3485"/>
      <c r="HUM5" s="3485"/>
      <c r="HUN5" s="3485"/>
      <c r="HUO5" s="3485"/>
      <c r="HUP5" s="3485"/>
      <c r="HUQ5" s="3485"/>
      <c r="HUR5" s="3485"/>
      <c r="HUS5" s="3485"/>
      <c r="HUT5" s="3485"/>
      <c r="HUU5" s="3485"/>
      <c r="HUV5" s="3485"/>
      <c r="HUW5" s="3485"/>
      <c r="HUX5" s="3485"/>
      <c r="HUY5" s="3485"/>
      <c r="HUZ5" s="3485"/>
      <c r="HVA5" s="3485"/>
      <c r="HVB5" s="3485"/>
      <c r="HVC5" s="3485"/>
      <c r="HVD5" s="3485"/>
      <c r="HVE5" s="3485"/>
      <c r="HVF5" s="3485"/>
      <c r="HVG5" s="3485"/>
      <c r="HVH5" s="3485"/>
      <c r="HVI5" s="3485"/>
      <c r="HVJ5" s="3485"/>
      <c r="HVK5" s="3485"/>
      <c r="HVL5" s="3485"/>
      <c r="HVM5" s="3485"/>
      <c r="HVN5" s="3485"/>
      <c r="HVO5" s="3485"/>
      <c r="HVP5" s="3485"/>
      <c r="HVQ5" s="3485"/>
      <c r="HVR5" s="3485"/>
      <c r="HVS5" s="3485"/>
      <c r="HVT5" s="3485"/>
      <c r="HVU5" s="3485"/>
      <c r="HVV5" s="3485"/>
      <c r="HVW5" s="3485"/>
      <c r="HVX5" s="3485"/>
      <c r="HVY5" s="3485"/>
      <c r="HVZ5" s="3485"/>
      <c r="HWA5" s="3485"/>
      <c r="HWB5" s="3485"/>
      <c r="HWC5" s="3485"/>
      <c r="HWD5" s="3485"/>
      <c r="HWE5" s="3485"/>
      <c r="HWF5" s="3485"/>
      <c r="HWG5" s="3485"/>
      <c r="HWH5" s="3485"/>
      <c r="HWI5" s="3485"/>
      <c r="HWJ5" s="3485"/>
      <c r="HWK5" s="3485"/>
      <c r="HWL5" s="3485"/>
      <c r="HWM5" s="3485"/>
      <c r="HWN5" s="3485"/>
      <c r="HWO5" s="3485"/>
      <c r="HWP5" s="3485"/>
      <c r="HWQ5" s="3485"/>
      <c r="HWR5" s="3485"/>
      <c r="HWS5" s="3485"/>
      <c r="HWT5" s="3485"/>
      <c r="HWU5" s="3485"/>
      <c r="HWV5" s="3485"/>
      <c r="HWW5" s="3485"/>
      <c r="HWX5" s="3485"/>
      <c r="HWY5" s="3485"/>
      <c r="HWZ5" s="3485"/>
      <c r="HXA5" s="3485"/>
      <c r="HXB5" s="3485"/>
      <c r="HXC5" s="3485"/>
      <c r="HXD5" s="3485"/>
      <c r="HXE5" s="3485"/>
      <c r="HXF5" s="3485"/>
      <c r="HXG5" s="3485"/>
      <c r="HXH5" s="3485"/>
      <c r="HXI5" s="3485"/>
      <c r="HXJ5" s="3485"/>
      <c r="HXK5" s="3485"/>
      <c r="HXL5" s="3485"/>
      <c r="HXM5" s="3485"/>
      <c r="HXN5" s="3485"/>
      <c r="HXO5" s="3485"/>
      <c r="HXP5" s="3485"/>
      <c r="HXQ5" s="3485"/>
      <c r="HXR5" s="3485"/>
      <c r="HXS5" s="3485"/>
      <c r="HXT5" s="3485"/>
      <c r="HXU5" s="3485"/>
      <c r="HXV5" s="3485"/>
      <c r="HXW5" s="3485"/>
      <c r="HXX5" s="3485"/>
      <c r="HXY5" s="3485"/>
      <c r="HXZ5" s="3485"/>
      <c r="HYA5" s="3485"/>
      <c r="HYB5" s="3485"/>
      <c r="HYC5" s="3485"/>
      <c r="HYD5" s="3485"/>
      <c r="HYE5" s="3485"/>
      <c r="HYF5" s="3485"/>
      <c r="HYG5" s="3485"/>
      <c r="HYH5" s="3485"/>
      <c r="HYI5" s="3485"/>
      <c r="HYJ5" s="3485"/>
      <c r="HYK5" s="3485"/>
      <c r="HYL5" s="3485"/>
      <c r="HYM5" s="3485"/>
      <c r="HYN5" s="3485"/>
      <c r="HYO5" s="3485"/>
      <c r="HYP5" s="3485"/>
      <c r="HYQ5" s="3485"/>
      <c r="HYR5" s="3485"/>
      <c r="HYS5" s="3485"/>
      <c r="HYT5" s="3485"/>
      <c r="HYU5" s="3485"/>
      <c r="HYV5" s="3485"/>
      <c r="HYW5" s="3485"/>
      <c r="HYX5" s="3485"/>
      <c r="HYY5" s="3485"/>
      <c r="HYZ5" s="3485"/>
      <c r="HZA5" s="3485"/>
      <c r="HZB5" s="3485"/>
      <c r="HZC5" s="3485"/>
      <c r="HZD5" s="3485"/>
      <c r="HZE5" s="3485"/>
      <c r="HZF5" s="3485"/>
      <c r="HZG5" s="3485"/>
      <c r="HZH5" s="3485"/>
      <c r="HZI5" s="3485"/>
      <c r="HZJ5" s="3485"/>
      <c r="HZK5" s="3485"/>
      <c r="HZL5" s="3485"/>
      <c r="HZM5" s="3485"/>
      <c r="HZN5" s="3485"/>
      <c r="HZO5" s="3485"/>
      <c r="HZP5" s="3485"/>
      <c r="HZQ5" s="3485"/>
      <c r="HZR5" s="3485"/>
      <c r="HZS5" s="3485"/>
      <c r="HZT5" s="3485"/>
      <c r="HZU5" s="3485"/>
      <c r="HZV5" s="3485"/>
      <c r="HZW5" s="3485"/>
      <c r="HZX5" s="3485"/>
      <c r="HZY5" s="3485"/>
      <c r="HZZ5" s="3485"/>
      <c r="IAA5" s="3485"/>
      <c r="IAB5" s="3485"/>
      <c r="IAC5" s="3485"/>
      <c r="IAD5" s="3485"/>
      <c r="IAE5" s="3485"/>
      <c r="IAF5" s="3485"/>
      <c r="IAG5" s="3485"/>
      <c r="IAH5" s="3485"/>
      <c r="IAI5" s="3485"/>
      <c r="IAJ5" s="3485"/>
      <c r="IAK5" s="3485"/>
      <c r="IAL5" s="3485"/>
      <c r="IAM5" s="3485"/>
      <c r="IAN5" s="3485"/>
      <c r="IAO5" s="3485"/>
      <c r="IAP5" s="3485"/>
      <c r="IAQ5" s="3485"/>
      <c r="IAR5" s="3485"/>
      <c r="IAS5" s="3485"/>
      <c r="IAT5" s="3485"/>
      <c r="IAU5" s="3485"/>
      <c r="IAV5" s="3485"/>
      <c r="IAW5" s="3485"/>
      <c r="IAX5" s="3485"/>
      <c r="IAY5" s="3485"/>
      <c r="IAZ5" s="3485"/>
      <c r="IBA5" s="3485"/>
      <c r="IBB5" s="3485"/>
      <c r="IBC5" s="3485"/>
      <c r="IBD5" s="3485"/>
      <c r="IBE5" s="3485"/>
      <c r="IBF5" s="3485"/>
      <c r="IBG5" s="3485"/>
      <c r="IBH5" s="3485"/>
      <c r="IBI5" s="3485"/>
      <c r="IBJ5" s="3485"/>
      <c r="IBK5" s="3485"/>
      <c r="IBL5" s="3485"/>
      <c r="IBM5" s="3485"/>
      <c r="IBN5" s="3485"/>
      <c r="IBO5" s="3485"/>
      <c r="IBP5" s="3485"/>
      <c r="IBQ5" s="3485"/>
      <c r="IBR5" s="3485"/>
      <c r="IBS5" s="3485"/>
      <c r="IBT5" s="3485"/>
      <c r="IBU5" s="3485"/>
      <c r="IBV5" s="3485"/>
      <c r="IBW5" s="3485"/>
      <c r="IBX5" s="3485"/>
      <c r="IBY5" s="3485"/>
      <c r="IBZ5" s="3485"/>
      <c r="ICA5" s="3485"/>
      <c r="ICB5" s="3485"/>
      <c r="ICC5" s="3485"/>
      <c r="ICD5" s="3485"/>
      <c r="ICE5" s="3485"/>
      <c r="ICF5" s="3485"/>
      <c r="ICG5" s="3485"/>
      <c r="ICH5" s="3485"/>
      <c r="ICI5" s="3485"/>
      <c r="ICJ5" s="3485"/>
      <c r="ICK5" s="3485"/>
      <c r="ICL5" s="3485"/>
      <c r="ICM5" s="3485"/>
      <c r="ICN5" s="3485"/>
      <c r="ICO5" s="3485"/>
      <c r="ICP5" s="3485"/>
      <c r="ICQ5" s="3485"/>
      <c r="ICR5" s="3485"/>
      <c r="ICS5" s="3485"/>
      <c r="ICT5" s="3485"/>
      <c r="ICU5" s="3485"/>
      <c r="ICV5" s="3485"/>
      <c r="ICW5" s="3485"/>
      <c r="ICX5" s="3485"/>
      <c r="ICY5" s="3485"/>
      <c r="ICZ5" s="3485"/>
      <c r="IDA5" s="3485"/>
      <c r="IDB5" s="3485"/>
      <c r="IDC5" s="3485"/>
      <c r="IDD5" s="3485"/>
      <c r="IDE5" s="3485"/>
      <c r="IDF5" s="3485"/>
      <c r="IDG5" s="3485"/>
      <c r="IDH5" s="3485"/>
      <c r="IDI5" s="3485"/>
      <c r="IDJ5" s="3485"/>
      <c r="IDK5" s="3485"/>
      <c r="IDL5" s="3485"/>
      <c r="IDM5" s="3485"/>
      <c r="IDN5" s="3485"/>
      <c r="IDO5" s="3485"/>
      <c r="IDP5" s="3485"/>
      <c r="IDQ5" s="3485"/>
      <c r="IDR5" s="3485"/>
      <c r="IDS5" s="3485"/>
      <c r="IDT5" s="3485"/>
      <c r="IDU5" s="3485"/>
      <c r="IDV5" s="3485"/>
      <c r="IDW5" s="3485"/>
      <c r="IDX5" s="3485"/>
      <c r="IDY5" s="3485"/>
      <c r="IDZ5" s="3485"/>
      <c r="IEA5" s="3485"/>
      <c r="IEB5" s="3485"/>
      <c r="IEC5" s="3485"/>
      <c r="IED5" s="3485"/>
      <c r="IEE5" s="3485"/>
      <c r="IEF5" s="3485"/>
      <c r="IEG5" s="3485"/>
      <c r="IEH5" s="3485"/>
      <c r="IEI5" s="3485"/>
      <c r="IEJ5" s="3485"/>
      <c r="IEK5" s="3485"/>
      <c r="IEL5" s="3485"/>
      <c r="IEM5" s="3485"/>
      <c r="IEN5" s="3485"/>
      <c r="IEO5" s="3485"/>
      <c r="IEP5" s="3485"/>
      <c r="IEQ5" s="3485"/>
      <c r="IER5" s="3485"/>
      <c r="IES5" s="3485"/>
      <c r="IET5" s="3485"/>
      <c r="IEU5" s="3485"/>
      <c r="IEV5" s="3485"/>
      <c r="IEW5" s="3485"/>
      <c r="IEX5" s="3485"/>
      <c r="IEY5" s="3485"/>
      <c r="IEZ5" s="3485"/>
      <c r="IFA5" s="3485"/>
      <c r="IFB5" s="3485"/>
      <c r="IFC5" s="3485"/>
      <c r="IFD5" s="3485"/>
      <c r="IFE5" s="3485"/>
      <c r="IFF5" s="3485"/>
      <c r="IFG5" s="3485"/>
      <c r="IFH5" s="3485"/>
      <c r="IFI5" s="3485"/>
      <c r="IFJ5" s="3485"/>
      <c r="IFK5" s="3485"/>
      <c r="IFL5" s="3485"/>
      <c r="IFM5" s="3485"/>
      <c r="IFN5" s="3485"/>
      <c r="IFO5" s="3485"/>
      <c r="IFP5" s="3485"/>
      <c r="IFQ5" s="3485"/>
      <c r="IFR5" s="3485"/>
      <c r="IFS5" s="3485"/>
      <c r="IFT5" s="3485"/>
      <c r="IFU5" s="3485"/>
      <c r="IFV5" s="3485"/>
      <c r="IFW5" s="3485"/>
      <c r="IFX5" s="3485"/>
      <c r="IFY5" s="3485"/>
      <c r="IFZ5" s="3485"/>
      <c r="IGA5" s="3485"/>
      <c r="IGB5" s="3485"/>
      <c r="IGC5" s="3485"/>
      <c r="IGD5" s="3485"/>
      <c r="IGE5" s="3485"/>
      <c r="IGF5" s="3485"/>
      <c r="IGG5" s="3485"/>
      <c r="IGH5" s="3485"/>
      <c r="IGI5" s="3485"/>
      <c r="IGJ5" s="3485"/>
      <c r="IGK5" s="3485"/>
      <c r="IGL5" s="3485"/>
      <c r="IGM5" s="3485"/>
      <c r="IGN5" s="3485"/>
      <c r="IGO5" s="3485"/>
      <c r="IGP5" s="3485"/>
      <c r="IGQ5" s="3485"/>
      <c r="IGR5" s="3485"/>
      <c r="IGS5" s="3485"/>
      <c r="IGT5" s="3485"/>
      <c r="IGU5" s="3485"/>
      <c r="IGV5" s="3485"/>
      <c r="IGW5" s="3485"/>
      <c r="IGX5" s="3485"/>
      <c r="IGY5" s="3485"/>
      <c r="IGZ5" s="3485"/>
      <c r="IHA5" s="3485"/>
      <c r="IHB5" s="3485"/>
      <c r="IHC5" s="3485"/>
      <c r="IHD5" s="3485"/>
      <c r="IHE5" s="3485"/>
      <c r="IHF5" s="3485"/>
      <c r="IHG5" s="3485"/>
      <c r="IHH5" s="3485"/>
      <c r="IHI5" s="3485"/>
      <c r="IHJ5" s="3485"/>
      <c r="IHK5" s="3485"/>
      <c r="IHL5" s="3485"/>
      <c r="IHM5" s="3485"/>
      <c r="IHN5" s="3485"/>
      <c r="IHO5" s="3485"/>
      <c r="IHP5" s="3485"/>
      <c r="IHQ5" s="3485"/>
      <c r="IHR5" s="3485"/>
      <c r="IHS5" s="3485"/>
      <c r="IHT5" s="3485"/>
      <c r="IHU5" s="3485"/>
      <c r="IHV5" s="3485"/>
      <c r="IHW5" s="3485"/>
      <c r="IHX5" s="3485"/>
      <c r="IHY5" s="3485"/>
      <c r="IHZ5" s="3485"/>
      <c r="IIA5" s="3485"/>
      <c r="IIB5" s="3485"/>
      <c r="IIC5" s="3485"/>
      <c r="IID5" s="3485"/>
      <c r="IIE5" s="3485"/>
      <c r="IIF5" s="3485"/>
      <c r="IIG5" s="3485"/>
      <c r="IIH5" s="3485"/>
      <c r="III5" s="3485"/>
      <c r="IIJ5" s="3485"/>
      <c r="IIK5" s="3485"/>
      <c r="IIL5" s="3485"/>
      <c r="IIM5" s="3485"/>
      <c r="IIN5" s="3485"/>
      <c r="IIO5" s="3485"/>
      <c r="IIP5" s="3485"/>
      <c r="IIQ5" s="3485"/>
      <c r="IIR5" s="3485"/>
      <c r="IIS5" s="3485"/>
      <c r="IIT5" s="3485"/>
      <c r="IIU5" s="3485"/>
      <c r="IIV5" s="3485"/>
      <c r="IIW5" s="3485"/>
      <c r="IIX5" s="3485"/>
      <c r="IIY5" s="3485"/>
      <c r="IIZ5" s="3485"/>
      <c r="IJA5" s="3485"/>
      <c r="IJB5" s="3485"/>
      <c r="IJC5" s="3485"/>
      <c r="IJD5" s="3485"/>
      <c r="IJE5" s="3485"/>
      <c r="IJF5" s="3485"/>
      <c r="IJG5" s="3485"/>
      <c r="IJH5" s="3485"/>
      <c r="IJI5" s="3485"/>
      <c r="IJJ5" s="3485"/>
      <c r="IJK5" s="3485"/>
      <c r="IJL5" s="3485"/>
      <c r="IJM5" s="3485"/>
      <c r="IJN5" s="3485"/>
      <c r="IJO5" s="3485"/>
      <c r="IJP5" s="3485"/>
      <c r="IJQ5" s="3485"/>
      <c r="IJR5" s="3485"/>
      <c r="IJS5" s="3485"/>
      <c r="IJT5" s="3485"/>
      <c r="IJU5" s="3485"/>
      <c r="IJV5" s="3485"/>
      <c r="IJW5" s="3485"/>
      <c r="IJX5" s="3485"/>
      <c r="IJY5" s="3485"/>
      <c r="IJZ5" s="3485"/>
      <c r="IKA5" s="3485"/>
      <c r="IKB5" s="3485"/>
      <c r="IKC5" s="3485"/>
      <c r="IKD5" s="3485"/>
      <c r="IKE5" s="3485"/>
      <c r="IKF5" s="3485"/>
      <c r="IKG5" s="3485"/>
      <c r="IKH5" s="3485"/>
      <c r="IKI5" s="3485"/>
      <c r="IKJ5" s="3485"/>
      <c r="IKK5" s="3485"/>
      <c r="IKL5" s="3485"/>
      <c r="IKM5" s="3485"/>
      <c r="IKN5" s="3485"/>
      <c r="IKO5" s="3485"/>
      <c r="IKP5" s="3485"/>
      <c r="IKQ5" s="3485"/>
      <c r="IKR5" s="3485"/>
      <c r="IKS5" s="3485"/>
      <c r="IKT5" s="3485"/>
      <c r="IKU5" s="3485"/>
      <c r="IKV5" s="3485"/>
      <c r="IKW5" s="3485"/>
      <c r="IKX5" s="3485"/>
      <c r="IKY5" s="3485"/>
      <c r="IKZ5" s="3485"/>
      <c r="ILA5" s="3485"/>
      <c r="ILB5" s="3485"/>
      <c r="ILC5" s="3485"/>
      <c r="ILD5" s="3485"/>
      <c r="ILE5" s="3485"/>
      <c r="ILF5" s="3485"/>
      <c r="ILG5" s="3485"/>
      <c r="ILH5" s="3485"/>
      <c r="ILI5" s="3485"/>
      <c r="ILJ5" s="3485"/>
      <c r="ILK5" s="3485"/>
      <c r="ILL5" s="3485"/>
      <c r="ILM5" s="3485"/>
      <c r="ILN5" s="3485"/>
      <c r="ILO5" s="3485"/>
      <c r="ILP5" s="3485"/>
      <c r="ILQ5" s="3485"/>
      <c r="ILR5" s="3485"/>
      <c r="ILS5" s="3485"/>
      <c r="ILT5" s="3485"/>
      <c r="ILU5" s="3485"/>
      <c r="ILV5" s="3485"/>
      <c r="ILW5" s="3485"/>
      <c r="ILX5" s="3485"/>
      <c r="ILY5" s="3485"/>
      <c r="ILZ5" s="3485"/>
      <c r="IMA5" s="3485"/>
      <c r="IMB5" s="3485"/>
      <c r="IMC5" s="3485"/>
      <c r="IMD5" s="3485"/>
      <c r="IME5" s="3485"/>
      <c r="IMF5" s="3485"/>
      <c r="IMG5" s="3485"/>
      <c r="IMH5" s="3485"/>
      <c r="IMI5" s="3485"/>
      <c r="IMJ5" s="3485"/>
      <c r="IMK5" s="3485"/>
      <c r="IML5" s="3485"/>
      <c r="IMM5" s="3485"/>
      <c r="IMN5" s="3485"/>
      <c r="IMO5" s="3485"/>
      <c r="IMP5" s="3485"/>
      <c r="IMQ5" s="3485"/>
      <c r="IMR5" s="3485"/>
      <c r="IMS5" s="3485"/>
      <c r="IMT5" s="3485"/>
      <c r="IMU5" s="3485"/>
      <c r="IMV5" s="3485"/>
      <c r="IMW5" s="3485"/>
      <c r="IMX5" s="3485"/>
      <c r="IMY5" s="3485"/>
      <c r="IMZ5" s="3485"/>
      <c r="INA5" s="3485"/>
      <c r="INB5" s="3485"/>
      <c r="INC5" s="3485"/>
      <c r="IND5" s="3485"/>
      <c r="INE5" s="3485"/>
      <c r="INF5" s="3485"/>
      <c r="ING5" s="3485"/>
      <c r="INH5" s="3485"/>
      <c r="INI5" s="3485"/>
      <c r="INJ5" s="3485"/>
      <c r="INK5" s="3485"/>
      <c r="INL5" s="3485"/>
      <c r="INM5" s="3485"/>
      <c r="INN5" s="3485"/>
      <c r="INO5" s="3485"/>
      <c r="INP5" s="3485"/>
      <c r="INQ5" s="3485"/>
      <c r="INR5" s="3485"/>
      <c r="INS5" s="3485"/>
      <c r="INT5" s="3485"/>
      <c r="INU5" s="3485"/>
      <c r="INV5" s="3485"/>
      <c r="INW5" s="3485"/>
      <c r="INX5" s="3485"/>
      <c r="INY5" s="3485"/>
      <c r="INZ5" s="3485"/>
      <c r="IOA5" s="3485"/>
      <c r="IOB5" s="3485"/>
      <c r="IOC5" s="3485"/>
      <c r="IOD5" s="3485"/>
      <c r="IOE5" s="3485"/>
      <c r="IOF5" s="3485"/>
      <c r="IOG5" s="3485"/>
      <c r="IOH5" s="3485"/>
      <c r="IOI5" s="3485"/>
      <c r="IOJ5" s="3485"/>
      <c r="IOK5" s="3485"/>
      <c r="IOL5" s="3485"/>
      <c r="IOM5" s="3485"/>
      <c r="ION5" s="3485"/>
      <c r="IOO5" s="3485"/>
      <c r="IOP5" s="3485"/>
      <c r="IOQ5" s="3485"/>
      <c r="IOR5" s="3485"/>
      <c r="IOS5" s="3485"/>
      <c r="IOT5" s="3485"/>
      <c r="IOU5" s="3485"/>
      <c r="IOV5" s="3485"/>
      <c r="IOW5" s="3485"/>
      <c r="IOX5" s="3485"/>
      <c r="IOY5" s="3485"/>
      <c r="IOZ5" s="3485"/>
      <c r="IPA5" s="3485"/>
      <c r="IPB5" s="3485"/>
      <c r="IPC5" s="3485"/>
      <c r="IPD5" s="3485"/>
      <c r="IPE5" s="3485"/>
      <c r="IPF5" s="3485"/>
      <c r="IPG5" s="3485"/>
      <c r="IPH5" s="3485"/>
      <c r="IPI5" s="3485"/>
      <c r="IPJ5" s="3485"/>
      <c r="IPK5" s="3485"/>
      <c r="IPL5" s="3485"/>
      <c r="IPM5" s="3485"/>
      <c r="IPN5" s="3485"/>
      <c r="IPO5" s="3485"/>
      <c r="IPP5" s="3485"/>
      <c r="IPQ5" s="3485"/>
      <c r="IPR5" s="3485"/>
      <c r="IPS5" s="3485"/>
      <c r="IPT5" s="3485"/>
      <c r="IPU5" s="3485"/>
      <c r="IPV5" s="3485"/>
      <c r="IPW5" s="3485"/>
      <c r="IPX5" s="3485"/>
      <c r="IPY5" s="3485"/>
      <c r="IPZ5" s="3485"/>
      <c r="IQA5" s="3485"/>
      <c r="IQB5" s="3485"/>
      <c r="IQC5" s="3485"/>
      <c r="IQD5" s="3485"/>
      <c r="IQE5" s="3485"/>
      <c r="IQF5" s="3485"/>
      <c r="IQG5" s="3485"/>
      <c r="IQH5" s="3485"/>
      <c r="IQI5" s="3485"/>
      <c r="IQJ5" s="3485"/>
      <c r="IQK5" s="3485"/>
      <c r="IQL5" s="3485"/>
      <c r="IQM5" s="3485"/>
      <c r="IQN5" s="3485"/>
      <c r="IQO5" s="3485"/>
      <c r="IQP5" s="3485"/>
      <c r="IQQ5" s="3485"/>
      <c r="IQR5" s="3485"/>
      <c r="IQS5" s="3485"/>
      <c r="IQT5" s="3485"/>
      <c r="IQU5" s="3485"/>
      <c r="IQV5" s="3485"/>
      <c r="IQW5" s="3485"/>
      <c r="IQX5" s="3485"/>
      <c r="IQY5" s="3485"/>
      <c r="IQZ5" s="3485"/>
      <c r="IRA5" s="3485"/>
      <c r="IRB5" s="3485"/>
      <c r="IRC5" s="3485"/>
      <c r="IRD5" s="3485"/>
      <c r="IRE5" s="3485"/>
      <c r="IRF5" s="3485"/>
      <c r="IRG5" s="3485"/>
      <c r="IRH5" s="3485"/>
      <c r="IRI5" s="3485"/>
      <c r="IRJ5" s="3485"/>
      <c r="IRK5" s="3485"/>
      <c r="IRL5" s="3485"/>
      <c r="IRM5" s="3485"/>
      <c r="IRN5" s="3485"/>
      <c r="IRO5" s="3485"/>
      <c r="IRP5" s="3485"/>
      <c r="IRQ5" s="3485"/>
      <c r="IRR5" s="3485"/>
      <c r="IRS5" s="3485"/>
      <c r="IRT5" s="3485"/>
      <c r="IRU5" s="3485"/>
      <c r="IRV5" s="3485"/>
      <c r="IRW5" s="3485"/>
      <c r="IRX5" s="3485"/>
      <c r="IRY5" s="3485"/>
      <c r="IRZ5" s="3485"/>
      <c r="ISA5" s="3485"/>
      <c r="ISB5" s="3485"/>
      <c r="ISC5" s="3485"/>
      <c r="ISD5" s="3485"/>
      <c r="ISE5" s="3485"/>
      <c r="ISF5" s="3485"/>
      <c r="ISG5" s="3485"/>
      <c r="ISH5" s="3485"/>
      <c r="ISI5" s="3485"/>
      <c r="ISJ5" s="3485"/>
      <c r="ISK5" s="3485"/>
      <c r="ISL5" s="3485"/>
      <c r="ISM5" s="3485"/>
      <c r="ISN5" s="3485"/>
      <c r="ISO5" s="3485"/>
      <c r="ISP5" s="3485"/>
      <c r="ISQ5" s="3485"/>
      <c r="ISR5" s="3485"/>
      <c r="ISS5" s="3485"/>
      <c r="IST5" s="3485"/>
      <c r="ISU5" s="3485"/>
      <c r="ISV5" s="3485"/>
      <c r="ISW5" s="3485"/>
      <c r="ISX5" s="3485"/>
      <c r="ISY5" s="3485"/>
      <c r="ISZ5" s="3485"/>
      <c r="ITA5" s="3485"/>
      <c r="ITB5" s="3485"/>
      <c r="ITC5" s="3485"/>
      <c r="ITD5" s="3485"/>
      <c r="ITE5" s="3485"/>
      <c r="ITF5" s="3485"/>
      <c r="ITG5" s="3485"/>
      <c r="ITH5" s="3485"/>
      <c r="ITI5" s="3485"/>
      <c r="ITJ5" s="3485"/>
      <c r="ITK5" s="3485"/>
      <c r="ITL5" s="3485"/>
      <c r="ITM5" s="3485"/>
      <c r="ITN5" s="3485"/>
      <c r="ITO5" s="3485"/>
      <c r="ITP5" s="3485"/>
      <c r="ITQ5" s="3485"/>
      <c r="ITR5" s="3485"/>
      <c r="ITS5" s="3485"/>
      <c r="ITT5" s="3485"/>
      <c r="ITU5" s="3485"/>
      <c r="ITV5" s="3485"/>
      <c r="ITW5" s="3485"/>
      <c r="ITX5" s="3485"/>
      <c r="ITY5" s="3485"/>
      <c r="ITZ5" s="3485"/>
      <c r="IUA5" s="3485"/>
      <c r="IUB5" s="3485"/>
      <c r="IUC5" s="3485"/>
      <c r="IUD5" s="3485"/>
      <c r="IUE5" s="3485"/>
      <c r="IUF5" s="3485"/>
      <c r="IUG5" s="3485"/>
      <c r="IUH5" s="3485"/>
      <c r="IUI5" s="3485"/>
      <c r="IUJ5" s="3485"/>
      <c r="IUK5" s="3485"/>
      <c r="IUL5" s="3485"/>
      <c r="IUM5" s="3485"/>
      <c r="IUN5" s="3485"/>
      <c r="IUO5" s="3485"/>
      <c r="IUP5" s="3485"/>
      <c r="IUQ5" s="3485"/>
      <c r="IUR5" s="3485"/>
      <c r="IUS5" s="3485"/>
      <c r="IUT5" s="3485"/>
      <c r="IUU5" s="3485"/>
      <c r="IUV5" s="3485"/>
      <c r="IUW5" s="3485"/>
      <c r="IUX5" s="3485"/>
      <c r="IUY5" s="3485"/>
      <c r="IUZ5" s="3485"/>
      <c r="IVA5" s="3485"/>
      <c r="IVB5" s="3485"/>
      <c r="IVC5" s="3485"/>
      <c r="IVD5" s="3485"/>
      <c r="IVE5" s="3485"/>
      <c r="IVF5" s="3485"/>
      <c r="IVG5" s="3485"/>
      <c r="IVH5" s="3485"/>
      <c r="IVI5" s="3485"/>
      <c r="IVJ5" s="3485"/>
      <c r="IVK5" s="3485"/>
      <c r="IVL5" s="3485"/>
      <c r="IVM5" s="3485"/>
      <c r="IVN5" s="3485"/>
      <c r="IVO5" s="3485"/>
      <c r="IVP5" s="3485"/>
      <c r="IVQ5" s="3485"/>
      <c r="IVR5" s="3485"/>
      <c r="IVS5" s="3485"/>
      <c r="IVT5" s="3485"/>
      <c r="IVU5" s="3485"/>
      <c r="IVV5" s="3485"/>
      <c r="IVW5" s="3485"/>
      <c r="IVX5" s="3485"/>
      <c r="IVY5" s="3485"/>
      <c r="IVZ5" s="3485"/>
      <c r="IWA5" s="3485"/>
      <c r="IWB5" s="3485"/>
      <c r="IWC5" s="3485"/>
      <c r="IWD5" s="3485"/>
      <c r="IWE5" s="3485"/>
      <c r="IWF5" s="3485"/>
      <c r="IWG5" s="3485"/>
      <c r="IWH5" s="3485"/>
      <c r="IWI5" s="3485"/>
      <c r="IWJ5" s="3485"/>
      <c r="IWK5" s="3485"/>
      <c r="IWL5" s="3485"/>
      <c r="IWM5" s="3485"/>
      <c r="IWN5" s="3485"/>
      <c r="IWO5" s="3485"/>
      <c r="IWP5" s="3485"/>
      <c r="IWQ5" s="3485"/>
      <c r="IWR5" s="3485"/>
      <c r="IWS5" s="3485"/>
      <c r="IWT5" s="3485"/>
      <c r="IWU5" s="3485"/>
      <c r="IWV5" s="3485"/>
      <c r="IWW5" s="3485"/>
      <c r="IWX5" s="3485"/>
      <c r="IWY5" s="3485"/>
      <c r="IWZ5" s="3485"/>
      <c r="IXA5" s="3485"/>
      <c r="IXB5" s="3485"/>
      <c r="IXC5" s="3485"/>
      <c r="IXD5" s="3485"/>
      <c r="IXE5" s="3485"/>
      <c r="IXF5" s="3485"/>
      <c r="IXG5" s="3485"/>
      <c r="IXH5" s="3485"/>
      <c r="IXI5" s="3485"/>
      <c r="IXJ5" s="3485"/>
      <c r="IXK5" s="3485"/>
      <c r="IXL5" s="3485"/>
      <c r="IXM5" s="3485"/>
      <c r="IXN5" s="3485"/>
      <c r="IXO5" s="3485"/>
      <c r="IXP5" s="3485"/>
      <c r="IXQ5" s="3485"/>
      <c r="IXR5" s="3485"/>
      <c r="IXS5" s="3485"/>
      <c r="IXT5" s="3485"/>
      <c r="IXU5" s="3485"/>
      <c r="IXV5" s="3485"/>
      <c r="IXW5" s="3485"/>
      <c r="IXX5" s="3485"/>
      <c r="IXY5" s="3485"/>
      <c r="IXZ5" s="3485"/>
      <c r="IYA5" s="3485"/>
      <c r="IYB5" s="3485"/>
      <c r="IYC5" s="3485"/>
      <c r="IYD5" s="3485"/>
      <c r="IYE5" s="3485"/>
      <c r="IYF5" s="3485"/>
      <c r="IYG5" s="3485"/>
      <c r="IYH5" s="3485"/>
      <c r="IYI5" s="3485"/>
      <c r="IYJ5" s="3485"/>
      <c r="IYK5" s="3485"/>
      <c r="IYL5" s="3485"/>
      <c r="IYM5" s="3485"/>
      <c r="IYN5" s="3485"/>
      <c r="IYO5" s="3485"/>
      <c r="IYP5" s="3485"/>
      <c r="IYQ5" s="3485"/>
      <c r="IYR5" s="3485"/>
      <c r="IYS5" s="3485"/>
      <c r="IYT5" s="3485"/>
      <c r="IYU5" s="3485"/>
      <c r="IYV5" s="3485"/>
      <c r="IYW5" s="3485"/>
      <c r="IYX5" s="3485"/>
      <c r="IYY5" s="3485"/>
      <c r="IYZ5" s="3485"/>
      <c r="IZA5" s="3485"/>
      <c r="IZB5" s="3485"/>
      <c r="IZC5" s="3485"/>
      <c r="IZD5" s="3485"/>
      <c r="IZE5" s="3485"/>
      <c r="IZF5" s="3485"/>
      <c r="IZG5" s="3485"/>
      <c r="IZH5" s="3485"/>
      <c r="IZI5" s="3485"/>
      <c r="IZJ5" s="3485"/>
      <c r="IZK5" s="3485"/>
      <c r="IZL5" s="3485"/>
      <c r="IZM5" s="3485"/>
      <c r="IZN5" s="3485"/>
      <c r="IZO5" s="3485"/>
      <c r="IZP5" s="3485"/>
      <c r="IZQ5" s="3485"/>
      <c r="IZR5" s="3485"/>
      <c r="IZS5" s="3485"/>
      <c r="IZT5" s="3485"/>
      <c r="IZU5" s="3485"/>
      <c r="IZV5" s="3485"/>
      <c r="IZW5" s="3485"/>
      <c r="IZX5" s="3485"/>
      <c r="IZY5" s="3485"/>
      <c r="IZZ5" s="3485"/>
      <c r="JAA5" s="3485"/>
      <c r="JAB5" s="3485"/>
      <c r="JAC5" s="3485"/>
      <c r="JAD5" s="3485"/>
      <c r="JAE5" s="3485"/>
      <c r="JAF5" s="3485"/>
      <c r="JAG5" s="3485"/>
      <c r="JAH5" s="3485"/>
      <c r="JAI5" s="3485"/>
      <c r="JAJ5" s="3485"/>
      <c r="JAK5" s="3485"/>
      <c r="JAL5" s="3485"/>
      <c r="JAM5" s="3485"/>
      <c r="JAN5" s="3485"/>
      <c r="JAO5" s="3485"/>
      <c r="JAP5" s="3485"/>
      <c r="JAQ5" s="3485"/>
      <c r="JAR5" s="3485"/>
      <c r="JAS5" s="3485"/>
      <c r="JAT5" s="3485"/>
      <c r="JAU5" s="3485"/>
      <c r="JAV5" s="3485"/>
      <c r="JAW5" s="3485"/>
      <c r="JAX5" s="3485"/>
      <c r="JAY5" s="3485"/>
      <c r="JAZ5" s="3485"/>
      <c r="JBA5" s="3485"/>
      <c r="JBB5" s="3485"/>
      <c r="JBC5" s="3485"/>
      <c r="JBD5" s="3485"/>
      <c r="JBE5" s="3485"/>
      <c r="JBF5" s="3485"/>
      <c r="JBG5" s="3485"/>
      <c r="JBH5" s="3485"/>
      <c r="JBI5" s="3485"/>
      <c r="JBJ5" s="3485"/>
      <c r="JBK5" s="3485"/>
      <c r="JBL5" s="3485"/>
      <c r="JBM5" s="3485"/>
      <c r="JBN5" s="3485"/>
      <c r="JBO5" s="3485"/>
      <c r="JBP5" s="3485"/>
      <c r="JBQ5" s="3485"/>
      <c r="JBR5" s="3485"/>
      <c r="JBS5" s="3485"/>
      <c r="JBT5" s="3485"/>
      <c r="JBU5" s="3485"/>
      <c r="JBV5" s="3485"/>
      <c r="JBW5" s="3485"/>
      <c r="JBX5" s="3485"/>
      <c r="JBY5" s="3485"/>
      <c r="JBZ5" s="3485"/>
      <c r="JCA5" s="3485"/>
      <c r="JCB5" s="3485"/>
      <c r="JCC5" s="3485"/>
      <c r="JCD5" s="3485"/>
      <c r="JCE5" s="3485"/>
      <c r="JCF5" s="3485"/>
      <c r="JCG5" s="3485"/>
      <c r="JCH5" s="3485"/>
      <c r="JCI5" s="3485"/>
      <c r="JCJ5" s="3485"/>
      <c r="JCK5" s="3485"/>
      <c r="JCL5" s="3485"/>
      <c r="JCM5" s="3485"/>
      <c r="JCN5" s="3485"/>
      <c r="JCO5" s="3485"/>
      <c r="JCP5" s="3485"/>
      <c r="JCQ5" s="3485"/>
      <c r="JCR5" s="3485"/>
      <c r="JCS5" s="3485"/>
      <c r="JCT5" s="3485"/>
      <c r="JCU5" s="3485"/>
      <c r="JCV5" s="3485"/>
      <c r="JCW5" s="3485"/>
      <c r="JCX5" s="3485"/>
      <c r="JCY5" s="3485"/>
      <c r="JCZ5" s="3485"/>
      <c r="JDA5" s="3485"/>
      <c r="JDB5" s="3485"/>
      <c r="JDC5" s="3485"/>
      <c r="JDD5" s="3485"/>
      <c r="JDE5" s="3485"/>
      <c r="JDF5" s="3485"/>
      <c r="JDG5" s="3485"/>
      <c r="JDH5" s="3485"/>
      <c r="JDI5" s="3485"/>
      <c r="JDJ5" s="3485"/>
      <c r="JDK5" s="3485"/>
      <c r="JDL5" s="3485"/>
      <c r="JDM5" s="3485"/>
      <c r="JDN5" s="3485"/>
      <c r="JDO5" s="3485"/>
      <c r="JDP5" s="3485"/>
      <c r="JDQ5" s="3485"/>
      <c r="JDR5" s="3485"/>
      <c r="JDS5" s="3485"/>
      <c r="JDT5" s="3485"/>
      <c r="JDU5" s="3485"/>
      <c r="JDV5" s="3485"/>
      <c r="JDW5" s="3485"/>
      <c r="JDX5" s="3485"/>
      <c r="JDY5" s="3485"/>
      <c r="JDZ5" s="3485"/>
      <c r="JEA5" s="3485"/>
      <c r="JEB5" s="3485"/>
      <c r="JEC5" s="3485"/>
      <c r="JED5" s="3485"/>
      <c r="JEE5" s="3485"/>
      <c r="JEF5" s="3485"/>
      <c r="JEG5" s="3485"/>
      <c r="JEH5" s="3485"/>
      <c r="JEI5" s="3485"/>
      <c r="JEJ5" s="3485"/>
      <c r="JEK5" s="3485"/>
      <c r="JEL5" s="3485"/>
      <c r="JEM5" s="3485"/>
      <c r="JEN5" s="3485"/>
      <c r="JEO5" s="3485"/>
      <c r="JEP5" s="3485"/>
      <c r="JEQ5" s="3485"/>
      <c r="JER5" s="3485"/>
      <c r="JES5" s="3485"/>
      <c r="JET5" s="3485"/>
      <c r="JEU5" s="3485"/>
      <c r="JEV5" s="3485"/>
      <c r="JEW5" s="3485"/>
      <c r="JEX5" s="3485"/>
      <c r="JEY5" s="3485"/>
      <c r="JEZ5" s="3485"/>
      <c r="JFA5" s="3485"/>
      <c r="JFB5" s="3485"/>
      <c r="JFC5" s="3485"/>
      <c r="JFD5" s="3485"/>
      <c r="JFE5" s="3485"/>
      <c r="JFF5" s="3485"/>
      <c r="JFG5" s="3485"/>
      <c r="JFH5" s="3485"/>
      <c r="JFI5" s="3485"/>
      <c r="JFJ5" s="3485"/>
      <c r="JFK5" s="3485"/>
      <c r="JFL5" s="3485"/>
      <c r="JFM5" s="3485"/>
      <c r="JFN5" s="3485"/>
      <c r="JFO5" s="3485"/>
      <c r="JFP5" s="3485"/>
      <c r="JFQ5" s="3485"/>
      <c r="JFR5" s="3485"/>
      <c r="JFS5" s="3485"/>
      <c r="JFT5" s="3485"/>
      <c r="JFU5" s="3485"/>
      <c r="JFV5" s="3485"/>
      <c r="JFW5" s="3485"/>
      <c r="JFX5" s="3485"/>
      <c r="JFY5" s="3485"/>
      <c r="JFZ5" s="3485"/>
      <c r="JGA5" s="3485"/>
      <c r="JGB5" s="3485"/>
      <c r="JGC5" s="3485"/>
      <c r="JGD5" s="3485"/>
      <c r="JGE5" s="3485"/>
      <c r="JGF5" s="3485"/>
      <c r="JGG5" s="3485"/>
      <c r="JGH5" s="3485"/>
      <c r="JGI5" s="3485"/>
      <c r="JGJ5" s="3485"/>
      <c r="JGK5" s="3485"/>
      <c r="JGL5" s="3485"/>
      <c r="JGM5" s="3485"/>
      <c r="JGN5" s="3485"/>
      <c r="JGO5" s="3485"/>
      <c r="JGP5" s="3485"/>
      <c r="JGQ5" s="3485"/>
      <c r="JGR5" s="3485"/>
      <c r="JGS5" s="3485"/>
      <c r="JGT5" s="3485"/>
      <c r="JGU5" s="3485"/>
      <c r="JGV5" s="3485"/>
      <c r="JGW5" s="3485"/>
      <c r="JGX5" s="3485"/>
      <c r="JGY5" s="3485"/>
      <c r="JGZ5" s="3485"/>
      <c r="JHA5" s="3485"/>
      <c r="JHB5" s="3485"/>
      <c r="JHC5" s="3485"/>
      <c r="JHD5" s="3485"/>
      <c r="JHE5" s="3485"/>
      <c r="JHF5" s="3485"/>
      <c r="JHG5" s="3485"/>
      <c r="JHH5" s="3485"/>
      <c r="JHI5" s="3485"/>
      <c r="JHJ5" s="3485"/>
      <c r="JHK5" s="3485"/>
      <c r="JHL5" s="3485"/>
      <c r="JHM5" s="3485"/>
      <c r="JHN5" s="3485"/>
      <c r="JHO5" s="3485"/>
      <c r="JHP5" s="3485"/>
      <c r="JHQ5" s="3485"/>
      <c r="JHR5" s="3485"/>
      <c r="JHS5" s="3485"/>
      <c r="JHT5" s="3485"/>
      <c r="JHU5" s="3485"/>
      <c r="JHV5" s="3485"/>
      <c r="JHW5" s="3485"/>
      <c r="JHX5" s="3485"/>
      <c r="JHY5" s="3485"/>
      <c r="JHZ5" s="3485"/>
      <c r="JIA5" s="3485"/>
      <c r="JIB5" s="3485"/>
      <c r="JIC5" s="3485"/>
      <c r="JID5" s="3485"/>
      <c r="JIE5" s="3485"/>
      <c r="JIF5" s="3485"/>
      <c r="JIG5" s="3485"/>
      <c r="JIH5" s="3485"/>
      <c r="JII5" s="3485"/>
      <c r="JIJ5" s="3485"/>
      <c r="JIK5" s="3485"/>
      <c r="JIL5" s="3485"/>
      <c r="JIM5" s="3485"/>
      <c r="JIN5" s="3485"/>
      <c r="JIO5" s="3485"/>
      <c r="JIP5" s="3485"/>
      <c r="JIQ5" s="3485"/>
      <c r="JIR5" s="3485"/>
      <c r="JIS5" s="3485"/>
      <c r="JIT5" s="3485"/>
      <c r="JIU5" s="3485"/>
      <c r="JIV5" s="3485"/>
      <c r="JIW5" s="3485"/>
      <c r="JIX5" s="3485"/>
      <c r="JIY5" s="3485"/>
      <c r="JIZ5" s="3485"/>
      <c r="JJA5" s="3485"/>
      <c r="JJB5" s="3485"/>
      <c r="JJC5" s="3485"/>
      <c r="JJD5" s="3485"/>
      <c r="JJE5" s="3485"/>
      <c r="JJF5" s="3485"/>
      <c r="JJG5" s="3485"/>
      <c r="JJH5" s="3485"/>
      <c r="JJI5" s="3485"/>
      <c r="JJJ5" s="3485"/>
      <c r="JJK5" s="3485"/>
      <c r="JJL5" s="3485"/>
      <c r="JJM5" s="3485"/>
      <c r="JJN5" s="3485"/>
      <c r="JJO5" s="3485"/>
      <c r="JJP5" s="3485"/>
      <c r="JJQ5" s="3485"/>
      <c r="JJR5" s="3485"/>
      <c r="JJS5" s="3485"/>
      <c r="JJT5" s="3485"/>
      <c r="JJU5" s="3485"/>
      <c r="JJV5" s="3485"/>
      <c r="JJW5" s="3485"/>
      <c r="JJX5" s="3485"/>
      <c r="JJY5" s="3485"/>
      <c r="JJZ5" s="3485"/>
      <c r="JKA5" s="3485"/>
      <c r="JKB5" s="3485"/>
      <c r="JKC5" s="3485"/>
      <c r="JKD5" s="3485"/>
      <c r="JKE5" s="3485"/>
      <c r="JKF5" s="3485"/>
      <c r="JKG5" s="3485"/>
      <c r="JKH5" s="3485"/>
      <c r="JKI5" s="3485"/>
      <c r="JKJ5" s="3485"/>
      <c r="JKK5" s="3485"/>
      <c r="JKL5" s="3485"/>
      <c r="JKM5" s="3485"/>
      <c r="JKN5" s="3485"/>
      <c r="JKO5" s="3485"/>
      <c r="JKP5" s="3485"/>
      <c r="JKQ5" s="3485"/>
      <c r="JKR5" s="3485"/>
      <c r="JKS5" s="3485"/>
      <c r="JKT5" s="3485"/>
      <c r="JKU5" s="3485"/>
      <c r="JKV5" s="3485"/>
      <c r="JKW5" s="3485"/>
      <c r="JKX5" s="3485"/>
      <c r="JKY5" s="3485"/>
      <c r="JKZ5" s="3485"/>
      <c r="JLA5" s="3485"/>
      <c r="JLB5" s="3485"/>
      <c r="JLC5" s="3485"/>
      <c r="JLD5" s="3485"/>
      <c r="JLE5" s="3485"/>
      <c r="JLF5" s="3485"/>
      <c r="JLG5" s="3485"/>
      <c r="JLH5" s="3485"/>
      <c r="JLI5" s="3485"/>
      <c r="JLJ5" s="3485"/>
      <c r="JLK5" s="3485"/>
      <c r="JLL5" s="3485"/>
      <c r="JLM5" s="3485"/>
      <c r="JLN5" s="3485"/>
      <c r="JLO5" s="3485"/>
      <c r="JLP5" s="3485"/>
      <c r="JLQ5" s="3485"/>
      <c r="JLR5" s="3485"/>
      <c r="JLS5" s="3485"/>
      <c r="JLT5" s="3485"/>
      <c r="JLU5" s="3485"/>
      <c r="JLV5" s="3485"/>
      <c r="JLW5" s="3485"/>
      <c r="JLX5" s="3485"/>
      <c r="JLY5" s="3485"/>
      <c r="JLZ5" s="3485"/>
      <c r="JMA5" s="3485"/>
      <c r="JMB5" s="3485"/>
      <c r="JMC5" s="3485"/>
      <c r="JMD5" s="3485"/>
      <c r="JME5" s="3485"/>
      <c r="JMF5" s="3485"/>
      <c r="JMG5" s="3485"/>
      <c r="JMH5" s="3485"/>
      <c r="JMI5" s="3485"/>
      <c r="JMJ5" s="3485"/>
      <c r="JMK5" s="3485"/>
      <c r="JML5" s="3485"/>
      <c r="JMM5" s="3485"/>
      <c r="JMN5" s="3485"/>
      <c r="JMO5" s="3485"/>
      <c r="JMP5" s="3485"/>
      <c r="JMQ5" s="3485"/>
      <c r="JMR5" s="3485"/>
      <c r="JMS5" s="3485"/>
      <c r="JMT5" s="3485"/>
      <c r="JMU5" s="3485"/>
      <c r="JMV5" s="3485"/>
      <c r="JMW5" s="3485"/>
      <c r="JMX5" s="3485"/>
      <c r="JMY5" s="3485"/>
      <c r="JMZ5" s="3485"/>
      <c r="JNA5" s="3485"/>
      <c r="JNB5" s="3485"/>
      <c r="JNC5" s="3485"/>
      <c r="JND5" s="3485"/>
      <c r="JNE5" s="3485"/>
      <c r="JNF5" s="3485"/>
      <c r="JNG5" s="3485"/>
      <c r="JNH5" s="3485"/>
      <c r="JNI5" s="3485"/>
      <c r="JNJ5" s="3485"/>
      <c r="JNK5" s="3485"/>
      <c r="JNL5" s="3485"/>
      <c r="JNM5" s="3485"/>
      <c r="JNN5" s="3485"/>
      <c r="JNO5" s="3485"/>
      <c r="JNP5" s="3485"/>
      <c r="JNQ5" s="3485"/>
      <c r="JNR5" s="3485"/>
      <c r="JNS5" s="3485"/>
      <c r="JNT5" s="3485"/>
      <c r="JNU5" s="3485"/>
      <c r="JNV5" s="3485"/>
      <c r="JNW5" s="3485"/>
      <c r="JNX5" s="3485"/>
      <c r="JNY5" s="3485"/>
      <c r="JNZ5" s="3485"/>
      <c r="JOA5" s="3485"/>
      <c r="JOB5" s="3485"/>
      <c r="JOC5" s="3485"/>
      <c r="JOD5" s="3485"/>
      <c r="JOE5" s="3485"/>
      <c r="JOF5" s="3485"/>
      <c r="JOG5" s="3485"/>
      <c r="JOH5" s="3485"/>
      <c r="JOI5" s="3485"/>
      <c r="JOJ5" s="3485"/>
      <c r="JOK5" s="3485"/>
      <c r="JOL5" s="3485"/>
      <c r="JOM5" s="3485"/>
      <c r="JON5" s="3485"/>
      <c r="JOO5" s="3485"/>
      <c r="JOP5" s="3485"/>
      <c r="JOQ5" s="3485"/>
      <c r="JOR5" s="3485"/>
      <c r="JOS5" s="3485"/>
      <c r="JOT5" s="3485"/>
      <c r="JOU5" s="3485"/>
      <c r="JOV5" s="3485"/>
      <c r="JOW5" s="3485"/>
      <c r="JOX5" s="3485"/>
      <c r="JOY5" s="3485"/>
      <c r="JOZ5" s="3485"/>
      <c r="JPA5" s="3485"/>
      <c r="JPB5" s="3485"/>
      <c r="JPC5" s="3485"/>
      <c r="JPD5" s="3485"/>
      <c r="JPE5" s="3485"/>
      <c r="JPF5" s="3485"/>
      <c r="JPG5" s="3485"/>
      <c r="JPH5" s="3485"/>
      <c r="JPI5" s="3485"/>
      <c r="JPJ5" s="3485"/>
      <c r="JPK5" s="3485"/>
      <c r="JPL5" s="3485"/>
      <c r="JPM5" s="3485"/>
      <c r="JPN5" s="3485"/>
      <c r="JPO5" s="3485"/>
      <c r="JPP5" s="3485"/>
      <c r="JPQ5" s="3485"/>
      <c r="JPR5" s="3485"/>
      <c r="JPS5" s="3485"/>
      <c r="JPT5" s="3485"/>
      <c r="JPU5" s="3485"/>
      <c r="JPV5" s="3485"/>
      <c r="JPW5" s="3485"/>
      <c r="JPX5" s="3485"/>
      <c r="JPY5" s="3485"/>
      <c r="JPZ5" s="3485"/>
      <c r="JQA5" s="3485"/>
      <c r="JQB5" s="3485"/>
      <c r="JQC5" s="3485"/>
      <c r="JQD5" s="3485"/>
      <c r="JQE5" s="3485"/>
      <c r="JQF5" s="3485"/>
      <c r="JQG5" s="3485"/>
      <c r="JQH5" s="3485"/>
      <c r="JQI5" s="3485"/>
      <c r="JQJ5" s="3485"/>
      <c r="JQK5" s="3485"/>
      <c r="JQL5" s="3485"/>
      <c r="JQM5" s="3485"/>
      <c r="JQN5" s="3485"/>
      <c r="JQO5" s="3485"/>
      <c r="JQP5" s="3485"/>
      <c r="JQQ5" s="3485"/>
      <c r="JQR5" s="3485"/>
      <c r="JQS5" s="3485"/>
      <c r="JQT5" s="3485"/>
      <c r="JQU5" s="3485"/>
      <c r="JQV5" s="3485"/>
      <c r="JQW5" s="3485"/>
      <c r="JQX5" s="3485"/>
      <c r="JQY5" s="3485"/>
      <c r="JQZ5" s="3485"/>
      <c r="JRA5" s="3485"/>
      <c r="JRB5" s="3485"/>
      <c r="JRC5" s="3485"/>
      <c r="JRD5" s="3485"/>
      <c r="JRE5" s="3485"/>
      <c r="JRF5" s="3485"/>
      <c r="JRG5" s="3485"/>
      <c r="JRH5" s="3485"/>
      <c r="JRI5" s="3485"/>
      <c r="JRJ5" s="3485"/>
      <c r="JRK5" s="3485"/>
      <c r="JRL5" s="3485"/>
      <c r="JRM5" s="3485"/>
      <c r="JRN5" s="3485"/>
      <c r="JRO5" s="3485"/>
      <c r="JRP5" s="3485"/>
      <c r="JRQ5" s="3485"/>
      <c r="JRR5" s="3485"/>
      <c r="JRS5" s="3485"/>
      <c r="JRT5" s="3485"/>
      <c r="JRU5" s="3485"/>
      <c r="JRV5" s="3485"/>
      <c r="JRW5" s="3485"/>
      <c r="JRX5" s="3485"/>
      <c r="JRY5" s="3485"/>
      <c r="JRZ5" s="3485"/>
      <c r="JSA5" s="3485"/>
      <c r="JSB5" s="3485"/>
      <c r="JSC5" s="3485"/>
      <c r="JSD5" s="3485"/>
      <c r="JSE5" s="3485"/>
      <c r="JSF5" s="3485"/>
      <c r="JSG5" s="3485"/>
      <c r="JSH5" s="3485"/>
      <c r="JSI5" s="3485"/>
      <c r="JSJ5" s="3485"/>
      <c r="JSK5" s="3485"/>
      <c r="JSL5" s="3485"/>
      <c r="JSM5" s="3485"/>
      <c r="JSN5" s="3485"/>
      <c r="JSO5" s="3485"/>
      <c r="JSP5" s="3485"/>
      <c r="JSQ5" s="3485"/>
      <c r="JSR5" s="3485"/>
      <c r="JSS5" s="3485"/>
      <c r="JST5" s="3485"/>
      <c r="JSU5" s="3485"/>
      <c r="JSV5" s="3485"/>
      <c r="JSW5" s="3485"/>
      <c r="JSX5" s="3485"/>
      <c r="JSY5" s="3485"/>
      <c r="JSZ5" s="3485"/>
      <c r="JTA5" s="3485"/>
      <c r="JTB5" s="3485"/>
      <c r="JTC5" s="3485"/>
      <c r="JTD5" s="3485"/>
      <c r="JTE5" s="3485"/>
      <c r="JTF5" s="3485"/>
      <c r="JTG5" s="3485"/>
      <c r="JTH5" s="3485"/>
      <c r="JTI5" s="3485"/>
      <c r="JTJ5" s="3485"/>
      <c r="JTK5" s="3485"/>
      <c r="JTL5" s="3485"/>
      <c r="JTM5" s="3485"/>
      <c r="JTN5" s="3485"/>
      <c r="JTO5" s="3485"/>
      <c r="JTP5" s="3485"/>
      <c r="JTQ5" s="3485"/>
      <c r="JTR5" s="3485"/>
      <c r="JTS5" s="3485"/>
      <c r="JTT5" s="3485"/>
      <c r="JTU5" s="3485"/>
      <c r="JTV5" s="3485"/>
      <c r="JTW5" s="3485"/>
      <c r="JTX5" s="3485"/>
      <c r="JTY5" s="3485"/>
      <c r="JTZ5" s="3485"/>
      <c r="JUA5" s="3485"/>
      <c r="JUB5" s="3485"/>
      <c r="JUC5" s="3485"/>
      <c r="JUD5" s="3485"/>
      <c r="JUE5" s="3485"/>
      <c r="JUF5" s="3485"/>
      <c r="JUG5" s="3485"/>
      <c r="JUH5" s="3485"/>
      <c r="JUI5" s="3485"/>
      <c r="JUJ5" s="3485"/>
      <c r="JUK5" s="3485"/>
      <c r="JUL5" s="3485"/>
      <c r="JUM5" s="3485"/>
      <c r="JUN5" s="3485"/>
      <c r="JUO5" s="3485"/>
      <c r="JUP5" s="3485"/>
      <c r="JUQ5" s="3485"/>
      <c r="JUR5" s="3485"/>
      <c r="JUS5" s="3485"/>
      <c r="JUT5" s="3485"/>
      <c r="JUU5" s="3485"/>
      <c r="JUV5" s="3485"/>
      <c r="JUW5" s="3485"/>
      <c r="JUX5" s="3485"/>
      <c r="JUY5" s="3485"/>
      <c r="JUZ5" s="3485"/>
      <c r="JVA5" s="3485"/>
      <c r="JVB5" s="3485"/>
      <c r="JVC5" s="3485"/>
      <c r="JVD5" s="3485"/>
      <c r="JVE5" s="3485"/>
      <c r="JVF5" s="3485"/>
      <c r="JVG5" s="3485"/>
      <c r="JVH5" s="3485"/>
      <c r="JVI5" s="3485"/>
      <c r="JVJ5" s="3485"/>
      <c r="JVK5" s="3485"/>
      <c r="JVL5" s="3485"/>
      <c r="JVM5" s="3485"/>
      <c r="JVN5" s="3485"/>
      <c r="JVO5" s="3485"/>
      <c r="JVP5" s="3485"/>
      <c r="JVQ5" s="3485"/>
      <c r="JVR5" s="3485"/>
      <c r="JVS5" s="3485"/>
      <c r="JVT5" s="3485"/>
      <c r="JVU5" s="3485"/>
      <c r="JVV5" s="3485"/>
      <c r="JVW5" s="3485"/>
      <c r="JVX5" s="3485"/>
      <c r="JVY5" s="3485"/>
      <c r="JVZ5" s="3485"/>
      <c r="JWA5" s="3485"/>
      <c r="JWB5" s="3485"/>
      <c r="JWC5" s="3485"/>
      <c r="JWD5" s="3485"/>
      <c r="JWE5" s="3485"/>
      <c r="JWF5" s="3485"/>
      <c r="JWG5" s="3485"/>
      <c r="JWH5" s="3485"/>
      <c r="JWI5" s="3485"/>
      <c r="JWJ5" s="3485"/>
      <c r="JWK5" s="3485"/>
      <c r="JWL5" s="3485"/>
      <c r="JWM5" s="3485"/>
      <c r="JWN5" s="3485"/>
      <c r="JWO5" s="3485"/>
      <c r="JWP5" s="3485"/>
      <c r="JWQ5" s="3485"/>
      <c r="JWR5" s="3485"/>
      <c r="JWS5" s="3485"/>
      <c r="JWT5" s="3485"/>
      <c r="JWU5" s="3485"/>
      <c r="JWV5" s="3485"/>
      <c r="JWW5" s="3485"/>
      <c r="JWX5" s="3485"/>
      <c r="JWY5" s="3485"/>
      <c r="JWZ5" s="3485"/>
      <c r="JXA5" s="3485"/>
      <c r="JXB5" s="3485"/>
      <c r="JXC5" s="3485"/>
      <c r="JXD5" s="3485"/>
      <c r="JXE5" s="3485"/>
      <c r="JXF5" s="3485"/>
      <c r="JXG5" s="3485"/>
      <c r="JXH5" s="3485"/>
      <c r="JXI5" s="3485"/>
      <c r="JXJ5" s="3485"/>
      <c r="JXK5" s="3485"/>
      <c r="JXL5" s="3485"/>
      <c r="JXM5" s="3485"/>
      <c r="JXN5" s="3485"/>
      <c r="JXO5" s="3485"/>
      <c r="JXP5" s="3485"/>
      <c r="JXQ5" s="3485"/>
      <c r="JXR5" s="3485"/>
      <c r="JXS5" s="3485"/>
      <c r="JXT5" s="3485"/>
      <c r="JXU5" s="3485"/>
      <c r="JXV5" s="3485"/>
      <c r="JXW5" s="3485"/>
      <c r="JXX5" s="3485"/>
      <c r="JXY5" s="3485"/>
      <c r="JXZ5" s="3485"/>
      <c r="JYA5" s="3485"/>
      <c r="JYB5" s="3485"/>
      <c r="JYC5" s="3485"/>
      <c r="JYD5" s="3485"/>
      <c r="JYE5" s="3485"/>
      <c r="JYF5" s="3485"/>
      <c r="JYG5" s="3485"/>
      <c r="JYH5" s="3485"/>
      <c r="JYI5" s="3485"/>
      <c r="JYJ5" s="3485"/>
      <c r="JYK5" s="3485"/>
      <c r="JYL5" s="3485"/>
      <c r="JYM5" s="3485"/>
      <c r="JYN5" s="3485"/>
      <c r="JYO5" s="3485"/>
      <c r="JYP5" s="3485"/>
      <c r="JYQ5" s="3485"/>
      <c r="JYR5" s="3485"/>
      <c r="JYS5" s="3485"/>
      <c r="JYT5" s="3485"/>
      <c r="JYU5" s="3485"/>
      <c r="JYV5" s="3485"/>
      <c r="JYW5" s="3485"/>
      <c r="JYX5" s="3485"/>
      <c r="JYY5" s="3485"/>
      <c r="JYZ5" s="3485"/>
      <c r="JZA5" s="3485"/>
      <c r="JZB5" s="3485"/>
      <c r="JZC5" s="3485"/>
      <c r="JZD5" s="3485"/>
      <c r="JZE5" s="3485"/>
      <c r="JZF5" s="3485"/>
      <c r="JZG5" s="3485"/>
      <c r="JZH5" s="3485"/>
      <c r="JZI5" s="3485"/>
      <c r="JZJ5" s="3485"/>
      <c r="JZK5" s="3485"/>
      <c r="JZL5" s="3485"/>
      <c r="JZM5" s="3485"/>
      <c r="JZN5" s="3485"/>
      <c r="JZO5" s="3485"/>
      <c r="JZP5" s="3485"/>
      <c r="JZQ5" s="3485"/>
      <c r="JZR5" s="3485"/>
      <c r="JZS5" s="3485"/>
      <c r="JZT5" s="3485"/>
      <c r="JZU5" s="3485"/>
      <c r="JZV5" s="3485"/>
      <c r="JZW5" s="3485"/>
      <c r="JZX5" s="3485"/>
      <c r="JZY5" s="3485"/>
      <c r="JZZ5" s="3485"/>
      <c r="KAA5" s="3485"/>
      <c r="KAB5" s="3485"/>
      <c r="KAC5" s="3485"/>
      <c r="KAD5" s="3485"/>
      <c r="KAE5" s="3485"/>
      <c r="KAF5" s="3485"/>
      <c r="KAG5" s="3485"/>
      <c r="KAH5" s="3485"/>
      <c r="KAI5" s="3485"/>
      <c r="KAJ5" s="3485"/>
      <c r="KAK5" s="3485"/>
      <c r="KAL5" s="3485"/>
      <c r="KAM5" s="3485"/>
      <c r="KAN5" s="3485"/>
      <c r="KAO5" s="3485"/>
      <c r="KAP5" s="3485"/>
      <c r="KAQ5" s="3485"/>
      <c r="KAR5" s="3485"/>
      <c r="KAS5" s="3485"/>
      <c r="KAT5" s="3485"/>
      <c r="KAU5" s="3485"/>
      <c r="KAV5" s="3485"/>
      <c r="KAW5" s="3485"/>
      <c r="KAX5" s="3485"/>
      <c r="KAY5" s="3485"/>
      <c r="KAZ5" s="3485"/>
      <c r="KBA5" s="3485"/>
      <c r="KBB5" s="3485"/>
      <c r="KBC5" s="3485"/>
      <c r="KBD5" s="3485"/>
      <c r="KBE5" s="3485"/>
      <c r="KBF5" s="3485"/>
      <c r="KBG5" s="3485"/>
      <c r="KBH5" s="3485"/>
      <c r="KBI5" s="3485"/>
      <c r="KBJ5" s="3485"/>
      <c r="KBK5" s="3485"/>
      <c r="KBL5" s="3485"/>
      <c r="KBM5" s="3485"/>
      <c r="KBN5" s="3485"/>
      <c r="KBO5" s="3485"/>
      <c r="KBP5" s="3485"/>
      <c r="KBQ5" s="3485"/>
      <c r="KBR5" s="3485"/>
      <c r="KBS5" s="3485"/>
      <c r="KBT5" s="3485"/>
      <c r="KBU5" s="3485"/>
      <c r="KBV5" s="3485"/>
      <c r="KBW5" s="3485"/>
      <c r="KBX5" s="3485"/>
      <c r="KBY5" s="3485"/>
      <c r="KBZ5" s="3485"/>
      <c r="KCA5" s="3485"/>
      <c r="KCB5" s="3485"/>
      <c r="KCC5" s="3485"/>
      <c r="KCD5" s="3485"/>
      <c r="KCE5" s="3485"/>
      <c r="KCF5" s="3485"/>
      <c r="KCG5" s="3485"/>
      <c r="KCH5" s="3485"/>
      <c r="KCI5" s="3485"/>
      <c r="KCJ5" s="3485"/>
      <c r="KCK5" s="3485"/>
      <c r="KCL5" s="3485"/>
      <c r="KCM5" s="3485"/>
      <c r="KCN5" s="3485"/>
      <c r="KCO5" s="3485"/>
      <c r="KCP5" s="3485"/>
      <c r="KCQ5" s="3485"/>
      <c r="KCR5" s="3485"/>
      <c r="KCS5" s="3485"/>
      <c r="KCT5" s="3485"/>
      <c r="KCU5" s="3485"/>
      <c r="KCV5" s="3485"/>
      <c r="KCW5" s="3485"/>
      <c r="KCX5" s="3485"/>
      <c r="KCY5" s="3485"/>
      <c r="KCZ5" s="3485"/>
      <c r="KDA5" s="3485"/>
      <c r="KDB5" s="3485"/>
      <c r="KDC5" s="3485"/>
      <c r="KDD5" s="3485"/>
      <c r="KDE5" s="3485"/>
      <c r="KDF5" s="3485"/>
      <c r="KDG5" s="3485"/>
      <c r="KDH5" s="3485"/>
      <c r="KDI5" s="3485"/>
      <c r="KDJ5" s="3485"/>
      <c r="KDK5" s="3485"/>
      <c r="KDL5" s="3485"/>
      <c r="KDM5" s="3485"/>
      <c r="KDN5" s="3485"/>
      <c r="KDO5" s="3485"/>
      <c r="KDP5" s="3485"/>
      <c r="KDQ5" s="3485"/>
      <c r="KDR5" s="3485"/>
      <c r="KDS5" s="3485"/>
      <c r="KDT5" s="3485"/>
      <c r="KDU5" s="3485"/>
      <c r="KDV5" s="3485"/>
      <c r="KDW5" s="3485"/>
      <c r="KDX5" s="3485"/>
      <c r="KDY5" s="3485"/>
      <c r="KDZ5" s="3485"/>
      <c r="KEA5" s="3485"/>
      <c r="KEB5" s="3485"/>
      <c r="KEC5" s="3485"/>
      <c r="KED5" s="3485"/>
      <c r="KEE5" s="3485"/>
      <c r="KEF5" s="3485"/>
      <c r="KEG5" s="3485"/>
      <c r="KEH5" s="3485"/>
      <c r="KEI5" s="3485"/>
      <c r="KEJ5" s="3485"/>
      <c r="KEK5" s="3485"/>
      <c r="KEL5" s="3485"/>
      <c r="KEM5" s="3485"/>
      <c r="KEN5" s="3485"/>
      <c r="KEO5" s="3485"/>
      <c r="KEP5" s="3485"/>
      <c r="KEQ5" s="3485"/>
      <c r="KER5" s="3485"/>
      <c r="KES5" s="3485"/>
      <c r="KET5" s="3485"/>
      <c r="KEU5" s="3485"/>
      <c r="KEV5" s="3485"/>
      <c r="KEW5" s="3485"/>
      <c r="KEX5" s="3485"/>
      <c r="KEY5" s="3485"/>
      <c r="KEZ5" s="3485"/>
      <c r="KFA5" s="3485"/>
      <c r="KFB5" s="3485"/>
      <c r="KFC5" s="3485"/>
      <c r="KFD5" s="3485"/>
      <c r="KFE5" s="3485"/>
      <c r="KFF5" s="3485"/>
      <c r="KFG5" s="3485"/>
      <c r="KFH5" s="3485"/>
      <c r="KFI5" s="3485"/>
      <c r="KFJ5" s="3485"/>
      <c r="KFK5" s="3485"/>
      <c r="KFL5" s="3485"/>
      <c r="KFM5" s="3485"/>
      <c r="KFN5" s="3485"/>
      <c r="KFO5" s="3485"/>
      <c r="KFP5" s="3485"/>
      <c r="KFQ5" s="3485"/>
      <c r="KFR5" s="3485"/>
      <c r="KFS5" s="3485"/>
      <c r="KFT5" s="3485"/>
      <c r="KFU5" s="3485"/>
      <c r="KFV5" s="3485"/>
      <c r="KFW5" s="3485"/>
      <c r="KFX5" s="3485"/>
      <c r="KFY5" s="3485"/>
      <c r="KFZ5" s="3485"/>
      <c r="KGA5" s="3485"/>
      <c r="KGB5" s="3485"/>
      <c r="KGC5" s="3485"/>
      <c r="KGD5" s="3485"/>
      <c r="KGE5" s="3485"/>
      <c r="KGF5" s="3485"/>
      <c r="KGG5" s="3485"/>
      <c r="KGH5" s="3485"/>
      <c r="KGI5" s="3485"/>
      <c r="KGJ5" s="3485"/>
      <c r="KGK5" s="3485"/>
      <c r="KGL5" s="3485"/>
      <c r="KGM5" s="3485"/>
      <c r="KGN5" s="3485"/>
      <c r="KGO5" s="3485"/>
      <c r="KGP5" s="3485"/>
      <c r="KGQ5" s="3485"/>
      <c r="KGR5" s="3485"/>
      <c r="KGS5" s="3485"/>
      <c r="KGT5" s="3485"/>
      <c r="KGU5" s="3485"/>
      <c r="KGV5" s="3485"/>
      <c r="KGW5" s="3485"/>
      <c r="KGX5" s="3485"/>
      <c r="KGY5" s="3485"/>
      <c r="KGZ5" s="3485"/>
      <c r="KHA5" s="3485"/>
      <c r="KHB5" s="3485"/>
      <c r="KHC5" s="3485"/>
      <c r="KHD5" s="3485"/>
      <c r="KHE5" s="3485"/>
      <c r="KHF5" s="3485"/>
      <c r="KHG5" s="3485"/>
      <c r="KHH5" s="3485"/>
      <c r="KHI5" s="3485"/>
      <c r="KHJ5" s="3485"/>
      <c r="KHK5" s="3485"/>
      <c r="KHL5" s="3485"/>
      <c r="KHM5" s="3485"/>
      <c r="KHN5" s="3485"/>
      <c r="KHO5" s="3485"/>
      <c r="KHP5" s="3485"/>
      <c r="KHQ5" s="3485"/>
      <c r="KHR5" s="3485"/>
      <c r="KHS5" s="3485"/>
      <c r="KHT5" s="3485"/>
      <c r="KHU5" s="3485"/>
      <c r="KHV5" s="3485"/>
      <c r="KHW5" s="3485"/>
      <c r="KHX5" s="3485"/>
      <c r="KHY5" s="3485"/>
      <c r="KHZ5" s="3485"/>
      <c r="KIA5" s="3485"/>
      <c r="KIB5" s="3485"/>
      <c r="KIC5" s="3485"/>
      <c r="KID5" s="3485"/>
      <c r="KIE5" s="3485"/>
      <c r="KIF5" s="3485"/>
      <c r="KIG5" s="3485"/>
      <c r="KIH5" s="3485"/>
      <c r="KII5" s="3485"/>
      <c r="KIJ5" s="3485"/>
      <c r="KIK5" s="3485"/>
      <c r="KIL5" s="3485"/>
      <c r="KIM5" s="3485"/>
      <c r="KIN5" s="3485"/>
      <c r="KIO5" s="3485"/>
      <c r="KIP5" s="3485"/>
      <c r="KIQ5" s="3485"/>
      <c r="KIR5" s="3485"/>
      <c r="KIS5" s="3485"/>
      <c r="KIT5" s="3485"/>
      <c r="KIU5" s="3485"/>
      <c r="KIV5" s="3485"/>
      <c r="KIW5" s="3485"/>
      <c r="KIX5" s="3485"/>
      <c r="KIY5" s="3485"/>
      <c r="KIZ5" s="3485"/>
      <c r="KJA5" s="3485"/>
      <c r="KJB5" s="3485"/>
      <c r="KJC5" s="3485"/>
      <c r="KJD5" s="3485"/>
      <c r="KJE5" s="3485"/>
      <c r="KJF5" s="3485"/>
      <c r="KJG5" s="3485"/>
      <c r="KJH5" s="3485"/>
      <c r="KJI5" s="3485"/>
      <c r="KJJ5" s="3485"/>
      <c r="KJK5" s="3485"/>
      <c r="KJL5" s="3485"/>
      <c r="KJM5" s="3485"/>
      <c r="KJN5" s="3485"/>
      <c r="KJO5" s="3485"/>
      <c r="KJP5" s="3485"/>
      <c r="KJQ5" s="3485"/>
      <c r="KJR5" s="3485"/>
      <c r="KJS5" s="3485"/>
      <c r="KJT5" s="3485"/>
      <c r="KJU5" s="3485"/>
      <c r="KJV5" s="3485"/>
      <c r="KJW5" s="3485"/>
      <c r="KJX5" s="3485"/>
      <c r="KJY5" s="3485"/>
      <c r="KJZ5" s="3485"/>
      <c r="KKA5" s="3485"/>
      <c r="KKB5" s="3485"/>
      <c r="KKC5" s="3485"/>
      <c r="KKD5" s="3485"/>
      <c r="KKE5" s="3485"/>
      <c r="KKF5" s="3485"/>
      <c r="KKG5" s="3485"/>
      <c r="KKH5" s="3485"/>
      <c r="KKI5" s="3485"/>
      <c r="KKJ5" s="3485"/>
      <c r="KKK5" s="3485"/>
      <c r="KKL5" s="3485"/>
      <c r="KKM5" s="3485"/>
      <c r="KKN5" s="3485"/>
      <c r="KKO5" s="3485"/>
      <c r="KKP5" s="3485"/>
      <c r="KKQ5" s="3485"/>
      <c r="KKR5" s="3485"/>
      <c r="KKS5" s="3485"/>
      <c r="KKT5" s="3485"/>
      <c r="KKU5" s="3485"/>
      <c r="KKV5" s="3485"/>
      <c r="KKW5" s="3485"/>
      <c r="KKX5" s="3485"/>
      <c r="KKY5" s="3485"/>
      <c r="KKZ5" s="3485"/>
      <c r="KLA5" s="3485"/>
      <c r="KLB5" s="3485"/>
      <c r="KLC5" s="3485"/>
      <c r="KLD5" s="3485"/>
      <c r="KLE5" s="3485"/>
      <c r="KLF5" s="3485"/>
      <c r="KLG5" s="3485"/>
      <c r="KLH5" s="3485"/>
      <c r="KLI5" s="3485"/>
      <c r="KLJ5" s="3485"/>
      <c r="KLK5" s="3485"/>
      <c r="KLL5" s="3485"/>
      <c r="KLM5" s="3485"/>
      <c r="KLN5" s="3485"/>
      <c r="KLO5" s="3485"/>
      <c r="KLP5" s="3485"/>
      <c r="KLQ5" s="3485"/>
      <c r="KLR5" s="3485"/>
      <c r="KLS5" s="3485"/>
      <c r="KLT5" s="3485"/>
      <c r="KLU5" s="3485"/>
      <c r="KLV5" s="3485"/>
      <c r="KLW5" s="3485"/>
      <c r="KLX5" s="3485"/>
      <c r="KLY5" s="3485"/>
      <c r="KLZ5" s="3485"/>
      <c r="KMA5" s="3485"/>
      <c r="KMB5" s="3485"/>
      <c r="KMC5" s="3485"/>
      <c r="KMD5" s="3485"/>
      <c r="KME5" s="3485"/>
      <c r="KMF5" s="3485"/>
      <c r="KMG5" s="3485"/>
      <c r="KMH5" s="3485"/>
      <c r="KMI5" s="3485"/>
      <c r="KMJ5" s="3485"/>
      <c r="KMK5" s="3485"/>
      <c r="KML5" s="3485"/>
      <c r="KMM5" s="3485"/>
      <c r="KMN5" s="3485"/>
      <c r="KMO5" s="3485"/>
      <c r="KMP5" s="3485"/>
      <c r="KMQ5" s="3485"/>
      <c r="KMR5" s="3485"/>
      <c r="KMS5" s="3485"/>
      <c r="KMT5" s="3485"/>
      <c r="KMU5" s="3485"/>
      <c r="KMV5" s="3485"/>
      <c r="KMW5" s="3485"/>
      <c r="KMX5" s="3485"/>
      <c r="KMY5" s="3485"/>
      <c r="KMZ5" s="3485"/>
      <c r="KNA5" s="3485"/>
      <c r="KNB5" s="3485"/>
      <c r="KNC5" s="3485"/>
      <c r="KND5" s="3485"/>
      <c r="KNE5" s="3485"/>
      <c r="KNF5" s="3485"/>
      <c r="KNG5" s="3485"/>
      <c r="KNH5" s="3485"/>
      <c r="KNI5" s="3485"/>
      <c r="KNJ5" s="3485"/>
      <c r="KNK5" s="3485"/>
      <c r="KNL5" s="3485"/>
      <c r="KNM5" s="3485"/>
      <c r="KNN5" s="3485"/>
      <c r="KNO5" s="3485"/>
      <c r="KNP5" s="3485"/>
      <c r="KNQ5" s="3485"/>
      <c r="KNR5" s="3485"/>
      <c r="KNS5" s="3485"/>
      <c r="KNT5" s="3485"/>
      <c r="KNU5" s="3485"/>
      <c r="KNV5" s="3485"/>
      <c r="KNW5" s="3485"/>
      <c r="KNX5" s="3485"/>
      <c r="KNY5" s="3485"/>
      <c r="KNZ5" s="3485"/>
      <c r="KOA5" s="3485"/>
      <c r="KOB5" s="3485"/>
      <c r="KOC5" s="3485"/>
      <c r="KOD5" s="3485"/>
      <c r="KOE5" s="3485"/>
      <c r="KOF5" s="3485"/>
      <c r="KOG5" s="3485"/>
      <c r="KOH5" s="3485"/>
      <c r="KOI5" s="3485"/>
      <c r="KOJ5" s="3485"/>
      <c r="KOK5" s="3485"/>
      <c r="KOL5" s="3485"/>
      <c r="KOM5" s="3485"/>
      <c r="KON5" s="3485"/>
      <c r="KOO5" s="3485"/>
      <c r="KOP5" s="3485"/>
      <c r="KOQ5" s="3485"/>
      <c r="KOR5" s="3485"/>
      <c r="KOS5" s="3485"/>
      <c r="KOT5" s="3485"/>
      <c r="KOU5" s="3485"/>
      <c r="KOV5" s="3485"/>
      <c r="KOW5" s="3485"/>
      <c r="KOX5" s="3485"/>
      <c r="KOY5" s="3485"/>
      <c r="KOZ5" s="3485"/>
      <c r="KPA5" s="3485"/>
      <c r="KPB5" s="3485"/>
      <c r="KPC5" s="3485"/>
      <c r="KPD5" s="3485"/>
      <c r="KPE5" s="3485"/>
      <c r="KPF5" s="3485"/>
      <c r="KPG5" s="3485"/>
      <c r="KPH5" s="3485"/>
      <c r="KPI5" s="3485"/>
      <c r="KPJ5" s="3485"/>
      <c r="KPK5" s="3485"/>
      <c r="KPL5" s="3485"/>
      <c r="KPM5" s="3485"/>
      <c r="KPN5" s="3485"/>
      <c r="KPO5" s="3485"/>
      <c r="KPP5" s="3485"/>
      <c r="KPQ5" s="3485"/>
      <c r="KPR5" s="3485"/>
      <c r="KPS5" s="3485"/>
      <c r="KPT5" s="3485"/>
      <c r="KPU5" s="3485"/>
      <c r="KPV5" s="3485"/>
      <c r="KPW5" s="3485"/>
      <c r="KPX5" s="3485"/>
      <c r="KPY5" s="3485"/>
      <c r="KPZ5" s="3485"/>
      <c r="KQA5" s="3485"/>
      <c r="KQB5" s="3485"/>
      <c r="KQC5" s="3485"/>
      <c r="KQD5" s="3485"/>
      <c r="KQE5" s="3485"/>
      <c r="KQF5" s="3485"/>
      <c r="KQG5" s="3485"/>
      <c r="KQH5" s="3485"/>
      <c r="KQI5" s="3485"/>
      <c r="KQJ5" s="3485"/>
      <c r="KQK5" s="3485"/>
      <c r="KQL5" s="3485"/>
      <c r="KQM5" s="3485"/>
      <c r="KQN5" s="3485"/>
      <c r="KQO5" s="3485"/>
      <c r="KQP5" s="3485"/>
      <c r="KQQ5" s="3485"/>
      <c r="KQR5" s="3485"/>
      <c r="KQS5" s="3485"/>
      <c r="KQT5" s="3485"/>
      <c r="KQU5" s="3485"/>
      <c r="KQV5" s="3485"/>
      <c r="KQW5" s="3485"/>
      <c r="KQX5" s="3485"/>
      <c r="KQY5" s="3485"/>
      <c r="KQZ5" s="3485"/>
      <c r="KRA5" s="3485"/>
      <c r="KRB5" s="3485"/>
      <c r="KRC5" s="3485"/>
      <c r="KRD5" s="3485"/>
      <c r="KRE5" s="3485"/>
      <c r="KRF5" s="3485"/>
      <c r="KRG5" s="3485"/>
      <c r="KRH5" s="3485"/>
      <c r="KRI5" s="3485"/>
      <c r="KRJ5" s="3485"/>
      <c r="KRK5" s="3485"/>
      <c r="KRL5" s="3485"/>
      <c r="KRM5" s="3485"/>
      <c r="KRN5" s="3485"/>
      <c r="KRO5" s="3485"/>
      <c r="KRP5" s="3485"/>
      <c r="KRQ5" s="3485"/>
      <c r="KRR5" s="3485"/>
      <c r="KRS5" s="3485"/>
      <c r="KRT5" s="3485"/>
      <c r="KRU5" s="3485"/>
      <c r="KRV5" s="3485"/>
      <c r="KRW5" s="3485"/>
      <c r="KRX5" s="3485"/>
      <c r="KRY5" s="3485"/>
      <c r="KRZ5" s="3485"/>
      <c r="KSA5" s="3485"/>
      <c r="KSB5" s="3485"/>
      <c r="KSC5" s="3485"/>
      <c r="KSD5" s="3485"/>
      <c r="KSE5" s="3485"/>
      <c r="KSF5" s="3485"/>
      <c r="KSG5" s="3485"/>
      <c r="KSH5" s="3485"/>
      <c r="KSI5" s="3485"/>
      <c r="KSJ5" s="3485"/>
      <c r="KSK5" s="3485"/>
      <c r="KSL5" s="3485"/>
      <c r="KSM5" s="3485"/>
      <c r="KSN5" s="3485"/>
      <c r="KSO5" s="3485"/>
      <c r="KSP5" s="3485"/>
      <c r="KSQ5" s="3485"/>
      <c r="KSR5" s="3485"/>
      <c r="KSS5" s="3485"/>
      <c r="KST5" s="3485"/>
      <c r="KSU5" s="3485"/>
      <c r="KSV5" s="3485"/>
      <c r="KSW5" s="3485"/>
      <c r="KSX5" s="3485"/>
      <c r="KSY5" s="3485"/>
      <c r="KSZ5" s="3485"/>
      <c r="KTA5" s="3485"/>
      <c r="KTB5" s="3485"/>
      <c r="KTC5" s="3485"/>
      <c r="KTD5" s="3485"/>
      <c r="KTE5" s="3485"/>
      <c r="KTF5" s="3485"/>
      <c r="KTG5" s="3485"/>
      <c r="KTH5" s="3485"/>
      <c r="KTI5" s="3485"/>
      <c r="KTJ5" s="3485"/>
      <c r="KTK5" s="3485"/>
      <c r="KTL5" s="3485"/>
      <c r="KTM5" s="3485"/>
      <c r="KTN5" s="3485"/>
      <c r="KTO5" s="3485"/>
      <c r="KTP5" s="3485"/>
      <c r="KTQ5" s="3485"/>
      <c r="KTR5" s="3485"/>
      <c r="KTS5" s="3485"/>
      <c r="KTT5" s="3485"/>
      <c r="KTU5" s="3485"/>
      <c r="KTV5" s="3485"/>
      <c r="KTW5" s="3485"/>
      <c r="KTX5" s="3485"/>
      <c r="KTY5" s="3485"/>
      <c r="KTZ5" s="3485"/>
      <c r="KUA5" s="3485"/>
      <c r="KUB5" s="3485"/>
      <c r="KUC5" s="3485"/>
      <c r="KUD5" s="3485"/>
      <c r="KUE5" s="3485"/>
      <c r="KUF5" s="3485"/>
      <c r="KUG5" s="3485"/>
      <c r="KUH5" s="3485"/>
      <c r="KUI5" s="3485"/>
      <c r="KUJ5" s="3485"/>
      <c r="KUK5" s="3485"/>
      <c r="KUL5" s="3485"/>
      <c r="KUM5" s="3485"/>
      <c r="KUN5" s="3485"/>
      <c r="KUO5" s="3485"/>
      <c r="KUP5" s="3485"/>
      <c r="KUQ5" s="3485"/>
      <c r="KUR5" s="3485"/>
      <c r="KUS5" s="3485"/>
      <c r="KUT5" s="3485"/>
      <c r="KUU5" s="3485"/>
      <c r="KUV5" s="3485"/>
      <c r="KUW5" s="3485"/>
      <c r="KUX5" s="3485"/>
      <c r="KUY5" s="3485"/>
      <c r="KUZ5" s="3485"/>
      <c r="KVA5" s="3485"/>
      <c r="KVB5" s="3485"/>
      <c r="KVC5" s="3485"/>
      <c r="KVD5" s="3485"/>
      <c r="KVE5" s="3485"/>
      <c r="KVF5" s="3485"/>
      <c r="KVG5" s="3485"/>
      <c r="KVH5" s="3485"/>
      <c r="KVI5" s="3485"/>
      <c r="KVJ5" s="3485"/>
      <c r="KVK5" s="3485"/>
      <c r="KVL5" s="3485"/>
      <c r="KVM5" s="3485"/>
      <c r="KVN5" s="3485"/>
      <c r="KVO5" s="3485"/>
      <c r="KVP5" s="3485"/>
      <c r="KVQ5" s="3485"/>
      <c r="KVR5" s="3485"/>
      <c r="KVS5" s="3485"/>
      <c r="KVT5" s="3485"/>
      <c r="KVU5" s="3485"/>
      <c r="KVV5" s="3485"/>
      <c r="KVW5" s="3485"/>
      <c r="KVX5" s="3485"/>
      <c r="KVY5" s="3485"/>
      <c r="KVZ5" s="3485"/>
      <c r="KWA5" s="3485"/>
      <c r="KWB5" s="3485"/>
      <c r="KWC5" s="3485"/>
      <c r="KWD5" s="3485"/>
      <c r="KWE5" s="3485"/>
      <c r="KWF5" s="3485"/>
      <c r="KWG5" s="3485"/>
      <c r="KWH5" s="3485"/>
      <c r="KWI5" s="3485"/>
      <c r="KWJ5" s="3485"/>
      <c r="KWK5" s="3485"/>
      <c r="KWL5" s="3485"/>
      <c r="KWM5" s="3485"/>
      <c r="KWN5" s="3485"/>
      <c r="KWO5" s="3485"/>
      <c r="KWP5" s="3485"/>
      <c r="KWQ5" s="3485"/>
      <c r="KWR5" s="3485"/>
      <c r="KWS5" s="3485"/>
      <c r="KWT5" s="3485"/>
      <c r="KWU5" s="3485"/>
      <c r="KWV5" s="3485"/>
      <c r="KWW5" s="3485"/>
      <c r="KWX5" s="3485"/>
      <c r="KWY5" s="3485"/>
      <c r="KWZ5" s="3485"/>
      <c r="KXA5" s="3485"/>
      <c r="KXB5" s="3485"/>
      <c r="KXC5" s="3485"/>
      <c r="KXD5" s="3485"/>
      <c r="KXE5" s="3485"/>
      <c r="KXF5" s="3485"/>
      <c r="KXG5" s="3485"/>
      <c r="KXH5" s="3485"/>
      <c r="KXI5" s="3485"/>
      <c r="KXJ5" s="3485"/>
      <c r="KXK5" s="3485"/>
      <c r="KXL5" s="3485"/>
      <c r="KXM5" s="3485"/>
      <c r="KXN5" s="3485"/>
      <c r="KXO5" s="3485"/>
      <c r="KXP5" s="3485"/>
      <c r="KXQ5" s="3485"/>
      <c r="KXR5" s="3485"/>
      <c r="KXS5" s="3485"/>
      <c r="KXT5" s="3485"/>
      <c r="KXU5" s="3485"/>
      <c r="KXV5" s="3485"/>
      <c r="KXW5" s="3485"/>
      <c r="KXX5" s="3485"/>
      <c r="KXY5" s="3485"/>
      <c r="KXZ5" s="3485"/>
      <c r="KYA5" s="3485"/>
      <c r="KYB5" s="3485"/>
      <c r="KYC5" s="3485"/>
      <c r="KYD5" s="3485"/>
      <c r="KYE5" s="3485"/>
      <c r="KYF5" s="3485"/>
      <c r="KYG5" s="3485"/>
      <c r="KYH5" s="3485"/>
      <c r="KYI5" s="3485"/>
      <c r="KYJ5" s="3485"/>
      <c r="KYK5" s="3485"/>
      <c r="KYL5" s="3485"/>
      <c r="KYM5" s="3485"/>
      <c r="KYN5" s="3485"/>
      <c r="KYO5" s="3485"/>
      <c r="KYP5" s="3485"/>
      <c r="KYQ5" s="3485"/>
      <c r="KYR5" s="3485"/>
      <c r="KYS5" s="3485"/>
      <c r="KYT5" s="3485"/>
      <c r="KYU5" s="3485"/>
      <c r="KYV5" s="3485"/>
      <c r="KYW5" s="3485"/>
      <c r="KYX5" s="3485"/>
      <c r="KYY5" s="3485"/>
      <c r="KYZ5" s="3485"/>
      <c r="KZA5" s="3485"/>
      <c r="KZB5" s="3485"/>
      <c r="KZC5" s="3485"/>
      <c r="KZD5" s="3485"/>
      <c r="KZE5" s="3485"/>
      <c r="KZF5" s="3485"/>
      <c r="KZG5" s="3485"/>
      <c r="KZH5" s="3485"/>
      <c r="KZI5" s="3485"/>
      <c r="KZJ5" s="3485"/>
      <c r="KZK5" s="3485"/>
      <c r="KZL5" s="3485"/>
      <c r="KZM5" s="3485"/>
      <c r="KZN5" s="3485"/>
      <c r="KZO5" s="3485"/>
      <c r="KZP5" s="3485"/>
      <c r="KZQ5" s="3485"/>
      <c r="KZR5" s="3485"/>
      <c r="KZS5" s="3485"/>
      <c r="KZT5" s="3485"/>
      <c r="KZU5" s="3485"/>
      <c r="KZV5" s="3485"/>
      <c r="KZW5" s="3485"/>
      <c r="KZX5" s="3485"/>
      <c r="KZY5" s="3485"/>
      <c r="KZZ5" s="3485"/>
      <c r="LAA5" s="3485"/>
      <c r="LAB5" s="3485"/>
      <c r="LAC5" s="3485"/>
      <c r="LAD5" s="3485"/>
      <c r="LAE5" s="3485"/>
      <c r="LAF5" s="3485"/>
      <c r="LAG5" s="3485"/>
      <c r="LAH5" s="3485"/>
      <c r="LAI5" s="3485"/>
      <c r="LAJ5" s="3485"/>
      <c r="LAK5" s="3485"/>
      <c r="LAL5" s="3485"/>
      <c r="LAM5" s="3485"/>
      <c r="LAN5" s="3485"/>
      <c r="LAO5" s="3485"/>
      <c r="LAP5" s="3485"/>
      <c r="LAQ5" s="3485"/>
      <c r="LAR5" s="3485"/>
      <c r="LAS5" s="3485"/>
      <c r="LAT5" s="3485"/>
      <c r="LAU5" s="3485"/>
      <c r="LAV5" s="3485"/>
      <c r="LAW5" s="3485"/>
      <c r="LAX5" s="3485"/>
      <c r="LAY5" s="3485"/>
      <c r="LAZ5" s="3485"/>
      <c r="LBA5" s="3485"/>
      <c r="LBB5" s="3485"/>
      <c r="LBC5" s="3485"/>
      <c r="LBD5" s="3485"/>
      <c r="LBE5" s="3485"/>
      <c r="LBF5" s="3485"/>
      <c r="LBG5" s="3485"/>
      <c r="LBH5" s="3485"/>
      <c r="LBI5" s="3485"/>
      <c r="LBJ5" s="3485"/>
      <c r="LBK5" s="3485"/>
      <c r="LBL5" s="3485"/>
      <c r="LBM5" s="3485"/>
      <c r="LBN5" s="3485"/>
      <c r="LBO5" s="3485"/>
      <c r="LBP5" s="3485"/>
      <c r="LBQ5" s="3485"/>
      <c r="LBR5" s="3485"/>
      <c r="LBS5" s="3485"/>
      <c r="LBT5" s="3485"/>
      <c r="LBU5" s="3485"/>
      <c r="LBV5" s="3485"/>
      <c r="LBW5" s="3485"/>
      <c r="LBX5" s="3485"/>
      <c r="LBY5" s="3485"/>
      <c r="LBZ5" s="3485"/>
      <c r="LCA5" s="3485"/>
      <c r="LCB5" s="3485"/>
      <c r="LCC5" s="3485"/>
      <c r="LCD5" s="3485"/>
      <c r="LCE5" s="3485"/>
      <c r="LCF5" s="3485"/>
      <c r="LCG5" s="3485"/>
      <c r="LCH5" s="3485"/>
      <c r="LCI5" s="3485"/>
      <c r="LCJ5" s="3485"/>
      <c r="LCK5" s="3485"/>
      <c r="LCL5" s="3485"/>
      <c r="LCM5" s="3485"/>
      <c r="LCN5" s="3485"/>
      <c r="LCO5" s="3485"/>
      <c r="LCP5" s="3485"/>
      <c r="LCQ5" s="3485"/>
      <c r="LCR5" s="3485"/>
      <c r="LCS5" s="3485"/>
      <c r="LCT5" s="3485"/>
      <c r="LCU5" s="3485"/>
      <c r="LCV5" s="3485"/>
      <c r="LCW5" s="3485"/>
      <c r="LCX5" s="3485"/>
      <c r="LCY5" s="3485"/>
      <c r="LCZ5" s="3485"/>
      <c r="LDA5" s="3485"/>
      <c r="LDB5" s="3485"/>
      <c r="LDC5" s="3485"/>
      <c r="LDD5" s="3485"/>
      <c r="LDE5" s="3485"/>
      <c r="LDF5" s="3485"/>
      <c r="LDG5" s="3485"/>
      <c r="LDH5" s="3485"/>
      <c r="LDI5" s="3485"/>
      <c r="LDJ5" s="3485"/>
      <c r="LDK5" s="3485"/>
      <c r="LDL5" s="3485"/>
      <c r="LDM5" s="3485"/>
      <c r="LDN5" s="3485"/>
      <c r="LDO5" s="3485"/>
      <c r="LDP5" s="3485"/>
      <c r="LDQ5" s="3485"/>
      <c r="LDR5" s="3485"/>
      <c r="LDS5" s="3485"/>
      <c r="LDT5" s="3485"/>
      <c r="LDU5" s="3485"/>
      <c r="LDV5" s="3485"/>
      <c r="LDW5" s="3485"/>
      <c r="LDX5" s="3485"/>
      <c r="LDY5" s="3485"/>
      <c r="LDZ5" s="3485"/>
      <c r="LEA5" s="3485"/>
      <c r="LEB5" s="3485"/>
      <c r="LEC5" s="3485"/>
      <c r="LED5" s="3485"/>
      <c r="LEE5" s="3485"/>
      <c r="LEF5" s="3485"/>
      <c r="LEG5" s="3485"/>
      <c r="LEH5" s="3485"/>
      <c r="LEI5" s="3485"/>
      <c r="LEJ5" s="3485"/>
      <c r="LEK5" s="3485"/>
      <c r="LEL5" s="3485"/>
      <c r="LEM5" s="3485"/>
      <c r="LEN5" s="3485"/>
      <c r="LEO5" s="3485"/>
      <c r="LEP5" s="3485"/>
      <c r="LEQ5" s="3485"/>
      <c r="LER5" s="3485"/>
      <c r="LES5" s="3485"/>
      <c r="LET5" s="3485"/>
      <c r="LEU5" s="3485"/>
      <c r="LEV5" s="3485"/>
      <c r="LEW5" s="3485"/>
      <c r="LEX5" s="3485"/>
      <c r="LEY5" s="3485"/>
      <c r="LEZ5" s="3485"/>
      <c r="LFA5" s="3485"/>
      <c r="LFB5" s="3485"/>
      <c r="LFC5" s="3485"/>
      <c r="LFD5" s="3485"/>
      <c r="LFE5" s="3485"/>
      <c r="LFF5" s="3485"/>
      <c r="LFG5" s="3485"/>
      <c r="LFH5" s="3485"/>
      <c r="LFI5" s="3485"/>
      <c r="LFJ5" s="3485"/>
      <c r="LFK5" s="3485"/>
      <c r="LFL5" s="3485"/>
      <c r="LFM5" s="3485"/>
      <c r="LFN5" s="3485"/>
      <c r="LFO5" s="3485"/>
      <c r="LFP5" s="3485"/>
      <c r="LFQ5" s="3485"/>
      <c r="LFR5" s="3485"/>
      <c r="LFS5" s="3485"/>
      <c r="LFT5" s="3485"/>
      <c r="LFU5" s="3485"/>
      <c r="LFV5" s="3485"/>
      <c r="LFW5" s="3485"/>
      <c r="LFX5" s="3485"/>
      <c r="LFY5" s="3485"/>
      <c r="LFZ5" s="3485"/>
      <c r="LGA5" s="3485"/>
      <c r="LGB5" s="3485"/>
      <c r="LGC5" s="3485"/>
      <c r="LGD5" s="3485"/>
      <c r="LGE5" s="3485"/>
      <c r="LGF5" s="3485"/>
      <c r="LGG5" s="3485"/>
      <c r="LGH5" s="3485"/>
      <c r="LGI5" s="3485"/>
      <c r="LGJ5" s="3485"/>
      <c r="LGK5" s="3485"/>
      <c r="LGL5" s="3485"/>
      <c r="LGM5" s="3485"/>
      <c r="LGN5" s="3485"/>
      <c r="LGO5" s="3485"/>
      <c r="LGP5" s="3485"/>
      <c r="LGQ5" s="3485"/>
      <c r="LGR5" s="3485"/>
      <c r="LGS5" s="3485"/>
      <c r="LGT5" s="3485"/>
      <c r="LGU5" s="3485"/>
      <c r="LGV5" s="3485"/>
      <c r="LGW5" s="3485"/>
      <c r="LGX5" s="3485"/>
      <c r="LGY5" s="3485"/>
      <c r="LGZ5" s="3485"/>
      <c r="LHA5" s="3485"/>
      <c r="LHB5" s="3485"/>
      <c r="LHC5" s="3485"/>
      <c r="LHD5" s="3485"/>
      <c r="LHE5" s="3485"/>
      <c r="LHF5" s="3485"/>
      <c r="LHG5" s="3485"/>
      <c r="LHH5" s="3485"/>
      <c r="LHI5" s="3485"/>
      <c r="LHJ5" s="3485"/>
      <c r="LHK5" s="3485"/>
      <c r="LHL5" s="3485"/>
      <c r="LHM5" s="3485"/>
      <c r="LHN5" s="3485"/>
      <c r="LHO5" s="3485"/>
      <c r="LHP5" s="3485"/>
      <c r="LHQ5" s="3485"/>
      <c r="LHR5" s="3485"/>
      <c r="LHS5" s="3485"/>
      <c r="LHT5" s="3485"/>
      <c r="LHU5" s="3485"/>
      <c r="LHV5" s="3485"/>
      <c r="LHW5" s="3485"/>
      <c r="LHX5" s="3485"/>
      <c r="LHY5" s="3485"/>
      <c r="LHZ5" s="3485"/>
      <c r="LIA5" s="3485"/>
      <c r="LIB5" s="3485"/>
      <c r="LIC5" s="3485"/>
      <c r="LID5" s="3485"/>
      <c r="LIE5" s="3485"/>
      <c r="LIF5" s="3485"/>
      <c r="LIG5" s="3485"/>
      <c r="LIH5" s="3485"/>
      <c r="LII5" s="3485"/>
      <c r="LIJ5" s="3485"/>
      <c r="LIK5" s="3485"/>
      <c r="LIL5" s="3485"/>
      <c r="LIM5" s="3485"/>
      <c r="LIN5" s="3485"/>
      <c r="LIO5" s="3485"/>
      <c r="LIP5" s="3485"/>
      <c r="LIQ5" s="3485"/>
      <c r="LIR5" s="3485"/>
      <c r="LIS5" s="3485"/>
      <c r="LIT5" s="3485"/>
      <c r="LIU5" s="3485"/>
      <c r="LIV5" s="3485"/>
      <c r="LIW5" s="3485"/>
      <c r="LIX5" s="3485"/>
      <c r="LIY5" s="3485"/>
      <c r="LIZ5" s="3485"/>
      <c r="LJA5" s="3485"/>
      <c r="LJB5" s="3485"/>
      <c r="LJC5" s="3485"/>
      <c r="LJD5" s="3485"/>
      <c r="LJE5" s="3485"/>
      <c r="LJF5" s="3485"/>
      <c r="LJG5" s="3485"/>
      <c r="LJH5" s="3485"/>
      <c r="LJI5" s="3485"/>
      <c r="LJJ5" s="3485"/>
      <c r="LJK5" s="3485"/>
      <c r="LJL5" s="3485"/>
      <c r="LJM5" s="3485"/>
      <c r="LJN5" s="3485"/>
      <c r="LJO5" s="3485"/>
      <c r="LJP5" s="3485"/>
      <c r="LJQ5" s="3485"/>
      <c r="LJR5" s="3485"/>
      <c r="LJS5" s="3485"/>
      <c r="LJT5" s="3485"/>
      <c r="LJU5" s="3485"/>
      <c r="LJV5" s="3485"/>
      <c r="LJW5" s="3485"/>
      <c r="LJX5" s="3485"/>
      <c r="LJY5" s="3485"/>
      <c r="LJZ5" s="3485"/>
      <c r="LKA5" s="3485"/>
      <c r="LKB5" s="3485"/>
      <c r="LKC5" s="3485"/>
      <c r="LKD5" s="3485"/>
      <c r="LKE5" s="3485"/>
      <c r="LKF5" s="3485"/>
      <c r="LKG5" s="3485"/>
      <c r="LKH5" s="3485"/>
      <c r="LKI5" s="3485"/>
      <c r="LKJ5" s="3485"/>
      <c r="LKK5" s="3485"/>
      <c r="LKL5" s="3485"/>
      <c r="LKM5" s="3485"/>
      <c r="LKN5" s="3485"/>
      <c r="LKO5" s="3485"/>
      <c r="LKP5" s="3485"/>
      <c r="LKQ5" s="3485"/>
      <c r="LKR5" s="3485"/>
      <c r="LKS5" s="3485"/>
      <c r="LKT5" s="3485"/>
      <c r="LKU5" s="3485"/>
      <c r="LKV5" s="3485"/>
      <c r="LKW5" s="3485"/>
      <c r="LKX5" s="3485"/>
      <c r="LKY5" s="3485"/>
      <c r="LKZ5" s="3485"/>
      <c r="LLA5" s="3485"/>
      <c r="LLB5" s="3485"/>
      <c r="LLC5" s="3485"/>
      <c r="LLD5" s="3485"/>
      <c r="LLE5" s="3485"/>
      <c r="LLF5" s="3485"/>
      <c r="LLG5" s="3485"/>
      <c r="LLH5" s="3485"/>
      <c r="LLI5" s="3485"/>
      <c r="LLJ5" s="3485"/>
      <c r="LLK5" s="3485"/>
      <c r="LLL5" s="3485"/>
      <c r="LLM5" s="3485"/>
      <c r="LLN5" s="3485"/>
      <c r="LLO5" s="3485"/>
      <c r="LLP5" s="3485"/>
      <c r="LLQ5" s="3485"/>
      <c r="LLR5" s="3485"/>
      <c r="LLS5" s="3485"/>
      <c r="LLT5" s="3485"/>
      <c r="LLU5" s="3485"/>
      <c r="LLV5" s="3485"/>
      <c r="LLW5" s="3485"/>
      <c r="LLX5" s="3485"/>
      <c r="LLY5" s="3485"/>
      <c r="LLZ5" s="3485"/>
      <c r="LMA5" s="3485"/>
      <c r="LMB5" s="3485"/>
      <c r="LMC5" s="3485"/>
      <c r="LMD5" s="3485"/>
      <c r="LME5" s="3485"/>
      <c r="LMF5" s="3485"/>
      <c r="LMG5" s="3485"/>
      <c r="LMH5" s="3485"/>
      <c r="LMI5" s="3485"/>
      <c r="LMJ5" s="3485"/>
      <c r="LMK5" s="3485"/>
      <c r="LML5" s="3485"/>
      <c r="LMM5" s="3485"/>
      <c r="LMN5" s="3485"/>
      <c r="LMO5" s="3485"/>
      <c r="LMP5" s="3485"/>
      <c r="LMQ5" s="3485"/>
      <c r="LMR5" s="3485"/>
      <c r="LMS5" s="3485"/>
      <c r="LMT5" s="3485"/>
      <c r="LMU5" s="3485"/>
      <c r="LMV5" s="3485"/>
      <c r="LMW5" s="3485"/>
      <c r="LMX5" s="3485"/>
      <c r="LMY5" s="3485"/>
      <c r="LMZ5" s="3485"/>
      <c r="LNA5" s="3485"/>
      <c r="LNB5" s="3485"/>
      <c r="LNC5" s="3485"/>
      <c r="LND5" s="3485"/>
      <c r="LNE5" s="3485"/>
      <c r="LNF5" s="3485"/>
      <c r="LNG5" s="3485"/>
      <c r="LNH5" s="3485"/>
      <c r="LNI5" s="3485"/>
      <c r="LNJ5" s="3485"/>
      <c r="LNK5" s="3485"/>
      <c r="LNL5" s="3485"/>
      <c r="LNM5" s="3485"/>
      <c r="LNN5" s="3485"/>
      <c r="LNO5" s="3485"/>
      <c r="LNP5" s="3485"/>
      <c r="LNQ5" s="3485"/>
      <c r="LNR5" s="3485"/>
      <c r="LNS5" s="3485"/>
      <c r="LNT5" s="3485"/>
      <c r="LNU5" s="3485"/>
      <c r="LNV5" s="3485"/>
      <c r="LNW5" s="3485"/>
      <c r="LNX5" s="3485"/>
      <c r="LNY5" s="3485"/>
      <c r="LNZ5" s="3485"/>
      <c r="LOA5" s="3485"/>
      <c r="LOB5" s="3485"/>
      <c r="LOC5" s="3485"/>
      <c r="LOD5" s="3485"/>
      <c r="LOE5" s="3485"/>
      <c r="LOF5" s="3485"/>
      <c r="LOG5" s="3485"/>
      <c r="LOH5" s="3485"/>
      <c r="LOI5" s="3485"/>
      <c r="LOJ5" s="3485"/>
      <c r="LOK5" s="3485"/>
      <c r="LOL5" s="3485"/>
      <c r="LOM5" s="3485"/>
      <c r="LON5" s="3485"/>
      <c r="LOO5" s="3485"/>
      <c r="LOP5" s="3485"/>
      <c r="LOQ5" s="3485"/>
      <c r="LOR5" s="3485"/>
      <c r="LOS5" s="3485"/>
      <c r="LOT5" s="3485"/>
      <c r="LOU5" s="3485"/>
      <c r="LOV5" s="3485"/>
      <c r="LOW5" s="3485"/>
      <c r="LOX5" s="3485"/>
      <c r="LOY5" s="3485"/>
      <c r="LOZ5" s="3485"/>
      <c r="LPA5" s="3485"/>
      <c r="LPB5" s="3485"/>
      <c r="LPC5" s="3485"/>
      <c r="LPD5" s="3485"/>
      <c r="LPE5" s="3485"/>
      <c r="LPF5" s="3485"/>
      <c r="LPG5" s="3485"/>
      <c r="LPH5" s="3485"/>
      <c r="LPI5" s="3485"/>
      <c r="LPJ5" s="3485"/>
      <c r="LPK5" s="3485"/>
      <c r="LPL5" s="3485"/>
      <c r="LPM5" s="3485"/>
      <c r="LPN5" s="3485"/>
      <c r="LPO5" s="3485"/>
      <c r="LPP5" s="3485"/>
      <c r="LPQ5" s="3485"/>
      <c r="LPR5" s="3485"/>
      <c r="LPS5" s="3485"/>
      <c r="LPT5" s="3485"/>
      <c r="LPU5" s="3485"/>
      <c r="LPV5" s="3485"/>
      <c r="LPW5" s="3485"/>
      <c r="LPX5" s="3485"/>
      <c r="LPY5" s="3485"/>
      <c r="LPZ5" s="3485"/>
      <c r="LQA5" s="3485"/>
      <c r="LQB5" s="3485"/>
      <c r="LQC5" s="3485"/>
      <c r="LQD5" s="3485"/>
      <c r="LQE5" s="3485"/>
      <c r="LQF5" s="3485"/>
      <c r="LQG5" s="3485"/>
      <c r="LQH5" s="3485"/>
      <c r="LQI5" s="3485"/>
      <c r="LQJ5" s="3485"/>
      <c r="LQK5" s="3485"/>
      <c r="LQL5" s="3485"/>
      <c r="LQM5" s="3485"/>
      <c r="LQN5" s="3485"/>
      <c r="LQO5" s="3485"/>
      <c r="LQP5" s="3485"/>
      <c r="LQQ5" s="3485"/>
      <c r="LQR5" s="3485"/>
      <c r="LQS5" s="3485"/>
      <c r="LQT5" s="3485"/>
      <c r="LQU5" s="3485"/>
      <c r="LQV5" s="3485"/>
      <c r="LQW5" s="3485"/>
      <c r="LQX5" s="3485"/>
      <c r="LQY5" s="3485"/>
      <c r="LQZ5" s="3485"/>
      <c r="LRA5" s="3485"/>
      <c r="LRB5" s="3485"/>
      <c r="LRC5" s="3485"/>
      <c r="LRD5" s="3485"/>
      <c r="LRE5" s="3485"/>
      <c r="LRF5" s="3485"/>
      <c r="LRG5" s="3485"/>
      <c r="LRH5" s="3485"/>
      <c r="LRI5" s="3485"/>
      <c r="LRJ5" s="3485"/>
      <c r="LRK5" s="3485"/>
      <c r="LRL5" s="3485"/>
      <c r="LRM5" s="3485"/>
      <c r="LRN5" s="3485"/>
      <c r="LRO5" s="3485"/>
      <c r="LRP5" s="3485"/>
      <c r="LRQ5" s="3485"/>
      <c r="LRR5" s="3485"/>
      <c r="LRS5" s="3485"/>
      <c r="LRT5" s="3485"/>
      <c r="LRU5" s="3485"/>
      <c r="LRV5" s="3485"/>
      <c r="LRW5" s="3485"/>
      <c r="LRX5" s="3485"/>
      <c r="LRY5" s="3485"/>
      <c r="LRZ5" s="3485"/>
      <c r="LSA5" s="3485"/>
      <c r="LSB5" s="3485"/>
      <c r="LSC5" s="3485"/>
      <c r="LSD5" s="3485"/>
      <c r="LSE5" s="3485"/>
      <c r="LSF5" s="3485"/>
      <c r="LSG5" s="3485"/>
      <c r="LSH5" s="3485"/>
      <c r="LSI5" s="3485"/>
      <c r="LSJ5" s="3485"/>
      <c r="LSK5" s="3485"/>
      <c r="LSL5" s="3485"/>
      <c r="LSM5" s="3485"/>
      <c r="LSN5" s="3485"/>
      <c r="LSO5" s="3485"/>
      <c r="LSP5" s="3485"/>
      <c r="LSQ5" s="3485"/>
      <c r="LSR5" s="3485"/>
      <c r="LSS5" s="3485"/>
      <c r="LST5" s="3485"/>
      <c r="LSU5" s="3485"/>
      <c r="LSV5" s="3485"/>
      <c r="LSW5" s="3485"/>
      <c r="LSX5" s="3485"/>
      <c r="LSY5" s="3485"/>
      <c r="LSZ5" s="3485"/>
      <c r="LTA5" s="3485"/>
      <c r="LTB5" s="3485"/>
      <c r="LTC5" s="3485"/>
      <c r="LTD5" s="3485"/>
      <c r="LTE5" s="3485"/>
      <c r="LTF5" s="3485"/>
      <c r="LTG5" s="3485"/>
      <c r="LTH5" s="3485"/>
      <c r="LTI5" s="3485"/>
      <c r="LTJ5" s="3485"/>
      <c r="LTK5" s="3485"/>
      <c r="LTL5" s="3485"/>
      <c r="LTM5" s="3485"/>
      <c r="LTN5" s="3485"/>
      <c r="LTO5" s="3485"/>
      <c r="LTP5" s="3485"/>
      <c r="LTQ5" s="3485"/>
      <c r="LTR5" s="3485"/>
      <c r="LTS5" s="3485"/>
      <c r="LTT5" s="3485"/>
      <c r="LTU5" s="3485"/>
      <c r="LTV5" s="3485"/>
      <c r="LTW5" s="3485"/>
      <c r="LTX5" s="3485"/>
      <c r="LTY5" s="3485"/>
      <c r="LTZ5" s="3485"/>
      <c r="LUA5" s="3485"/>
      <c r="LUB5" s="3485"/>
      <c r="LUC5" s="3485"/>
      <c r="LUD5" s="3485"/>
      <c r="LUE5" s="3485"/>
      <c r="LUF5" s="3485"/>
      <c r="LUG5" s="3485"/>
      <c r="LUH5" s="3485"/>
      <c r="LUI5" s="3485"/>
      <c r="LUJ5" s="3485"/>
      <c r="LUK5" s="3485"/>
      <c r="LUL5" s="3485"/>
      <c r="LUM5" s="3485"/>
      <c r="LUN5" s="3485"/>
      <c r="LUO5" s="3485"/>
      <c r="LUP5" s="3485"/>
      <c r="LUQ5" s="3485"/>
      <c r="LUR5" s="3485"/>
      <c r="LUS5" s="3485"/>
      <c r="LUT5" s="3485"/>
      <c r="LUU5" s="3485"/>
      <c r="LUV5" s="3485"/>
      <c r="LUW5" s="3485"/>
      <c r="LUX5" s="3485"/>
      <c r="LUY5" s="3485"/>
      <c r="LUZ5" s="3485"/>
      <c r="LVA5" s="3485"/>
      <c r="LVB5" s="3485"/>
      <c r="LVC5" s="3485"/>
      <c r="LVD5" s="3485"/>
      <c r="LVE5" s="3485"/>
      <c r="LVF5" s="3485"/>
      <c r="LVG5" s="3485"/>
      <c r="LVH5" s="3485"/>
      <c r="LVI5" s="3485"/>
      <c r="LVJ5" s="3485"/>
      <c r="LVK5" s="3485"/>
      <c r="LVL5" s="3485"/>
      <c r="LVM5" s="3485"/>
      <c r="LVN5" s="3485"/>
      <c r="LVO5" s="3485"/>
      <c r="LVP5" s="3485"/>
      <c r="LVQ5" s="3485"/>
      <c r="LVR5" s="3485"/>
      <c r="LVS5" s="3485"/>
      <c r="LVT5" s="3485"/>
      <c r="LVU5" s="3485"/>
      <c r="LVV5" s="3485"/>
      <c r="LVW5" s="3485"/>
      <c r="LVX5" s="3485"/>
      <c r="LVY5" s="3485"/>
      <c r="LVZ5" s="3485"/>
      <c r="LWA5" s="3485"/>
      <c r="LWB5" s="3485"/>
      <c r="LWC5" s="3485"/>
      <c r="LWD5" s="3485"/>
      <c r="LWE5" s="3485"/>
      <c r="LWF5" s="3485"/>
      <c r="LWG5" s="3485"/>
      <c r="LWH5" s="3485"/>
      <c r="LWI5" s="3485"/>
      <c r="LWJ5" s="3485"/>
      <c r="LWK5" s="3485"/>
      <c r="LWL5" s="3485"/>
      <c r="LWM5" s="3485"/>
      <c r="LWN5" s="3485"/>
      <c r="LWO5" s="3485"/>
      <c r="LWP5" s="3485"/>
      <c r="LWQ5" s="3485"/>
      <c r="LWR5" s="3485"/>
      <c r="LWS5" s="3485"/>
      <c r="LWT5" s="3485"/>
      <c r="LWU5" s="3485"/>
      <c r="LWV5" s="3485"/>
      <c r="LWW5" s="3485"/>
      <c r="LWX5" s="3485"/>
      <c r="LWY5" s="3485"/>
      <c r="LWZ5" s="3485"/>
      <c r="LXA5" s="3485"/>
      <c r="LXB5" s="3485"/>
      <c r="LXC5" s="3485"/>
      <c r="LXD5" s="3485"/>
      <c r="LXE5" s="3485"/>
      <c r="LXF5" s="3485"/>
      <c r="LXG5" s="3485"/>
      <c r="LXH5" s="3485"/>
      <c r="LXI5" s="3485"/>
      <c r="LXJ5" s="3485"/>
      <c r="LXK5" s="3485"/>
      <c r="LXL5" s="3485"/>
      <c r="LXM5" s="3485"/>
      <c r="LXN5" s="3485"/>
      <c r="LXO5" s="3485"/>
      <c r="LXP5" s="3485"/>
      <c r="LXQ5" s="3485"/>
      <c r="LXR5" s="3485"/>
      <c r="LXS5" s="3485"/>
      <c r="LXT5" s="3485"/>
      <c r="LXU5" s="3485"/>
      <c r="LXV5" s="3485"/>
      <c r="LXW5" s="3485"/>
      <c r="LXX5" s="3485"/>
      <c r="LXY5" s="3485"/>
      <c r="LXZ5" s="3485"/>
      <c r="LYA5" s="3485"/>
      <c r="LYB5" s="3485"/>
      <c r="LYC5" s="3485"/>
      <c r="LYD5" s="3485"/>
      <c r="LYE5" s="3485"/>
      <c r="LYF5" s="3485"/>
      <c r="LYG5" s="3485"/>
      <c r="LYH5" s="3485"/>
      <c r="LYI5" s="3485"/>
      <c r="LYJ5" s="3485"/>
      <c r="LYK5" s="3485"/>
      <c r="LYL5" s="3485"/>
      <c r="LYM5" s="3485"/>
      <c r="LYN5" s="3485"/>
      <c r="LYO5" s="3485"/>
      <c r="LYP5" s="3485"/>
      <c r="LYQ5" s="3485"/>
      <c r="LYR5" s="3485"/>
      <c r="LYS5" s="3485"/>
      <c r="LYT5" s="3485"/>
      <c r="LYU5" s="3485"/>
      <c r="LYV5" s="3485"/>
      <c r="LYW5" s="3485"/>
      <c r="LYX5" s="3485"/>
      <c r="LYY5" s="3485"/>
      <c r="LYZ5" s="3485"/>
      <c r="LZA5" s="3485"/>
      <c r="LZB5" s="3485"/>
      <c r="LZC5" s="3485"/>
      <c r="LZD5" s="3485"/>
      <c r="LZE5" s="3485"/>
      <c r="LZF5" s="3485"/>
      <c r="LZG5" s="3485"/>
      <c r="LZH5" s="3485"/>
      <c r="LZI5" s="3485"/>
      <c r="LZJ5" s="3485"/>
      <c r="LZK5" s="3485"/>
      <c r="LZL5" s="3485"/>
      <c r="LZM5" s="3485"/>
      <c r="LZN5" s="3485"/>
      <c r="LZO5" s="3485"/>
      <c r="LZP5" s="3485"/>
      <c r="LZQ5" s="3485"/>
      <c r="LZR5" s="3485"/>
      <c r="LZS5" s="3485"/>
      <c r="LZT5" s="3485"/>
      <c r="LZU5" s="3485"/>
      <c r="LZV5" s="3485"/>
      <c r="LZW5" s="3485"/>
      <c r="LZX5" s="3485"/>
      <c r="LZY5" s="3485"/>
      <c r="LZZ5" s="3485"/>
      <c r="MAA5" s="3485"/>
      <c r="MAB5" s="3485"/>
      <c r="MAC5" s="3485"/>
      <c r="MAD5" s="3485"/>
      <c r="MAE5" s="3485"/>
      <c r="MAF5" s="3485"/>
      <c r="MAG5" s="3485"/>
      <c r="MAH5" s="3485"/>
      <c r="MAI5" s="3485"/>
      <c r="MAJ5" s="3485"/>
      <c r="MAK5" s="3485"/>
      <c r="MAL5" s="3485"/>
      <c r="MAM5" s="3485"/>
      <c r="MAN5" s="3485"/>
      <c r="MAO5" s="3485"/>
      <c r="MAP5" s="3485"/>
      <c r="MAQ5" s="3485"/>
      <c r="MAR5" s="3485"/>
      <c r="MAS5" s="3485"/>
      <c r="MAT5" s="3485"/>
      <c r="MAU5" s="3485"/>
      <c r="MAV5" s="3485"/>
      <c r="MAW5" s="3485"/>
      <c r="MAX5" s="3485"/>
      <c r="MAY5" s="3485"/>
      <c r="MAZ5" s="3485"/>
      <c r="MBA5" s="3485"/>
      <c r="MBB5" s="3485"/>
      <c r="MBC5" s="3485"/>
      <c r="MBD5" s="3485"/>
      <c r="MBE5" s="3485"/>
      <c r="MBF5" s="3485"/>
      <c r="MBG5" s="3485"/>
      <c r="MBH5" s="3485"/>
      <c r="MBI5" s="3485"/>
      <c r="MBJ5" s="3485"/>
      <c r="MBK5" s="3485"/>
      <c r="MBL5" s="3485"/>
      <c r="MBM5" s="3485"/>
      <c r="MBN5" s="3485"/>
      <c r="MBO5" s="3485"/>
      <c r="MBP5" s="3485"/>
      <c r="MBQ5" s="3485"/>
      <c r="MBR5" s="3485"/>
      <c r="MBS5" s="3485"/>
      <c r="MBT5" s="3485"/>
      <c r="MBU5" s="3485"/>
      <c r="MBV5" s="3485"/>
      <c r="MBW5" s="3485"/>
      <c r="MBX5" s="3485"/>
      <c r="MBY5" s="3485"/>
      <c r="MBZ5" s="3485"/>
      <c r="MCA5" s="3485"/>
      <c r="MCB5" s="3485"/>
      <c r="MCC5" s="3485"/>
      <c r="MCD5" s="3485"/>
      <c r="MCE5" s="3485"/>
      <c r="MCF5" s="3485"/>
      <c r="MCG5" s="3485"/>
      <c r="MCH5" s="3485"/>
      <c r="MCI5" s="3485"/>
      <c r="MCJ5" s="3485"/>
      <c r="MCK5" s="3485"/>
      <c r="MCL5" s="3485"/>
      <c r="MCM5" s="3485"/>
      <c r="MCN5" s="3485"/>
      <c r="MCO5" s="3485"/>
      <c r="MCP5" s="3485"/>
      <c r="MCQ5" s="3485"/>
      <c r="MCR5" s="3485"/>
      <c r="MCS5" s="3485"/>
      <c r="MCT5" s="3485"/>
      <c r="MCU5" s="3485"/>
      <c r="MCV5" s="3485"/>
      <c r="MCW5" s="3485"/>
      <c r="MCX5" s="3485"/>
      <c r="MCY5" s="3485"/>
      <c r="MCZ5" s="3485"/>
      <c r="MDA5" s="3485"/>
      <c r="MDB5" s="3485"/>
      <c r="MDC5" s="3485"/>
      <c r="MDD5" s="3485"/>
      <c r="MDE5" s="3485"/>
      <c r="MDF5" s="3485"/>
      <c r="MDG5" s="3485"/>
      <c r="MDH5" s="3485"/>
      <c r="MDI5" s="3485"/>
      <c r="MDJ5" s="3485"/>
      <c r="MDK5" s="3485"/>
      <c r="MDL5" s="3485"/>
      <c r="MDM5" s="3485"/>
      <c r="MDN5" s="3485"/>
      <c r="MDO5" s="3485"/>
      <c r="MDP5" s="3485"/>
      <c r="MDQ5" s="3485"/>
      <c r="MDR5" s="3485"/>
      <c r="MDS5" s="3485"/>
      <c r="MDT5" s="3485"/>
      <c r="MDU5" s="3485"/>
      <c r="MDV5" s="3485"/>
      <c r="MDW5" s="3485"/>
      <c r="MDX5" s="3485"/>
      <c r="MDY5" s="3485"/>
      <c r="MDZ5" s="3485"/>
      <c r="MEA5" s="3485"/>
      <c r="MEB5" s="3485"/>
      <c r="MEC5" s="3485"/>
      <c r="MED5" s="3485"/>
      <c r="MEE5" s="3485"/>
      <c r="MEF5" s="3485"/>
      <c r="MEG5" s="3485"/>
      <c r="MEH5" s="3485"/>
      <c r="MEI5" s="3485"/>
      <c r="MEJ5" s="3485"/>
      <c r="MEK5" s="3485"/>
      <c r="MEL5" s="3485"/>
      <c r="MEM5" s="3485"/>
      <c r="MEN5" s="3485"/>
      <c r="MEO5" s="3485"/>
      <c r="MEP5" s="3485"/>
      <c r="MEQ5" s="3485"/>
      <c r="MER5" s="3485"/>
      <c r="MES5" s="3485"/>
      <c r="MET5" s="3485"/>
      <c r="MEU5" s="3485"/>
      <c r="MEV5" s="3485"/>
      <c r="MEW5" s="3485"/>
      <c r="MEX5" s="3485"/>
      <c r="MEY5" s="3485"/>
      <c r="MEZ5" s="3485"/>
      <c r="MFA5" s="3485"/>
      <c r="MFB5" s="3485"/>
      <c r="MFC5" s="3485"/>
      <c r="MFD5" s="3485"/>
      <c r="MFE5" s="3485"/>
      <c r="MFF5" s="3485"/>
      <c r="MFG5" s="3485"/>
      <c r="MFH5" s="3485"/>
      <c r="MFI5" s="3485"/>
      <c r="MFJ5" s="3485"/>
      <c r="MFK5" s="3485"/>
      <c r="MFL5" s="3485"/>
      <c r="MFM5" s="3485"/>
      <c r="MFN5" s="3485"/>
      <c r="MFO5" s="3485"/>
      <c r="MFP5" s="3485"/>
      <c r="MFQ5" s="3485"/>
      <c r="MFR5" s="3485"/>
      <c r="MFS5" s="3485"/>
      <c r="MFT5" s="3485"/>
      <c r="MFU5" s="3485"/>
      <c r="MFV5" s="3485"/>
      <c r="MFW5" s="3485"/>
      <c r="MFX5" s="3485"/>
      <c r="MFY5" s="3485"/>
      <c r="MFZ5" s="3485"/>
      <c r="MGA5" s="3485"/>
      <c r="MGB5" s="3485"/>
      <c r="MGC5" s="3485"/>
      <c r="MGD5" s="3485"/>
      <c r="MGE5" s="3485"/>
      <c r="MGF5" s="3485"/>
      <c r="MGG5" s="3485"/>
      <c r="MGH5" s="3485"/>
      <c r="MGI5" s="3485"/>
      <c r="MGJ5" s="3485"/>
      <c r="MGK5" s="3485"/>
      <c r="MGL5" s="3485"/>
      <c r="MGM5" s="3485"/>
      <c r="MGN5" s="3485"/>
      <c r="MGO5" s="3485"/>
      <c r="MGP5" s="3485"/>
      <c r="MGQ5" s="3485"/>
      <c r="MGR5" s="3485"/>
      <c r="MGS5" s="3485"/>
      <c r="MGT5" s="3485"/>
      <c r="MGU5" s="3485"/>
      <c r="MGV5" s="3485"/>
      <c r="MGW5" s="3485"/>
      <c r="MGX5" s="3485"/>
      <c r="MGY5" s="3485"/>
      <c r="MGZ5" s="3485"/>
      <c r="MHA5" s="3485"/>
      <c r="MHB5" s="3485"/>
      <c r="MHC5" s="3485"/>
      <c r="MHD5" s="3485"/>
      <c r="MHE5" s="3485"/>
      <c r="MHF5" s="3485"/>
      <c r="MHG5" s="3485"/>
      <c r="MHH5" s="3485"/>
      <c r="MHI5" s="3485"/>
      <c r="MHJ5" s="3485"/>
      <c r="MHK5" s="3485"/>
      <c r="MHL5" s="3485"/>
      <c r="MHM5" s="3485"/>
      <c r="MHN5" s="3485"/>
      <c r="MHO5" s="3485"/>
      <c r="MHP5" s="3485"/>
      <c r="MHQ5" s="3485"/>
      <c r="MHR5" s="3485"/>
      <c r="MHS5" s="3485"/>
      <c r="MHT5" s="3485"/>
      <c r="MHU5" s="3485"/>
      <c r="MHV5" s="3485"/>
      <c r="MHW5" s="3485"/>
      <c r="MHX5" s="3485"/>
      <c r="MHY5" s="3485"/>
      <c r="MHZ5" s="3485"/>
      <c r="MIA5" s="3485"/>
      <c r="MIB5" s="3485"/>
      <c r="MIC5" s="3485"/>
      <c r="MID5" s="3485"/>
      <c r="MIE5" s="3485"/>
      <c r="MIF5" s="3485"/>
      <c r="MIG5" s="3485"/>
      <c r="MIH5" s="3485"/>
      <c r="MII5" s="3485"/>
      <c r="MIJ5" s="3485"/>
      <c r="MIK5" s="3485"/>
      <c r="MIL5" s="3485"/>
      <c r="MIM5" s="3485"/>
      <c r="MIN5" s="3485"/>
      <c r="MIO5" s="3485"/>
      <c r="MIP5" s="3485"/>
      <c r="MIQ5" s="3485"/>
      <c r="MIR5" s="3485"/>
      <c r="MIS5" s="3485"/>
      <c r="MIT5" s="3485"/>
      <c r="MIU5" s="3485"/>
      <c r="MIV5" s="3485"/>
      <c r="MIW5" s="3485"/>
      <c r="MIX5" s="3485"/>
      <c r="MIY5" s="3485"/>
      <c r="MIZ5" s="3485"/>
      <c r="MJA5" s="3485"/>
      <c r="MJB5" s="3485"/>
      <c r="MJC5" s="3485"/>
      <c r="MJD5" s="3485"/>
      <c r="MJE5" s="3485"/>
      <c r="MJF5" s="3485"/>
      <c r="MJG5" s="3485"/>
      <c r="MJH5" s="3485"/>
      <c r="MJI5" s="3485"/>
      <c r="MJJ5" s="3485"/>
      <c r="MJK5" s="3485"/>
      <c r="MJL5" s="3485"/>
      <c r="MJM5" s="3485"/>
      <c r="MJN5" s="3485"/>
      <c r="MJO5" s="3485"/>
      <c r="MJP5" s="3485"/>
      <c r="MJQ5" s="3485"/>
      <c r="MJR5" s="3485"/>
      <c r="MJS5" s="3485"/>
      <c r="MJT5" s="3485"/>
      <c r="MJU5" s="3485"/>
      <c r="MJV5" s="3485"/>
      <c r="MJW5" s="3485"/>
      <c r="MJX5" s="3485"/>
      <c r="MJY5" s="3485"/>
      <c r="MJZ5" s="3485"/>
      <c r="MKA5" s="3485"/>
      <c r="MKB5" s="3485"/>
      <c r="MKC5" s="3485"/>
      <c r="MKD5" s="3485"/>
      <c r="MKE5" s="3485"/>
      <c r="MKF5" s="3485"/>
      <c r="MKG5" s="3485"/>
      <c r="MKH5" s="3485"/>
      <c r="MKI5" s="3485"/>
      <c r="MKJ5" s="3485"/>
      <c r="MKK5" s="3485"/>
      <c r="MKL5" s="3485"/>
      <c r="MKM5" s="3485"/>
      <c r="MKN5" s="3485"/>
      <c r="MKO5" s="3485"/>
      <c r="MKP5" s="3485"/>
      <c r="MKQ5" s="3485"/>
      <c r="MKR5" s="3485"/>
      <c r="MKS5" s="3485"/>
      <c r="MKT5" s="3485"/>
      <c r="MKU5" s="3485"/>
      <c r="MKV5" s="3485"/>
      <c r="MKW5" s="3485"/>
      <c r="MKX5" s="3485"/>
      <c r="MKY5" s="3485"/>
      <c r="MKZ5" s="3485"/>
      <c r="MLA5" s="3485"/>
      <c r="MLB5" s="3485"/>
      <c r="MLC5" s="3485"/>
      <c r="MLD5" s="3485"/>
      <c r="MLE5" s="3485"/>
      <c r="MLF5" s="3485"/>
      <c r="MLG5" s="3485"/>
      <c r="MLH5" s="3485"/>
      <c r="MLI5" s="3485"/>
      <c r="MLJ5" s="3485"/>
      <c r="MLK5" s="3485"/>
      <c r="MLL5" s="3485"/>
      <c r="MLM5" s="3485"/>
      <c r="MLN5" s="3485"/>
      <c r="MLO5" s="3485"/>
      <c r="MLP5" s="3485"/>
      <c r="MLQ5" s="3485"/>
      <c r="MLR5" s="3485"/>
      <c r="MLS5" s="3485"/>
      <c r="MLT5" s="3485"/>
      <c r="MLU5" s="3485"/>
      <c r="MLV5" s="3485"/>
      <c r="MLW5" s="3485"/>
      <c r="MLX5" s="3485"/>
      <c r="MLY5" s="3485"/>
      <c r="MLZ5" s="3485"/>
      <c r="MMA5" s="3485"/>
      <c r="MMB5" s="3485"/>
      <c r="MMC5" s="3485"/>
      <c r="MMD5" s="3485"/>
      <c r="MME5" s="3485"/>
      <c r="MMF5" s="3485"/>
      <c r="MMG5" s="3485"/>
      <c r="MMH5" s="3485"/>
      <c r="MMI5" s="3485"/>
      <c r="MMJ5" s="3485"/>
      <c r="MMK5" s="3485"/>
      <c r="MML5" s="3485"/>
      <c r="MMM5" s="3485"/>
      <c r="MMN5" s="3485"/>
      <c r="MMO5" s="3485"/>
      <c r="MMP5" s="3485"/>
      <c r="MMQ5" s="3485"/>
      <c r="MMR5" s="3485"/>
      <c r="MMS5" s="3485"/>
      <c r="MMT5" s="3485"/>
      <c r="MMU5" s="3485"/>
      <c r="MMV5" s="3485"/>
      <c r="MMW5" s="3485"/>
      <c r="MMX5" s="3485"/>
      <c r="MMY5" s="3485"/>
      <c r="MMZ5" s="3485"/>
      <c r="MNA5" s="3485"/>
      <c r="MNB5" s="3485"/>
      <c r="MNC5" s="3485"/>
      <c r="MND5" s="3485"/>
      <c r="MNE5" s="3485"/>
      <c r="MNF5" s="3485"/>
      <c r="MNG5" s="3485"/>
      <c r="MNH5" s="3485"/>
      <c r="MNI5" s="3485"/>
      <c r="MNJ5" s="3485"/>
      <c r="MNK5" s="3485"/>
      <c r="MNL5" s="3485"/>
      <c r="MNM5" s="3485"/>
      <c r="MNN5" s="3485"/>
      <c r="MNO5" s="3485"/>
      <c r="MNP5" s="3485"/>
      <c r="MNQ5" s="3485"/>
      <c r="MNR5" s="3485"/>
      <c r="MNS5" s="3485"/>
      <c r="MNT5" s="3485"/>
      <c r="MNU5" s="3485"/>
      <c r="MNV5" s="3485"/>
      <c r="MNW5" s="3485"/>
      <c r="MNX5" s="3485"/>
      <c r="MNY5" s="3485"/>
      <c r="MNZ5" s="3485"/>
      <c r="MOA5" s="3485"/>
      <c r="MOB5" s="3485"/>
      <c r="MOC5" s="3485"/>
      <c r="MOD5" s="3485"/>
      <c r="MOE5" s="3485"/>
      <c r="MOF5" s="3485"/>
      <c r="MOG5" s="3485"/>
      <c r="MOH5" s="3485"/>
      <c r="MOI5" s="3485"/>
      <c r="MOJ5" s="3485"/>
      <c r="MOK5" s="3485"/>
      <c r="MOL5" s="3485"/>
      <c r="MOM5" s="3485"/>
      <c r="MON5" s="3485"/>
      <c r="MOO5" s="3485"/>
      <c r="MOP5" s="3485"/>
      <c r="MOQ5" s="3485"/>
      <c r="MOR5" s="3485"/>
      <c r="MOS5" s="3485"/>
      <c r="MOT5" s="3485"/>
      <c r="MOU5" s="3485"/>
      <c r="MOV5" s="3485"/>
      <c r="MOW5" s="3485"/>
      <c r="MOX5" s="3485"/>
      <c r="MOY5" s="3485"/>
      <c r="MOZ5" s="3485"/>
      <c r="MPA5" s="3485"/>
      <c r="MPB5" s="3485"/>
      <c r="MPC5" s="3485"/>
      <c r="MPD5" s="3485"/>
      <c r="MPE5" s="3485"/>
      <c r="MPF5" s="3485"/>
      <c r="MPG5" s="3485"/>
      <c r="MPH5" s="3485"/>
      <c r="MPI5" s="3485"/>
      <c r="MPJ5" s="3485"/>
      <c r="MPK5" s="3485"/>
      <c r="MPL5" s="3485"/>
      <c r="MPM5" s="3485"/>
      <c r="MPN5" s="3485"/>
      <c r="MPO5" s="3485"/>
      <c r="MPP5" s="3485"/>
      <c r="MPQ5" s="3485"/>
      <c r="MPR5" s="3485"/>
      <c r="MPS5" s="3485"/>
      <c r="MPT5" s="3485"/>
      <c r="MPU5" s="3485"/>
      <c r="MPV5" s="3485"/>
      <c r="MPW5" s="3485"/>
      <c r="MPX5" s="3485"/>
      <c r="MPY5" s="3485"/>
      <c r="MPZ5" s="3485"/>
      <c r="MQA5" s="3485"/>
      <c r="MQB5" s="3485"/>
      <c r="MQC5" s="3485"/>
      <c r="MQD5" s="3485"/>
      <c r="MQE5" s="3485"/>
      <c r="MQF5" s="3485"/>
      <c r="MQG5" s="3485"/>
      <c r="MQH5" s="3485"/>
      <c r="MQI5" s="3485"/>
      <c r="MQJ5" s="3485"/>
      <c r="MQK5" s="3485"/>
      <c r="MQL5" s="3485"/>
      <c r="MQM5" s="3485"/>
      <c r="MQN5" s="3485"/>
      <c r="MQO5" s="3485"/>
      <c r="MQP5" s="3485"/>
      <c r="MQQ5" s="3485"/>
      <c r="MQR5" s="3485"/>
      <c r="MQS5" s="3485"/>
      <c r="MQT5" s="3485"/>
      <c r="MQU5" s="3485"/>
      <c r="MQV5" s="3485"/>
      <c r="MQW5" s="3485"/>
      <c r="MQX5" s="3485"/>
      <c r="MQY5" s="3485"/>
      <c r="MQZ5" s="3485"/>
      <c r="MRA5" s="3485"/>
      <c r="MRB5" s="3485"/>
      <c r="MRC5" s="3485"/>
      <c r="MRD5" s="3485"/>
      <c r="MRE5" s="3485"/>
      <c r="MRF5" s="3485"/>
      <c r="MRG5" s="3485"/>
      <c r="MRH5" s="3485"/>
      <c r="MRI5" s="3485"/>
      <c r="MRJ5" s="3485"/>
      <c r="MRK5" s="3485"/>
      <c r="MRL5" s="3485"/>
      <c r="MRM5" s="3485"/>
      <c r="MRN5" s="3485"/>
      <c r="MRO5" s="3485"/>
      <c r="MRP5" s="3485"/>
      <c r="MRQ5" s="3485"/>
      <c r="MRR5" s="3485"/>
      <c r="MRS5" s="3485"/>
      <c r="MRT5" s="3485"/>
      <c r="MRU5" s="3485"/>
      <c r="MRV5" s="3485"/>
      <c r="MRW5" s="3485"/>
      <c r="MRX5" s="3485"/>
      <c r="MRY5" s="3485"/>
      <c r="MRZ5" s="3485"/>
      <c r="MSA5" s="3485"/>
      <c r="MSB5" s="3485"/>
      <c r="MSC5" s="3485"/>
      <c r="MSD5" s="3485"/>
      <c r="MSE5" s="3485"/>
      <c r="MSF5" s="3485"/>
      <c r="MSG5" s="3485"/>
      <c r="MSH5" s="3485"/>
      <c r="MSI5" s="3485"/>
      <c r="MSJ5" s="3485"/>
      <c r="MSK5" s="3485"/>
      <c r="MSL5" s="3485"/>
      <c r="MSM5" s="3485"/>
      <c r="MSN5" s="3485"/>
      <c r="MSO5" s="3485"/>
      <c r="MSP5" s="3485"/>
      <c r="MSQ5" s="3485"/>
      <c r="MSR5" s="3485"/>
      <c r="MSS5" s="3485"/>
      <c r="MST5" s="3485"/>
      <c r="MSU5" s="3485"/>
      <c r="MSV5" s="3485"/>
      <c r="MSW5" s="3485"/>
      <c r="MSX5" s="3485"/>
      <c r="MSY5" s="3485"/>
      <c r="MSZ5" s="3485"/>
      <c r="MTA5" s="3485"/>
      <c r="MTB5" s="3485"/>
      <c r="MTC5" s="3485"/>
      <c r="MTD5" s="3485"/>
      <c r="MTE5" s="3485"/>
      <c r="MTF5" s="3485"/>
      <c r="MTG5" s="3485"/>
      <c r="MTH5" s="3485"/>
      <c r="MTI5" s="3485"/>
      <c r="MTJ5" s="3485"/>
      <c r="MTK5" s="3485"/>
      <c r="MTL5" s="3485"/>
      <c r="MTM5" s="3485"/>
      <c r="MTN5" s="3485"/>
      <c r="MTO5" s="3485"/>
      <c r="MTP5" s="3485"/>
      <c r="MTQ5" s="3485"/>
      <c r="MTR5" s="3485"/>
      <c r="MTS5" s="3485"/>
      <c r="MTT5" s="3485"/>
      <c r="MTU5" s="3485"/>
      <c r="MTV5" s="3485"/>
      <c r="MTW5" s="3485"/>
      <c r="MTX5" s="3485"/>
      <c r="MTY5" s="3485"/>
      <c r="MTZ5" s="3485"/>
      <c r="MUA5" s="3485"/>
      <c r="MUB5" s="3485"/>
      <c r="MUC5" s="3485"/>
      <c r="MUD5" s="3485"/>
      <c r="MUE5" s="3485"/>
      <c r="MUF5" s="3485"/>
      <c r="MUG5" s="3485"/>
      <c r="MUH5" s="3485"/>
      <c r="MUI5" s="3485"/>
      <c r="MUJ5" s="3485"/>
      <c r="MUK5" s="3485"/>
      <c r="MUL5" s="3485"/>
      <c r="MUM5" s="3485"/>
      <c r="MUN5" s="3485"/>
      <c r="MUO5" s="3485"/>
      <c r="MUP5" s="3485"/>
      <c r="MUQ5" s="3485"/>
      <c r="MUR5" s="3485"/>
      <c r="MUS5" s="3485"/>
      <c r="MUT5" s="3485"/>
      <c r="MUU5" s="3485"/>
      <c r="MUV5" s="3485"/>
      <c r="MUW5" s="3485"/>
      <c r="MUX5" s="3485"/>
      <c r="MUY5" s="3485"/>
      <c r="MUZ5" s="3485"/>
      <c r="MVA5" s="3485"/>
      <c r="MVB5" s="3485"/>
      <c r="MVC5" s="3485"/>
      <c r="MVD5" s="3485"/>
      <c r="MVE5" s="3485"/>
      <c r="MVF5" s="3485"/>
      <c r="MVG5" s="3485"/>
      <c r="MVH5" s="3485"/>
      <c r="MVI5" s="3485"/>
      <c r="MVJ5" s="3485"/>
      <c r="MVK5" s="3485"/>
      <c r="MVL5" s="3485"/>
      <c r="MVM5" s="3485"/>
      <c r="MVN5" s="3485"/>
      <c r="MVO5" s="3485"/>
      <c r="MVP5" s="3485"/>
      <c r="MVQ5" s="3485"/>
      <c r="MVR5" s="3485"/>
      <c r="MVS5" s="3485"/>
      <c r="MVT5" s="3485"/>
      <c r="MVU5" s="3485"/>
      <c r="MVV5" s="3485"/>
      <c r="MVW5" s="3485"/>
      <c r="MVX5" s="3485"/>
      <c r="MVY5" s="3485"/>
      <c r="MVZ5" s="3485"/>
      <c r="MWA5" s="3485"/>
      <c r="MWB5" s="3485"/>
      <c r="MWC5" s="3485"/>
      <c r="MWD5" s="3485"/>
      <c r="MWE5" s="3485"/>
      <c r="MWF5" s="3485"/>
      <c r="MWG5" s="3485"/>
      <c r="MWH5" s="3485"/>
      <c r="MWI5" s="3485"/>
      <c r="MWJ5" s="3485"/>
      <c r="MWK5" s="3485"/>
      <c r="MWL5" s="3485"/>
      <c r="MWM5" s="3485"/>
      <c r="MWN5" s="3485"/>
      <c r="MWO5" s="3485"/>
      <c r="MWP5" s="3485"/>
      <c r="MWQ5" s="3485"/>
      <c r="MWR5" s="3485"/>
      <c r="MWS5" s="3485"/>
      <c r="MWT5" s="3485"/>
      <c r="MWU5" s="3485"/>
      <c r="MWV5" s="3485"/>
      <c r="MWW5" s="3485"/>
      <c r="MWX5" s="3485"/>
      <c r="MWY5" s="3485"/>
      <c r="MWZ5" s="3485"/>
      <c r="MXA5" s="3485"/>
      <c r="MXB5" s="3485"/>
      <c r="MXC5" s="3485"/>
      <c r="MXD5" s="3485"/>
      <c r="MXE5" s="3485"/>
      <c r="MXF5" s="3485"/>
      <c r="MXG5" s="3485"/>
      <c r="MXH5" s="3485"/>
      <c r="MXI5" s="3485"/>
      <c r="MXJ5" s="3485"/>
      <c r="MXK5" s="3485"/>
      <c r="MXL5" s="3485"/>
      <c r="MXM5" s="3485"/>
      <c r="MXN5" s="3485"/>
      <c r="MXO5" s="3485"/>
      <c r="MXP5" s="3485"/>
      <c r="MXQ5" s="3485"/>
      <c r="MXR5" s="3485"/>
      <c r="MXS5" s="3485"/>
      <c r="MXT5" s="3485"/>
      <c r="MXU5" s="3485"/>
      <c r="MXV5" s="3485"/>
      <c r="MXW5" s="3485"/>
      <c r="MXX5" s="3485"/>
      <c r="MXY5" s="3485"/>
      <c r="MXZ5" s="3485"/>
      <c r="MYA5" s="3485"/>
      <c r="MYB5" s="3485"/>
      <c r="MYC5" s="3485"/>
      <c r="MYD5" s="3485"/>
      <c r="MYE5" s="3485"/>
      <c r="MYF5" s="3485"/>
      <c r="MYG5" s="3485"/>
      <c r="MYH5" s="3485"/>
      <c r="MYI5" s="3485"/>
      <c r="MYJ5" s="3485"/>
      <c r="MYK5" s="3485"/>
      <c r="MYL5" s="3485"/>
      <c r="MYM5" s="3485"/>
      <c r="MYN5" s="3485"/>
      <c r="MYO5" s="3485"/>
      <c r="MYP5" s="3485"/>
      <c r="MYQ5" s="3485"/>
      <c r="MYR5" s="3485"/>
      <c r="MYS5" s="3485"/>
      <c r="MYT5" s="3485"/>
      <c r="MYU5" s="3485"/>
      <c r="MYV5" s="3485"/>
      <c r="MYW5" s="3485"/>
      <c r="MYX5" s="3485"/>
      <c r="MYY5" s="3485"/>
      <c r="MYZ5" s="3485"/>
      <c r="MZA5" s="3485"/>
      <c r="MZB5" s="3485"/>
      <c r="MZC5" s="3485"/>
      <c r="MZD5" s="3485"/>
      <c r="MZE5" s="3485"/>
      <c r="MZF5" s="3485"/>
      <c r="MZG5" s="3485"/>
      <c r="MZH5" s="3485"/>
      <c r="MZI5" s="3485"/>
      <c r="MZJ5" s="3485"/>
      <c r="MZK5" s="3485"/>
      <c r="MZL5" s="3485"/>
      <c r="MZM5" s="3485"/>
      <c r="MZN5" s="3485"/>
      <c r="MZO5" s="3485"/>
      <c r="MZP5" s="3485"/>
      <c r="MZQ5" s="3485"/>
      <c r="MZR5" s="3485"/>
      <c r="MZS5" s="3485"/>
      <c r="MZT5" s="3485"/>
      <c r="MZU5" s="3485"/>
      <c r="MZV5" s="3485"/>
      <c r="MZW5" s="3485"/>
      <c r="MZX5" s="3485"/>
      <c r="MZY5" s="3485"/>
      <c r="MZZ5" s="3485"/>
      <c r="NAA5" s="3485"/>
      <c r="NAB5" s="3485"/>
      <c r="NAC5" s="3485"/>
      <c r="NAD5" s="3485"/>
      <c r="NAE5" s="3485"/>
      <c r="NAF5" s="3485"/>
      <c r="NAG5" s="3485"/>
      <c r="NAH5" s="3485"/>
      <c r="NAI5" s="3485"/>
      <c r="NAJ5" s="3485"/>
      <c r="NAK5" s="3485"/>
      <c r="NAL5" s="3485"/>
      <c r="NAM5" s="3485"/>
      <c r="NAN5" s="3485"/>
      <c r="NAO5" s="3485"/>
      <c r="NAP5" s="3485"/>
      <c r="NAQ5" s="3485"/>
      <c r="NAR5" s="3485"/>
      <c r="NAS5" s="3485"/>
      <c r="NAT5" s="3485"/>
      <c r="NAU5" s="3485"/>
      <c r="NAV5" s="3485"/>
      <c r="NAW5" s="3485"/>
      <c r="NAX5" s="3485"/>
      <c r="NAY5" s="3485"/>
      <c r="NAZ5" s="3485"/>
      <c r="NBA5" s="3485"/>
      <c r="NBB5" s="3485"/>
      <c r="NBC5" s="3485"/>
      <c r="NBD5" s="3485"/>
      <c r="NBE5" s="3485"/>
      <c r="NBF5" s="3485"/>
      <c r="NBG5" s="3485"/>
      <c r="NBH5" s="3485"/>
      <c r="NBI5" s="3485"/>
      <c r="NBJ5" s="3485"/>
      <c r="NBK5" s="3485"/>
      <c r="NBL5" s="3485"/>
      <c r="NBM5" s="3485"/>
      <c r="NBN5" s="3485"/>
      <c r="NBO5" s="3485"/>
      <c r="NBP5" s="3485"/>
      <c r="NBQ5" s="3485"/>
      <c r="NBR5" s="3485"/>
      <c r="NBS5" s="3485"/>
      <c r="NBT5" s="3485"/>
      <c r="NBU5" s="3485"/>
      <c r="NBV5" s="3485"/>
      <c r="NBW5" s="3485"/>
      <c r="NBX5" s="3485"/>
      <c r="NBY5" s="3485"/>
      <c r="NBZ5" s="3485"/>
      <c r="NCA5" s="3485"/>
      <c r="NCB5" s="3485"/>
      <c r="NCC5" s="3485"/>
      <c r="NCD5" s="3485"/>
      <c r="NCE5" s="3485"/>
      <c r="NCF5" s="3485"/>
      <c r="NCG5" s="3485"/>
      <c r="NCH5" s="3485"/>
      <c r="NCI5" s="3485"/>
      <c r="NCJ5" s="3485"/>
      <c r="NCK5" s="3485"/>
      <c r="NCL5" s="3485"/>
      <c r="NCM5" s="3485"/>
      <c r="NCN5" s="3485"/>
      <c r="NCO5" s="3485"/>
      <c r="NCP5" s="3485"/>
      <c r="NCQ5" s="3485"/>
      <c r="NCR5" s="3485"/>
      <c r="NCS5" s="3485"/>
      <c r="NCT5" s="3485"/>
      <c r="NCU5" s="3485"/>
      <c r="NCV5" s="3485"/>
      <c r="NCW5" s="3485"/>
      <c r="NCX5" s="3485"/>
      <c r="NCY5" s="3485"/>
      <c r="NCZ5" s="3485"/>
      <c r="NDA5" s="3485"/>
      <c r="NDB5" s="3485"/>
      <c r="NDC5" s="3485"/>
      <c r="NDD5" s="3485"/>
      <c r="NDE5" s="3485"/>
      <c r="NDF5" s="3485"/>
      <c r="NDG5" s="3485"/>
      <c r="NDH5" s="3485"/>
      <c r="NDI5" s="3485"/>
      <c r="NDJ5" s="3485"/>
      <c r="NDK5" s="3485"/>
      <c r="NDL5" s="3485"/>
      <c r="NDM5" s="3485"/>
      <c r="NDN5" s="3485"/>
      <c r="NDO5" s="3485"/>
      <c r="NDP5" s="3485"/>
      <c r="NDQ5" s="3485"/>
      <c r="NDR5" s="3485"/>
      <c r="NDS5" s="3485"/>
      <c r="NDT5" s="3485"/>
      <c r="NDU5" s="3485"/>
      <c r="NDV5" s="3485"/>
      <c r="NDW5" s="3485"/>
      <c r="NDX5" s="3485"/>
      <c r="NDY5" s="3485"/>
      <c r="NDZ5" s="3485"/>
      <c r="NEA5" s="3485"/>
      <c r="NEB5" s="3485"/>
      <c r="NEC5" s="3485"/>
      <c r="NED5" s="3485"/>
      <c r="NEE5" s="3485"/>
      <c r="NEF5" s="3485"/>
      <c r="NEG5" s="3485"/>
      <c r="NEH5" s="3485"/>
      <c r="NEI5" s="3485"/>
      <c r="NEJ5" s="3485"/>
      <c r="NEK5" s="3485"/>
      <c r="NEL5" s="3485"/>
      <c r="NEM5" s="3485"/>
      <c r="NEN5" s="3485"/>
      <c r="NEO5" s="3485"/>
      <c r="NEP5" s="3485"/>
      <c r="NEQ5" s="3485"/>
      <c r="NER5" s="3485"/>
      <c r="NES5" s="3485"/>
      <c r="NET5" s="3485"/>
      <c r="NEU5" s="3485"/>
      <c r="NEV5" s="3485"/>
      <c r="NEW5" s="3485"/>
      <c r="NEX5" s="3485"/>
      <c r="NEY5" s="3485"/>
      <c r="NEZ5" s="3485"/>
      <c r="NFA5" s="3485"/>
      <c r="NFB5" s="3485"/>
      <c r="NFC5" s="3485"/>
      <c r="NFD5" s="3485"/>
      <c r="NFE5" s="3485"/>
      <c r="NFF5" s="3485"/>
      <c r="NFG5" s="3485"/>
      <c r="NFH5" s="3485"/>
      <c r="NFI5" s="3485"/>
      <c r="NFJ5" s="3485"/>
      <c r="NFK5" s="3485"/>
      <c r="NFL5" s="3485"/>
      <c r="NFM5" s="3485"/>
      <c r="NFN5" s="3485"/>
      <c r="NFO5" s="3485"/>
      <c r="NFP5" s="3485"/>
      <c r="NFQ5" s="3485"/>
      <c r="NFR5" s="3485"/>
      <c r="NFS5" s="3485"/>
      <c r="NFT5" s="3485"/>
      <c r="NFU5" s="3485"/>
      <c r="NFV5" s="3485"/>
      <c r="NFW5" s="3485"/>
      <c r="NFX5" s="3485"/>
      <c r="NFY5" s="3485"/>
      <c r="NFZ5" s="3485"/>
      <c r="NGA5" s="3485"/>
      <c r="NGB5" s="3485"/>
      <c r="NGC5" s="3485"/>
      <c r="NGD5" s="3485"/>
      <c r="NGE5" s="3485"/>
      <c r="NGF5" s="3485"/>
      <c r="NGG5" s="3485"/>
      <c r="NGH5" s="3485"/>
      <c r="NGI5" s="3485"/>
      <c r="NGJ5" s="3485"/>
      <c r="NGK5" s="3485"/>
      <c r="NGL5" s="3485"/>
      <c r="NGM5" s="3485"/>
      <c r="NGN5" s="3485"/>
      <c r="NGO5" s="3485"/>
      <c r="NGP5" s="3485"/>
      <c r="NGQ5" s="3485"/>
      <c r="NGR5" s="3485"/>
      <c r="NGS5" s="3485"/>
      <c r="NGT5" s="3485"/>
      <c r="NGU5" s="3485"/>
      <c r="NGV5" s="3485"/>
      <c r="NGW5" s="3485"/>
      <c r="NGX5" s="3485"/>
      <c r="NGY5" s="3485"/>
      <c r="NGZ5" s="3485"/>
      <c r="NHA5" s="3485"/>
      <c r="NHB5" s="3485"/>
      <c r="NHC5" s="3485"/>
      <c r="NHD5" s="3485"/>
      <c r="NHE5" s="3485"/>
      <c r="NHF5" s="3485"/>
      <c r="NHG5" s="3485"/>
      <c r="NHH5" s="3485"/>
      <c r="NHI5" s="3485"/>
      <c r="NHJ5" s="3485"/>
      <c r="NHK5" s="3485"/>
      <c r="NHL5" s="3485"/>
      <c r="NHM5" s="3485"/>
      <c r="NHN5" s="3485"/>
      <c r="NHO5" s="3485"/>
      <c r="NHP5" s="3485"/>
      <c r="NHQ5" s="3485"/>
      <c r="NHR5" s="3485"/>
      <c r="NHS5" s="3485"/>
      <c r="NHT5" s="3485"/>
      <c r="NHU5" s="3485"/>
      <c r="NHV5" s="3485"/>
      <c r="NHW5" s="3485"/>
      <c r="NHX5" s="3485"/>
      <c r="NHY5" s="3485"/>
      <c r="NHZ5" s="3485"/>
      <c r="NIA5" s="3485"/>
      <c r="NIB5" s="3485"/>
      <c r="NIC5" s="3485"/>
      <c r="NID5" s="3485"/>
      <c r="NIE5" s="3485"/>
      <c r="NIF5" s="3485"/>
      <c r="NIG5" s="3485"/>
      <c r="NIH5" s="3485"/>
      <c r="NII5" s="3485"/>
      <c r="NIJ5" s="3485"/>
      <c r="NIK5" s="3485"/>
      <c r="NIL5" s="3485"/>
      <c r="NIM5" s="3485"/>
      <c r="NIN5" s="3485"/>
      <c r="NIO5" s="3485"/>
      <c r="NIP5" s="3485"/>
      <c r="NIQ5" s="3485"/>
      <c r="NIR5" s="3485"/>
      <c r="NIS5" s="3485"/>
      <c r="NIT5" s="3485"/>
      <c r="NIU5" s="3485"/>
      <c r="NIV5" s="3485"/>
      <c r="NIW5" s="3485"/>
      <c r="NIX5" s="3485"/>
      <c r="NIY5" s="3485"/>
      <c r="NIZ5" s="3485"/>
      <c r="NJA5" s="3485"/>
      <c r="NJB5" s="3485"/>
      <c r="NJC5" s="3485"/>
      <c r="NJD5" s="3485"/>
      <c r="NJE5" s="3485"/>
      <c r="NJF5" s="3485"/>
      <c r="NJG5" s="3485"/>
      <c r="NJH5" s="3485"/>
      <c r="NJI5" s="3485"/>
      <c r="NJJ5" s="3485"/>
      <c r="NJK5" s="3485"/>
      <c r="NJL5" s="3485"/>
      <c r="NJM5" s="3485"/>
      <c r="NJN5" s="3485"/>
      <c r="NJO5" s="3485"/>
      <c r="NJP5" s="3485"/>
      <c r="NJQ5" s="3485"/>
      <c r="NJR5" s="3485"/>
      <c r="NJS5" s="3485"/>
      <c r="NJT5" s="3485"/>
      <c r="NJU5" s="3485"/>
      <c r="NJV5" s="3485"/>
      <c r="NJW5" s="3485"/>
      <c r="NJX5" s="3485"/>
      <c r="NJY5" s="3485"/>
      <c r="NJZ5" s="3485"/>
      <c r="NKA5" s="3485"/>
      <c r="NKB5" s="3485"/>
      <c r="NKC5" s="3485"/>
      <c r="NKD5" s="3485"/>
      <c r="NKE5" s="3485"/>
      <c r="NKF5" s="3485"/>
      <c r="NKG5" s="3485"/>
      <c r="NKH5" s="3485"/>
      <c r="NKI5" s="3485"/>
      <c r="NKJ5" s="3485"/>
      <c r="NKK5" s="3485"/>
      <c r="NKL5" s="3485"/>
      <c r="NKM5" s="3485"/>
      <c r="NKN5" s="3485"/>
      <c r="NKO5" s="3485"/>
      <c r="NKP5" s="3485"/>
      <c r="NKQ5" s="3485"/>
      <c r="NKR5" s="3485"/>
      <c r="NKS5" s="3485"/>
      <c r="NKT5" s="3485"/>
      <c r="NKU5" s="3485"/>
      <c r="NKV5" s="3485"/>
      <c r="NKW5" s="3485"/>
      <c r="NKX5" s="3485"/>
      <c r="NKY5" s="3485"/>
      <c r="NKZ5" s="3485"/>
      <c r="NLA5" s="3485"/>
      <c r="NLB5" s="3485"/>
      <c r="NLC5" s="3485"/>
      <c r="NLD5" s="3485"/>
      <c r="NLE5" s="3485"/>
      <c r="NLF5" s="3485"/>
      <c r="NLG5" s="3485"/>
      <c r="NLH5" s="3485"/>
      <c r="NLI5" s="3485"/>
      <c r="NLJ5" s="3485"/>
      <c r="NLK5" s="3485"/>
      <c r="NLL5" s="3485"/>
      <c r="NLM5" s="3485"/>
      <c r="NLN5" s="3485"/>
      <c r="NLO5" s="3485"/>
      <c r="NLP5" s="3485"/>
      <c r="NLQ5" s="3485"/>
      <c r="NLR5" s="3485"/>
      <c r="NLS5" s="3485"/>
      <c r="NLT5" s="3485"/>
      <c r="NLU5" s="3485"/>
      <c r="NLV5" s="3485"/>
      <c r="NLW5" s="3485"/>
      <c r="NLX5" s="3485"/>
      <c r="NLY5" s="3485"/>
      <c r="NLZ5" s="3485"/>
      <c r="NMA5" s="3485"/>
      <c r="NMB5" s="3485"/>
      <c r="NMC5" s="3485"/>
      <c r="NMD5" s="3485"/>
      <c r="NME5" s="3485"/>
      <c r="NMF5" s="3485"/>
      <c r="NMG5" s="3485"/>
      <c r="NMH5" s="3485"/>
      <c r="NMI5" s="3485"/>
      <c r="NMJ5" s="3485"/>
      <c r="NMK5" s="3485"/>
      <c r="NML5" s="3485"/>
      <c r="NMM5" s="3485"/>
      <c r="NMN5" s="3485"/>
      <c r="NMO5" s="3485"/>
      <c r="NMP5" s="3485"/>
      <c r="NMQ5" s="3485"/>
      <c r="NMR5" s="3485"/>
      <c r="NMS5" s="3485"/>
      <c r="NMT5" s="3485"/>
      <c r="NMU5" s="3485"/>
      <c r="NMV5" s="3485"/>
      <c r="NMW5" s="3485"/>
      <c r="NMX5" s="3485"/>
      <c r="NMY5" s="3485"/>
      <c r="NMZ5" s="3485"/>
      <c r="NNA5" s="3485"/>
      <c r="NNB5" s="3485"/>
      <c r="NNC5" s="3485"/>
      <c r="NND5" s="3485"/>
      <c r="NNE5" s="3485"/>
      <c r="NNF5" s="3485"/>
      <c r="NNG5" s="3485"/>
      <c r="NNH5" s="3485"/>
      <c r="NNI5" s="3485"/>
      <c r="NNJ5" s="3485"/>
      <c r="NNK5" s="3485"/>
      <c r="NNL5" s="3485"/>
      <c r="NNM5" s="3485"/>
      <c r="NNN5" s="3485"/>
      <c r="NNO5" s="3485"/>
      <c r="NNP5" s="3485"/>
      <c r="NNQ5" s="3485"/>
      <c r="NNR5" s="3485"/>
      <c r="NNS5" s="3485"/>
      <c r="NNT5" s="3485"/>
      <c r="NNU5" s="3485"/>
      <c r="NNV5" s="3485"/>
      <c r="NNW5" s="3485"/>
      <c r="NNX5" s="3485"/>
      <c r="NNY5" s="3485"/>
      <c r="NNZ5" s="3485"/>
      <c r="NOA5" s="3485"/>
      <c r="NOB5" s="3485"/>
      <c r="NOC5" s="3485"/>
      <c r="NOD5" s="3485"/>
      <c r="NOE5" s="3485"/>
      <c r="NOF5" s="3485"/>
      <c r="NOG5" s="3485"/>
      <c r="NOH5" s="3485"/>
      <c r="NOI5" s="3485"/>
      <c r="NOJ5" s="3485"/>
      <c r="NOK5" s="3485"/>
      <c r="NOL5" s="3485"/>
      <c r="NOM5" s="3485"/>
      <c r="NON5" s="3485"/>
      <c r="NOO5" s="3485"/>
      <c r="NOP5" s="3485"/>
      <c r="NOQ5" s="3485"/>
      <c r="NOR5" s="3485"/>
      <c r="NOS5" s="3485"/>
      <c r="NOT5" s="3485"/>
      <c r="NOU5" s="3485"/>
      <c r="NOV5" s="3485"/>
      <c r="NOW5" s="3485"/>
      <c r="NOX5" s="3485"/>
      <c r="NOY5" s="3485"/>
      <c r="NOZ5" s="3485"/>
      <c r="NPA5" s="3485"/>
      <c r="NPB5" s="3485"/>
      <c r="NPC5" s="3485"/>
      <c r="NPD5" s="3485"/>
      <c r="NPE5" s="3485"/>
      <c r="NPF5" s="3485"/>
      <c r="NPG5" s="3485"/>
      <c r="NPH5" s="3485"/>
      <c r="NPI5" s="3485"/>
      <c r="NPJ5" s="3485"/>
      <c r="NPK5" s="3485"/>
      <c r="NPL5" s="3485"/>
      <c r="NPM5" s="3485"/>
      <c r="NPN5" s="3485"/>
      <c r="NPO5" s="3485"/>
      <c r="NPP5" s="3485"/>
      <c r="NPQ5" s="3485"/>
      <c r="NPR5" s="3485"/>
      <c r="NPS5" s="3485"/>
      <c r="NPT5" s="3485"/>
      <c r="NPU5" s="3485"/>
      <c r="NPV5" s="3485"/>
      <c r="NPW5" s="3485"/>
      <c r="NPX5" s="3485"/>
      <c r="NPY5" s="3485"/>
      <c r="NPZ5" s="3485"/>
      <c r="NQA5" s="3485"/>
      <c r="NQB5" s="3485"/>
      <c r="NQC5" s="3485"/>
      <c r="NQD5" s="3485"/>
      <c r="NQE5" s="3485"/>
      <c r="NQF5" s="3485"/>
      <c r="NQG5" s="3485"/>
      <c r="NQH5" s="3485"/>
      <c r="NQI5" s="3485"/>
      <c r="NQJ5" s="3485"/>
      <c r="NQK5" s="3485"/>
      <c r="NQL5" s="3485"/>
      <c r="NQM5" s="3485"/>
      <c r="NQN5" s="3485"/>
      <c r="NQO5" s="3485"/>
      <c r="NQP5" s="3485"/>
      <c r="NQQ5" s="3485"/>
      <c r="NQR5" s="3485"/>
      <c r="NQS5" s="3485"/>
      <c r="NQT5" s="3485"/>
      <c r="NQU5" s="3485"/>
      <c r="NQV5" s="3485"/>
      <c r="NQW5" s="3485"/>
      <c r="NQX5" s="3485"/>
      <c r="NQY5" s="3485"/>
      <c r="NQZ5" s="3485"/>
      <c r="NRA5" s="3485"/>
      <c r="NRB5" s="3485"/>
      <c r="NRC5" s="3485"/>
      <c r="NRD5" s="3485"/>
      <c r="NRE5" s="3485"/>
      <c r="NRF5" s="3485"/>
      <c r="NRG5" s="3485"/>
      <c r="NRH5" s="3485"/>
      <c r="NRI5" s="3485"/>
      <c r="NRJ5" s="3485"/>
      <c r="NRK5" s="3485"/>
      <c r="NRL5" s="3485"/>
      <c r="NRM5" s="3485"/>
      <c r="NRN5" s="3485"/>
      <c r="NRO5" s="3485"/>
      <c r="NRP5" s="3485"/>
      <c r="NRQ5" s="3485"/>
      <c r="NRR5" s="3485"/>
      <c r="NRS5" s="3485"/>
      <c r="NRT5" s="3485"/>
      <c r="NRU5" s="3485"/>
      <c r="NRV5" s="3485"/>
      <c r="NRW5" s="3485"/>
      <c r="NRX5" s="3485"/>
      <c r="NRY5" s="3485"/>
      <c r="NRZ5" s="3485"/>
      <c r="NSA5" s="3485"/>
      <c r="NSB5" s="3485"/>
      <c r="NSC5" s="3485"/>
      <c r="NSD5" s="3485"/>
      <c r="NSE5" s="3485"/>
      <c r="NSF5" s="3485"/>
      <c r="NSG5" s="3485"/>
      <c r="NSH5" s="3485"/>
      <c r="NSI5" s="3485"/>
      <c r="NSJ5" s="3485"/>
      <c r="NSK5" s="3485"/>
      <c r="NSL5" s="3485"/>
      <c r="NSM5" s="3485"/>
      <c r="NSN5" s="3485"/>
      <c r="NSO5" s="3485"/>
      <c r="NSP5" s="3485"/>
      <c r="NSQ5" s="3485"/>
      <c r="NSR5" s="3485"/>
      <c r="NSS5" s="3485"/>
      <c r="NST5" s="3485"/>
      <c r="NSU5" s="3485"/>
      <c r="NSV5" s="3485"/>
      <c r="NSW5" s="3485"/>
      <c r="NSX5" s="3485"/>
      <c r="NSY5" s="3485"/>
      <c r="NSZ5" s="3485"/>
      <c r="NTA5" s="3485"/>
      <c r="NTB5" s="3485"/>
      <c r="NTC5" s="3485"/>
      <c r="NTD5" s="3485"/>
      <c r="NTE5" s="3485"/>
      <c r="NTF5" s="3485"/>
      <c r="NTG5" s="3485"/>
      <c r="NTH5" s="3485"/>
      <c r="NTI5" s="3485"/>
      <c r="NTJ5" s="3485"/>
      <c r="NTK5" s="3485"/>
      <c r="NTL5" s="3485"/>
      <c r="NTM5" s="3485"/>
      <c r="NTN5" s="3485"/>
      <c r="NTO5" s="3485"/>
      <c r="NTP5" s="3485"/>
      <c r="NTQ5" s="3485"/>
      <c r="NTR5" s="3485"/>
      <c r="NTS5" s="3485"/>
      <c r="NTT5" s="3485"/>
      <c r="NTU5" s="3485"/>
      <c r="NTV5" s="3485"/>
      <c r="NTW5" s="3485"/>
      <c r="NTX5" s="3485"/>
      <c r="NTY5" s="3485"/>
      <c r="NTZ5" s="3485"/>
      <c r="NUA5" s="3485"/>
      <c r="NUB5" s="3485"/>
      <c r="NUC5" s="3485"/>
      <c r="NUD5" s="3485"/>
      <c r="NUE5" s="3485"/>
      <c r="NUF5" s="3485"/>
      <c r="NUG5" s="3485"/>
      <c r="NUH5" s="3485"/>
      <c r="NUI5" s="3485"/>
      <c r="NUJ5" s="3485"/>
      <c r="NUK5" s="3485"/>
      <c r="NUL5" s="3485"/>
      <c r="NUM5" s="3485"/>
      <c r="NUN5" s="3485"/>
      <c r="NUO5" s="3485"/>
      <c r="NUP5" s="3485"/>
      <c r="NUQ5" s="3485"/>
      <c r="NUR5" s="3485"/>
      <c r="NUS5" s="3485"/>
      <c r="NUT5" s="3485"/>
      <c r="NUU5" s="3485"/>
      <c r="NUV5" s="3485"/>
      <c r="NUW5" s="3485"/>
      <c r="NUX5" s="3485"/>
      <c r="NUY5" s="3485"/>
      <c r="NUZ5" s="3485"/>
      <c r="NVA5" s="3485"/>
      <c r="NVB5" s="3485"/>
      <c r="NVC5" s="3485"/>
      <c r="NVD5" s="3485"/>
      <c r="NVE5" s="3485"/>
      <c r="NVF5" s="3485"/>
      <c r="NVG5" s="3485"/>
      <c r="NVH5" s="3485"/>
      <c r="NVI5" s="3485"/>
      <c r="NVJ5" s="3485"/>
      <c r="NVK5" s="3485"/>
      <c r="NVL5" s="3485"/>
      <c r="NVM5" s="3485"/>
      <c r="NVN5" s="3485"/>
      <c r="NVO5" s="3485"/>
      <c r="NVP5" s="3485"/>
      <c r="NVQ5" s="3485"/>
      <c r="NVR5" s="3485"/>
      <c r="NVS5" s="3485"/>
      <c r="NVT5" s="3485"/>
      <c r="NVU5" s="3485"/>
      <c r="NVV5" s="3485"/>
      <c r="NVW5" s="3485"/>
      <c r="NVX5" s="3485"/>
      <c r="NVY5" s="3485"/>
      <c r="NVZ5" s="3485"/>
      <c r="NWA5" s="3485"/>
      <c r="NWB5" s="3485"/>
      <c r="NWC5" s="3485"/>
      <c r="NWD5" s="3485"/>
      <c r="NWE5" s="3485"/>
      <c r="NWF5" s="3485"/>
      <c r="NWG5" s="3485"/>
      <c r="NWH5" s="3485"/>
      <c r="NWI5" s="3485"/>
      <c r="NWJ5" s="3485"/>
      <c r="NWK5" s="3485"/>
      <c r="NWL5" s="3485"/>
      <c r="NWM5" s="3485"/>
      <c r="NWN5" s="3485"/>
      <c r="NWO5" s="3485"/>
      <c r="NWP5" s="3485"/>
      <c r="NWQ5" s="3485"/>
      <c r="NWR5" s="3485"/>
      <c r="NWS5" s="3485"/>
      <c r="NWT5" s="3485"/>
      <c r="NWU5" s="3485"/>
      <c r="NWV5" s="3485"/>
      <c r="NWW5" s="3485"/>
      <c r="NWX5" s="3485"/>
      <c r="NWY5" s="3485"/>
      <c r="NWZ5" s="3485"/>
      <c r="NXA5" s="3485"/>
      <c r="NXB5" s="3485"/>
      <c r="NXC5" s="3485"/>
      <c r="NXD5" s="3485"/>
      <c r="NXE5" s="3485"/>
      <c r="NXF5" s="3485"/>
      <c r="NXG5" s="3485"/>
      <c r="NXH5" s="3485"/>
      <c r="NXI5" s="3485"/>
      <c r="NXJ5" s="3485"/>
      <c r="NXK5" s="3485"/>
      <c r="NXL5" s="3485"/>
      <c r="NXM5" s="3485"/>
      <c r="NXN5" s="3485"/>
      <c r="NXO5" s="3485"/>
      <c r="NXP5" s="3485"/>
      <c r="NXQ5" s="3485"/>
      <c r="NXR5" s="3485"/>
      <c r="NXS5" s="3485"/>
      <c r="NXT5" s="3485"/>
      <c r="NXU5" s="3485"/>
      <c r="NXV5" s="3485"/>
      <c r="NXW5" s="3485"/>
      <c r="NXX5" s="3485"/>
      <c r="NXY5" s="3485"/>
      <c r="NXZ5" s="3485"/>
      <c r="NYA5" s="3485"/>
      <c r="NYB5" s="3485"/>
      <c r="NYC5" s="3485"/>
      <c r="NYD5" s="3485"/>
      <c r="NYE5" s="3485"/>
      <c r="NYF5" s="3485"/>
      <c r="NYG5" s="3485"/>
      <c r="NYH5" s="3485"/>
      <c r="NYI5" s="3485"/>
      <c r="NYJ5" s="3485"/>
      <c r="NYK5" s="3485"/>
      <c r="NYL5" s="3485"/>
      <c r="NYM5" s="3485"/>
      <c r="NYN5" s="3485"/>
      <c r="NYO5" s="3485"/>
      <c r="NYP5" s="3485"/>
      <c r="NYQ5" s="3485"/>
      <c r="NYR5" s="3485"/>
      <c r="NYS5" s="3485"/>
      <c r="NYT5" s="3485"/>
      <c r="NYU5" s="3485"/>
      <c r="NYV5" s="3485"/>
      <c r="NYW5" s="3485"/>
      <c r="NYX5" s="3485"/>
      <c r="NYY5" s="3485"/>
      <c r="NYZ5" s="3485"/>
      <c r="NZA5" s="3485"/>
      <c r="NZB5" s="3485"/>
      <c r="NZC5" s="3485"/>
      <c r="NZD5" s="3485"/>
      <c r="NZE5" s="3485"/>
      <c r="NZF5" s="3485"/>
      <c r="NZG5" s="3485"/>
      <c r="NZH5" s="3485"/>
      <c r="NZI5" s="3485"/>
      <c r="NZJ5" s="3485"/>
      <c r="NZK5" s="3485"/>
      <c r="NZL5" s="3485"/>
      <c r="NZM5" s="3485"/>
      <c r="NZN5" s="3485"/>
      <c r="NZO5" s="3485"/>
      <c r="NZP5" s="3485"/>
      <c r="NZQ5" s="3485"/>
      <c r="NZR5" s="3485"/>
      <c r="NZS5" s="3485"/>
      <c r="NZT5" s="3485"/>
      <c r="NZU5" s="3485"/>
      <c r="NZV5" s="3485"/>
      <c r="NZW5" s="3485"/>
      <c r="NZX5" s="3485"/>
      <c r="NZY5" s="3485"/>
      <c r="NZZ5" s="3485"/>
      <c r="OAA5" s="3485"/>
      <c r="OAB5" s="3485"/>
      <c r="OAC5" s="3485"/>
      <c r="OAD5" s="3485"/>
      <c r="OAE5" s="3485"/>
      <c r="OAF5" s="3485"/>
      <c r="OAG5" s="3485"/>
      <c r="OAH5" s="3485"/>
      <c r="OAI5" s="3485"/>
      <c r="OAJ5" s="3485"/>
      <c r="OAK5" s="3485"/>
      <c r="OAL5" s="3485"/>
      <c r="OAM5" s="3485"/>
      <c r="OAN5" s="3485"/>
      <c r="OAO5" s="3485"/>
      <c r="OAP5" s="3485"/>
      <c r="OAQ5" s="3485"/>
      <c r="OAR5" s="3485"/>
      <c r="OAS5" s="3485"/>
      <c r="OAT5" s="3485"/>
      <c r="OAU5" s="3485"/>
      <c r="OAV5" s="3485"/>
      <c r="OAW5" s="3485"/>
      <c r="OAX5" s="3485"/>
      <c r="OAY5" s="3485"/>
      <c r="OAZ5" s="3485"/>
      <c r="OBA5" s="3485"/>
      <c r="OBB5" s="3485"/>
      <c r="OBC5" s="3485"/>
      <c r="OBD5" s="3485"/>
      <c r="OBE5" s="3485"/>
      <c r="OBF5" s="3485"/>
      <c r="OBG5" s="3485"/>
      <c r="OBH5" s="3485"/>
      <c r="OBI5" s="3485"/>
      <c r="OBJ5" s="3485"/>
      <c r="OBK5" s="3485"/>
      <c r="OBL5" s="3485"/>
      <c r="OBM5" s="3485"/>
      <c r="OBN5" s="3485"/>
      <c r="OBO5" s="3485"/>
      <c r="OBP5" s="3485"/>
      <c r="OBQ5" s="3485"/>
      <c r="OBR5" s="3485"/>
      <c r="OBS5" s="3485"/>
      <c r="OBT5" s="3485"/>
      <c r="OBU5" s="3485"/>
      <c r="OBV5" s="3485"/>
      <c r="OBW5" s="3485"/>
      <c r="OBX5" s="3485"/>
      <c r="OBY5" s="3485"/>
      <c r="OBZ5" s="3485"/>
      <c r="OCA5" s="3485"/>
      <c r="OCB5" s="3485"/>
      <c r="OCC5" s="3485"/>
      <c r="OCD5" s="3485"/>
      <c r="OCE5" s="3485"/>
      <c r="OCF5" s="3485"/>
      <c r="OCG5" s="3485"/>
      <c r="OCH5" s="3485"/>
      <c r="OCI5" s="3485"/>
      <c r="OCJ5" s="3485"/>
      <c r="OCK5" s="3485"/>
      <c r="OCL5" s="3485"/>
      <c r="OCM5" s="3485"/>
      <c r="OCN5" s="3485"/>
      <c r="OCO5" s="3485"/>
      <c r="OCP5" s="3485"/>
      <c r="OCQ5" s="3485"/>
      <c r="OCR5" s="3485"/>
      <c r="OCS5" s="3485"/>
      <c r="OCT5" s="3485"/>
      <c r="OCU5" s="3485"/>
      <c r="OCV5" s="3485"/>
      <c r="OCW5" s="3485"/>
      <c r="OCX5" s="3485"/>
      <c r="OCY5" s="3485"/>
      <c r="OCZ5" s="3485"/>
      <c r="ODA5" s="3485"/>
      <c r="ODB5" s="3485"/>
      <c r="ODC5" s="3485"/>
      <c r="ODD5" s="3485"/>
      <c r="ODE5" s="3485"/>
      <c r="ODF5" s="3485"/>
      <c r="ODG5" s="3485"/>
      <c r="ODH5" s="3485"/>
      <c r="ODI5" s="3485"/>
      <c r="ODJ5" s="3485"/>
      <c r="ODK5" s="3485"/>
      <c r="ODL5" s="3485"/>
      <c r="ODM5" s="3485"/>
      <c r="ODN5" s="3485"/>
      <c r="ODO5" s="3485"/>
      <c r="ODP5" s="3485"/>
      <c r="ODQ5" s="3485"/>
      <c r="ODR5" s="3485"/>
      <c r="ODS5" s="3485"/>
      <c r="ODT5" s="3485"/>
      <c r="ODU5" s="3485"/>
      <c r="ODV5" s="3485"/>
      <c r="ODW5" s="3485"/>
      <c r="ODX5" s="3485"/>
      <c r="ODY5" s="3485"/>
      <c r="ODZ5" s="3485"/>
      <c r="OEA5" s="3485"/>
      <c r="OEB5" s="3485"/>
      <c r="OEC5" s="3485"/>
      <c r="OED5" s="3485"/>
      <c r="OEE5" s="3485"/>
      <c r="OEF5" s="3485"/>
      <c r="OEG5" s="3485"/>
      <c r="OEH5" s="3485"/>
      <c r="OEI5" s="3485"/>
      <c r="OEJ5" s="3485"/>
      <c r="OEK5" s="3485"/>
      <c r="OEL5" s="3485"/>
      <c r="OEM5" s="3485"/>
      <c r="OEN5" s="3485"/>
      <c r="OEO5" s="3485"/>
      <c r="OEP5" s="3485"/>
      <c r="OEQ5" s="3485"/>
      <c r="OER5" s="3485"/>
      <c r="OES5" s="3485"/>
      <c r="OET5" s="3485"/>
      <c r="OEU5" s="3485"/>
      <c r="OEV5" s="3485"/>
      <c r="OEW5" s="3485"/>
      <c r="OEX5" s="3485"/>
      <c r="OEY5" s="3485"/>
      <c r="OEZ5" s="3485"/>
      <c r="OFA5" s="3485"/>
      <c r="OFB5" s="3485"/>
      <c r="OFC5" s="3485"/>
      <c r="OFD5" s="3485"/>
      <c r="OFE5" s="3485"/>
      <c r="OFF5" s="3485"/>
      <c r="OFG5" s="3485"/>
      <c r="OFH5" s="3485"/>
      <c r="OFI5" s="3485"/>
      <c r="OFJ5" s="3485"/>
      <c r="OFK5" s="3485"/>
      <c r="OFL5" s="3485"/>
      <c r="OFM5" s="3485"/>
      <c r="OFN5" s="3485"/>
      <c r="OFO5" s="3485"/>
      <c r="OFP5" s="3485"/>
      <c r="OFQ5" s="3485"/>
      <c r="OFR5" s="3485"/>
      <c r="OFS5" s="3485"/>
      <c r="OFT5" s="3485"/>
      <c r="OFU5" s="3485"/>
      <c r="OFV5" s="3485"/>
      <c r="OFW5" s="3485"/>
      <c r="OFX5" s="3485"/>
      <c r="OFY5" s="3485"/>
      <c r="OFZ5" s="3485"/>
      <c r="OGA5" s="3485"/>
      <c r="OGB5" s="3485"/>
      <c r="OGC5" s="3485"/>
      <c r="OGD5" s="3485"/>
      <c r="OGE5" s="3485"/>
      <c r="OGF5" s="3485"/>
      <c r="OGG5" s="3485"/>
      <c r="OGH5" s="3485"/>
      <c r="OGI5" s="3485"/>
      <c r="OGJ5" s="3485"/>
      <c r="OGK5" s="3485"/>
      <c r="OGL5" s="3485"/>
      <c r="OGM5" s="3485"/>
      <c r="OGN5" s="3485"/>
      <c r="OGO5" s="3485"/>
      <c r="OGP5" s="3485"/>
      <c r="OGQ5" s="3485"/>
      <c r="OGR5" s="3485"/>
      <c r="OGS5" s="3485"/>
      <c r="OGT5" s="3485"/>
      <c r="OGU5" s="3485"/>
      <c r="OGV5" s="3485"/>
      <c r="OGW5" s="3485"/>
      <c r="OGX5" s="3485"/>
      <c r="OGY5" s="3485"/>
      <c r="OGZ5" s="3485"/>
      <c r="OHA5" s="3485"/>
      <c r="OHB5" s="3485"/>
      <c r="OHC5" s="3485"/>
      <c r="OHD5" s="3485"/>
      <c r="OHE5" s="3485"/>
      <c r="OHF5" s="3485"/>
      <c r="OHG5" s="3485"/>
      <c r="OHH5" s="3485"/>
      <c r="OHI5" s="3485"/>
      <c r="OHJ5" s="3485"/>
      <c r="OHK5" s="3485"/>
      <c r="OHL5" s="3485"/>
      <c r="OHM5" s="3485"/>
      <c r="OHN5" s="3485"/>
      <c r="OHO5" s="3485"/>
      <c r="OHP5" s="3485"/>
      <c r="OHQ5" s="3485"/>
      <c r="OHR5" s="3485"/>
      <c r="OHS5" s="3485"/>
      <c r="OHT5" s="3485"/>
      <c r="OHU5" s="3485"/>
      <c r="OHV5" s="3485"/>
      <c r="OHW5" s="3485"/>
      <c r="OHX5" s="3485"/>
      <c r="OHY5" s="3485"/>
      <c r="OHZ5" s="3485"/>
      <c r="OIA5" s="3485"/>
      <c r="OIB5" s="3485"/>
      <c r="OIC5" s="3485"/>
      <c r="OID5" s="3485"/>
      <c r="OIE5" s="3485"/>
      <c r="OIF5" s="3485"/>
      <c r="OIG5" s="3485"/>
      <c r="OIH5" s="3485"/>
      <c r="OII5" s="3485"/>
      <c r="OIJ5" s="3485"/>
      <c r="OIK5" s="3485"/>
      <c r="OIL5" s="3485"/>
      <c r="OIM5" s="3485"/>
      <c r="OIN5" s="3485"/>
      <c r="OIO5" s="3485"/>
      <c r="OIP5" s="3485"/>
      <c r="OIQ5" s="3485"/>
      <c r="OIR5" s="3485"/>
      <c r="OIS5" s="3485"/>
      <c r="OIT5" s="3485"/>
      <c r="OIU5" s="3485"/>
      <c r="OIV5" s="3485"/>
      <c r="OIW5" s="3485"/>
      <c r="OIX5" s="3485"/>
      <c r="OIY5" s="3485"/>
      <c r="OIZ5" s="3485"/>
      <c r="OJA5" s="3485"/>
      <c r="OJB5" s="3485"/>
      <c r="OJC5" s="3485"/>
      <c r="OJD5" s="3485"/>
      <c r="OJE5" s="3485"/>
      <c r="OJF5" s="3485"/>
      <c r="OJG5" s="3485"/>
      <c r="OJH5" s="3485"/>
      <c r="OJI5" s="3485"/>
      <c r="OJJ5" s="3485"/>
      <c r="OJK5" s="3485"/>
      <c r="OJL5" s="3485"/>
      <c r="OJM5" s="3485"/>
      <c r="OJN5" s="3485"/>
      <c r="OJO5" s="3485"/>
      <c r="OJP5" s="3485"/>
      <c r="OJQ5" s="3485"/>
      <c r="OJR5" s="3485"/>
      <c r="OJS5" s="3485"/>
      <c r="OJT5" s="3485"/>
      <c r="OJU5" s="3485"/>
      <c r="OJV5" s="3485"/>
      <c r="OJW5" s="3485"/>
      <c r="OJX5" s="3485"/>
      <c r="OJY5" s="3485"/>
      <c r="OJZ5" s="3485"/>
      <c r="OKA5" s="3485"/>
      <c r="OKB5" s="3485"/>
      <c r="OKC5" s="3485"/>
      <c r="OKD5" s="3485"/>
      <c r="OKE5" s="3485"/>
      <c r="OKF5" s="3485"/>
      <c r="OKG5" s="3485"/>
      <c r="OKH5" s="3485"/>
      <c r="OKI5" s="3485"/>
      <c r="OKJ5" s="3485"/>
      <c r="OKK5" s="3485"/>
      <c r="OKL5" s="3485"/>
      <c r="OKM5" s="3485"/>
      <c r="OKN5" s="3485"/>
      <c r="OKO5" s="3485"/>
      <c r="OKP5" s="3485"/>
      <c r="OKQ5" s="3485"/>
      <c r="OKR5" s="3485"/>
      <c r="OKS5" s="3485"/>
      <c r="OKT5" s="3485"/>
      <c r="OKU5" s="3485"/>
      <c r="OKV5" s="3485"/>
      <c r="OKW5" s="3485"/>
      <c r="OKX5" s="3485"/>
      <c r="OKY5" s="3485"/>
      <c r="OKZ5" s="3485"/>
      <c r="OLA5" s="3485"/>
      <c r="OLB5" s="3485"/>
      <c r="OLC5" s="3485"/>
      <c r="OLD5" s="3485"/>
      <c r="OLE5" s="3485"/>
      <c r="OLF5" s="3485"/>
      <c r="OLG5" s="3485"/>
      <c r="OLH5" s="3485"/>
      <c r="OLI5" s="3485"/>
      <c r="OLJ5" s="3485"/>
      <c r="OLK5" s="3485"/>
      <c r="OLL5" s="3485"/>
      <c r="OLM5" s="3485"/>
      <c r="OLN5" s="3485"/>
      <c r="OLO5" s="3485"/>
      <c r="OLP5" s="3485"/>
      <c r="OLQ5" s="3485"/>
      <c r="OLR5" s="3485"/>
      <c r="OLS5" s="3485"/>
      <c r="OLT5" s="3485"/>
      <c r="OLU5" s="3485"/>
      <c r="OLV5" s="3485"/>
      <c r="OLW5" s="3485"/>
      <c r="OLX5" s="3485"/>
      <c r="OLY5" s="3485"/>
      <c r="OLZ5" s="3485"/>
      <c r="OMA5" s="3485"/>
      <c r="OMB5" s="3485"/>
      <c r="OMC5" s="3485"/>
      <c r="OMD5" s="3485"/>
      <c r="OME5" s="3485"/>
      <c r="OMF5" s="3485"/>
      <c r="OMG5" s="3485"/>
      <c r="OMH5" s="3485"/>
      <c r="OMI5" s="3485"/>
      <c r="OMJ5" s="3485"/>
      <c r="OMK5" s="3485"/>
      <c r="OML5" s="3485"/>
      <c r="OMM5" s="3485"/>
      <c r="OMN5" s="3485"/>
      <c r="OMO5" s="3485"/>
      <c r="OMP5" s="3485"/>
      <c r="OMQ5" s="3485"/>
      <c r="OMR5" s="3485"/>
      <c r="OMS5" s="3485"/>
      <c r="OMT5" s="3485"/>
      <c r="OMU5" s="3485"/>
      <c r="OMV5" s="3485"/>
      <c r="OMW5" s="3485"/>
      <c r="OMX5" s="3485"/>
      <c r="OMY5" s="3485"/>
      <c r="OMZ5" s="3485"/>
      <c r="ONA5" s="3485"/>
      <c r="ONB5" s="3485"/>
      <c r="ONC5" s="3485"/>
      <c r="OND5" s="3485"/>
      <c r="ONE5" s="3485"/>
      <c r="ONF5" s="3485"/>
      <c r="ONG5" s="3485"/>
      <c r="ONH5" s="3485"/>
      <c r="ONI5" s="3485"/>
      <c r="ONJ5" s="3485"/>
      <c r="ONK5" s="3485"/>
      <c r="ONL5" s="3485"/>
      <c r="ONM5" s="3485"/>
      <c r="ONN5" s="3485"/>
      <c r="ONO5" s="3485"/>
      <c r="ONP5" s="3485"/>
      <c r="ONQ5" s="3485"/>
      <c r="ONR5" s="3485"/>
      <c r="ONS5" s="3485"/>
      <c r="ONT5" s="3485"/>
      <c r="ONU5" s="3485"/>
      <c r="ONV5" s="3485"/>
      <c r="ONW5" s="3485"/>
      <c r="ONX5" s="3485"/>
      <c r="ONY5" s="3485"/>
      <c r="ONZ5" s="3485"/>
      <c r="OOA5" s="3485"/>
      <c r="OOB5" s="3485"/>
      <c r="OOC5" s="3485"/>
      <c r="OOD5" s="3485"/>
      <c r="OOE5" s="3485"/>
      <c r="OOF5" s="3485"/>
      <c r="OOG5" s="3485"/>
      <c r="OOH5" s="3485"/>
      <c r="OOI5" s="3485"/>
      <c r="OOJ5" s="3485"/>
      <c r="OOK5" s="3485"/>
      <c r="OOL5" s="3485"/>
      <c r="OOM5" s="3485"/>
      <c r="OON5" s="3485"/>
      <c r="OOO5" s="3485"/>
      <c r="OOP5" s="3485"/>
      <c r="OOQ5" s="3485"/>
      <c r="OOR5" s="3485"/>
      <c r="OOS5" s="3485"/>
      <c r="OOT5" s="3485"/>
      <c r="OOU5" s="3485"/>
      <c r="OOV5" s="3485"/>
      <c r="OOW5" s="3485"/>
      <c r="OOX5" s="3485"/>
      <c r="OOY5" s="3485"/>
      <c r="OOZ5" s="3485"/>
      <c r="OPA5" s="3485"/>
      <c r="OPB5" s="3485"/>
      <c r="OPC5" s="3485"/>
      <c r="OPD5" s="3485"/>
      <c r="OPE5" s="3485"/>
      <c r="OPF5" s="3485"/>
      <c r="OPG5" s="3485"/>
      <c r="OPH5" s="3485"/>
      <c r="OPI5" s="3485"/>
      <c r="OPJ5" s="3485"/>
      <c r="OPK5" s="3485"/>
      <c r="OPL5" s="3485"/>
      <c r="OPM5" s="3485"/>
      <c r="OPN5" s="3485"/>
      <c r="OPO5" s="3485"/>
      <c r="OPP5" s="3485"/>
      <c r="OPQ5" s="3485"/>
      <c r="OPR5" s="3485"/>
      <c r="OPS5" s="3485"/>
      <c r="OPT5" s="3485"/>
      <c r="OPU5" s="3485"/>
      <c r="OPV5" s="3485"/>
      <c r="OPW5" s="3485"/>
      <c r="OPX5" s="3485"/>
      <c r="OPY5" s="3485"/>
      <c r="OPZ5" s="3485"/>
      <c r="OQA5" s="3485"/>
      <c r="OQB5" s="3485"/>
      <c r="OQC5" s="3485"/>
      <c r="OQD5" s="3485"/>
      <c r="OQE5" s="3485"/>
      <c r="OQF5" s="3485"/>
      <c r="OQG5" s="3485"/>
      <c r="OQH5" s="3485"/>
      <c r="OQI5" s="3485"/>
      <c r="OQJ5" s="3485"/>
      <c r="OQK5" s="3485"/>
      <c r="OQL5" s="3485"/>
      <c r="OQM5" s="3485"/>
      <c r="OQN5" s="3485"/>
      <c r="OQO5" s="3485"/>
      <c r="OQP5" s="3485"/>
      <c r="OQQ5" s="3485"/>
      <c r="OQR5" s="3485"/>
      <c r="OQS5" s="3485"/>
      <c r="OQT5" s="3485"/>
      <c r="OQU5" s="3485"/>
      <c r="OQV5" s="3485"/>
      <c r="OQW5" s="3485"/>
      <c r="OQX5" s="3485"/>
      <c r="OQY5" s="3485"/>
      <c r="OQZ5" s="3485"/>
      <c r="ORA5" s="3485"/>
      <c r="ORB5" s="3485"/>
      <c r="ORC5" s="3485"/>
      <c r="ORD5" s="3485"/>
      <c r="ORE5" s="3485"/>
      <c r="ORF5" s="3485"/>
      <c r="ORG5" s="3485"/>
      <c r="ORH5" s="3485"/>
      <c r="ORI5" s="3485"/>
      <c r="ORJ5" s="3485"/>
      <c r="ORK5" s="3485"/>
      <c r="ORL5" s="3485"/>
      <c r="ORM5" s="3485"/>
      <c r="ORN5" s="3485"/>
      <c r="ORO5" s="3485"/>
      <c r="ORP5" s="3485"/>
      <c r="ORQ5" s="3485"/>
      <c r="ORR5" s="3485"/>
      <c r="ORS5" s="3485"/>
      <c r="ORT5" s="3485"/>
      <c r="ORU5" s="3485"/>
      <c r="ORV5" s="3485"/>
      <c r="ORW5" s="3485"/>
      <c r="ORX5" s="3485"/>
      <c r="ORY5" s="3485"/>
      <c r="ORZ5" s="3485"/>
      <c r="OSA5" s="3485"/>
      <c r="OSB5" s="3485"/>
      <c r="OSC5" s="3485"/>
      <c r="OSD5" s="3485"/>
      <c r="OSE5" s="3485"/>
      <c r="OSF5" s="3485"/>
      <c r="OSG5" s="3485"/>
      <c r="OSH5" s="3485"/>
      <c r="OSI5" s="3485"/>
      <c r="OSJ5" s="3485"/>
      <c r="OSK5" s="3485"/>
      <c r="OSL5" s="3485"/>
      <c r="OSM5" s="3485"/>
      <c r="OSN5" s="3485"/>
      <c r="OSO5" s="3485"/>
      <c r="OSP5" s="3485"/>
      <c r="OSQ5" s="3485"/>
      <c r="OSR5" s="3485"/>
      <c r="OSS5" s="3485"/>
      <c r="OST5" s="3485"/>
      <c r="OSU5" s="3485"/>
      <c r="OSV5" s="3485"/>
      <c r="OSW5" s="3485"/>
      <c r="OSX5" s="3485"/>
      <c r="OSY5" s="3485"/>
      <c r="OSZ5" s="3485"/>
      <c r="OTA5" s="3485"/>
      <c r="OTB5" s="3485"/>
      <c r="OTC5" s="3485"/>
      <c r="OTD5" s="3485"/>
      <c r="OTE5" s="3485"/>
      <c r="OTF5" s="3485"/>
      <c r="OTG5" s="3485"/>
      <c r="OTH5" s="3485"/>
      <c r="OTI5" s="3485"/>
      <c r="OTJ5" s="3485"/>
      <c r="OTK5" s="3485"/>
      <c r="OTL5" s="3485"/>
      <c r="OTM5" s="3485"/>
      <c r="OTN5" s="3485"/>
      <c r="OTO5" s="3485"/>
      <c r="OTP5" s="3485"/>
      <c r="OTQ5" s="3485"/>
      <c r="OTR5" s="3485"/>
      <c r="OTS5" s="3485"/>
      <c r="OTT5" s="3485"/>
      <c r="OTU5" s="3485"/>
      <c r="OTV5" s="3485"/>
      <c r="OTW5" s="3485"/>
      <c r="OTX5" s="3485"/>
      <c r="OTY5" s="3485"/>
      <c r="OTZ5" s="3485"/>
      <c r="OUA5" s="3485"/>
      <c r="OUB5" s="3485"/>
      <c r="OUC5" s="3485"/>
      <c r="OUD5" s="3485"/>
      <c r="OUE5" s="3485"/>
      <c r="OUF5" s="3485"/>
      <c r="OUG5" s="3485"/>
      <c r="OUH5" s="3485"/>
      <c r="OUI5" s="3485"/>
      <c r="OUJ5" s="3485"/>
      <c r="OUK5" s="3485"/>
      <c r="OUL5" s="3485"/>
      <c r="OUM5" s="3485"/>
      <c r="OUN5" s="3485"/>
      <c r="OUO5" s="3485"/>
      <c r="OUP5" s="3485"/>
      <c r="OUQ5" s="3485"/>
      <c r="OUR5" s="3485"/>
      <c r="OUS5" s="3485"/>
      <c r="OUT5" s="3485"/>
      <c r="OUU5" s="3485"/>
      <c r="OUV5" s="3485"/>
      <c r="OUW5" s="3485"/>
      <c r="OUX5" s="3485"/>
      <c r="OUY5" s="3485"/>
      <c r="OUZ5" s="3485"/>
      <c r="OVA5" s="3485"/>
      <c r="OVB5" s="3485"/>
      <c r="OVC5" s="3485"/>
      <c r="OVD5" s="3485"/>
      <c r="OVE5" s="3485"/>
      <c r="OVF5" s="3485"/>
      <c r="OVG5" s="3485"/>
      <c r="OVH5" s="3485"/>
      <c r="OVI5" s="3485"/>
      <c r="OVJ5" s="3485"/>
      <c r="OVK5" s="3485"/>
      <c r="OVL5" s="3485"/>
      <c r="OVM5" s="3485"/>
      <c r="OVN5" s="3485"/>
      <c r="OVO5" s="3485"/>
      <c r="OVP5" s="3485"/>
      <c r="OVQ5" s="3485"/>
      <c r="OVR5" s="3485"/>
      <c r="OVS5" s="3485"/>
      <c r="OVT5" s="3485"/>
      <c r="OVU5" s="3485"/>
      <c r="OVV5" s="3485"/>
      <c r="OVW5" s="3485"/>
      <c r="OVX5" s="3485"/>
      <c r="OVY5" s="3485"/>
      <c r="OVZ5" s="3485"/>
      <c r="OWA5" s="3485"/>
      <c r="OWB5" s="3485"/>
      <c r="OWC5" s="3485"/>
      <c r="OWD5" s="3485"/>
      <c r="OWE5" s="3485"/>
      <c r="OWF5" s="3485"/>
      <c r="OWG5" s="3485"/>
      <c r="OWH5" s="3485"/>
      <c r="OWI5" s="3485"/>
      <c r="OWJ5" s="3485"/>
      <c r="OWK5" s="3485"/>
      <c r="OWL5" s="3485"/>
      <c r="OWM5" s="3485"/>
      <c r="OWN5" s="3485"/>
      <c r="OWO5" s="3485"/>
      <c r="OWP5" s="3485"/>
      <c r="OWQ5" s="3485"/>
      <c r="OWR5" s="3485"/>
      <c r="OWS5" s="3485"/>
      <c r="OWT5" s="3485"/>
      <c r="OWU5" s="3485"/>
      <c r="OWV5" s="3485"/>
      <c r="OWW5" s="3485"/>
      <c r="OWX5" s="3485"/>
      <c r="OWY5" s="3485"/>
      <c r="OWZ5" s="3485"/>
      <c r="OXA5" s="3485"/>
      <c r="OXB5" s="3485"/>
      <c r="OXC5" s="3485"/>
      <c r="OXD5" s="3485"/>
      <c r="OXE5" s="3485"/>
      <c r="OXF5" s="3485"/>
      <c r="OXG5" s="3485"/>
      <c r="OXH5" s="3485"/>
      <c r="OXI5" s="3485"/>
      <c r="OXJ5" s="3485"/>
      <c r="OXK5" s="3485"/>
      <c r="OXL5" s="3485"/>
      <c r="OXM5" s="3485"/>
      <c r="OXN5" s="3485"/>
      <c r="OXO5" s="3485"/>
      <c r="OXP5" s="3485"/>
      <c r="OXQ5" s="3485"/>
      <c r="OXR5" s="3485"/>
      <c r="OXS5" s="3485"/>
      <c r="OXT5" s="3485"/>
      <c r="OXU5" s="3485"/>
      <c r="OXV5" s="3485"/>
      <c r="OXW5" s="3485"/>
      <c r="OXX5" s="3485"/>
      <c r="OXY5" s="3485"/>
      <c r="OXZ5" s="3485"/>
      <c r="OYA5" s="3485"/>
      <c r="OYB5" s="3485"/>
      <c r="OYC5" s="3485"/>
      <c r="OYD5" s="3485"/>
      <c r="OYE5" s="3485"/>
      <c r="OYF5" s="3485"/>
      <c r="OYG5" s="3485"/>
      <c r="OYH5" s="3485"/>
      <c r="OYI5" s="3485"/>
      <c r="OYJ5" s="3485"/>
      <c r="OYK5" s="3485"/>
      <c r="OYL5" s="3485"/>
      <c r="OYM5" s="3485"/>
      <c r="OYN5" s="3485"/>
      <c r="OYO5" s="3485"/>
      <c r="OYP5" s="3485"/>
      <c r="OYQ5" s="3485"/>
      <c r="OYR5" s="3485"/>
      <c r="OYS5" s="3485"/>
      <c r="OYT5" s="3485"/>
      <c r="OYU5" s="3485"/>
      <c r="OYV5" s="3485"/>
      <c r="OYW5" s="3485"/>
      <c r="OYX5" s="3485"/>
      <c r="OYY5" s="3485"/>
      <c r="OYZ5" s="3485"/>
      <c r="OZA5" s="3485"/>
      <c r="OZB5" s="3485"/>
      <c r="OZC5" s="3485"/>
      <c r="OZD5" s="3485"/>
      <c r="OZE5" s="3485"/>
      <c r="OZF5" s="3485"/>
      <c r="OZG5" s="3485"/>
      <c r="OZH5" s="3485"/>
      <c r="OZI5" s="3485"/>
      <c r="OZJ5" s="3485"/>
      <c r="OZK5" s="3485"/>
      <c r="OZL5" s="3485"/>
      <c r="OZM5" s="3485"/>
      <c r="OZN5" s="3485"/>
      <c r="OZO5" s="3485"/>
      <c r="OZP5" s="3485"/>
      <c r="OZQ5" s="3485"/>
      <c r="OZR5" s="3485"/>
      <c r="OZS5" s="3485"/>
      <c r="OZT5" s="3485"/>
      <c r="OZU5" s="3485"/>
      <c r="OZV5" s="3485"/>
      <c r="OZW5" s="3485"/>
      <c r="OZX5" s="3485"/>
      <c r="OZY5" s="3485"/>
      <c r="OZZ5" s="3485"/>
      <c r="PAA5" s="3485"/>
      <c r="PAB5" s="3485"/>
      <c r="PAC5" s="3485"/>
      <c r="PAD5" s="3485"/>
      <c r="PAE5" s="3485"/>
      <c r="PAF5" s="3485"/>
      <c r="PAG5" s="3485"/>
      <c r="PAH5" s="3485"/>
      <c r="PAI5" s="3485"/>
      <c r="PAJ5" s="3485"/>
      <c r="PAK5" s="3485"/>
      <c r="PAL5" s="3485"/>
      <c r="PAM5" s="3485"/>
      <c r="PAN5" s="3485"/>
      <c r="PAO5" s="3485"/>
      <c r="PAP5" s="3485"/>
      <c r="PAQ5" s="3485"/>
      <c r="PAR5" s="3485"/>
      <c r="PAS5" s="3485"/>
      <c r="PAT5" s="3485"/>
      <c r="PAU5" s="3485"/>
      <c r="PAV5" s="3485"/>
      <c r="PAW5" s="3485"/>
      <c r="PAX5" s="3485"/>
      <c r="PAY5" s="3485"/>
      <c r="PAZ5" s="3485"/>
      <c r="PBA5" s="3485"/>
      <c r="PBB5" s="3485"/>
      <c r="PBC5" s="3485"/>
      <c r="PBD5" s="3485"/>
      <c r="PBE5" s="3485"/>
      <c r="PBF5" s="3485"/>
      <c r="PBG5" s="3485"/>
      <c r="PBH5" s="3485"/>
      <c r="PBI5" s="3485"/>
      <c r="PBJ5" s="3485"/>
      <c r="PBK5" s="3485"/>
      <c r="PBL5" s="3485"/>
      <c r="PBM5" s="3485"/>
      <c r="PBN5" s="3485"/>
      <c r="PBO5" s="3485"/>
      <c r="PBP5" s="3485"/>
      <c r="PBQ5" s="3485"/>
      <c r="PBR5" s="3485"/>
      <c r="PBS5" s="3485"/>
      <c r="PBT5" s="3485"/>
      <c r="PBU5" s="3485"/>
      <c r="PBV5" s="3485"/>
      <c r="PBW5" s="3485"/>
      <c r="PBX5" s="3485"/>
      <c r="PBY5" s="3485"/>
      <c r="PBZ5" s="3485"/>
      <c r="PCA5" s="3485"/>
      <c r="PCB5" s="3485"/>
      <c r="PCC5" s="3485"/>
      <c r="PCD5" s="3485"/>
      <c r="PCE5" s="3485"/>
      <c r="PCF5" s="3485"/>
      <c r="PCG5" s="3485"/>
      <c r="PCH5" s="3485"/>
      <c r="PCI5" s="3485"/>
      <c r="PCJ5" s="3485"/>
      <c r="PCK5" s="3485"/>
      <c r="PCL5" s="3485"/>
      <c r="PCM5" s="3485"/>
      <c r="PCN5" s="3485"/>
      <c r="PCO5" s="3485"/>
      <c r="PCP5" s="3485"/>
      <c r="PCQ5" s="3485"/>
      <c r="PCR5" s="3485"/>
      <c r="PCS5" s="3485"/>
      <c r="PCT5" s="3485"/>
      <c r="PCU5" s="3485"/>
      <c r="PCV5" s="3485"/>
      <c r="PCW5" s="3485"/>
      <c r="PCX5" s="3485"/>
      <c r="PCY5" s="3485"/>
      <c r="PCZ5" s="3485"/>
      <c r="PDA5" s="3485"/>
      <c r="PDB5" s="3485"/>
      <c r="PDC5" s="3485"/>
      <c r="PDD5" s="3485"/>
      <c r="PDE5" s="3485"/>
      <c r="PDF5" s="3485"/>
      <c r="PDG5" s="3485"/>
      <c r="PDH5" s="3485"/>
      <c r="PDI5" s="3485"/>
      <c r="PDJ5" s="3485"/>
      <c r="PDK5" s="3485"/>
      <c r="PDL5" s="3485"/>
      <c r="PDM5" s="3485"/>
      <c r="PDN5" s="3485"/>
      <c r="PDO5" s="3485"/>
      <c r="PDP5" s="3485"/>
      <c r="PDQ5" s="3485"/>
      <c r="PDR5" s="3485"/>
      <c r="PDS5" s="3485"/>
      <c r="PDT5" s="3485"/>
      <c r="PDU5" s="3485"/>
      <c r="PDV5" s="3485"/>
      <c r="PDW5" s="3485"/>
      <c r="PDX5" s="3485"/>
      <c r="PDY5" s="3485"/>
      <c r="PDZ5" s="3485"/>
      <c r="PEA5" s="3485"/>
      <c r="PEB5" s="3485"/>
      <c r="PEC5" s="3485"/>
      <c r="PED5" s="3485"/>
      <c r="PEE5" s="3485"/>
      <c r="PEF5" s="3485"/>
      <c r="PEG5" s="3485"/>
      <c r="PEH5" s="3485"/>
      <c r="PEI5" s="3485"/>
      <c r="PEJ5" s="3485"/>
      <c r="PEK5" s="3485"/>
      <c r="PEL5" s="3485"/>
      <c r="PEM5" s="3485"/>
      <c r="PEN5" s="3485"/>
      <c r="PEO5" s="3485"/>
      <c r="PEP5" s="3485"/>
      <c r="PEQ5" s="3485"/>
      <c r="PER5" s="3485"/>
      <c r="PES5" s="3485"/>
      <c r="PET5" s="3485"/>
      <c r="PEU5" s="3485"/>
      <c r="PEV5" s="3485"/>
      <c r="PEW5" s="3485"/>
      <c r="PEX5" s="3485"/>
      <c r="PEY5" s="3485"/>
      <c r="PEZ5" s="3485"/>
      <c r="PFA5" s="3485"/>
      <c r="PFB5" s="3485"/>
      <c r="PFC5" s="3485"/>
      <c r="PFD5" s="3485"/>
      <c r="PFE5" s="3485"/>
      <c r="PFF5" s="3485"/>
      <c r="PFG5" s="3485"/>
      <c r="PFH5" s="3485"/>
      <c r="PFI5" s="3485"/>
      <c r="PFJ5" s="3485"/>
      <c r="PFK5" s="3485"/>
      <c r="PFL5" s="3485"/>
      <c r="PFM5" s="3485"/>
      <c r="PFN5" s="3485"/>
      <c r="PFO5" s="3485"/>
      <c r="PFP5" s="3485"/>
      <c r="PFQ5" s="3485"/>
      <c r="PFR5" s="3485"/>
      <c r="PFS5" s="3485"/>
      <c r="PFT5" s="3485"/>
      <c r="PFU5" s="3485"/>
      <c r="PFV5" s="3485"/>
      <c r="PFW5" s="3485"/>
      <c r="PFX5" s="3485"/>
      <c r="PFY5" s="3485"/>
      <c r="PFZ5" s="3485"/>
      <c r="PGA5" s="3485"/>
      <c r="PGB5" s="3485"/>
      <c r="PGC5" s="3485"/>
      <c r="PGD5" s="3485"/>
      <c r="PGE5" s="3485"/>
      <c r="PGF5" s="3485"/>
      <c r="PGG5" s="3485"/>
      <c r="PGH5" s="3485"/>
      <c r="PGI5" s="3485"/>
      <c r="PGJ5" s="3485"/>
      <c r="PGK5" s="3485"/>
      <c r="PGL5" s="3485"/>
      <c r="PGM5" s="3485"/>
      <c r="PGN5" s="3485"/>
      <c r="PGO5" s="3485"/>
      <c r="PGP5" s="3485"/>
      <c r="PGQ5" s="3485"/>
      <c r="PGR5" s="3485"/>
      <c r="PGS5" s="3485"/>
      <c r="PGT5" s="3485"/>
      <c r="PGU5" s="3485"/>
      <c r="PGV5" s="3485"/>
      <c r="PGW5" s="3485"/>
      <c r="PGX5" s="3485"/>
      <c r="PGY5" s="3485"/>
      <c r="PGZ5" s="3485"/>
      <c r="PHA5" s="3485"/>
      <c r="PHB5" s="3485"/>
      <c r="PHC5" s="3485"/>
      <c r="PHD5" s="3485"/>
      <c r="PHE5" s="3485"/>
      <c r="PHF5" s="3485"/>
      <c r="PHG5" s="3485"/>
      <c r="PHH5" s="3485"/>
      <c r="PHI5" s="3485"/>
      <c r="PHJ5" s="3485"/>
      <c r="PHK5" s="3485"/>
      <c r="PHL5" s="3485"/>
      <c r="PHM5" s="3485"/>
      <c r="PHN5" s="3485"/>
      <c r="PHO5" s="3485"/>
      <c r="PHP5" s="3485"/>
      <c r="PHQ5" s="3485"/>
      <c r="PHR5" s="3485"/>
      <c r="PHS5" s="3485"/>
      <c r="PHT5" s="3485"/>
      <c r="PHU5" s="3485"/>
      <c r="PHV5" s="3485"/>
      <c r="PHW5" s="3485"/>
      <c r="PHX5" s="3485"/>
      <c r="PHY5" s="3485"/>
      <c r="PHZ5" s="3485"/>
      <c r="PIA5" s="3485"/>
      <c r="PIB5" s="3485"/>
      <c r="PIC5" s="3485"/>
      <c r="PID5" s="3485"/>
      <c r="PIE5" s="3485"/>
      <c r="PIF5" s="3485"/>
      <c r="PIG5" s="3485"/>
      <c r="PIH5" s="3485"/>
      <c r="PII5" s="3485"/>
      <c r="PIJ5" s="3485"/>
      <c r="PIK5" s="3485"/>
      <c r="PIL5" s="3485"/>
      <c r="PIM5" s="3485"/>
      <c r="PIN5" s="3485"/>
      <c r="PIO5" s="3485"/>
      <c r="PIP5" s="3485"/>
      <c r="PIQ5" s="3485"/>
      <c r="PIR5" s="3485"/>
      <c r="PIS5" s="3485"/>
      <c r="PIT5" s="3485"/>
      <c r="PIU5" s="3485"/>
      <c r="PIV5" s="3485"/>
      <c r="PIW5" s="3485"/>
      <c r="PIX5" s="3485"/>
      <c r="PIY5" s="3485"/>
      <c r="PIZ5" s="3485"/>
      <c r="PJA5" s="3485"/>
      <c r="PJB5" s="3485"/>
      <c r="PJC5" s="3485"/>
      <c r="PJD5" s="3485"/>
      <c r="PJE5" s="3485"/>
      <c r="PJF5" s="3485"/>
      <c r="PJG5" s="3485"/>
      <c r="PJH5" s="3485"/>
      <c r="PJI5" s="3485"/>
      <c r="PJJ5" s="3485"/>
      <c r="PJK5" s="3485"/>
      <c r="PJL5" s="3485"/>
      <c r="PJM5" s="3485"/>
      <c r="PJN5" s="3485"/>
      <c r="PJO5" s="3485"/>
      <c r="PJP5" s="3485"/>
      <c r="PJQ5" s="3485"/>
      <c r="PJR5" s="3485"/>
      <c r="PJS5" s="3485"/>
      <c r="PJT5" s="3485"/>
      <c r="PJU5" s="3485"/>
      <c r="PJV5" s="3485"/>
      <c r="PJW5" s="3485"/>
      <c r="PJX5" s="3485"/>
      <c r="PJY5" s="3485"/>
      <c r="PJZ5" s="3485"/>
      <c r="PKA5" s="3485"/>
      <c r="PKB5" s="3485"/>
      <c r="PKC5" s="3485"/>
      <c r="PKD5" s="3485"/>
      <c r="PKE5" s="3485"/>
      <c r="PKF5" s="3485"/>
      <c r="PKG5" s="3485"/>
      <c r="PKH5" s="3485"/>
      <c r="PKI5" s="3485"/>
      <c r="PKJ5" s="3485"/>
      <c r="PKK5" s="3485"/>
      <c r="PKL5" s="3485"/>
      <c r="PKM5" s="3485"/>
      <c r="PKN5" s="3485"/>
      <c r="PKO5" s="3485"/>
      <c r="PKP5" s="3485"/>
      <c r="PKQ5" s="3485"/>
      <c r="PKR5" s="3485"/>
      <c r="PKS5" s="3485"/>
      <c r="PKT5" s="3485"/>
      <c r="PKU5" s="3485"/>
      <c r="PKV5" s="3485"/>
      <c r="PKW5" s="3485"/>
      <c r="PKX5" s="3485"/>
      <c r="PKY5" s="3485"/>
      <c r="PKZ5" s="3485"/>
      <c r="PLA5" s="3485"/>
      <c r="PLB5" s="3485"/>
      <c r="PLC5" s="3485"/>
      <c r="PLD5" s="3485"/>
      <c r="PLE5" s="3485"/>
      <c r="PLF5" s="3485"/>
      <c r="PLG5" s="3485"/>
      <c r="PLH5" s="3485"/>
      <c r="PLI5" s="3485"/>
      <c r="PLJ5" s="3485"/>
      <c r="PLK5" s="3485"/>
      <c r="PLL5" s="3485"/>
      <c r="PLM5" s="3485"/>
      <c r="PLN5" s="3485"/>
      <c r="PLO5" s="3485"/>
      <c r="PLP5" s="3485"/>
      <c r="PLQ5" s="3485"/>
      <c r="PLR5" s="3485"/>
      <c r="PLS5" s="3485"/>
      <c r="PLT5" s="3485"/>
      <c r="PLU5" s="3485"/>
      <c r="PLV5" s="3485"/>
      <c r="PLW5" s="3485"/>
      <c r="PLX5" s="3485"/>
      <c r="PLY5" s="3485"/>
      <c r="PLZ5" s="3485"/>
      <c r="PMA5" s="3485"/>
      <c r="PMB5" s="3485"/>
      <c r="PMC5" s="3485"/>
      <c r="PMD5" s="3485"/>
      <c r="PME5" s="3485"/>
      <c r="PMF5" s="3485"/>
      <c r="PMG5" s="3485"/>
      <c r="PMH5" s="3485"/>
      <c r="PMI5" s="3485"/>
      <c r="PMJ5" s="3485"/>
      <c r="PMK5" s="3485"/>
      <c r="PML5" s="3485"/>
      <c r="PMM5" s="3485"/>
      <c r="PMN5" s="3485"/>
      <c r="PMO5" s="3485"/>
      <c r="PMP5" s="3485"/>
      <c r="PMQ5" s="3485"/>
      <c r="PMR5" s="3485"/>
      <c r="PMS5" s="3485"/>
      <c r="PMT5" s="3485"/>
      <c r="PMU5" s="3485"/>
      <c r="PMV5" s="3485"/>
      <c r="PMW5" s="3485"/>
      <c r="PMX5" s="3485"/>
      <c r="PMY5" s="3485"/>
      <c r="PMZ5" s="3485"/>
      <c r="PNA5" s="3485"/>
      <c r="PNB5" s="3485"/>
      <c r="PNC5" s="3485"/>
      <c r="PND5" s="3485"/>
      <c r="PNE5" s="3485"/>
      <c r="PNF5" s="3485"/>
      <c r="PNG5" s="3485"/>
      <c r="PNH5" s="3485"/>
      <c r="PNI5" s="3485"/>
      <c r="PNJ5" s="3485"/>
      <c r="PNK5" s="3485"/>
      <c r="PNL5" s="3485"/>
      <c r="PNM5" s="3485"/>
      <c r="PNN5" s="3485"/>
      <c r="PNO5" s="3485"/>
      <c r="PNP5" s="3485"/>
      <c r="PNQ5" s="3485"/>
      <c r="PNR5" s="3485"/>
      <c r="PNS5" s="3485"/>
      <c r="PNT5" s="3485"/>
      <c r="PNU5" s="3485"/>
      <c r="PNV5" s="3485"/>
      <c r="PNW5" s="3485"/>
      <c r="PNX5" s="3485"/>
      <c r="PNY5" s="3485"/>
      <c r="PNZ5" s="3485"/>
      <c r="POA5" s="3485"/>
      <c r="POB5" s="3485"/>
      <c r="POC5" s="3485"/>
      <c r="POD5" s="3485"/>
      <c r="POE5" s="3485"/>
      <c r="POF5" s="3485"/>
      <c r="POG5" s="3485"/>
      <c r="POH5" s="3485"/>
      <c r="POI5" s="3485"/>
      <c r="POJ5" s="3485"/>
      <c r="POK5" s="3485"/>
      <c r="POL5" s="3485"/>
      <c r="POM5" s="3485"/>
      <c r="PON5" s="3485"/>
      <c r="POO5" s="3485"/>
      <c r="POP5" s="3485"/>
      <c r="POQ5" s="3485"/>
      <c r="POR5" s="3485"/>
      <c r="POS5" s="3485"/>
      <c r="POT5" s="3485"/>
      <c r="POU5" s="3485"/>
      <c r="POV5" s="3485"/>
      <c r="POW5" s="3485"/>
      <c r="POX5" s="3485"/>
      <c r="POY5" s="3485"/>
      <c r="POZ5" s="3485"/>
      <c r="PPA5" s="3485"/>
      <c r="PPB5" s="3485"/>
      <c r="PPC5" s="3485"/>
      <c r="PPD5" s="3485"/>
      <c r="PPE5" s="3485"/>
      <c r="PPF5" s="3485"/>
      <c r="PPG5" s="3485"/>
      <c r="PPH5" s="3485"/>
      <c r="PPI5" s="3485"/>
      <c r="PPJ5" s="3485"/>
      <c r="PPK5" s="3485"/>
      <c r="PPL5" s="3485"/>
      <c r="PPM5" s="3485"/>
      <c r="PPN5" s="3485"/>
      <c r="PPO5" s="3485"/>
      <c r="PPP5" s="3485"/>
      <c r="PPQ5" s="3485"/>
      <c r="PPR5" s="3485"/>
      <c r="PPS5" s="3485"/>
      <c r="PPT5" s="3485"/>
      <c r="PPU5" s="3485"/>
      <c r="PPV5" s="3485"/>
      <c r="PPW5" s="3485"/>
      <c r="PPX5" s="3485"/>
      <c r="PPY5" s="3485"/>
      <c r="PPZ5" s="3485"/>
      <c r="PQA5" s="3485"/>
      <c r="PQB5" s="3485"/>
      <c r="PQC5" s="3485"/>
      <c r="PQD5" s="3485"/>
      <c r="PQE5" s="3485"/>
      <c r="PQF5" s="3485"/>
      <c r="PQG5" s="3485"/>
      <c r="PQH5" s="3485"/>
      <c r="PQI5" s="3485"/>
      <c r="PQJ5" s="3485"/>
      <c r="PQK5" s="3485"/>
      <c r="PQL5" s="3485"/>
      <c r="PQM5" s="3485"/>
      <c r="PQN5" s="3485"/>
      <c r="PQO5" s="3485"/>
      <c r="PQP5" s="3485"/>
      <c r="PQQ5" s="3485"/>
      <c r="PQR5" s="3485"/>
      <c r="PQS5" s="3485"/>
      <c r="PQT5" s="3485"/>
      <c r="PQU5" s="3485"/>
      <c r="PQV5" s="3485"/>
      <c r="PQW5" s="3485"/>
      <c r="PQX5" s="3485"/>
      <c r="PQY5" s="3485"/>
      <c r="PQZ5" s="3485"/>
      <c r="PRA5" s="3485"/>
      <c r="PRB5" s="3485"/>
      <c r="PRC5" s="3485"/>
      <c r="PRD5" s="3485"/>
      <c r="PRE5" s="3485"/>
      <c r="PRF5" s="3485"/>
      <c r="PRG5" s="3485"/>
      <c r="PRH5" s="3485"/>
      <c r="PRI5" s="3485"/>
      <c r="PRJ5" s="3485"/>
      <c r="PRK5" s="3485"/>
      <c r="PRL5" s="3485"/>
      <c r="PRM5" s="3485"/>
      <c r="PRN5" s="3485"/>
      <c r="PRO5" s="3485"/>
      <c r="PRP5" s="3485"/>
      <c r="PRQ5" s="3485"/>
      <c r="PRR5" s="3485"/>
      <c r="PRS5" s="3485"/>
      <c r="PRT5" s="3485"/>
      <c r="PRU5" s="3485"/>
      <c r="PRV5" s="3485"/>
      <c r="PRW5" s="3485"/>
      <c r="PRX5" s="3485"/>
      <c r="PRY5" s="3485"/>
      <c r="PRZ5" s="3485"/>
      <c r="PSA5" s="3485"/>
      <c r="PSB5" s="3485"/>
      <c r="PSC5" s="3485"/>
      <c r="PSD5" s="3485"/>
      <c r="PSE5" s="3485"/>
      <c r="PSF5" s="3485"/>
      <c r="PSG5" s="3485"/>
      <c r="PSH5" s="3485"/>
      <c r="PSI5" s="3485"/>
      <c r="PSJ5" s="3485"/>
      <c r="PSK5" s="3485"/>
      <c r="PSL5" s="3485"/>
      <c r="PSM5" s="3485"/>
      <c r="PSN5" s="3485"/>
      <c r="PSO5" s="3485"/>
      <c r="PSP5" s="3485"/>
      <c r="PSQ5" s="3485"/>
      <c r="PSR5" s="3485"/>
      <c r="PSS5" s="3485"/>
      <c r="PST5" s="3485"/>
      <c r="PSU5" s="3485"/>
      <c r="PSV5" s="3485"/>
      <c r="PSW5" s="3485"/>
      <c r="PSX5" s="3485"/>
      <c r="PSY5" s="3485"/>
      <c r="PSZ5" s="3485"/>
      <c r="PTA5" s="3485"/>
      <c r="PTB5" s="3485"/>
      <c r="PTC5" s="3485"/>
      <c r="PTD5" s="3485"/>
      <c r="PTE5" s="3485"/>
      <c r="PTF5" s="3485"/>
      <c r="PTG5" s="3485"/>
      <c r="PTH5" s="3485"/>
      <c r="PTI5" s="3485"/>
      <c r="PTJ5" s="3485"/>
      <c r="PTK5" s="3485"/>
      <c r="PTL5" s="3485"/>
      <c r="PTM5" s="3485"/>
      <c r="PTN5" s="3485"/>
      <c r="PTO5" s="3485"/>
      <c r="PTP5" s="3485"/>
      <c r="PTQ5" s="3485"/>
      <c r="PTR5" s="3485"/>
      <c r="PTS5" s="3485"/>
      <c r="PTT5" s="3485"/>
      <c r="PTU5" s="3485"/>
      <c r="PTV5" s="3485"/>
      <c r="PTW5" s="3485"/>
      <c r="PTX5" s="3485"/>
      <c r="PTY5" s="3485"/>
      <c r="PTZ5" s="3485"/>
      <c r="PUA5" s="3485"/>
      <c r="PUB5" s="3485"/>
      <c r="PUC5" s="3485"/>
      <c r="PUD5" s="3485"/>
      <c r="PUE5" s="3485"/>
      <c r="PUF5" s="3485"/>
      <c r="PUG5" s="3485"/>
      <c r="PUH5" s="3485"/>
      <c r="PUI5" s="3485"/>
      <c r="PUJ5" s="3485"/>
      <c r="PUK5" s="3485"/>
      <c r="PUL5" s="3485"/>
      <c r="PUM5" s="3485"/>
      <c r="PUN5" s="3485"/>
      <c r="PUO5" s="3485"/>
      <c r="PUP5" s="3485"/>
      <c r="PUQ5" s="3485"/>
      <c r="PUR5" s="3485"/>
      <c r="PUS5" s="3485"/>
      <c r="PUT5" s="3485"/>
      <c r="PUU5" s="3485"/>
      <c r="PUV5" s="3485"/>
      <c r="PUW5" s="3485"/>
      <c r="PUX5" s="3485"/>
      <c r="PUY5" s="3485"/>
      <c r="PUZ5" s="3485"/>
      <c r="PVA5" s="3485"/>
      <c r="PVB5" s="3485"/>
      <c r="PVC5" s="3485"/>
      <c r="PVD5" s="3485"/>
      <c r="PVE5" s="3485"/>
      <c r="PVF5" s="3485"/>
      <c r="PVG5" s="3485"/>
      <c r="PVH5" s="3485"/>
      <c r="PVI5" s="3485"/>
      <c r="PVJ5" s="3485"/>
      <c r="PVK5" s="3485"/>
      <c r="PVL5" s="3485"/>
      <c r="PVM5" s="3485"/>
      <c r="PVN5" s="3485"/>
      <c r="PVO5" s="3485"/>
      <c r="PVP5" s="3485"/>
      <c r="PVQ5" s="3485"/>
      <c r="PVR5" s="3485"/>
      <c r="PVS5" s="3485"/>
      <c r="PVT5" s="3485"/>
      <c r="PVU5" s="3485"/>
      <c r="PVV5" s="3485"/>
      <c r="PVW5" s="3485"/>
      <c r="PVX5" s="3485"/>
      <c r="PVY5" s="3485"/>
      <c r="PVZ5" s="3485"/>
      <c r="PWA5" s="3485"/>
      <c r="PWB5" s="3485"/>
      <c r="PWC5" s="3485"/>
      <c r="PWD5" s="3485"/>
      <c r="PWE5" s="3485"/>
      <c r="PWF5" s="3485"/>
      <c r="PWG5" s="3485"/>
      <c r="PWH5" s="3485"/>
      <c r="PWI5" s="3485"/>
      <c r="PWJ5" s="3485"/>
      <c r="PWK5" s="3485"/>
      <c r="PWL5" s="3485"/>
      <c r="PWM5" s="3485"/>
      <c r="PWN5" s="3485"/>
      <c r="PWO5" s="3485"/>
      <c r="PWP5" s="3485"/>
      <c r="PWQ5" s="3485"/>
      <c r="PWR5" s="3485"/>
      <c r="PWS5" s="3485"/>
      <c r="PWT5" s="3485"/>
      <c r="PWU5" s="3485"/>
      <c r="PWV5" s="3485"/>
      <c r="PWW5" s="3485"/>
      <c r="PWX5" s="3485"/>
      <c r="PWY5" s="3485"/>
      <c r="PWZ5" s="3485"/>
      <c r="PXA5" s="3485"/>
      <c r="PXB5" s="3485"/>
      <c r="PXC5" s="3485"/>
      <c r="PXD5" s="3485"/>
      <c r="PXE5" s="3485"/>
      <c r="PXF5" s="3485"/>
      <c r="PXG5" s="3485"/>
      <c r="PXH5" s="3485"/>
      <c r="PXI5" s="3485"/>
      <c r="PXJ5" s="3485"/>
      <c r="PXK5" s="3485"/>
      <c r="PXL5" s="3485"/>
      <c r="PXM5" s="3485"/>
      <c r="PXN5" s="3485"/>
      <c r="PXO5" s="3485"/>
      <c r="PXP5" s="3485"/>
      <c r="PXQ5" s="3485"/>
      <c r="PXR5" s="3485"/>
      <c r="PXS5" s="3485"/>
      <c r="PXT5" s="3485"/>
      <c r="PXU5" s="3485"/>
      <c r="PXV5" s="3485"/>
      <c r="PXW5" s="3485"/>
      <c r="PXX5" s="3485"/>
      <c r="PXY5" s="3485"/>
      <c r="PXZ5" s="3485"/>
      <c r="PYA5" s="3485"/>
      <c r="PYB5" s="3485"/>
      <c r="PYC5" s="3485"/>
      <c r="PYD5" s="3485"/>
      <c r="PYE5" s="3485"/>
      <c r="PYF5" s="3485"/>
      <c r="PYG5" s="3485"/>
      <c r="PYH5" s="3485"/>
      <c r="PYI5" s="3485"/>
      <c r="PYJ5" s="3485"/>
      <c r="PYK5" s="3485"/>
      <c r="PYL5" s="3485"/>
      <c r="PYM5" s="3485"/>
      <c r="PYN5" s="3485"/>
      <c r="PYO5" s="3485"/>
      <c r="PYP5" s="3485"/>
      <c r="PYQ5" s="3485"/>
      <c r="PYR5" s="3485"/>
      <c r="PYS5" s="3485"/>
      <c r="PYT5" s="3485"/>
      <c r="PYU5" s="3485"/>
      <c r="PYV5" s="3485"/>
      <c r="PYW5" s="3485"/>
      <c r="PYX5" s="3485"/>
      <c r="PYY5" s="3485"/>
      <c r="PYZ5" s="3485"/>
      <c r="PZA5" s="3485"/>
      <c r="PZB5" s="3485"/>
      <c r="PZC5" s="3485"/>
      <c r="PZD5" s="3485"/>
      <c r="PZE5" s="3485"/>
      <c r="PZF5" s="3485"/>
      <c r="PZG5" s="3485"/>
      <c r="PZH5" s="3485"/>
      <c r="PZI5" s="3485"/>
      <c r="PZJ5" s="3485"/>
      <c r="PZK5" s="3485"/>
      <c r="PZL5" s="3485"/>
      <c r="PZM5" s="3485"/>
      <c r="PZN5" s="3485"/>
      <c r="PZO5" s="3485"/>
      <c r="PZP5" s="3485"/>
      <c r="PZQ5" s="3485"/>
      <c r="PZR5" s="3485"/>
      <c r="PZS5" s="3485"/>
      <c r="PZT5" s="3485"/>
      <c r="PZU5" s="3485"/>
      <c r="PZV5" s="3485"/>
      <c r="PZW5" s="3485"/>
      <c r="PZX5" s="3485"/>
      <c r="PZY5" s="3485"/>
      <c r="PZZ5" s="3485"/>
      <c r="QAA5" s="3485"/>
      <c r="QAB5" s="3485"/>
      <c r="QAC5" s="3485"/>
      <c r="QAD5" s="3485"/>
      <c r="QAE5" s="3485"/>
      <c r="QAF5" s="3485"/>
      <c r="QAG5" s="3485"/>
      <c r="QAH5" s="3485"/>
      <c r="QAI5" s="3485"/>
      <c r="QAJ5" s="3485"/>
      <c r="QAK5" s="3485"/>
      <c r="QAL5" s="3485"/>
      <c r="QAM5" s="3485"/>
      <c r="QAN5" s="3485"/>
      <c r="QAO5" s="3485"/>
      <c r="QAP5" s="3485"/>
      <c r="QAQ5" s="3485"/>
      <c r="QAR5" s="3485"/>
      <c r="QAS5" s="3485"/>
      <c r="QAT5" s="3485"/>
      <c r="QAU5" s="3485"/>
      <c r="QAV5" s="3485"/>
      <c r="QAW5" s="3485"/>
      <c r="QAX5" s="3485"/>
      <c r="QAY5" s="3485"/>
      <c r="QAZ5" s="3485"/>
      <c r="QBA5" s="3485"/>
      <c r="QBB5" s="3485"/>
      <c r="QBC5" s="3485"/>
      <c r="QBD5" s="3485"/>
      <c r="QBE5" s="3485"/>
      <c r="QBF5" s="3485"/>
      <c r="QBG5" s="3485"/>
      <c r="QBH5" s="3485"/>
      <c r="QBI5" s="3485"/>
      <c r="QBJ5" s="3485"/>
      <c r="QBK5" s="3485"/>
      <c r="QBL5" s="3485"/>
      <c r="QBM5" s="3485"/>
      <c r="QBN5" s="3485"/>
      <c r="QBO5" s="3485"/>
      <c r="QBP5" s="3485"/>
      <c r="QBQ5" s="3485"/>
      <c r="QBR5" s="3485"/>
      <c r="QBS5" s="3485"/>
      <c r="QBT5" s="3485"/>
      <c r="QBU5" s="3485"/>
      <c r="QBV5" s="3485"/>
      <c r="QBW5" s="3485"/>
      <c r="QBX5" s="3485"/>
      <c r="QBY5" s="3485"/>
      <c r="QBZ5" s="3485"/>
      <c r="QCA5" s="3485"/>
      <c r="QCB5" s="3485"/>
      <c r="QCC5" s="3485"/>
      <c r="QCD5" s="3485"/>
      <c r="QCE5" s="3485"/>
      <c r="QCF5" s="3485"/>
      <c r="QCG5" s="3485"/>
      <c r="QCH5" s="3485"/>
      <c r="QCI5" s="3485"/>
      <c r="QCJ5" s="3485"/>
      <c r="QCK5" s="3485"/>
      <c r="QCL5" s="3485"/>
      <c r="QCM5" s="3485"/>
      <c r="QCN5" s="3485"/>
      <c r="QCO5" s="3485"/>
      <c r="QCP5" s="3485"/>
      <c r="QCQ5" s="3485"/>
      <c r="QCR5" s="3485"/>
      <c r="QCS5" s="3485"/>
      <c r="QCT5" s="3485"/>
      <c r="QCU5" s="3485"/>
      <c r="QCV5" s="3485"/>
      <c r="QCW5" s="3485"/>
      <c r="QCX5" s="3485"/>
      <c r="QCY5" s="3485"/>
      <c r="QCZ5" s="3485"/>
      <c r="QDA5" s="3485"/>
      <c r="QDB5" s="3485"/>
      <c r="QDC5" s="3485"/>
      <c r="QDD5" s="3485"/>
      <c r="QDE5" s="3485"/>
      <c r="QDF5" s="3485"/>
      <c r="QDG5" s="3485"/>
      <c r="QDH5" s="3485"/>
      <c r="QDI5" s="3485"/>
      <c r="QDJ5" s="3485"/>
      <c r="QDK5" s="3485"/>
      <c r="QDL5" s="3485"/>
      <c r="QDM5" s="3485"/>
      <c r="QDN5" s="3485"/>
      <c r="QDO5" s="3485"/>
      <c r="QDP5" s="3485"/>
      <c r="QDQ5" s="3485"/>
      <c r="QDR5" s="3485"/>
      <c r="QDS5" s="3485"/>
      <c r="QDT5" s="3485"/>
      <c r="QDU5" s="3485"/>
      <c r="QDV5" s="3485"/>
      <c r="QDW5" s="3485"/>
      <c r="QDX5" s="3485"/>
      <c r="QDY5" s="3485"/>
      <c r="QDZ5" s="3485"/>
      <c r="QEA5" s="3485"/>
      <c r="QEB5" s="3485"/>
      <c r="QEC5" s="3485"/>
      <c r="QED5" s="3485"/>
      <c r="QEE5" s="3485"/>
      <c r="QEF5" s="3485"/>
      <c r="QEG5" s="3485"/>
      <c r="QEH5" s="3485"/>
      <c r="QEI5" s="3485"/>
      <c r="QEJ5" s="3485"/>
      <c r="QEK5" s="3485"/>
      <c r="QEL5" s="3485"/>
      <c r="QEM5" s="3485"/>
      <c r="QEN5" s="3485"/>
      <c r="QEO5" s="3485"/>
      <c r="QEP5" s="3485"/>
      <c r="QEQ5" s="3485"/>
      <c r="QER5" s="3485"/>
      <c r="QES5" s="3485"/>
      <c r="QET5" s="3485"/>
      <c r="QEU5" s="3485"/>
      <c r="QEV5" s="3485"/>
      <c r="QEW5" s="3485"/>
      <c r="QEX5" s="3485"/>
      <c r="QEY5" s="3485"/>
      <c r="QEZ5" s="3485"/>
      <c r="QFA5" s="3485"/>
      <c r="QFB5" s="3485"/>
      <c r="QFC5" s="3485"/>
      <c r="QFD5" s="3485"/>
      <c r="QFE5" s="3485"/>
      <c r="QFF5" s="3485"/>
      <c r="QFG5" s="3485"/>
      <c r="QFH5" s="3485"/>
      <c r="QFI5" s="3485"/>
      <c r="QFJ5" s="3485"/>
      <c r="QFK5" s="3485"/>
      <c r="QFL5" s="3485"/>
      <c r="QFM5" s="3485"/>
      <c r="QFN5" s="3485"/>
      <c r="QFO5" s="3485"/>
      <c r="QFP5" s="3485"/>
      <c r="QFQ5" s="3485"/>
      <c r="QFR5" s="3485"/>
      <c r="QFS5" s="3485"/>
      <c r="QFT5" s="3485"/>
      <c r="QFU5" s="3485"/>
      <c r="QFV5" s="3485"/>
      <c r="QFW5" s="3485"/>
      <c r="QFX5" s="3485"/>
      <c r="QFY5" s="3485"/>
      <c r="QFZ5" s="3485"/>
      <c r="QGA5" s="3485"/>
      <c r="QGB5" s="3485"/>
      <c r="QGC5" s="3485"/>
      <c r="QGD5" s="3485"/>
      <c r="QGE5" s="3485"/>
      <c r="QGF5" s="3485"/>
      <c r="QGG5" s="3485"/>
      <c r="QGH5" s="3485"/>
      <c r="QGI5" s="3485"/>
      <c r="QGJ5" s="3485"/>
      <c r="QGK5" s="3485"/>
      <c r="QGL5" s="3485"/>
      <c r="QGM5" s="3485"/>
      <c r="QGN5" s="3485"/>
      <c r="QGO5" s="3485"/>
      <c r="QGP5" s="3485"/>
      <c r="QGQ5" s="3485"/>
      <c r="QGR5" s="3485"/>
      <c r="QGS5" s="3485"/>
      <c r="QGT5" s="3485"/>
      <c r="QGU5" s="3485"/>
      <c r="QGV5" s="3485"/>
      <c r="QGW5" s="3485"/>
      <c r="QGX5" s="3485"/>
      <c r="QGY5" s="3485"/>
      <c r="QGZ5" s="3485"/>
      <c r="QHA5" s="3485"/>
      <c r="QHB5" s="3485"/>
      <c r="QHC5" s="3485"/>
      <c r="QHD5" s="3485"/>
      <c r="QHE5" s="3485"/>
      <c r="QHF5" s="3485"/>
      <c r="QHG5" s="3485"/>
      <c r="QHH5" s="3485"/>
      <c r="QHI5" s="3485"/>
      <c r="QHJ5" s="3485"/>
      <c r="QHK5" s="3485"/>
      <c r="QHL5" s="3485"/>
      <c r="QHM5" s="3485"/>
      <c r="QHN5" s="3485"/>
      <c r="QHO5" s="3485"/>
      <c r="QHP5" s="3485"/>
      <c r="QHQ5" s="3485"/>
      <c r="QHR5" s="3485"/>
      <c r="QHS5" s="3485"/>
      <c r="QHT5" s="3485"/>
      <c r="QHU5" s="3485"/>
      <c r="QHV5" s="3485"/>
      <c r="QHW5" s="3485"/>
      <c r="QHX5" s="3485"/>
      <c r="QHY5" s="3485"/>
      <c r="QHZ5" s="3485"/>
      <c r="QIA5" s="3485"/>
      <c r="QIB5" s="3485"/>
      <c r="QIC5" s="3485"/>
      <c r="QID5" s="3485"/>
      <c r="QIE5" s="3485"/>
      <c r="QIF5" s="3485"/>
      <c r="QIG5" s="3485"/>
      <c r="QIH5" s="3485"/>
      <c r="QII5" s="3485"/>
      <c r="QIJ5" s="3485"/>
      <c r="QIK5" s="3485"/>
      <c r="QIL5" s="3485"/>
      <c r="QIM5" s="3485"/>
      <c r="QIN5" s="3485"/>
      <c r="QIO5" s="3485"/>
      <c r="QIP5" s="3485"/>
      <c r="QIQ5" s="3485"/>
      <c r="QIR5" s="3485"/>
      <c r="QIS5" s="3485"/>
      <c r="QIT5" s="3485"/>
      <c r="QIU5" s="3485"/>
      <c r="QIV5" s="3485"/>
      <c r="QIW5" s="3485"/>
      <c r="QIX5" s="3485"/>
      <c r="QIY5" s="3485"/>
      <c r="QIZ5" s="3485"/>
      <c r="QJA5" s="3485"/>
      <c r="QJB5" s="3485"/>
      <c r="QJC5" s="3485"/>
      <c r="QJD5" s="3485"/>
      <c r="QJE5" s="3485"/>
      <c r="QJF5" s="3485"/>
      <c r="QJG5" s="3485"/>
      <c r="QJH5" s="3485"/>
      <c r="QJI5" s="3485"/>
      <c r="QJJ5" s="3485"/>
      <c r="QJK5" s="3485"/>
      <c r="QJL5" s="3485"/>
      <c r="QJM5" s="3485"/>
      <c r="QJN5" s="3485"/>
      <c r="QJO5" s="3485"/>
      <c r="QJP5" s="3485"/>
      <c r="QJQ5" s="3485"/>
      <c r="QJR5" s="3485"/>
      <c r="QJS5" s="3485"/>
      <c r="QJT5" s="3485"/>
      <c r="QJU5" s="3485"/>
      <c r="QJV5" s="3485"/>
      <c r="QJW5" s="3485"/>
      <c r="QJX5" s="3485"/>
      <c r="QJY5" s="3485"/>
      <c r="QJZ5" s="3485"/>
      <c r="QKA5" s="3485"/>
      <c r="QKB5" s="3485"/>
      <c r="QKC5" s="3485"/>
      <c r="QKD5" s="3485"/>
      <c r="QKE5" s="3485"/>
      <c r="QKF5" s="3485"/>
      <c r="QKG5" s="3485"/>
      <c r="QKH5" s="3485"/>
      <c r="QKI5" s="3485"/>
      <c r="QKJ5" s="3485"/>
      <c r="QKK5" s="3485"/>
      <c r="QKL5" s="3485"/>
      <c r="QKM5" s="3485"/>
      <c r="QKN5" s="3485"/>
      <c r="QKO5" s="3485"/>
      <c r="QKP5" s="3485"/>
      <c r="QKQ5" s="3485"/>
      <c r="QKR5" s="3485"/>
      <c r="QKS5" s="3485"/>
      <c r="QKT5" s="3485"/>
      <c r="QKU5" s="3485"/>
      <c r="QKV5" s="3485"/>
      <c r="QKW5" s="3485"/>
      <c r="QKX5" s="3485"/>
      <c r="QKY5" s="3485"/>
      <c r="QKZ5" s="3485"/>
      <c r="QLA5" s="3485"/>
      <c r="QLB5" s="3485"/>
      <c r="QLC5" s="3485"/>
      <c r="QLD5" s="3485"/>
      <c r="QLE5" s="3485"/>
      <c r="QLF5" s="3485"/>
      <c r="QLG5" s="3485"/>
      <c r="QLH5" s="3485"/>
      <c r="QLI5" s="3485"/>
      <c r="QLJ5" s="3485"/>
      <c r="QLK5" s="3485"/>
      <c r="QLL5" s="3485"/>
      <c r="QLM5" s="3485"/>
      <c r="QLN5" s="3485"/>
      <c r="QLO5" s="3485"/>
      <c r="QLP5" s="3485"/>
      <c r="QLQ5" s="3485"/>
      <c r="QLR5" s="3485"/>
      <c r="QLS5" s="3485"/>
      <c r="QLT5" s="3485"/>
      <c r="QLU5" s="3485"/>
      <c r="QLV5" s="3485"/>
      <c r="QLW5" s="3485"/>
      <c r="QLX5" s="3485"/>
      <c r="QLY5" s="3485"/>
      <c r="QLZ5" s="3485"/>
      <c r="QMA5" s="3485"/>
      <c r="QMB5" s="3485"/>
      <c r="QMC5" s="3485"/>
      <c r="QMD5" s="3485"/>
      <c r="QME5" s="3485"/>
      <c r="QMF5" s="3485"/>
      <c r="QMG5" s="3485"/>
      <c r="QMH5" s="3485"/>
      <c r="QMI5" s="3485"/>
      <c r="QMJ5" s="3485"/>
      <c r="QMK5" s="3485"/>
      <c r="QML5" s="3485"/>
      <c r="QMM5" s="3485"/>
      <c r="QMN5" s="3485"/>
      <c r="QMO5" s="3485"/>
      <c r="QMP5" s="3485"/>
      <c r="QMQ5" s="3485"/>
      <c r="QMR5" s="3485"/>
      <c r="QMS5" s="3485"/>
      <c r="QMT5" s="3485"/>
      <c r="QMU5" s="3485"/>
      <c r="QMV5" s="3485"/>
      <c r="QMW5" s="3485"/>
      <c r="QMX5" s="3485"/>
      <c r="QMY5" s="3485"/>
      <c r="QMZ5" s="3485"/>
      <c r="QNA5" s="3485"/>
      <c r="QNB5" s="3485"/>
      <c r="QNC5" s="3485"/>
      <c r="QND5" s="3485"/>
      <c r="QNE5" s="3485"/>
      <c r="QNF5" s="3485"/>
      <c r="QNG5" s="3485"/>
      <c r="QNH5" s="3485"/>
      <c r="QNI5" s="3485"/>
      <c r="QNJ5" s="3485"/>
      <c r="QNK5" s="3485"/>
      <c r="QNL5" s="3485"/>
      <c r="QNM5" s="3485"/>
      <c r="QNN5" s="3485"/>
      <c r="QNO5" s="3485"/>
      <c r="QNP5" s="3485"/>
      <c r="QNQ5" s="3485"/>
      <c r="QNR5" s="3485"/>
      <c r="QNS5" s="3485"/>
      <c r="QNT5" s="3485"/>
      <c r="QNU5" s="3485"/>
      <c r="QNV5" s="3485"/>
      <c r="QNW5" s="3485"/>
      <c r="QNX5" s="3485"/>
      <c r="QNY5" s="3485"/>
      <c r="QNZ5" s="3485"/>
      <c r="QOA5" s="3485"/>
      <c r="QOB5" s="3485"/>
      <c r="QOC5" s="3485"/>
      <c r="QOD5" s="3485"/>
      <c r="QOE5" s="3485"/>
      <c r="QOF5" s="3485"/>
      <c r="QOG5" s="3485"/>
      <c r="QOH5" s="3485"/>
      <c r="QOI5" s="3485"/>
      <c r="QOJ5" s="3485"/>
      <c r="QOK5" s="3485"/>
      <c r="QOL5" s="3485"/>
      <c r="QOM5" s="3485"/>
      <c r="QON5" s="3485"/>
      <c r="QOO5" s="3485"/>
      <c r="QOP5" s="3485"/>
      <c r="QOQ5" s="3485"/>
      <c r="QOR5" s="3485"/>
      <c r="QOS5" s="3485"/>
      <c r="QOT5" s="3485"/>
      <c r="QOU5" s="3485"/>
      <c r="QOV5" s="3485"/>
      <c r="QOW5" s="3485"/>
      <c r="QOX5" s="3485"/>
      <c r="QOY5" s="3485"/>
      <c r="QOZ5" s="3485"/>
      <c r="QPA5" s="3485"/>
      <c r="QPB5" s="3485"/>
      <c r="QPC5" s="3485"/>
      <c r="QPD5" s="3485"/>
      <c r="QPE5" s="3485"/>
      <c r="QPF5" s="3485"/>
      <c r="QPG5" s="3485"/>
      <c r="QPH5" s="3485"/>
      <c r="QPI5" s="3485"/>
      <c r="QPJ5" s="3485"/>
      <c r="QPK5" s="3485"/>
      <c r="QPL5" s="3485"/>
      <c r="QPM5" s="3485"/>
      <c r="QPN5" s="3485"/>
      <c r="QPO5" s="3485"/>
      <c r="QPP5" s="3485"/>
      <c r="QPQ5" s="3485"/>
      <c r="QPR5" s="3485"/>
      <c r="QPS5" s="3485"/>
      <c r="QPT5" s="3485"/>
      <c r="QPU5" s="3485"/>
      <c r="QPV5" s="3485"/>
      <c r="QPW5" s="3485"/>
      <c r="QPX5" s="3485"/>
      <c r="QPY5" s="3485"/>
      <c r="QPZ5" s="3485"/>
      <c r="QQA5" s="3485"/>
      <c r="QQB5" s="3485"/>
      <c r="QQC5" s="3485"/>
      <c r="QQD5" s="3485"/>
      <c r="QQE5" s="3485"/>
      <c r="QQF5" s="3485"/>
      <c r="QQG5" s="3485"/>
      <c r="QQH5" s="3485"/>
      <c r="QQI5" s="3485"/>
      <c r="QQJ5" s="3485"/>
      <c r="QQK5" s="3485"/>
      <c r="QQL5" s="3485"/>
      <c r="QQM5" s="3485"/>
      <c r="QQN5" s="3485"/>
      <c r="QQO5" s="3485"/>
      <c r="QQP5" s="3485"/>
      <c r="QQQ5" s="3485"/>
      <c r="QQR5" s="3485"/>
      <c r="QQS5" s="3485"/>
      <c r="QQT5" s="3485"/>
      <c r="QQU5" s="3485"/>
      <c r="QQV5" s="3485"/>
      <c r="QQW5" s="3485"/>
      <c r="QQX5" s="3485"/>
      <c r="QQY5" s="3485"/>
      <c r="QQZ5" s="3485"/>
      <c r="QRA5" s="3485"/>
      <c r="QRB5" s="3485"/>
      <c r="QRC5" s="3485"/>
      <c r="QRD5" s="3485"/>
      <c r="QRE5" s="3485"/>
      <c r="QRF5" s="3485"/>
      <c r="QRG5" s="3485"/>
      <c r="QRH5" s="3485"/>
      <c r="QRI5" s="3485"/>
      <c r="QRJ5" s="3485"/>
      <c r="QRK5" s="3485"/>
      <c r="QRL5" s="3485"/>
      <c r="QRM5" s="3485"/>
      <c r="QRN5" s="3485"/>
      <c r="QRO5" s="3485"/>
      <c r="QRP5" s="3485"/>
      <c r="QRQ5" s="3485"/>
      <c r="QRR5" s="3485"/>
      <c r="QRS5" s="3485"/>
      <c r="QRT5" s="3485"/>
      <c r="QRU5" s="3485"/>
      <c r="QRV5" s="3485"/>
      <c r="QRW5" s="3485"/>
      <c r="QRX5" s="3485"/>
      <c r="QRY5" s="3485"/>
      <c r="QRZ5" s="3485"/>
      <c r="QSA5" s="3485"/>
      <c r="QSB5" s="3485"/>
      <c r="QSC5" s="3485"/>
      <c r="QSD5" s="3485"/>
      <c r="QSE5" s="3485"/>
      <c r="QSF5" s="3485"/>
      <c r="QSG5" s="3485"/>
      <c r="QSH5" s="3485"/>
      <c r="QSI5" s="3485"/>
      <c r="QSJ5" s="3485"/>
      <c r="QSK5" s="3485"/>
      <c r="QSL5" s="3485"/>
      <c r="QSM5" s="3485"/>
      <c r="QSN5" s="3485"/>
      <c r="QSO5" s="3485"/>
      <c r="QSP5" s="3485"/>
      <c r="QSQ5" s="3485"/>
      <c r="QSR5" s="3485"/>
      <c r="QSS5" s="3485"/>
      <c r="QST5" s="3485"/>
      <c r="QSU5" s="3485"/>
      <c r="QSV5" s="3485"/>
      <c r="QSW5" s="3485"/>
      <c r="QSX5" s="3485"/>
      <c r="QSY5" s="3485"/>
      <c r="QSZ5" s="3485"/>
      <c r="QTA5" s="3485"/>
      <c r="QTB5" s="3485"/>
      <c r="QTC5" s="3485"/>
      <c r="QTD5" s="3485"/>
      <c r="QTE5" s="3485"/>
      <c r="QTF5" s="3485"/>
      <c r="QTG5" s="3485"/>
      <c r="QTH5" s="3485"/>
      <c r="QTI5" s="3485"/>
      <c r="QTJ5" s="3485"/>
      <c r="QTK5" s="3485"/>
      <c r="QTL5" s="3485"/>
      <c r="QTM5" s="3485"/>
      <c r="QTN5" s="3485"/>
      <c r="QTO5" s="3485"/>
      <c r="QTP5" s="3485"/>
      <c r="QTQ5" s="3485"/>
      <c r="QTR5" s="3485"/>
      <c r="QTS5" s="3485"/>
      <c r="QTT5" s="3485"/>
      <c r="QTU5" s="3485"/>
      <c r="QTV5" s="3485"/>
      <c r="QTW5" s="3485"/>
      <c r="QTX5" s="3485"/>
      <c r="QTY5" s="3485"/>
      <c r="QTZ5" s="3485"/>
      <c r="QUA5" s="3485"/>
      <c r="QUB5" s="3485"/>
      <c r="QUC5" s="3485"/>
      <c r="QUD5" s="3485"/>
      <c r="QUE5" s="3485"/>
      <c r="QUF5" s="3485"/>
      <c r="QUG5" s="3485"/>
      <c r="QUH5" s="3485"/>
      <c r="QUI5" s="3485"/>
      <c r="QUJ5" s="3485"/>
      <c r="QUK5" s="3485"/>
      <c r="QUL5" s="3485"/>
      <c r="QUM5" s="3485"/>
      <c r="QUN5" s="3485"/>
      <c r="QUO5" s="3485"/>
      <c r="QUP5" s="3485"/>
      <c r="QUQ5" s="3485"/>
      <c r="QUR5" s="3485"/>
      <c r="QUS5" s="3485"/>
      <c r="QUT5" s="3485"/>
      <c r="QUU5" s="3485"/>
      <c r="QUV5" s="3485"/>
      <c r="QUW5" s="3485"/>
      <c r="QUX5" s="3485"/>
      <c r="QUY5" s="3485"/>
      <c r="QUZ5" s="3485"/>
      <c r="QVA5" s="3485"/>
      <c r="QVB5" s="3485"/>
      <c r="QVC5" s="3485"/>
      <c r="QVD5" s="3485"/>
      <c r="QVE5" s="3485"/>
      <c r="QVF5" s="3485"/>
      <c r="QVG5" s="3485"/>
      <c r="QVH5" s="3485"/>
      <c r="QVI5" s="3485"/>
      <c r="QVJ5" s="3485"/>
      <c r="QVK5" s="3485"/>
      <c r="QVL5" s="3485"/>
      <c r="QVM5" s="3485"/>
      <c r="QVN5" s="3485"/>
      <c r="QVO5" s="3485"/>
      <c r="QVP5" s="3485"/>
      <c r="QVQ5" s="3485"/>
      <c r="QVR5" s="3485"/>
      <c r="QVS5" s="3485"/>
      <c r="QVT5" s="3485"/>
      <c r="QVU5" s="3485"/>
      <c r="QVV5" s="3485"/>
      <c r="QVW5" s="3485"/>
      <c r="QVX5" s="3485"/>
      <c r="QVY5" s="3485"/>
      <c r="QVZ5" s="3485"/>
      <c r="QWA5" s="3485"/>
      <c r="QWB5" s="3485"/>
      <c r="QWC5" s="3485"/>
      <c r="QWD5" s="3485"/>
      <c r="QWE5" s="3485"/>
      <c r="QWF5" s="3485"/>
      <c r="QWG5" s="3485"/>
      <c r="QWH5" s="3485"/>
      <c r="QWI5" s="3485"/>
      <c r="QWJ5" s="3485"/>
      <c r="QWK5" s="3485"/>
      <c r="QWL5" s="3485"/>
      <c r="QWM5" s="3485"/>
      <c r="QWN5" s="3485"/>
      <c r="QWO5" s="3485"/>
      <c r="QWP5" s="3485"/>
      <c r="QWQ5" s="3485"/>
      <c r="QWR5" s="3485"/>
      <c r="QWS5" s="3485"/>
      <c r="QWT5" s="3485"/>
      <c r="QWU5" s="3485"/>
      <c r="QWV5" s="3485"/>
      <c r="QWW5" s="3485"/>
      <c r="QWX5" s="3485"/>
      <c r="QWY5" s="3485"/>
      <c r="QWZ5" s="3485"/>
      <c r="QXA5" s="3485"/>
      <c r="QXB5" s="3485"/>
      <c r="QXC5" s="3485"/>
      <c r="QXD5" s="3485"/>
      <c r="QXE5" s="3485"/>
      <c r="QXF5" s="3485"/>
      <c r="QXG5" s="3485"/>
      <c r="QXH5" s="3485"/>
      <c r="QXI5" s="3485"/>
      <c r="QXJ5" s="3485"/>
      <c r="QXK5" s="3485"/>
      <c r="QXL5" s="3485"/>
      <c r="QXM5" s="3485"/>
      <c r="QXN5" s="3485"/>
      <c r="QXO5" s="3485"/>
      <c r="QXP5" s="3485"/>
      <c r="QXQ5" s="3485"/>
      <c r="QXR5" s="3485"/>
      <c r="QXS5" s="3485"/>
      <c r="QXT5" s="3485"/>
      <c r="QXU5" s="3485"/>
      <c r="QXV5" s="3485"/>
      <c r="QXW5" s="3485"/>
      <c r="QXX5" s="3485"/>
      <c r="QXY5" s="3485"/>
      <c r="QXZ5" s="3485"/>
      <c r="QYA5" s="3485"/>
      <c r="QYB5" s="3485"/>
      <c r="QYC5" s="3485"/>
      <c r="QYD5" s="3485"/>
      <c r="QYE5" s="3485"/>
      <c r="QYF5" s="3485"/>
      <c r="QYG5" s="3485"/>
      <c r="QYH5" s="3485"/>
      <c r="QYI5" s="3485"/>
      <c r="QYJ5" s="3485"/>
      <c r="QYK5" s="3485"/>
      <c r="QYL5" s="3485"/>
      <c r="QYM5" s="3485"/>
      <c r="QYN5" s="3485"/>
      <c r="QYO5" s="3485"/>
      <c r="QYP5" s="3485"/>
      <c r="QYQ5" s="3485"/>
      <c r="QYR5" s="3485"/>
      <c r="QYS5" s="3485"/>
      <c r="QYT5" s="3485"/>
      <c r="QYU5" s="3485"/>
      <c r="QYV5" s="3485"/>
      <c r="QYW5" s="3485"/>
      <c r="QYX5" s="3485"/>
      <c r="QYY5" s="3485"/>
      <c r="QYZ5" s="3485"/>
      <c r="QZA5" s="3485"/>
      <c r="QZB5" s="3485"/>
      <c r="QZC5" s="3485"/>
      <c r="QZD5" s="3485"/>
      <c r="QZE5" s="3485"/>
      <c r="QZF5" s="3485"/>
      <c r="QZG5" s="3485"/>
      <c r="QZH5" s="3485"/>
      <c r="QZI5" s="3485"/>
      <c r="QZJ5" s="3485"/>
      <c r="QZK5" s="3485"/>
      <c r="QZL5" s="3485"/>
      <c r="QZM5" s="3485"/>
      <c r="QZN5" s="3485"/>
      <c r="QZO5" s="3485"/>
      <c r="QZP5" s="3485"/>
      <c r="QZQ5" s="3485"/>
      <c r="QZR5" s="3485"/>
      <c r="QZS5" s="3485"/>
      <c r="QZT5" s="3485"/>
      <c r="QZU5" s="3485"/>
      <c r="QZV5" s="3485"/>
      <c r="QZW5" s="3485"/>
      <c r="QZX5" s="3485"/>
      <c r="QZY5" s="3485"/>
      <c r="QZZ5" s="3485"/>
      <c r="RAA5" s="3485"/>
      <c r="RAB5" s="3485"/>
      <c r="RAC5" s="3485"/>
      <c r="RAD5" s="3485"/>
      <c r="RAE5" s="3485"/>
      <c r="RAF5" s="3485"/>
      <c r="RAG5" s="3485"/>
      <c r="RAH5" s="3485"/>
      <c r="RAI5" s="3485"/>
      <c r="RAJ5" s="3485"/>
      <c r="RAK5" s="3485"/>
      <c r="RAL5" s="3485"/>
      <c r="RAM5" s="3485"/>
      <c r="RAN5" s="3485"/>
      <c r="RAO5" s="3485"/>
      <c r="RAP5" s="3485"/>
      <c r="RAQ5" s="3485"/>
      <c r="RAR5" s="3485"/>
      <c r="RAS5" s="3485"/>
      <c r="RAT5" s="3485"/>
      <c r="RAU5" s="3485"/>
      <c r="RAV5" s="3485"/>
      <c r="RAW5" s="3485"/>
      <c r="RAX5" s="3485"/>
      <c r="RAY5" s="3485"/>
      <c r="RAZ5" s="3485"/>
      <c r="RBA5" s="3485"/>
      <c r="RBB5" s="3485"/>
      <c r="RBC5" s="3485"/>
      <c r="RBD5" s="3485"/>
      <c r="RBE5" s="3485"/>
      <c r="RBF5" s="3485"/>
      <c r="RBG5" s="3485"/>
      <c r="RBH5" s="3485"/>
      <c r="RBI5" s="3485"/>
      <c r="RBJ5" s="3485"/>
      <c r="RBK5" s="3485"/>
      <c r="RBL5" s="3485"/>
      <c r="RBM5" s="3485"/>
      <c r="RBN5" s="3485"/>
      <c r="RBO5" s="3485"/>
      <c r="RBP5" s="3485"/>
      <c r="RBQ5" s="3485"/>
      <c r="RBR5" s="3485"/>
      <c r="RBS5" s="3485"/>
      <c r="RBT5" s="3485"/>
      <c r="RBU5" s="3485"/>
      <c r="RBV5" s="3485"/>
      <c r="RBW5" s="3485"/>
      <c r="RBX5" s="3485"/>
      <c r="RBY5" s="3485"/>
      <c r="RBZ5" s="3485"/>
      <c r="RCA5" s="3485"/>
      <c r="RCB5" s="3485"/>
      <c r="RCC5" s="3485"/>
      <c r="RCD5" s="3485"/>
      <c r="RCE5" s="3485"/>
      <c r="RCF5" s="3485"/>
      <c r="RCG5" s="3485"/>
      <c r="RCH5" s="3485"/>
      <c r="RCI5" s="3485"/>
      <c r="RCJ5" s="3485"/>
      <c r="RCK5" s="3485"/>
      <c r="RCL5" s="3485"/>
      <c r="RCM5" s="3485"/>
      <c r="RCN5" s="3485"/>
      <c r="RCO5" s="3485"/>
      <c r="RCP5" s="3485"/>
      <c r="RCQ5" s="3485"/>
      <c r="RCR5" s="3485"/>
      <c r="RCS5" s="3485"/>
      <c r="RCT5" s="3485"/>
      <c r="RCU5" s="3485"/>
      <c r="RCV5" s="3485"/>
      <c r="RCW5" s="3485"/>
      <c r="RCX5" s="3485"/>
      <c r="RCY5" s="3485"/>
      <c r="RCZ5" s="3485"/>
      <c r="RDA5" s="3485"/>
      <c r="RDB5" s="3485"/>
      <c r="RDC5" s="3485"/>
      <c r="RDD5" s="3485"/>
      <c r="RDE5" s="3485"/>
      <c r="RDF5" s="3485"/>
      <c r="RDG5" s="3485"/>
      <c r="RDH5" s="3485"/>
      <c r="RDI5" s="3485"/>
      <c r="RDJ5" s="3485"/>
      <c r="RDK5" s="3485"/>
      <c r="RDL5" s="3485"/>
      <c r="RDM5" s="3485"/>
      <c r="RDN5" s="3485"/>
      <c r="RDO5" s="3485"/>
      <c r="RDP5" s="3485"/>
      <c r="RDQ5" s="3485"/>
      <c r="RDR5" s="3485"/>
      <c r="RDS5" s="3485"/>
      <c r="RDT5" s="3485"/>
      <c r="RDU5" s="3485"/>
      <c r="RDV5" s="3485"/>
      <c r="RDW5" s="3485"/>
      <c r="RDX5" s="3485"/>
      <c r="RDY5" s="3485"/>
      <c r="RDZ5" s="3485"/>
      <c r="REA5" s="3485"/>
      <c r="REB5" s="3485"/>
      <c r="REC5" s="3485"/>
      <c r="RED5" s="3485"/>
      <c r="REE5" s="3485"/>
      <c r="REF5" s="3485"/>
      <c r="REG5" s="3485"/>
      <c r="REH5" s="3485"/>
      <c r="REI5" s="3485"/>
      <c r="REJ5" s="3485"/>
      <c r="REK5" s="3485"/>
      <c r="REL5" s="3485"/>
      <c r="REM5" s="3485"/>
      <c r="REN5" s="3485"/>
      <c r="REO5" s="3485"/>
      <c r="REP5" s="3485"/>
      <c r="REQ5" s="3485"/>
      <c r="RER5" s="3485"/>
      <c r="RES5" s="3485"/>
      <c r="RET5" s="3485"/>
      <c r="REU5" s="3485"/>
      <c r="REV5" s="3485"/>
      <c r="REW5" s="3485"/>
      <c r="REX5" s="3485"/>
      <c r="REY5" s="3485"/>
      <c r="REZ5" s="3485"/>
      <c r="RFA5" s="3485"/>
      <c r="RFB5" s="3485"/>
      <c r="RFC5" s="3485"/>
      <c r="RFD5" s="3485"/>
      <c r="RFE5" s="3485"/>
      <c r="RFF5" s="3485"/>
      <c r="RFG5" s="3485"/>
      <c r="RFH5" s="3485"/>
      <c r="RFI5" s="3485"/>
      <c r="RFJ5" s="3485"/>
      <c r="RFK5" s="3485"/>
      <c r="RFL5" s="3485"/>
      <c r="RFM5" s="3485"/>
      <c r="RFN5" s="3485"/>
      <c r="RFO5" s="3485"/>
      <c r="RFP5" s="3485"/>
      <c r="RFQ5" s="3485"/>
      <c r="RFR5" s="3485"/>
      <c r="RFS5" s="3485"/>
      <c r="RFT5" s="3485"/>
      <c r="RFU5" s="3485"/>
      <c r="RFV5" s="3485"/>
      <c r="RFW5" s="3485"/>
      <c r="RFX5" s="3485"/>
      <c r="RFY5" s="3485"/>
      <c r="RFZ5" s="3485"/>
      <c r="RGA5" s="3485"/>
      <c r="RGB5" s="3485"/>
      <c r="RGC5" s="3485"/>
      <c r="RGD5" s="3485"/>
      <c r="RGE5" s="3485"/>
      <c r="RGF5" s="3485"/>
      <c r="RGG5" s="3485"/>
      <c r="RGH5" s="3485"/>
      <c r="RGI5" s="3485"/>
      <c r="RGJ5" s="3485"/>
      <c r="RGK5" s="3485"/>
      <c r="RGL5" s="3485"/>
      <c r="RGM5" s="3485"/>
      <c r="RGN5" s="3485"/>
      <c r="RGO5" s="3485"/>
      <c r="RGP5" s="3485"/>
      <c r="RGQ5" s="3485"/>
      <c r="RGR5" s="3485"/>
      <c r="RGS5" s="3485"/>
      <c r="RGT5" s="3485"/>
      <c r="RGU5" s="3485"/>
      <c r="RGV5" s="3485"/>
      <c r="RGW5" s="3485"/>
      <c r="RGX5" s="3485"/>
      <c r="RGY5" s="3485"/>
      <c r="RGZ5" s="3485"/>
      <c r="RHA5" s="3485"/>
      <c r="RHB5" s="3485"/>
      <c r="RHC5" s="3485"/>
      <c r="RHD5" s="3485"/>
      <c r="RHE5" s="3485"/>
      <c r="RHF5" s="3485"/>
      <c r="RHG5" s="3485"/>
      <c r="RHH5" s="3485"/>
      <c r="RHI5" s="3485"/>
      <c r="RHJ5" s="3485"/>
      <c r="RHK5" s="3485"/>
      <c r="RHL5" s="3485"/>
      <c r="RHM5" s="3485"/>
      <c r="RHN5" s="3485"/>
      <c r="RHO5" s="3485"/>
      <c r="RHP5" s="3485"/>
      <c r="RHQ5" s="3485"/>
      <c r="RHR5" s="3485"/>
      <c r="RHS5" s="3485"/>
      <c r="RHT5" s="3485"/>
      <c r="RHU5" s="3485"/>
      <c r="RHV5" s="3485"/>
      <c r="RHW5" s="3485"/>
      <c r="RHX5" s="3485"/>
      <c r="RHY5" s="3485"/>
      <c r="RHZ5" s="3485"/>
      <c r="RIA5" s="3485"/>
      <c r="RIB5" s="3485"/>
      <c r="RIC5" s="3485"/>
      <c r="RID5" s="3485"/>
      <c r="RIE5" s="3485"/>
      <c r="RIF5" s="3485"/>
      <c r="RIG5" s="3485"/>
      <c r="RIH5" s="3485"/>
      <c r="RII5" s="3485"/>
      <c r="RIJ5" s="3485"/>
      <c r="RIK5" s="3485"/>
      <c r="RIL5" s="3485"/>
      <c r="RIM5" s="3485"/>
      <c r="RIN5" s="3485"/>
      <c r="RIO5" s="3485"/>
      <c r="RIP5" s="3485"/>
      <c r="RIQ5" s="3485"/>
      <c r="RIR5" s="3485"/>
      <c r="RIS5" s="3485"/>
      <c r="RIT5" s="3485"/>
      <c r="RIU5" s="3485"/>
      <c r="RIV5" s="3485"/>
      <c r="RIW5" s="3485"/>
      <c r="RIX5" s="3485"/>
      <c r="RIY5" s="3485"/>
      <c r="RIZ5" s="3485"/>
      <c r="RJA5" s="3485"/>
      <c r="RJB5" s="3485"/>
      <c r="RJC5" s="3485"/>
      <c r="RJD5" s="3485"/>
      <c r="RJE5" s="3485"/>
      <c r="RJF5" s="3485"/>
      <c r="RJG5" s="3485"/>
      <c r="RJH5" s="3485"/>
      <c r="RJI5" s="3485"/>
      <c r="RJJ5" s="3485"/>
      <c r="RJK5" s="3485"/>
      <c r="RJL5" s="3485"/>
      <c r="RJM5" s="3485"/>
      <c r="RJN5" s="3485"/>
      <c r="RJO5" s="3485"/>
      <c r="RJP5" s="3485"/>
      <c r="RJQ5" s="3485"/>
      <c r="RJR5" s="3485"/>
      <c r="RJS5" s="3485"/>
      <c r="RJT5" s="3485"/>
      <c r="RJU5" s="3485"/>
      <c r="RJV5" s="3485"/>
      <c r="RJW5" s="3485"/>
      <c r="RJX5" s="3485"/>
      <c r="RJY5" s="3485"/>
      <c r="RJZ5" s="3485"/>
      <c r="RKA5" s="3485"/>
      <c r="RKB5" s="3485"/>
      <c r="RKC5" s="3485"/>
      <c r="RKD5" s="3485"/>
      <c r="RKE5" s="3485"/>
      <c r="RKF5" s="3485"/>
      <c r="RKG5" s="3485"/>
      <c r="RKH5" s="3485"/>
      <c r="RKI5" s="3485"/>
      <c r="RKJ5" s="3485"/>
      <c r="RKK5" s="3485"/>
      <c r="RKL5" s="3485"/>
      <c r="RKM5" s="3485"/>
      <c r="RKN5" s="3485"/>
      <c r="RKO5" s="3485"/>
      <c r="RKP5" s="3485"/>
      <c r="RKQ5" s="3485"/>
      <c r="RKR5" s="3485"/>
      <c r="RKS5" s="3485"/>
      <c r="RKT5" s="3485"/>
      <c r="RKU5" s="3485"/>
      <c r="RKV5" s="3485"/>
      <c r="RKW5" s="3485"/>
      <c r="RKX5" s="3485"/>
      <c r="RKY5" s="3485"/>
      <c r="RKZ5" s="3485"/>
      <c r="RLA5" s="3485"/>
      <c r="RLB5" s="3485"/>
      <c r="RLC5" s="3485"/>
      <c r="RLD5" s="3485"/>
      <c r="RLE5" s="3485"/>
      <c r="RLF5" s="3485"/>
      <c r="RLG5" s="3485"/>
      <c r="RLH5" s="3485"/>
      <c r="RLI5" s="3485"/>
      <c r="RLJ5" s="3485"/>
      <c r="RLK5" s="3485"/>
      <c r="RLL5" s="3485"/>
      <c r="RLM5" s="3485"/>
      <c r="RLN5" s="3485"/>
      <c r="RLO5" s="3485"/>
      <c r="RLP5" s="3485"/>
      <c r="RLQ5" s="3485"/>
      <c r="RLR5" s="3485"/>
      <c r="RLS5" s="3485"/>
      <c r="RLT5" s="3485"/>
      <c r="RLU5" s="3485"/>
      <c r="RLV5" s="3485"/>
      <c r="RLW5" s="3485"/>
      <c r="RLX5" s="3485"/>
      <c r="RLY5" s="3485"/>
      <c r="RLZ5" s="3485"/>
      <c r="RMA5" s="3485"/>
      <c r="RMB5" s="3485"/>
      <c r="RMC5" s="3485"/>
      <c r="RMD5" s="3485"/>
      <c r="RME5" s="3485"/>
      <c r="RMF5" s="3485"/>
      <c r="RMG5" s="3485"/>
      <c r="RMH5" s="3485"/>
      <c r="RMI5" s="3485"/>
      <c r="RMJ5" s="3485"/>
      <c r="RMK5" s="3485"/>
      <c r="RML5" s="3485"/>
      <c r="RMM5" s="3485"/>
      <c r="RMN5" s="3485"/>
      <c r="RMO5" s="3485"/>
      <c r="RMP5" s="3485"/>
      <c r="RMQ5" s="3485"/>
      <c r="RMR5" s="3485"/>
      <c r="RMS5" s="3485"/>
      <c r="RMT5" s="3485"/>
      <c r="RMU5" s="3485"/>
      <c r="RMV5" s="3485"/>
      <c r="RMW5" s="3485"/>
      <c r="RMX5" s="3485"/>
      <c r="RMY5" s="3485"/>
      <c r="RMZ5" s="3485"/>
      <c r="RNA5" s="3485"/>
      <c r="RNB5" s="3485"/>
      <c r="RNC5" s="3485"/>
      <c r="RND5" s="3485"/>
      <c r="RNE5" s="3485"/>
      <c r="RNF5" s="3485"/>
      <c r="RNG5" s="3485"/>
      <c r="RNH5" s="3485"/>
      <c r="RNI5" s="3485"/>
      <c r="RNJ5" s="3485"/>
      <c r="RNK5" s="3485"/>
      <c r="RNL5" s="3485"/>
      <c r="RNM5" s="3485"/>
      <c r="RNN5" s="3485"/>
      <c r="RNO5" s="3485"/>
      <c r="RNP5" s="3485"/>
      <c r="RNQ5" s="3485"/>
      <c r="RNR5" s="3485"/>
      <c r="RNS5" s="3485"/>
      <c r="RNT5" s="3485"/>
      <c r="RNU5" s="3485"/>
      <c r="RNV5" s="3485"/>
      <c r="RNW5" s="3485"/>
      <c r="RNX5" s="3485"/>
      <c r="RNY5" s="3485"/>
      <c r="RNZ5" s="3485"/>
      <c r="ROA5" s="3485"/>
      <c r="ROB5" s="3485"/>
      <c r="ROC5" s="3485"/>
      <c r="ROD5" s="3485"/>
      <c r="ROE5" s="3485"/>
      <c r="ROF5" s="3485"/>
      <c r="ROG5" s="3485"/>
      <c r="ROH5" s="3485"/>
      <c r="ROI5" s="3485"/>
      <c r="ROJ5" s="3485"/>
      <c r="ROK5" s="3485"/>
      <c r="ROL5" s="3485"/>
      <c r="ROM5" s="3485"/>
      <c r="RON5" s="3485"/>
      <c r="ROO5" s="3485"/>
      <c r="ROP5" s="3485"/>
      <c r="ROQ5" s="3485"/>
      <c r="ROR5" s="3485"/>
      <c r="ROS5" s="3485"/>
      <c r="ROT5" s="3485"/>
      <c r="ROU5" s="3485"/>
      <c r="ROV5" s="3485"/>
      <c r="ROW5" s="3485"/>
      <c r="ROX5" s="3485"/>
      <c r="ROY5" s="3485"/>
      <c r="ROZ5" s="3485"/>
      <c r="RPA5" s="3485"/>
      <c r="RPB5" s="3485"/>
      <c r="RPC5" s="3485"/>
      <c r="RPD5" s="3485"/>
      <c r="RPE5" s="3485"/>
      <c r="RPF5" s="3485"/>
      <c r="RPG5" s="3485"/>
      <c r="RPH5" s="3485"/>
      <c r="RPI5" s="3485"/>
      <c r="RPJ5" s="3485"/>
      <c r="RPK5" s="3485"/>
      <c r="RPL5" s="3485"/>
      <c r="RPM5" s="3485"/>
      <c r="RPN5" s="3485"/>
      <c r="RPO5" s="3485"/>
      <c r="RPP5" s="3485"/>
      <c r="RPQ5" s="3485"/>
      <c r="RPR5" s="3485"/>
      <c r="RPS5" s="3485"/>
      <c r="RPT5" s="3485"/>
      <c r="RPU5" s="3485"/>
      <c r="RPV5" s="3485"/>
      <c r="RPW5" s="3485"/>
      <c r="RPX5" s="3485"/>
      <c r="RPY5" s="3485"/>
      <c r="RPZ5" s="3485"/>
      <c r="RQA5" s="3485"/>
      <c r="RQB5" s="3485"/>
      <c r="RQC5" s="3485"/>
      <c r="RQD5" s="3485"/>
      <c r="RQE5" s="3485"/>
      <c r="RQF5" s="3485"/>
      <c r="RQG5" s="3485"/>
      <c r="RQH5" s="3485"/>
      <c r="RQI5" s="3485"/>
      <c r="RQJ5" s="3485"/>
      <c r="RQK5" s="3485"/>
      <c r="RQL5" s="3485"/>
      <c r="RQM5" s="3485"/>
      <c r="RQN5" s="3485"/>
      <c r="RQO5" s="3485"/>
      <c r="RQP5" s="3485"/>
      <c r="RQQ5" s="3485"/>
      <c r="RQR5" s="3485"/>
      <c r="RQS5" s="3485"/>
      <c r="RQT5" s="3485"/>
      <c r="RQU5" s="3485"/>
      <c r="RQV5" s="3485"/>
      <c r="RQW5" s="3485"/>
      <c r="RQX5" s="3485"/>
      <c r="RQY5" s="3485"/>
      <c r="RQZ5" s="3485"/>
      <c r="RRA5" s="3485"/>
      <c r="RRB5" s="3485"/>
      <c r="RRC5" s="3485"/>
      <c r="RRD5" s="3485"/>
      <c r="RRE5" s="3485"/>
      <c r="RRF5" s="3485"/>
      <c r="RRG5" s="3485"/>
      <c r="RRH5" s="3485"/>
      <c r="RRI5" s="3485"/>
      <c r="RRJ5" s="3485"/>
      <c r="RRK5" s="3485"/>
      <c r="RRL5" s="3485"/>
      <c r="RRM5" s="3485"/>
      <c r="RRN5" s="3485"/>
      <c r="RRO5" s="3485"/>
      <c r="RRP5" s="3485"/>
      <c r="RRQ5" s="3485"/>
      <c r="RRR5" s="3485"/>
      <c r="RRS5" s="3485"/>
      <c r="RRT5" s="3485"/>
      <c r="RRU5" s="3485"/>
      <c r="RRV5" s="3485"/>
      <c r="RRW5" s="3485"/>
      <c r="RRX5" s="3485"/>
      <c r="RRY5" s="3485"/>
      <c r="RRZ5" s="3485"/>
      <c r="RSA5" s="3485"/>
      <c r="RSB5" s="3485"/>
      <c r="RSC5" s="3485"/>
      <c r="RSD5" s="3485"/>
      <c r="RSE5" s="3485"/>
      <c r="RSF5" s="3485"/>
      <c r="RSG5" s="3485"/>
      <c r="RSH5" s="3485"/>
      <c r="RSI5" s="3485"/>
      <c r="RSJ5" s="3485"/>
      <c r="RSK5" s="3485"/>
      <c r="RSL5" s="3485"/>
      <c r="RSM5" s="3485"/>
      <c r="RSN5" s="3485"/>
      <c r="RSO5" s="3485"/>
      <c r="RSP5" s="3485"/>
      <c r="RSQ5" s="3485"/>
      <c r="RSR5" s="3485"/>
      <c r="RSS5" s="3485"/>
      <c r="RST5" s="3485"/>
      <c r="RSU5" s="3485"/>
      <c r="RSV5" s="3485"/>
      <c r="RSW5" s="3485"/>
      <c r="RSX5" s="3485"/>
      <c r="RSY5" s="3485"/>
      <c r="RSZ5" s="3485"/>
      <c r="RTA5" s="3485"/>
      <c r="RTB5" s="3485"/>
      <c r="RTC5" s="3485"/>
      <c r="RTD5" s="3485"/>
      <c r="RTE5" s="3485"/>
      <c r="RTF5" s="3485"/>
      <c r="RTG5" s="3485"/>
      <c r="RTH5" s="3485"/>
      <c r="RTI5" s="3485"/>
      <c r="RTJ5" s="3485"/>
      <c r="RTK5" s="3485"/>
      <c r="RTL5" s="3485"/>
      <c r="RTM5" s="3485"/>
      <c r="RTN5" s="3485"/>
      <c r="RTO5" s="3485"/>
      <c r="RTP5" s="3485"/>
      <c r="RTQ5" s="3485"/>
      <c r="RTR5" s="3485"/>
      <c r="RTS5" s="3485"/>
      <c r="RTT5" s="3485"/>
      <c r="RTU5" s="3485"/>
      <c r="RTV5" s="3485"/>
      <c r="RTW5" s="3485"/>
      <c r="RTX5" s="3485"/>
      <c r="RTY5" s="3485"/>
      <c r="RTZ5" s="3485"/>
      <c r="RUA5" s="3485"/>
      <c r="RUB5" s="3485"/>
      <c r="RUC5" s="3485"/>
      <c r="RUD5" s="3485"/>
      <c r="RUE5" s="3485"/>
      <c r="RUF5" s="3485"/>
      <c r="RUG5" s="3485"/>
      <c r="RUH5" s="3485"/>
      <c r="RUI5" s="3485"/>
      <c r="RUJ5" s="3485"/>
      <c r="RUK5" s="3485"/>
      <c r="RUL5" s="3485"/>
      <c r="RUM5" s="3485"/>
      <c r="RUN5" s="3485"/>
      <c r="RUO5" s="3485"/>
      <c r="RUP5" s="3485"/>
      <c r="RUQ5" s="3485"/>
      <c r="RUR5" s="3485"/>
      <c r="RUS5" s="3485"/>
      <c r="RUT5" s="3485"/>
      <c r="RUU5" s="3485"/>
      <c r="RUV5" s="3485"/>
      <c r="RUW5" s="3485"/>
      <c r="RUX5" s="3485"/>
      <c r="RUY5" s="3485"/>
      <c r="RUZ5" s="3485"/>
      <c r="RVA5" s="3485"/>
      <c r="RVB5" s="3485"/>
      <c r="RVC5" s="3485"/>
      <c r="RVD5" s="3485"/>
      <c r="RVE5" s="3485"/>
      <c r="RVF5" s="3485"/>
      <c r="RVG5" s="3485"/>
      <c r="RVH5" s="3485"/>
      <c r="RVI5" s="3485"/>
      <c r="RVJ5" s="3485"/>
      <c r="RVK5" s="3485"/>
      <c r="RVL5" s="3485"/>
      <c r="RVM5" s="3485"/>
      <c r="RVN5" s="3485"/>
      <c r="RVO5" s="3485"/>
      <c r="RVP5" s="3485"/>
      <c r="RVQ5" s="3485"/>
      <c r="RVR5" s="3485"/>
      <c r="RVS5" s="3485"/>
      <c r="RVT5" s="3485"/>
      <c r="RVU5" s="3485"/>
      <c r="RVV5" s="3485"/>
      <c r="RVW5" s="3485"/>
      <c r="RVX5" s="3485"/>
      <c r="RVY5" s="3485"/>
      <c r="RVZ5" s="3485"/>
      <c r="RWA5" s="3485"/>
      <c r="RWB5" s="3485"/>
      <c r="RWC5" s="3485"/>
      <c r="RWD5" s="3485"/>
      <c r="RWE5" s="3485"/>
      <c r="RWF5" s="3485"/>
      <c r="RWG5" s="3485"/>
      <c r="RWH5" s="3485"/>
      <c r="RWI5" s="3485"/>
      <c r="RWJ5" s="3485"/>
      <c r="RWK5" s="3485"/>
      <c r="RWL5" s="3485"/>
      <c r="RWM5" s="3485"/>
      <c r="RWN5" s="3485"/>
      <c r="RWO5" s="3485"/>
      <c r="RWP5" s="3485"/>
      <c r="RWQ5" s="3485"/>
      <c r="RWR5" s="3485"/>
      <c r="RWS5" s="3485"/>
      <c r="RWT5" s="3485"/>
      <c r="RWU5" s="3485"/>
      <c r="RWV5" s="3485"/>
      <c r="RWW5" s="3485"/>
      <c r="RWX5" s="3485"/>
      <c r="RWY5" s="3485"/>
      <c r="RWZ5" s="3485"/>
      <c r="RXA5" s="3485"/>
      <c r="RXB5" s="3485"/>
      <c r="RXC5" s="3485"/>
      <c r="RXD5" s="3485"/>
      <c r="RXE5" s="3485"/>
      <c r="RXF5" s="3485"/>
      <c r="RXG5" s="3485"/>
      <c r="RXH5" s="3485"/>
      <c r="RXI5" s="3485"/>
      <c r="RXJ5" s="3485"/>
      <c r="RXK5" s="3485"/>
      <c r="RXL5" s="3485"/>
      <c r="RXM5" s="3485"/>
      <c r="RXN5" s="3485"/>
      <c r="RXO5" s="3485"/>
      <c r="RXP5" s="3485"/>
      <c r="RXQ5" s="3485"/>
      <c r="RXR5" s="3485"/>
      <c r="RXS5" s="3485"/>
      <c r="RXT5" s="3485"/>
      <c r="RXU5" s="3485"/>
      <c r="RXV5" s="3485"/>
      <c r="RXW5" s="3485"/>
      <c r="RXX5" s="3485"/>
      <c r="RXY5" s="3485"/>
      <c r="RXZ5" s="3485"/>
      <c r="RYA5" s="3485"/>
      <c r="RYB5" s="3485"/>
      <c r="RYC5" s="3485"/>
      <c r="RYD5" s="3485"/>
      <c r="RYE5" s="3485"/>
      <c r="RYF5" s="3485"/>
      <c r="RYG5" s="3485"/>
      <c r="RYH5" s="3485"/>
      <c r="RYI5" s="3485"/>
      <c r="RYJ5" s="3485"/>
      <c r="RYK5" s="3485"/>
      <c r="RYL5" s="3485"/>
      <c r="RYM5" s="3485"/>
      <c r="RYN5" s="3485"/>
      <c r="RYO5" s="3485"/>
      <c r="RYP5" s="3485"/>
      <c r="RYQ5" s="3485"/>
      <c r="RYR5" s="3485"/>
      <c r="RYS5" s="3485"/>
      <c r="RYT5" s="3485"/>
      <c r="RYU5" s="3485"/>
      <c r="RYV5" s="3485"/>
      <c r="RYW5" s="3485"/>
      <c r="RYX5" s="3485"/>
      <c r="RYY5" s="3485"/>
      <c r="RYZ5" s="3485"/>
      <c r="RZA5" s="3485"/>
      <c r="RZB5" s="3485"/>
      <c r="RZC5" s="3485"/>
      <c r="RZD5" s="3485"/>
      <c r="RZE5" s="3485"/>
      <c r="RZF5" s="3485"/>
      <c r="RZG5" s="3485"/>
      <c r="RZH5" s="3485"/>
      <c r="RZI5" s="3485"/>
      <c r="RZJ5" s="3485"/>
      <c r="RZK5" s="3485"/>
      <c r="RZL5" s="3485"/>
      <c r="RZM5" s="3485"/>
      <c r="RZN5" s="3485"/>
      <c r="RZO5" s="3485"/>
      <c r="RZP5" s="3485"/>
      <c r="RZQ5" s="3485"/>
      <c r="RZR5" s="3485"/>
      <c r="RZS5" s="3485"/>
      <c r="RZT5" s="3485"/>
      <c r="RZU5" s="3485"/>
      <c r="RZV5" s="3485"/>
      <c r="RZW5" s="3485"/>
      <c r="RZX5" s="3485"/>
      <c r="RZY5" s="3485"/>
      <c r="RZZ5" s="3485"/>
      <c r="SAA5" s="3485"/>
      <c r="SAB5" s="3485"/>
      <c r="SAC5" s="3485"/>
      <c r="SAD5" s="3485"/>
      <c r="SAE5" s="3485"/>
      <c r="SAF5" s="3485"/>
      <c r="SAG5" s="3485"/>
      <c r="SAH5" s="3485"/>
      <c r="SAI5" s="3485"/>
      <c r="SAJ5" s="3485"/>
      <c r="SAK5" s="3485"/>
      <c r="SAL5" s="3485"/>
      <c r="SAM5" s="3485"/>
      <c r="SAN5" s="3485"/>
      <c r="SAO5" s="3485"/>
      <c r="SAP5" s="3485"/>
      <c r="SAQ5" s="3485"/>
      <c r="SAR5" s="3485"/>
      <c r="SAS5" s="3485"/>
      <c r="SAT5" s="3485"/>
      <c r="SAU5" s="3485"/>
      <c r="SAV5" s="3485"/>
      <c r="SAW5" s="3485"/>
      <c r="SAX5" s="3485"/>
      <c r="SAY5" s="3485"/>
      <c r="SAZ5" s="3485"/>
      <c r="SBA5" s="3485"/>
      <c r="SBB5" s="3485"/>
      <c r="SBC5" s="3485"/>
      <c r="SBD5" s="3485"/>
      <c r="SBE5" s="3485"/>
      <c r="SBF5" s="3485"/>
      <c r="SBG5" s="3485"/>
      <c r="SBH5" s="3485"/>
      <c r="SBI5" s="3485"/>
      <c r="SBJ5" s="3485"/>
      <c r="SBK5" s="3485"/>
      <c r="SBL5" s="3485"/>
      <c r="SBM5" s="3485"/>
      <c r="SBN5" s="3485"/>
      <c r="SBO5" s="3485"/>
      <c r="SBP5" s="3485"/>
      <c r="SBQ5" s="3485"/>
      <c r="SBR5" s="3485"/>
      <c r="SBS5" s="3485"/>
      <c r="SBT5" s="3485"/>
      <c r="SBU5" s="3485"/>
      <c r="SBV5" s="3485"/>
      <c r="SBW5" s="3485"/>
      <c r="SBX5" s="3485"/>
      <c r="SBY5" s="3485"/>
      <c r="SBZ5" s="3485"/>
      <c r="SCA5" s="3485"/>
      <c r="SCB5" s="3485"/>
      <c r="SCC5" s="3485"/>
      <c r="SCD5" s="3485"/>
      <c r="SCE5" s="3485"/>
      <c r="SCF5" s="3485"/>
      <c r="SCG5" s="3485"/>
      <c r="SCH5" s="3485"/>
      <c r="SCI5" s="3485"/>
      <c r="SCJ5" s="3485"/>
      <c r="SCK5" s="3485"/>
      <c r="SCL5" s="3485"/>
      <c r="SCM5" s="3485"/>
      <c r="SCN5" s="3485"/>
      <c r="SCO5" s="3485"/>
      <c r="SCP5" s="3485"/>
      <c r="SCQ5" s="3485"/>
      <c r="SCR5" s="3485"/>
      <c r="SCS5" s="3485"/>
      <c r="SCT5" s="3485"/>
      <c r="SCU5" s="3485"/>
      <c r="SCV5" s="3485"/>
      <c r="SCW5" s="3485"/>
      <c r="SCX5" s="3485"/>
      <c r="SCY5" s="3485"/>
      <c r="SCZ5" s="3485"/>
      <c r="SDA5" s="3485"/>
      <c r="SDB5" s="3485"/>
      <c r="SDC5" s="3485"/>
      <c r="SDD5" s="3485"/>
      <c r="SDE5" s="3485"/>
      <c r="SDF5" s="3485"/>
      <c r="SDG5" s="3485"/>
      <c r="SDH5" s="3485"/>
      <c r="SDI5" s="3485"/>
      <c r="SDJ5" s="3485"/>
      <c r="SDK5" s="3485"/>
      <c r="SDL5" s="3485"/>
      <c r="SDM5" s="3485"/>
      <c r="SDN5" s="3485"/>
      <c r="SDO5" s="3485"/>
      <c r="SDP5" s="3485"/>
      <c r="SDQ5" s="3485"/>
      <c r="SDR5" s="3485"/>
      <c r="SDS5" s="3485"/>
      <c r="SDT5" s="3485"/>
      <c r="SDU5" s="3485"/>
      <c r="SDV5" s="3485"/>
      <c r="SDW5" s="3485"/>
      <c r="SDX5" s="3485"/>
      <c r="SDY5" s="3485"/>
      <c r="SDZ5" s="3485"/>
      <c r="SEA5" s="3485"/>
      <c r="SEB5" s="3485"/>
      <c r="SEC5" s="3485"/>
      <c r="SED5" s="3485"/>
      <c r="SEE5" s="3485"/>
      <c r="SEF5" s="3485"/>
      <c r="SEG5" s="3485"/>
      <c r="SEH5" s="3485"/>
      <c r="SEI5" s="3485"/>
      <c r="SEJ5" s="3485"/>
      <c r="SEK5" s="3485"/>
      <c r="SEL5" s="3485"/>
      <c r="SEM5" s="3485"/>
      <c r="SEN5" s="3485"/>
      <c r="SEO5" s="3485"/>
      <c r="SEP5" s="3485"/>
      <c r="SEQ5" s="3485"/>
      <c r="SER5" s="3485"/>
      <c r="SES5" s="3485"/>
      <c r="SET5" s="3485"/>
      <c r="SEU5" s="3485"/>
      <c r="SEV5" s="3485"/>
      <c r="SEW5" s="3485"/>
      <c r="SEX5" s="3485"/>
      <c r="SEY5" s="3485"/>
      <c r="SEZ5" s="3485"/>
      <c r="SFA5" s="3485"/>
      <c r="SFB5" s="3485"/>
      <c r="SFC5" s="3485"/>
      <c r="SFD5" s="3485"/>
      <c r="SFE5" s="3485"/>
      <c r="SFF5" s="3485"/>
      <c r="SFG5" s="3485"/>
      <c r="SFH5" s="3485"/>
      <c r="SFI5" s="3485"/>
      <c r="SFJ5" s="3485"/>
      <c r="SFK5" s="3485"/>
      <c r="SFL5" s="3485"/>
      <c r="SFM5" s="3485"/>
      <c r="SFN5" s="3485"/>
      <c r="SFO5" s="3485"/>
      <c r="SFP5" s="3485"/>
      <c r="SFQ5" s="3485"/>
      <c r="SFR5" s="3485"/>
      <c r="SFS5" s="3485"/>
      <c r="SFT5" s="3485"/>
      <c r="SFU5" s="3485"/>
      <c r="SFV5" s="3485"/>
      <c r="SFW5" s="3485"/>
      <c r="SFX5" s="3485"/>
      <c r="SFY5" s="3485"/>
      <c r="SFZ5" s="3485"/>
      <c r="SGA5" s="3485"/>
      <c r="SGB5" s="3485"/>
      <c r="SGC5" s="3485"/>
      <c r="SGD5" s="3485"/>
      <c r="SGE5" s="3485"/>
      <c r="SGF5" s="3485"/>
      <c r="SGG5" s="3485"/>
      <c r="SGH5" s="3485"/>
      <c r="SGI5" s="3485"/>
      <c r="SGJ5" s="3485"/>
      <c r="SGK5" s="3485"/>
      <c r="SGL5" s="3485"/>
      <c r="SGM5" s="3485"/>
      <c r="SGN5" s="3485"/>
      <c r="SGO5" s="3485"/>
      <c r="SGP5" s="3485"/>
      <c r="SGQ5" s="3485"/>
      <c r="SGR5" s="3485"/>
      <c r="SGS5" s="3485"/>
      <c r="SGT5" s="3485"/>
      <c r="SGU5" s="3485"/>
      <c r="SGV5" s="3485"/>
      <c r="SGW5" s="3485"/>
      <c r="SGX5" s="3485"/>
      <c r="SGY5" s="3485"/>
      <c r="SGZ5" s="3485"/>
      <c r="SHA5" s="3485"/>
      <c r="SHB5" s="3485"/>
      <c r="SHC5" s="3485"/>
      <c r="SHD5" s="3485"/>
      <c r="SHE5" s="3485"/>
      <c r="SHF5" s="3485"/>
      <c r="SHG5" s="3485"/>
      <c r="SHH5" s="3485"/>
      <c r="SHI5" s="3485"/>
      <c r="SHJ5" s="3485"/>
      <c r="SHK5" s="3485"/>
      <c r="SHL5" s="3485"/>
      <c r="SHM5" s="3485"/>
      <c r="SHN5" s="3485"/>
      <c r="SHO5" s="3485"/>
      <c r="SHP5" s="3485"/>
      <c r="SHQ5" s="3485"/>
      <c r="SHR5" s="3485"/>
      <c r="SHS5" s="3485"/>
      <c r="SHT5" s="3485"/>
      <c r="SHU5" s="3485"/>
      <c r="SHV5" s="3485"/>
      <c r="SHW5" s="3485"/>
      <c r="SHX5" s="3485"/>
      <c r="SHY5" s="3485"/>
      <c r="SHZ5" s="3485"/>
      <c r="SIA5" s="3485"/>
      <c r="SIB5" s="3485"/>
      <c r="SIC5" s="3485"/>
      <c r="SID5" s="3485"/>
      <c r="SIE5" s="3485"/>
      <c r="SIF5" s="3485"/>
      <c r="SIG5" s="3485"/>
      <c r="SIH5" s="3485"/>
      <c r="SII5" s="3485"/>
      <c r="SIJ5" s="3485"/>
      <c r="SIK5" s="3485"/>
      <c r="SIL5" s="3485"/>
      <c r="SIM5" s="3485"/>
      <c r="SIN5" s="3485"/>
      <c r="SIO5" s="3485"/>
      <c r="SIP5" s="3485"/>
      <c r="SIQ5" s="3485"/>
      <c r="SIR5" s="3485"/>
      <c r="SIS5" s="3485"/>
      <c r="SIT5" s="3485"/>
      <c r="SIU5" s="3485"/>
      <c r="SIV5" s="3485"/>
      <c r="SIW5" s="3485"/>
      <c r="SIX5" s="3485"/>
      <c r="SIY5" s="3485"/>
      <c r="SIZ5" s="3485"/>
      <c r="SJA5" s="3485"/>
      <c r="SJB5" s="3485"/>
      <c r="SJC5" s="3485"/>
      <c r="SJD5" s="3485"/>
      <c r="SJE5" s="3485"/>
      <c r="SJF5" s="3485"/>
      <c r="SJG5" s="3485"/>
      <c r="SJH5" s="3485"/>
      <c r="SJI5" s="3485"/>
      <c r="SJJ5" s="3485"/>
      <c r="SJK5" s="3485"/>
      <c r="SJL5" s="3485"/>
      <c r="SJM5" s="3485"/>
      <c r="SJN5" s="3485"/>
      <c r="SJO5" s="3485"/>
      <c r="SJP5" s="3485"/>
      <c r="SJQ5" s="3485"/>
      <c r="SJR5" s="3485"/>
      <c r="SJS5" s="3485"/>
      <c r="SJT5" s="3485"/>
      <c r="SJU5" s="3485"/>
      <c r="SJV5" s="3485"/>
      <c r="SJW5" s="3485"/>
      <c r="SJX5" s="3485"/>
      <c r="SJY5" s="3485"/>
      <c r="SJZ5" s="3485"/>
      <c r="SKA5" s="3485"/>
      <c r="SKB5" s="3485"/>
      <c r="SKC5" s="3485"/>
      <c r="SKD5" s="3485"/>
      <c r="SKE5" s="3485"/>
      <c r="SKF5" s="3485"/>
      <c r="SKG5" s="3485"/>
      <c r="SKH5" s="3485"/>
      <c r="SKI5" s="3485"/>
      <c r="SKJ5" s="3485"/>
      <c r="SKK5" s="3485"/>
      <c r="SKL5" s="3485"/>
      <c r="SKM5" s="3485"/>
      <c r="SKN5" s="3485"/>
      <c r="SKO5" s="3485"/>
      <c r="SKP5" s="3485"/>
      <c r="SKQ5" s="3485"/>
      <c r="SKR5" s="3485"/>
      <c r="SKS5" s="3485"/>
      <c r="SKT5" s="3485"/>
      <c r="SKU5" s="3485"/>
      <c r="SKV5" s="3485"/>
      <c r="SKW5" s="3485"/>
      <c r="SKX5" s="3485"/>
      <c r="SKY5" s="3485"/>
      <c r="SKZ5" s="3485"/>
      <c r="SLA5" s="3485"/>
      <c r="SLB5" s="3485"/>
      <c r="SLC5" s="3485"/>
      <c r="SLD5" s="3485"/>
      <c r="SLE5" s="3485"/>
      <c r="SLF5" s="3485"/>
      <c r="SLG5" s="3485"/>
      <c r="SLH5" s="3485"/>
      <c r="SLI5" s="3485"/>
      <c r="SLJ5" s="3485"/>
      <c r="SLK5" s="3485"/>
      <c r="SLL5" s="3485"/>
      <c r="SLM5" s="3485"/>
      <c r="SLN5" s="3485"/>
      <c r="SLO5" s="3485"/>
      <c r="SLP5" s="3485"/>
      <c r="SLQ5" s="3485"/>
      <c r="SLR5" s="3485"/>
      <c r="SLS5" s="3485"/>
      <c r="SLT5" s="3485"/>
      <c r="SLU5" s="3485"/>
      <c r="SLV5" s="3485"/>
      <c r="SLW5" s="3485"/>
      <c r="SLX5" s="3485"/>
      <c r="SLY5" s="3485"/>
      <c r="SLZ5" s="3485"/>
      <c r="SMA5" s="3485"/>
      <c r="SMB5" s="3485"/>
      <c r="SMC5" s="3485"/>
      <c r="SMD5" s="3485"/>
      <c r="SME5" s="3485"/>
      <c r="SMF5" s="3485"/>
      <c r="SMG5" s="3485"/>
      <c r="SMH5" s="3485"/>
      <c r="SMI5" s="3485"/>
      <c r="SMJ5" s="3485"/>
      <c r="SMK5" s="3485"/>
      <c r="SML5" s="3485"/>
      <c r="SMM5" s="3485"/>
      <c r="SMN5" s="3485"/>
      <c r="SMO5" s="3485"/>
      <c r="SMP5" s="3485"/>
      <c r="SMQ5" s="3485"/>
      <c r="SMR5" s="3485"/>
      <c r="SMS5" s="3485"/>
      <c r="SMT5" s="3485"/>
      <c r="SMU5" s="3485"/>
      <c r="SMV5" s="3485"/>
      <c r="SMW5" s="3485"/>
      <c r="SMX5" s="3485"/>
      <c r="SMY5" s="3485"/>
      <c r="SMZ5" s="3485"/>
      <c r="SNA5" s="3485"/>
      <c r="SNB5" s="3485"/>
      <c r="SNC5" s="3485"/>
      <c r="SND5" s="3485"/>
      <c r="SNE5" s="3485"/>
      <c r="SNF5" s="3485"/>
      <c r="SNG5" s="3485"/>
      <c r="SNH5" s="3485"/>
      <c r="SNI5" s="3485"/>
      <c r="SNJ5" s="3485"/>
      <c r="SNK5" s="3485"/>
      <c r="SNL5" s="3485"/>
      <c r="SNM5" s="3485"/>
      <c r="SNN5" s="3485"/>
      <c r="SNO5" s="3485"/>
      <c r="SNP5" s="3485"/>
      <c r="SNQ5" s="3485"/>
      <c r="SNR5" s="3485"/>
      <c r="SNS5" s="3485"/>
      <c r="SNT5" s="3485"/>
      <c r="SNU5" s="3485"/>
      <c r="SNV5" s="3485"/>
      <c r="SNW5" s="3485"/>
      <c r="SNX5" s="3485"/>
      <c r="SNY5" s="3485"/>
      <c r="SNZ5" s="3485"/>
      <c r="SOA5" s="3485"/>
      <c r="SOB5" s="3485"/>
      <c r="SOC5" s="3485"/>
      <c r="SOD5" s="3485"/>
      <c r="SOE5" s="3485"/>
      <c r="SOF5" s="3485"/>
      <c r="SOG5" s="3485"/>
      <c r="SOH5" s="3485"/>
      <c r="SOI5" s="3485"/>
      <c r="SOJ5" s="3485"/>
      <c r="SOK5" s="3485"/>
      <c r="SOL5" s="3485"/>
      <c r="SOM5" s="3485"/>
      <c r="SON5" s="3485"/>
      <c r="SOO5" s="3485"/>
      <c r="SOP5" s="3485"/>
      <c r="SOQ5" s="3485"/>
      <c r="SOR5" s="3485"/>
      <c r="SOS5" s="3485"/>
      <c r="SOT5" s="3485"/>
      <c r="SOU5" s="3485"/>
      <c r="SOV5" s="3485"/>
      <c r="SOW5" s="3485"/>
      <c r="SOX5" s="3485"/>
      <c r="SOY5" s="3485"/>
      <c r="SOZ5" s="3485"/>
      <c r="SPA5" s="3485"/>
      <c r="SPB5" s="3485"/>
      <c r="SPC5" s="3485"/>
      <c r="SPD5" s="3485"/>
      <c r="SPE5" s="3485"/>
      <c r="SPF5" s="3485"/>
      <c r="SPG5" s="3485"/>
      <c r="SPH5" s="3485"/>
      <c r="SPI5" s="3485"/>
      <c r="SPJ5" s="3485"/>
      <c r="SPK5" s="3485"/>
      <c r="SPL5" s="3485"/>
      <c r="SPM5" s="3485"/>
      <c r="SPN5" s="3485"/>
      <c r="SPO5" s="3485"/>
      <c r="SPP5" s="3485"/>
      <c r="SPQ5" s="3485"/>
      <c r="SPR5" s="3485"/>
      <c r="SPS5" s="3485"/>
      <c r="SPT5" s="3485"/>
      <c r="SPU5" s="3485"/>
      <c r="SPV5" s="3485"/>
      <c r="SPW5" s="3485"/>
      <c r="SPX5" s="3485"/>
      <c r="SPY5" s="3485"/>
      <c r="SPZ5" s="3485"/>
      <c r="SQA5" s="3485"/>
      <c r="SQB5" s="3485"/>
      <c r="SQC5" s="3485"/>
      <c r="SQD5" s="3485"/>
      <c r="SQE5" s="3485"/>
      <c r="SQF5" s="3485"/>
      <c r="SQG5" s="3485"/>
      <c r="SQH5" s="3485"/>
      <c r="SQI5" s="3485"/>
      <c r="SQJ5" s="3485"/>
      <c r="SQK5" s="3485"/>
      <c r="SQL5" s="3485"/>
      <c r="SQM5" s="3485"/>
      <c r="SQN5" s="3485"/>
      <c r="SQO5" s="3485"/>
      <c r="SQP5" s="3485"/>
      <c r="SQQ5" s="3485"/>
      <c r="SQR5" s="3485"/>
      <c r="SQS5" s="3485"/>
      <c r="SQT5" s="3485"/>
      <c r="SQU5" s="3485"/>
      <c r="SQV5" s="3485"/>
      <c r="SQW5" s="3485"/>
      <c r="SQX5" s="3485"/>
      <c r="SQY5" s="3485"/>
      <c r="SQZ5" s="3485"/>
      <c r="SRA5" s="3485"/>
      <c r="SRB5" s="3485"/>
      <c r="SRC5" s="3485"/>
      <c r="SRD5" s="3485"/>
      <c r="SRE5" s="3485"/>
      <c r="SRF5" s="3485"/>
      <c r="SRG5" s="3485"/>
      <c r="SRH5" s="3485"/>
      <c r="SRI5" s="3485"/>
      <c r="SRJ5" s="3485"/>
      <c r="SRK5" s="3485"/>
      <c r="SRL5" s="3485"/>
      <c r="SRM5" s="3485"/>
      <c r="SRN5" s="3485"/>
      <c r="SRO5" s="3485"/>
      <c r="SRP5" s="3485"/>
      <c r="SRQ5" s="3485"/>
      <c r="SRR5" s="3485"/>
      <c r="SRS5" s="3485"/>
      <c r="SRT5" s="3485"/>
      <c r="SRU5" s="3485"/>
      <c r="SRV5" s="3485"/>
      <c r="SRW5" s="3485"/>
      <c r="SRX5" s="3485"/>
      <c r="SRY5" s="3485"/>
      <c r="SRZ5" s="3485"/>
      <c r="SSA5" s="3485"/>
      <c r="SSB5" s="3485"/>
      <c r="SSC5" s="3485"/>
      <c r="SSD5" s="3485"/>
      <c r="SSE5" s="3485"/>
      <c r="SSF5" s="3485"/>
      <c r="SSG5" s="3485"/>
      <c r="SSH5" s="3485"/>
      <c r="SSI5" s="3485"/>
      <c r="SSJ5" s="3485"/>
      <c r="SSK5" s="3485"/>
      <c r="SSL5" s="3485"/>
      <c r="SSM5" s="3485"/>
      <c r="SSN5" s="3485"/>
      <c r="SSO5" s="3485"/>
      <c r="SSP5" s="3485"/>
      <c r="SSQ5" s="3485"/>
      <c r="SSR5" s="3485"/>
      <c r="SSS5" s="3485"/>
      <c r="SST5" s="3485"/>
      <c r="SSU5" s="3485"/>
      <c r="SSV5" s="3485"/>
      <c r="SSW5" s="3485"/>
      <c r="SSX5" s="3485"/>
      <c r="SSY5" s="3485"/>
      <c r="SSZ5" s="3485"/>
      <c r="STA5" s="3485"/>
      <c r="STB5" s="3485"/>
      <c r="STC5" s="3485"/>
      <c r="STD5" s="3485"/>
      <c r="STE5" s="3485"/>
      <c r="STF5" s="3485"/>
      <c r="STG5" s="3485"/>
      <c r="STH5" s="3485"/>
      <c r="STI5" s="3485"/>
      <c r="STJ5" s="3485"/>
      <c r="STK5" s="3485"/>
      <c r="STL5" s="3485"/>
      <c r="STM5" s="3485"/>
      <c r="STN5" s="3485"/>
      <c r="STO5" s="3485"/>
      <c r="STP5" s="3485"/>
      <c r="STQ5" s="3485"/>
      <c r="STR5" s="3485"/>
      <c r="STS5" s="3485"/>
      <c r="STT5" s="3485"/>
      <c r="STU5" s="3485"/>
      <c r="STV5" s="3485"/>
      <c r="STW5" s="3485"/>
      <c r="STX5" s="3485"/>
      <c r="STY5" s="3485"/>
      <c r="STZ5" s="3485"/>
      <c r="SUA5" s="3485"/>
      <c r="SUB5" s="3485"/>
      <c r="SUC5" s="3485"/>
      <c r="SUD5" s="3485"/>
      <c r="SUE5" s="3485"/>
      <c r="SUF5" s="3485"/>
      <c r="SUG5" s="3485"/>
      <c r="SUH5" s="3485"/>
      <c r="SUI5" s="3485"/>
      <c r="SUJ5" s="3485"/>
      <c r="SUK5" s="3485"/>
      <c r="SUL5" s="3485"/>
      <c r="SUM5" s="3485"/>
      <c r="SUN5" s="3485"/>
      <c r="SUO5" s="3485"/>
      <c r="SUP5" s="3485"/>
      <c r="SUQ5" s="3485"/>
      <c r="SUR5" s="3485"/>
      <c r="SUS5" s="3485"/>
      <c r="SUT5" s="3485"/>
      <c r="SUU5" s="3485"/>
      <c r="SUV5" s="3485"/>
      <c r="SUW5" s="3485"/>
      <c r="SUX5" s="3485"/>
      <c r="SUY5" s="3485"/>
      <c r="SUZ5" s="3485"/>
      <c r="SVA5" s="3485"/>
      <c r="SVB5" s="3485"/>
      <c r="SVC5" s="3485"/>
      <c r="SVD5" s="3485"/>
      <c r="SVE5" s="3485"/>
      <c r="SVF5" s="3485"/>
      <c r="SVG5" s="3485"/>
      <c r="SVH5" s="3485"/>
      <c r="SVI5" s="3485"/>
      <c r="SVJ5" s="3485"/>
      <c r="SVK5" s="3485"/>
      <c r="SVL5" s="3485"/>
      <c r="SVM5" s="3485"/>
      <c r="SVN5" s="3485"/>
      <c r="SVO5" s="3485"/>
      <c r="SVP5" s="3485"/>
      <c r="SVQ5" s="3485"/>
      <c r="SVR5" s="3485"/>
      <c r="SVS5" s="3485"/>
      <c r="SVT5" s="3485"/>
      <c r="SVU5" s="3485"/>
      <c r="SVV5" s="3485"/>
      <c r="SVW5" s="3485"/>
      <c r="SVX5" s="3485"/>
      <c r="SVY5" s="3485"/>
      <c r="SVZ5" s="3485"/>
      <c r="SWA5" s="3485"/>
      <c r="SWB5" s="3485"/>
      <c r="SWC5" s="3485"/>
      <c r="SWD5" s="3485"/>
      <c r="SWE5" s="3485"/>
      <c r="SWF5" s="3485"/>
      <c r="SWG5" s="3485"/>
      <c r="SWH5" s="3485"/>
      <c r="SWI5" s="3485"/>
      <c r="SWJ5" s="3485"/>
      <c r="SWK5" s="3485"/>
      <c r="SWL5" s="3485"/>
      <c r="SWM5" s="3485"/>
      <c r="SWN5" s="3485"/>
      <c r="SWO5" s="3485"/>
      <c r="SWP5" s="3485"/>
      <c r="SWQ5" s="3485"/>
      <c r="SWR5" s="3485"/>
      <c r="SWS5" s="3485"/>
      <c r="SWT5" s="3485"/>
      <c r="SWU5" s="3485"/>
      <c r="SWV5" s="3485"/>
      <c r="SWW5" s="3485"/>
      <c r="SWX5" s="3485"/>
      <c r="SWY5" s="3485"/>
      <c r="SWZ5" s="3485"/>
      <c r="SXA5" s="3485"/>
      <c r="SXB5" s="3485"/>
      <c r="SXC5" s="3485"/>
      <c r="SXD5" s="3485"/>
      <c r="SXE5" s="3485"/>
      <c r="SXF5" s="3485"/>
      <c r="SXG5" s="3485"/>
      <c r="SXH5" s="3485"/>
      <c r="SXI5" s="3485"/>
      <c r="SXJ5" s="3485"/>
      <c r="SXK5" s="3485"/>
      <c r="SXL5" s="3485"/>
      <c r="SXM5" s="3485"/>
      <c r="SXN5" s="3485"/>
      <c r="SXO5" s="3485"/>
      <c r="SXP5" s="3485"/>
      <c r="SXQ5" s="3485"/>
      <c r="SXR5" s="3485"/>
      <c r="SXS5" s="3485"/>
      <c r="SXT5" s="3485"/>
      <c r="SXU5" s="3485"/>
      <c r="SXV5" s="3485"/>
      <c r="SXW5" s="3485"/>
      <c r="SXX5" s="3485"/>
      <c r="SXY5" s="3485"/>
      <c r="SXZ5" s="3485"/>
      <c r="SYA5" s="3485"/>
      <c r="SYB5" s="3485"/>
      <c r="SYC5" s="3485"/>
      <c r="SYD5" s="3485"/>
      <c r="SYE5" s="3485"/>
      <c r="SYF5" s="3485"/>
      <c r="SYG5" s="3485"/>
      <c r="SYH5" s="3485"/>
      <c r="SYI5" s="3485"/>
      <c r="SYJ5" s="3485"/>
      <c r="SYK5" s="3485"/>
      <c r="SYL5" s="3485"/>
      <c r="SYM5" s="3485"/>
      <c r="SYN5" s="3485"/>
      <c r="SYO5" s="3485"/>
      <c r="SYP5" s="3485"/>
      <c r="SYQ5" s="3485"/>
      <c r="SYR5" s="3485"/>
      <c r="SYS5" s="3485"/>
      <c r="SYT5" s="3485"/>
      <c r="SYU5" s="3485"/>
      <c r="SYV5" s="3485"/>
      <c r="SYW5" s="3485"/>
      <c r="SYX5" s="3485"/>
      <c r="SYY5" s="3485"/>
      <c r="SYZ5" s="3485"/>
      <c r="SZA5" s="3485"/>
      <c r="SZB5" s="3485"/>
      <c r="SZC5" s="3485"/>
      <c r="SZD5" s="3485"/>
      <c r="SZE5" s="3485"/>
      <c r="SZF5" s="3485"/>
      <c r="SZG5" s="3485"/>
      <c r="SZH5" s="3485"/>
      <c r="SZI5" s="3485"/>
      <c r="SZJ5" s="3485"/>
      <c r="SZK5" s="3485"/>
      <c r="SZL5" s="3485"/>
      <c r="SZM5" s="3485"/>
      <c r="SZN5" s="3485"/>
      <c r="SZO5" s="3485"/>
      <c r="SZP5" s="3485"/>
      <c r="SZQ5" s="3485"/>
      <c r="SZR5" s="3485"/>
      <c r="SZS5" s="3485"/>
      <c r="SZT5" s="3485"/>
      <c r="SZU5" s="3485"/>
      <c r="SZV5" s="3485"/>
      <c r="SZW5" s="3485"/>
      <c r="SZX5" s="3485"/>
      <c r="SZY5" s="3485"/>
      <c r="SZZ5" s="3485"/>
      <c r="TAA5" s="3485"/>
      <c r="TAB5" s="3485"/>
      <c r="TAC5" s="3485"/>
      <c r="TAD5" s="3485"/>
      <c r="TAE5" s="3485"/>
      <c r="TAF5" s="3485"/>
      <c r="TAG5" s="3485"/>
      <c r="TAH5" s="3485"/>
      <c r="TAI5" s="3485"/>
      <c r="TAJ5" s="3485"/>
      <c r="TAK5" s="3485"/>
      <c r="TAL5" s="3485"/>
      <c r="TAM5" s="3485"/>
      <c r="TAN5" s="3485"/>
      <c r="TAO5" s="3485"/>
      <c r="TAP5" s="3485"/>
      <c r="TAQ5" s="3485"/>
      <c r="TAR5" s="3485"/>
      <c r="TAS5" s="3485"/>
      <c r="TAT5" s="3485"/>
      <c r="TAU5" s="3485"/>
      <c r="TAV5" s="3485"/>
      <c r="TAW5" s="3485"/>
      <c r="TAX5" s="3485"/>
      <c r="TAY5" s="3485"/>
      <c r="TAZ5" s="3485"/>
      <c r="TBA5" s="3485"/>
      <c r="TBB5" s="3485"/>
      <c r="TBC5" s="3485"/>
      <c r="TBD5" s="3485"/>
      <c r="TBE5" s="3485"/>
      <c r="TBF5" s="3485"/>
      <c r="TBG5" s="3485"/>
      <c r="TBH5" s="3485"/>
      <c r="TBI5" s="3485"/>
      <c r="TBJ5" s="3485"/>
      <c r="TBK5" s="3485"/>
      <c r="TBL5" s="3485"/>
      <c r="TBM5" s="3485"/>
      <c r="TBN5" s="3485"/>
      <c r="TBO5" s="3485"/>
      <c r="TBP5" s="3485"/>
      <c r="TBQ5" s="3485"/>
      <c r="TBR5" s="3485"/>
      <c r="TBS5" s="3485"/>
      <c r="TBT5" s="3485"/>
      <c r="TBU5" s="3485"/>
      <c r="TBV5" s="3485"/>
      <c r="TBW5" s="3485"/>
      <c r="TBX5" s="3485"/>
      <c r="TBY5" s="3485"/>
      <c r="TBZ5" s="3485"/>
      <c r="TCA5" s="3485"/>
      <c r="TCB5" s="3485"/>
      <c r="TCC5" s="3485"/>
      <c r="TCD5" s="3485"/>
      <c r="TCE5" s="3485"/>
      <c r="TCF5" s="3485"/>
      <c r="TCG5" s="3485"/>
      <c r="TCH5" s="3485"/>
      <c r="TCI5" s="3485"/>
      <c r="TCJ5" s="3485"/>
      <c r="TCK5" s="3485"/>
      <c r="TCL5" s="3485"/>
      <c r="TCM5" s="3485"/>
      <c r="TCN5" s="3485"/>
      <c r="TCO5" s="3485"/>
      <c r="TCP5" s="3485"/>
      <c r="TCQ5" s="3485"/>
      <c r="TCR5" s="3485"/>
      <c r="TCS5" s="3485"/>
      <c r="TCT5" s="3485"/>
      <c r="TCU5" s="3485"/>
      <c r="TCV5" s="3485"/>
      <c r="TCW5" s="3485"/>
      <c r="TCX5" s="3485"/>
      <c r="TCY5" s="3485"/>
      <c r="TCZ5" s="3485"/>
      <c r="TDA5" s="3485"/>
      <c r="TDB5" s="3485"/>
      <c r="TDC5" s="3485"/>
      <c r="TDD5" s="3485"/>
      <c r="TDE5" s="3485"/>
      <c r="TDF5" s="3485"/>
      <c r="TDG5" s="3485"/>
      <c r="TDH5" s="3485"/>
      <c r="TDI5" s="3485"/>
      <c r="TDJ5" s="3485"/>
      <c r="TDK5" s="3485"/>
      <c r="TDL5" s="3485"/>
      <c r="TDM5" s="3485"/>
      <c r="TDN5" s="3485"/>
      <c r="TDO5" s="3485"/>
      <c r="TDP5" s="3485"/>
      <c r="TDQ5" s="3485"/>
      <c r="TDR5" s="3485"/>
      <c r="TDS5" s="3485"/>
      <c r="TDT5" s="3485"/>
      <c r="TDU5" s="3485"/>
      <c r="TDV5" s="3485"/>
      <c r="TDW5" s="3485"/>
      <c r="TDX5" s="3485"/>
      <c r="TDY5" s="3485"/>
      <c r="TDZ5" s="3485"/>
      <c r="TEA5" s="3485"/>
      <c r="TEB5" s="3485"/>
      <c r="TEC5" s="3485"/>
      <c r="TED5" s="3485"/>
      <c r="TEE5" s="3485"/>
      <c r="TEF5" s="3485"/>
      <c r="TEG5" s="3485"/>
      <c r="TEH5" s="3485"/>
      <c r="TEI5" s="3485"/>
      <c r="TEJ5" s="3485"/>
      <c r="TEK5" s="3485"/>
      <c r="TEL5" s="3485"/>
      <c r="TEM5" s="3485"/>
      <c r="TEN5" s="3485"/>
      <c r="TEO5" s="3485"/>
      <c r="TEP5" s="3485"/>
      <c r="TEQ5" s="3485"/>
      <c r="TER5" s="3485"/>
      <c r="TES5" s="3485"/>
      <c r="TET5" s="3485"/>
      <c r="TEU5" s="3485"/>
      <c r="TEV5" s="3485"/>
      <c r="TEW5" s="3485"/>
      <c r="TEX5" s="3485"/>
      <c r="TEY5" s="3485"/>
      <c r="TEZ5" s="3485"/>
      <c r="TFA5" s="3485"/>
      <c r="TFB5" s="3485"/>
      <c r="TFC5" s="3485"/>
      <c r="TFD5" s="3485"/>
      <c r="TFE5" s="3485"/>
      <c r="TFF5" s="3485"/>
      <c r="TFG5" s="3485"/>
      <c r="TFH5" s="3485"/>
      <c r="TFI5" s="3485"/>
      <c r="TFJ5" s="3485"/>
      <c r="TFK5" s="3485"/>
      <c r="TFL5" s="3485"/>
      <c r="TFM5" s="3485"/>
      <c r="TFN5" s="3485"/>
      <c r="TFO5" s="3485"/>
      <c r="TFP5" s="3485"/>
      <c r="TFQ5" s="3485"/>
      <c r="TFR5" s="3485"/>
      <c r="TFS5" s="3485"/>
      <c r="TFT5" s="3485"/>
      <c r="TFU5" s="3485"/>
      <c r="TFV5" s="3485"/>
      <c r="TFW5" s="3485"/>
      <c r="TFX5" s="3485"/>
      <c r="TFY5" s="3485"/>
      <c r="TFZ5" s="3485"/>
      <c r="TGA5" s="3485"/>
      <c r="TGB5" s="3485"/>
      <c r="TGC5" s="3485"/>
      <c r="TGD5" s="3485"/>
      <c r="TGE5" s="3485"/>
      <c r="TGF5" s="3485"/>
      <c r="TGG5" s="3485"/>
      <c r="TGH5" s="3485"/>
      <c r="TGI5" s="3485"/>
      <c r="TGJ5" s="3485"/>
      <c r="TGK5" s="3485"/>
      <c r="TGL5" s="3485"/>
      <c r="TGM5" s="3485"/>
      <c r="TGN5" s="3485"/>
      <c r="TGO5" s="3485"/>
      <c r="TGP5" s="3485"/>
      <c r="TGQ5" s="3485"/>
      <c r="TGR5" s="3485"/>
      <c r="TGS5" s="3485"/>
      <c r="TGT5" s="3485"/>
      <c r="TGU5" s="3485"/>
      <c r="TGV5" s="3485"/>
      <c r="TGW5" s="3485"/>
      <c r="TGX5" s="3485"/>
      <c r="TGY5" s="3485"/>
      <c r="TGZ5" s="3485"/>
      <c r="THA5" s="3485"/>
      <c r="THB5" s="3485"/>
      <c r="THC5" s="3485"/>
      <c r="THD5" s="3485"/>
      <c r="THE5" s="3485"/>
      <c r="THF5" s="3485"/>
      <c r="THG5" s="3485"/>
      <c r="THH5" s="3485"/>
      <c r="THI5" s="3485"/>
      <c r="THJ5" s="3485"/>
      <c r="THK5" s="3485"/>
      <c r="THL5" s="3485"/>
      <c r="THM5" s="3485"/>
      <c r="THN5" s="3485"/>
      <c r="THO5" s="3485"/>
      <c r="THP5" s="3485"/>
      <c r="THQ5" s="3485"/>
      <c r="THR5" s="3485"/>
      <c r="THS5" s="3485"/>
      <c r="THT5" s="3485"/>
      <c r="THU5" s="3485"/>
      <c r="THV5" s="3485"/>
      <c r="THW5" s="3485"/>
      <c r="THX5" s="3485"/>
      <c r="THY5" s="3485"/>
      <c r="THZ5" s="3485"/>
      <c r="TIA5" s="3485"/>
      <c r="TIB5" s="3485"/>
      <c r="TIC5" s="3485"/>
      <c r="TID5" s="3485"/>
      <c r="TIE5" s="3485"/>
      <c r="TIF5" s="3485"/>
      <c r="TIG5" s="3485"/>
      <c r="TIH5" s="3485"/>
      <c r="TII5" s="3485"/>
      <c r="TIJ5" s="3485"/>
      <c r="TIK5" s="3485"/>
      <c r="TIL5" s="3485"/>
      <c r="TIM5" s="3485"/>
      <c r="TIN5" s="3485"/>
      <c r="TIO5" s="3485"/>
      <c r="TIP5" s="3485"/>
      <c r="TIQ5" s="3485"/>
      <c r="TIR5" s="3485"/>
      <c r="TIS5" s="3485"/>
      <c r="TIT5" s="3485"/>
      <c r="TIU5" s="3485"/>
      <c r="TIV5" s="3485"/>
      <c r="TIW5" s="3485"/>
      <c r="TIX5" s="3485"/>
      <c r="TIY5" s="3485"/>
      <c r="TIZ5" s="3485"/>
      <c r="TJA5" s="3485"/>
      <c r="TJB5" s="3485"/>
      <c r="TJC5" s="3485"/>
      <c r="TJD5" s="3485"/>
      <c r="TJE5" s="3485"/>
      <c r="TJF5" s="3485"/>
      <c r="TJG5" s="3485"/>
      <c r="TJH5" s="3485"/>
      <c r="TJI5" s="3485"/>
      <c r="TJJ5" s="3485"/>
      <c r="TJK5" s="3485"/>
      <c r="TJL5" s="3485"/>
      <c r="TJM5" s="3485"/>
      <c r="TJN5" s="3485"/>
      <c r="TJO5" s="3485"/>
      <c r="TJP5" s="3485"/>
      <c r="TJQ5" s="3485"/>
      <c r="TJR5" s="3485"/>
      <c r="TJS5" s="3485"/>
      <c r="TJT5" s="3485"/>
      <c r="TJU5" s="3485"/>
      <c r="TJV5" s="3485"/>
      <c r="TJW5" s="3485"/>
      <c r="TJX5" s="3485"/>
      <c r="TJY5" s="3485"/>
      <c r="TJZ5" s="3485"/>
      <c r="TKA5" s="3485"/>
      <c r="TKB5" s="3485"/>
      <c r="TKC5" s="3485"/>
      <c r="TKD5" s="3485"/>
      <c r="TKE5" s="3485"/>
      <c r="TKF5" s="3485"/>
      <c r="TKG5" s="3485"/>
      <c r="TKH5" s="3485"/>
      <c r="TKI5" s="3485"/>
      <c r="TKJ5" s="3485"/>
      <c r="TKK5" s="3485"/>
      <c r="TKL5" s="3485"/>
      <c r="TKM5" s="3485"/>
      <c r="TKN5" s="3485"/>
      <c r="TKO5" s="3485"/>
      <c r="TKP5" s="3485"/>
      <c r="TKQ5" s="3485"/>
      <c r="TKR5" s="3485"/>
      <c r="TKS5" s="3485"/>
      <c r="TKT5" s="3485"/>
      <c r="TKU5" s="3485"/>
      <c r="TKV5" s="3485"/>
      <c r="TKW5" s="3485"/>
      <c r="TKX5" s="3485"/>
      <c r="TKY5" s="3485"/>
      <c r="TKZ5" s="3485"/>
      <c r="TLA5" s="3485"/>
      <c r="TLB5" s="3485"/>
      <c r="TLC5" s="3485"/>
      <c r="TLD5" s="3485"/>
      <c r="TLE5" s="3485"/>
      <c r="TLF5" s="3485"/>
      <c r="TLG5" s="3485"/>
      <c r="TLH5" s="3485"/>
      <c r="TLI5" s="3485"/>
      <c r="TLJ5" s="3485"/>
      <c r="TLK5" s="3485"/>
      <c r="TLL5" s="3485"/>
      <c r="TLM5" s="3485"/>
      <c r="TLN5" s="3485"/>
      <c r="TLO5" s="3485"/>
      <c r="TLP5" s="3485"/>
      <c r="TLQ5" s="3485"/>
      <c r="TLR5" s="3485"/>
      <c r="TLS5" s="3485"/>
      <c r="TLT5" s="3485"/>
      <c r="TLU5" s="3485"/>
      <c r="TLV5" s="3485"/>
      <c r="TLW5" s="3485"/>
      <c r="TLX5" s="3485"/>
      <c r="TLY5" s="3485"/>
      <c r="TLZ5" s="3485"/>
      <c r="TMA5" s="3485"/>
      <c r="TMB5" s="3485"/>
      <c r="TMC5" s="3485"/>
      <c r="TMD5" s="3485"/>
      <c r="TME5" s="3485"/>
      <c r="TMF5" s="3485"/>
      <c r="TMG5" s="3485"/>
      <c r="TMH5" s="3485"/>
      <c r="TMI5" s="3485"/>
      <c r="TMJ5" s="3485"/>
      <c r="TMK5" s="3485"/>
      <c r="TML5" s="3485"/>
      <c r="TMM5" s="3485"/>
      <c r="TMN5" s="3485"/>
      <c r="TMO5" s="3485"/>
      <c r="TMP5" s="3485"/>
      <c r="TMQ5" s="3485"/>
      <c r="TMR5" s="3485"/>
      <c r="TMS5" s="3485"/>
      <c r="TMT5" s="3485"/>
      <c r="TMU5" s="3485"/>
      <c r="TMV5" s="3485"/>
      <c r="TMW5" s="3485"/>
      <c r="TMX5" s="3485"/>
      <c r="TMY5" s="3485"/>
      <c r="TMZ5" s="3485"/>
      <c r="TNA5" s="3485"/>
      <c r="TNB5" s="3485"/>
      <c r="TNC5" s="3485"/>
      <c r="TND5" s="3485"/>
      <c r="TNE5" s="3485"/>
      <c r="TNF5" s="3485"/>
      <c r="TNG5" s="3485"/>
      <c r="TNH5" s="3485"/>
      <c r="TNI5" s="3485"/>
      <c r="TNJ5" s="3485"/>
      <c r="TNK5" s="3485"/>
      <c r="TNL5" s="3485"/>
      <c r="TNM5" s="3485"/>
      <c r="TNN5" s="3485"/>
      <c r="TNO5" s="3485"/>
      <c r="TNP5" s="3485"/>
      <c r="TNQ5" s="3485"/>
      <c r="TNR5" s="3485"/>
      <c r="TNS5" s="3485"/>
      <c r="TNT5" s="3485"/>
      <c r="TNU5" s="3485"/>
      <c r="TNV5" s="3485"/>
      <c r="TNW5" s="3485"/>
      <c r="TNX5" s="3485"/>
      <c r="TNY5" s="3485"/>
      <c r="TNZ5" s="3485"/>
      <c r="TOA5" s="3485"/>
      <c r="TOB5" s="3485"/>
      <c r="TOC5" s="3485"/>
      <c r="TOD5" s="3485"/>
      <c r="TOE5" s="3485"/>
      <c r="TOF5" s="3485"/>
      <c r="TOG5" s="3485"/>
      <c r="TOH5" s="3485"/>
      <c r="TOI5" s="3485"/>
      <c r="TOJ5" s="3485"/>
      <c r="TOK5" s="3485"/>
      <c r="TOL5" s="3485"/>
      <c r="TOM5" s="3485"/>
      <c r="TON5" s="3485"/>
      <c r="TOO5" s="3485"/>
      <c r="TOP5" s="3485"/>
      <c r="TOQ5" s="3485"/>
      <c r="TOR5" s="3485"/>
      <c r="TOS5" s="3485"/>
      <c r="TOT5" s="3485"/>
      <c r="TOU5" s="3485"/>
      <c r="TOV5" s="3485"/>
      <c r="TOW5" s="3485"/>
      <c r="TOX5" s="3485"/>
      <c r="TOY5" s="3485"/>
      <c r="TOZ5" s="3485"/>
      <c r="TPA5" s="3485"/>
      <c r="TPB5" s="3485"/>
      <c r="TPC5" s="3485"/>
      <c r="TPD5" s="3485"/>
      <c r="TPE5" s="3485"/>
      <c r="TPF5" s="3485"/>
      <c r="TPG5" s="3485"/>
      <c r="TPH5" s="3485"/>
      <c r="TPI5" s="3485"/>
      <c r="TPJ5" s="3485"/>
      <c r="TPK5" s="3485"/>
      <c r="TPL5" s="3485"/>
      <c r="TPM5" s="3485"/>
      <c r="TPN5" s="3485"/>
      <c r="TPO5" s="3485"/>
      <c r="TPP5" s="3485"/>
      <c r="TPQ5" s="3485"/>
      <c r="TPR5" s="3485"/>
      <c r="TPS5" s="3485"/>
      <c r="TPT5" s="3485"/>
      <c r="TPU5" s="3485"/>
      <c r="TPV5" s="3485"/>
      <c r="TPW5" s="3485"/>
      <c r="TPX5" s="3485"/>
      <c r="TPY5" s="3485"/>
      <c r="TPZ5" s="3485"/>
      <c r="TQA5" s="3485"/>
      <c r="TQB5" s="3485"/>
      <c r="TQC5" s="3485"/>
      <c r="TQD5" s="3485"/>
      <c r="TQE5" s="3485"/>
      <c r="TQF5" s="3485"/>
      <c r="TQG5" s="3485"/>
      <c r="TQH5" s="3485"/>
      <c r="TQI5" s="3485"/>
      <c r="TQJ5" s="3485"/>
      <c r="TQK5" s="3485"/>
      <c r="TQL5" s="3485"/>
      <c r="TQM5" s="3485"/>
      <c r="TQN5" s="3485"/>
      <c r="TQO5" s="3485"/>
      <c r="TQP5" s="3485"/>
      <c r="TQQ5" s="3485"/>
      <c r="TQR5" s="3485"/>
      <c r="TQS5" s="3485"/>
      <c r="TQT5" s="3485"/>
      <c r="TQU5" s="3485"/>
      <c r="TQV5" s="3485"/>
      <c r="TQW5" s="3485"/>
      <c r="TQX5" s="3485"/>
      <c r="TQY5" s="3485"/>
      <c r="TQZ5" s="3485"/>
      <c r="TRA5" s="3485"/>
      <c r="TRB5" s="3485"/>
      <c r="TRC5" s="3485"/>
      <c r="TRD5" s="3485"/>
      <c r="TRE5" s="3485"/>
      <c r="TRF5" s="3485"/>
      <c r="TRG5" s="3485"/>
      <c r="TRH5" s="3485"/>
      <c r="TRI5" s="3485"/>
      <c r="TRJ5" s="3485"/>
      <c r="TRK5" s="3485"/>
      <c r="TRL5" s="3485"/>
      <c r="TRM5" s="3485"/>
      <c r="TRN5" s="3485"/>
      <c r="TRO5" s="3485"/>
      <c r="TRP5" s="3485"/>
      <c r="TRQ5" s="3485"/>
      <c r="TRR5" s="3485"/>
      <c r="TRS5" s="3485"/>
      <c r="TRT5" s="3485"/>
      <c r="TRU5" s="3485"/>
      <c r="TRV5" s="3485"/>
      <c r="TRW5" s="3485"/>
      <c r="TRX5" s="3485"/>
      <c r="TRY5" s="3485"/>
      <c r="TRZ5" s="3485"/>
      <c r="TSA5" s="3485"/>
      <c r="TSB5" s="3485"/>
      <c r="TSC5" s="3485"/>
      <c r="TSD5" s="3485"/>
      <c r="TSE5" s="3485"/>
      <c r="TSF5" s="3485"/>
      <c r="TSG5" s="3485"/>
      <c r="TSH5" s="3485"/>
      <c r="TSI5" s="3485"/>
      <c r="TSJ5" s="3485"/>
      <c r="TSK5" s="3485"/>
      <c r="TSL5" s="3485"/>
      <c r="TSM5" s="3485"/>
      <c r="TSN5" s="3485"/>
      <c r="TSO5" s="3485"/>
      <c r="TSP5" s="3485"/>
      <c r="TSQ5" s="3485"/>
      <c r="TSR5" s="3485"/>
      <c r="TSS5" s="3485"/>
      <c r="TST5" s="3485"/>
      <c r="TSU5" s="3485"/>
      <c r="TSV5" s="3485"/>
      <c r="TSW5" s="3485"/>
      <c r="TSX5" s="3485"/>
      <c r="TSY5" s="3485"/>
      <c r="TSZ5" s="3485"/>
      <c r="TTA5" s="3485"/>
      <c r="TTB5" s="3485"/>
      <c r="TTC5" s="3485"/>
      <c r="TTD5" s="3485"/>
      <c r="TTE5" s="3485"/>
      <c r="TTF5" s="3485"/>
      <c r="TTG5" s="3485"/>
      <c r="TTH5" s="3485"/>
      <c r="TTI5" s="3485"/>
      <c r="TTJ5" s="3485"/>
      <c r="TTK5" s="3485"/>
      <c r="TTL5" s="3485"/>
      <c r="TTM5" s="3485"/>
      <c r="TTN5" s="3485"/>
      <c r="TTO5" s="3485"/>
      <c r="TTP5" s="3485"/>
      <c r="TTQ5" s="3485"/>
      <c r="TTR5" s="3485"/>
      <c r="TTS5" s="3485"/>
      <c r="TTT5" s="3485"/>
      <c r="TTU5" s="3485"/>
      <c r="TTV5" s="3485"/>
      <c r="TTW5" s="3485"/>
      <c r="TTX5" s="3485"/>
      <c r="TTY5" s="3485"/>
      <c r="TTZ5" s="3485"/>
      <c r="TUA5" s="3485"/>
      <c r="TUB5" s="3485"/>
      <c r="TUC5" s="3485"/>
      <c r="TUD5" s="3485"/>
      <c r="TUE5" s="3485"/>
      <c r="TUF5" s="3485"/>
      <c r="TUG5" s="3485"/>
      <c r="TUH5" s="3485"/>
      <c r="TUI5" s="3485"/>
      <c r="TUJ5" s="3485"/>
      <c r="TUK5" s="3485"/>
      <c r="TUL5" s="3485"/>
      <c r="TUM5" s="3485"/>
      <c r="TUN5" s="3485"/>
      <c r="TUO5" s="3485"/>
      <c r="TUP5" s="3485"/>
      <c r="TUQ5" s="3485"/>
      <c r="TUR5" s="3485"/>
      <c r="TUS5" s="3485"/>
      <c r="TUT5" s="3485"/>
      <c r="TUU5" s="3485"/>
      <c r="TUV5" s="3485"/>
      <c r="TUW5" s="3485"/>
      <c r="TUX5" s="3485"/>
      <c r="TUY5" s="3485"/>
      <c r="TUZ5" s="3485"/>
      <c r="TVA5" s="3485"/>
      <c r="TVB5" s="3485"/>
      <c r="TVC5" s="3485"/>
      <c r="TVD5" s="3485"/>
      <c r="TVE5" s="3485"/>
      <c r="TVF5" s="3485"/>
      <c r="TVG5" s="3485"/>
      <c r="TVH5" s="3485"/>
      <c r="TVI5" s="3485"/>
      <c r="TVJ5" s="3485"/>
      <c r="TVK5" s="3485"/>
      <c r="TVL5" s="3485"/>
      <c r="TVM5" s="3485"/>
      <c r="TVN5" s="3485"/>
      <c r="TVO5" s="3485"/>
      <c r="TVP5" s="3485"/>
      <c r="TVQ5" s="3485"/>
      <c r="TVR5" s="3485"/>
      <c r="TVS5" s="3485"/>
      <c r="TVT5" s="3485"/>
      <c r="TVU5" s="3485"/>
      <c r="TVV5" s="3485"/>
      <c r="TVW5" s="3485"/>
      <c r="TVX5" s="3485"/>
      <c r="TVY5" s="3485"/>
      <c r="TVZ5" s="3485"/>
      <c r="TWA5" s="3485"/>
      <c r="TWB5" s="3485"/>
      <c r="TWC5" s="3485"/>
      <c r="TWD5" s="3485"/>
      <c r="TWE5" s="3485"/>
      <c r="TWF5" s="3485"/>
      <c r="TWG5" s="3485"/>
      <c r="TWH5" s="3485"/>
      <c r="TWI5" s="3485"/>
      <c r="TWJ5" s="3485"/>
      <c r="TWK5" s="3485"/>
      <c r="TWL5" s="3485"/>
      <c r="TWM5" s="3485"/>
      <c r="TWN5" s="3485"/>
      <c r="TWO5" s="3485"/>
      <c r="TWP5" s="3485"/>
      <c r="TWQ5" s="3485"/>
      <c r="TWR5" s="3485"/>
      <c r="TWS5" s="3485"/>
      <c r="TWT5" s="3485"/>
      <c r="TWU5" s="3485"/>
      <c r="TWV5" s="3485"/>
      <c r="TWW5" s="3485"/>
      <c r="TWX5" s="3485"/>
      <c r="TWY5" s="3485"/>
      <c r="TWZ5" s="3485"/>
      <c r="TXA5" s="3485"/>
      <c r="TXB5" s="3485"/>
      <c r="TXC5" s="3485"/>
      <c r="TXD5" s="3485"/>
      <c r="TXE5" s="3485"/>
      <c r="TXF5" s="3485"/>
      <c r="TXG5" s="3485"/>
      <c r="TXH5" s="3485"/>
      <c r="TXI5" s="3485"/>
      <c r="TXJ5" s="3485"/>
      <c r="TXK5" s="3485"/>
      <c r="TXL5" s="3485"/>
      <c r="TXM5" s="3485"/>
      <c r="TXN5" s="3485"/>
      <c r="TXO5" s="3485"/>
      <c r="TXP5" s="3485"/>
      <c r="TXQ5" s="3485"/>
      <c r="TXR5" s="3485"/>
      <c r="TXS5" s="3485"/>
      <c r="TXT5" s="3485"/>
      <c r="TXU5" s="3485"/>
      <c r="TXV5" s="3485"/>
      <c r="TXW5" s="3485"/>
      <c r="TXX5" s="3485"/>
      <c r="TXY5" s="3485"/>
      <c r="TXZ5" s="3485"/>
      <c r="TYA5" s="3485"/>
      <c r="TYB5" s="3485"/>
      <c r="TYC5" s="3485"/>
      <c r="TYD5" s="3485"/>
      <c r="TYE5" s="3485"/>
      <c r="TYF5" s="3485"/>
      <c r="TYG5" s="3485"/>
      <c r="TYH5" s="3485"/>
      <c r="TYI5" s="3485"/>
      <c r="TYJ5" s="3485"/>
      <c r="TYK5" s="3485"/>
      <c r="TYL5" s="3485"/>
      <c r="TYM5" s="3485"/>
      <c r="TYN5" s="3485"/>
      <c r="TYO5" s="3485"/>
      <c r="TYP5" s="3485"/>
      <c r="TYQ5" s="3485"/>
      <c r="TYR5" s="3485"/>
      <c r="TYS5" s="3485"/>
      <c r="TYT5" s="3485"/>
      <c r="TYU5" s="3485"/>
      <c r="TYV5" s="3485"/>
      <c r="TYW5" s="3485"/>
      <c r="TYX5" s="3485"/>
      <c r="TYY5" s="3485"/>
      <c r="TYZ5" s="3485"/>
      <c r="TZA5" s="3485"/>
      <c r="TZB5" s="3485"/>
      <c r="TZC5" s="3485"/>
      <c r="TZD5" s="3485"/>
      <c r="TZE5" s="3485"/>
      <c r="TZF5" s="3485"/>
      <c r="TZG5" s="3485"/>
      <c r="TZH5" s="3485"/>
      <c r="TZI5" s="3485"/>
      <c r="TZJ5" s="3485"/>
      <c r="TZK5" s="3485"/>
      <c r="TZL5" s="3485"/>
      <c r="TZM5" s="3485"/>
      <c r="TZN5" s="3485"/>
      <c r="TZO5" s="3485"/>
      <c r="TZP5" s="3485"/>
      <c r="TZQ5" s="3485"/>
      <c r="TZR5" s="3485"/>
      <c r="TZS5" s="3485"/>
      <c r="TZT5" s="3485"/>
      <c r="TZU5" s="3485"/>
      <c r="TZV5" s="3485"/>
      <c r="TZW5" s="3485"/>
      <c r="TZX5" s="3485"/>
      <c r="TZY5" s="3485"/>
      <c r="TZZ5" s="3485"/>
      <c r="UAA5" s="3485"/>
      <c r="UAB5" s="3485"/>
      <c r="UAC5" s="3485"/>
      <c r="UAD5" s="3485"/>
      <c r="UAE5" s="3485"/>
      <c r="UAF5" s="3485"/>
      <c r="UAG5" s="3485"/>
      <c r="UAH5" s="3485"/>
      <c r="UAI5" s="3485"/>
      <c r="UAJ5" s="3485"/>
      <c r="UAK5" s="3485"/>
      <c r="UAL5" s="3485"/>
      <c r="UAM5" s="3485"/>
      <c r="UAN5" s="3485"/>
      <c r="UAO5" s="3485"/>
      <c r="UAP5" s="3485"/>
      <c r="UAQ5" s="3485"/>
      <c r="UAR5" s="3485"/>
      <c r="UAS5" s="3485"/>
      <c r="UAT5" s="3485"/>
      <c r="UAU5" s="3485"/>
      <c r="UAV5" s="3485"/>
      <c r="UAW5" s="3485"/>
      <c r="UAX5" s="3485"/>
      <c r="UAY5" s="3485"/>
      <c r="UAZ5" s="3485"/>
      <c r="UBA5" s="3485"/>
      <c r="UBB5" s="3485"/>
      <c r="UBC5" s="3485"/>
      <c r="UBD5" s="3485"/>
      <c r="UBE5" s="3485"/>
      <c r="UBF5" s="3485"/>
      <c r="UBG5" s="3485"/>
      <c r="UBH5" s="3485"/>
      <c r="UBI5" s="3485"/>
      <c r="UBJ5" s="3485"/>
      <c r="UBK5" s="3485"/>
      <c r="UBL5" s="3485"/>
      <c r="UBM5" s="3485"/>
      <c r="UBN5" s="3485"/>
      <c r="UBO5" s="3485"/>
      <c r="UBP5" s="3485"/>
      <c r="UBQ5" s="3485"/>
      <c r="UBR5" s="3485"/>
      <c r="UBS5" s="3485"/>
      <c r="UBT5" s="3485"/>
      <c r="UBU5" s="3485"/>
      <c r="UBV5" s="3485"/>
      <c r="UBW5" s="3485"/>
      <c r="UBX5" s="3485"/>
      <c r="UBY5" s="3485"/>
      <c r="UBZ5" s="3485"/>
      <c r="UCA5" s="3485"/>
      <c r="UCB5" s="3485"/>
      <c r="UCC5" s="3485"/>
      <c r="UCD5" s="3485"/>
      <c r="UCE5" s="3485"/>
      <c r="UCF5" s="3485"/>
      <c r="UCG5" s="3485"/>
      <c r="UCH5" s="3485"/>
      <c r="UCI5" s="3485"/>
      <c r="UCJ5" s="3485"/>
      <c r="UCK5" s="3485"/>
      <c r="UCL5" s="3485"/>
      <c r="UCM5" s="3485"/>
      <c r="UCN5" s="3485"/>
      <c r="UCO5" s="3485"/>
      <c r="UCP5" s="3485"/>
      <c r="UCQ5" s="3485"/>
      <c r="UCR5" s="3485"/>
      <c r="UCS5" s="3485"/>
      <c r="UCT5" s="3485"/>
      <c r="UCU5" s="3485"/>
      <c r="UCV5" s="3485"/>
      <c r="UCW5" s="3485"/>
      <c r="UCX5" s="3485"/>
      <c r="UCY5" s="3485"/>
      <c r="UCZ5" s="3485"/>
      <c r="UDA5" s="3485"/>
      <c r="UDB5" s="3485"/>
      <c r="UDC5" s="3485"/>
      <c r="UDD5" s="3485"/>
      <c r="UDE5" s="3485"/>
      <c r="UDF5" s="3485"/>
      <c r="UDG5" s="3485"/>
      <c r="UDH5" s="3485"/>
      <c r="UDI5" s="3485"/>
      <c r="UDJ5" s="3485"/>
      <c r="UDK5" s="3485"/>
      <c r="UDL5" s="3485"/>
      <c r="UDM5" s="3485"/>
      <c r="UDN5" s="3485"/>
      <c r="UDO5" s="3485"/>
      <c r="UDP5" s="3485"/>
      <c r="UDQ5" s="3485"/>
      <c r="UDR5" s="3485"/>
      <c r="UDS5" s="3485"/>
      <c r="UDT5" s="3485"/>
      <c r="UDU5" s="3485"/>
      <c r="UDV5" s="3485"/>
      <c r="UDW5" s="3485"/>
      <c r="UDX5" s="3485"/>
      <c r="UDY5" s="3485"/>
      <c r="UDZ5" s="3485"/>
      <c r="UEA5" s="3485"/>
      <c r="UEB5" s="3485"/>
      <c r="UEC5" s="3485"/>
      <c r="UED5" s="3485"/>
      <c r="UEE5" s="3485"/>
      <c r="UEF5" s="3485"/>
      <c r="UEG5" s="3485"/>
      <c r="UEH5" s="3485"/>
      <c r="UEI5" s="3485"/>
      <c r="UEJ5" s="3485"/>
      <c r="UEK5" s="3485"/>
      <c r="UEL5" s="3485"/>
      <c r="UEM5" s="3485"/>
      <c r="UEN5" s="3485"/>
      <c r="UEO5" s="3485"/>
      <c r="UEP5" s="3485"/>
      <c r="UEQ5" s="3485"/>
      <c r="UER5" s="3485"/>
      <c r="UES5" s="3485"/>
      <c r="UET5" s="3485"/>
      <c r="UEU5" s="3485"/>
      <c r="UEV5" s="3485"/>
      <c r="UEW5" s="3485"/>
      <c r="UEX5" s="3485"/>
      <c r="UEY5" s="3485"/>
      <c r="UEZ5" s="3485"/>
      <c r="UFA5" s="3485"/>
      <c r="UFB5" s="3485"/>
      <c r="UFC5" s="3485"/>
      <c r="UFD5" s="3485"/>
      <c r="UFE5" s="3485"/>
      <c r="UFF5" s="3485"/>
      <c r="UFG5" s="3485"/>
      <c r="UFH5" s="3485"/>
      <c r="UFI5" s="3485"/>
      <c r="UFJ5" s="3485"/>
      <c r="UFK5" s="3485"/>
      <c r="UFL5" s="3485"/>
      <c r="UFM5" s="3485"/>
      <c r="UFN5" s="3485"/>
      <c r="UFO5" s="3485"/>
      <c r="UFP5" s="3485"/>
      <c r="UFQ5" s="3485"/>
      <c r="UFR5" s="3485"/>
      <c r="UFS5" s="3485"/>
      <c r="UFT5" s="3485"/>
      <c r="UFU5" s="3485"/>
      <c r="UFV5" s="3485"/>
      <c r="UFW5" s="3485"/>
      <c r="UFX5" s="3485"/>
      <c r="UFY5" s="3485"/>
      <c r="UFZ5" s="3485"/>
      <c r="UGA5" s="3485"/>
      <c r="UGB5" s="3485"/>
      <c r="UGC5" s="3485"/>
      <c r="UGD5" s="3485"/>
      <c r="UGE5" s="3485"/>
      <c r="UGF5" s="3485"/>
      <c r="UGG5" s="3485"/>
      <c r="UGH5" s="3485"/>
      <c r="UGI5" s="3485"/>
      <c r="UGJ5" s="3485"/>
      <c r="UGK5" s="3485"/>
      <c r="UGL5" s="3485"/>
      <c r="UGM5" s="3485"/>
      <c r="UGN5" s="3485"/>
      <c r="UGO5" s="3485"/>
      <c r="UGP5" s="3485"/>
      <c r="UGQ5" s="3485"/>
      <c r="UGR5" s="3485"/>
      <c r="UGS5" s="3485"/>
      <c r="UGT5" s="3485"/>
      <c r="UGU5" s="3485"/>
      <c r="UGV5" s="3485"/>
      <c r="UGW5" s="3485"/>
      <c r="UGX5" s="3485"/>
      <c r="UGY5" s="3485"/>
      <c r="UGZ5" s="3485"/>
      <c r="UHA5" s="3485"/>
      <c r="UHB5" s="3485"/>
      <c r="UHC5" s="3485"/>
      <c r="UHD5" s="3485"/>
      <c r="UHE5" s="3485"/>
      <c r="UHF5" s="3485"/>
      <c r="UHG5" s="3485"/>
      <c r="UHH5" s="3485"/>
      <c r="UHI5" s="3485"/>
      <c r="UHJ5" s="3485"/>
      <c r="UHK5" s="3485"/>
      <c r="UHL5" s="3485"/>
      <c r="UHM5" s="3485"/>
      <c r="UHN5" s="3485"/>
      <c r="UHO5" s="3485"/>
      <c r="UHP5" s="3485"/>
      <c r="UHQ5" s="3485"/>
      <c r="UHR5" s="3485"/>
      <c r="UHS5" s="3485"/>
      <c r="UHT5" s="3485"/>
      <c r="UHU5" s="3485"/>
      <c r="UHV5" s="3485"/>
      <c r="UHW5" s="3485"/>
      <c r="UHX5" s="3485"/>
      <c r="UHY5" s="3485"/>
      <c r="UHZ5" s="3485"/>
      <c r="UIA5" s="3485"/>
      <c r="UIB5" s="3485"/>
      <c r="UIC5" s="3485"/>
      <c r="UID5" s="3485"/>
      <c r="UIE5" s="3485"/>
      <c r="UIF5" s="3485"/>
      <c r="UIG5" s="3485"/>
      <c r="UIH5" s="3485"/>
      <c r="UII5" s="3485"/>
      <c r="UIJ5" s="3485"/>
      <c r="UIK5" s="3485"/>
      <c r="UIL5" s="3485"/>
      <c r="UIM5" s="3485"/>
      <c r="UIN5" s="3485"/>
      <c r="UIO5" s="3485"/>
      <c r="UIP5" s="3485"/>
      <c r="UIQ5" s="3485"/>
      <c r="UIR5" s="3485"/>
      <c r="UIS5" s="3485"/>
      <c r="UIT5" s="3485"/>
      <c r="UIU5" s="3485"/>
      <c r="UIV5" s="3485"/>
      <c r="UIW5" s="3485"/>
      <c r="UIX5" s="3485"/>
      <c r="UIY5" s="3485"/>
      <c r="UIZ5" s="3485"/>
      <c r="UJA5" s="3485"/>
      <c r="UJB5" s="3485"/>
      <c r="UJC5" s="3485"/>
      <c r="UJD5" s="3485"/>
      <c r="UJE5" s="3485"/>
      <c r="UJF5" s="3485"/>
      <c r="UJG5" s="3485"/>
      <c r="UJH5" s="3485"/>
      <c r="UJI5" s="3485"/>
      <c r="UJJ5" s="3485"/>
      <c r="UJK5" s="3485"/>
      <c r="UJL5" s="3485"/>
      <c r="UJM5" s="3485"/>
      <c r="UJN5" s="3485"/>
      <c r="UJO5" s="3485"/>
      <c r="UJP5" s="3485"/>
      <c r="UJQ5" s="3485"/>
      <c r="UJR5" s="3485"/>
      <c r="UJS5" s="3485"/>
      <c r="UJT5" s="3485"/>
      <c r="UJU5" s="3485"/>
      <c r="UJV5" s="3485"/>
      <c r="UJW5" s="3485"/>
      <c r="UJX5" s="3485"/>
      <c r="UJY5" s="3485"/>
      <c r="UJZ5" s="3485"/>
      <c r="UKA5" s="3485"/>
      <c r="UKB5" s="3485"/>
      <c r="UKC5" s="3485"/>
      <c r="UKD5" s="3485"/>
      <c r="UKE5" s="3485"/>
      <c r="UKF5" s="3485"/>
      <c r="UKG5" s="3485"/>
      <c r="UKH5" s="3485"/>
      <c r="UKI5" s="3485"/>
      <c r="UKJ5" s="3485"/>
      <c r="UKK5" s="3485"/>
      <c r="UKL5" s="3485"/>
      <c r="UKM5" s="3485"/>
      <c r="UKN5" s="3485"/>
      <c r="UKO5" s="3485"/>
      <c r="UKP5" s="3485"/>
      <c r="UKQ5" s="3485"/>
      <c r="UKR5" s="3485"/>
      <c r="UKS5" s="3485"/>
      <c r="UKT5" s="3485"/>
      <c r="UKU5" s="3485"/>
      <c r="UKV5" s="3485"/>
      <c r="UKW5" s="3485"/>
      <c r="UKX5" s="3485"/>
      <c r="UKY5" s="3485"/>
      <c r="UKZ5" s="3485"/>
      <c r="ULA5" s="3485"/>
      <c r="ULB5" s="3485"/>
      <c r="ULC5" s="3485"/>
      <c r="ULD5" s="3485"/>
      <c r="ULE5" s="3485"/>
      <c r="ULF5" s="3485"/>
      <c r="ULG5" s="3485"/>
      <c r="ULH5" s="3485"/>
      <c r="ULI5" s="3485"/>
      <c r="ULJ5" s="3485"/>
      <c r="ULK5" s="3485"/>
      <c r="ULL5" s="3485"/>
      <c r="ULM5" s="3485"/>
      <c r="ULN5" s="3485"/>
      <c r="ULO5" s="3485"/>
      <c r="ULP5" s="3485"/>
      <c r="ULQ5" s="3485"/>
      <c r="ULR5" s="3485"/>
      <c r="ULS5" s="3485"/>
      <c r="ULT5" s="3485"/>
      <c r="ULU5" s="3485"/>
      <c r="ULV5" s="3485"/>
      <c r="ULW5" s="3485"/>
      <c r="ULX5" s="3485"/>
      <c r="ULY5" s="3485"/>
      <c r="ULZ5" s="3485"/>
      <c r="UMA5" s="3485"/>
      <c r="UMB5" s="3485"/>
      <c r="UMC5" s="3485"/>
      <c r="UMD5" s="3485"/>
      <c r="UME5" s="3485"/>
      <c r="UMF5" s="3485"/>
      <c r="UMG5" s="3485"/>
      <c r="UMH5" s="3485"/>
      <c r="UMI5" s="3485"/>
      <c r="UMJ5" s="3485"/>
      <c r="UMK5" s="3485"/>
      <c r="UML5" s="3485"/>
      <c r="UMM5" s="3485"/>
      <c r="UMN5" s="3485"/>
      <c r="UMO5" s="3485"/>
      <c r="UMP5" s="3485"/>
      <c r="UMQ5" s="3485"/>
      <c r="UMR5" s="3485"/>
      <c r="UMS5" s="3485"/>
      <c r="UMT5" s="3485"/>
      <c r="UMU5" s="3485"/>
      <c r="UMV5" s="3485"/>
      <c r="UMW5" s="3485"/>
      <c r="UMX5" s="3485"/>
      <c r="UMY5" s="3485"/>
      <c r="UMZ5" s="3485"/>
      <c r="UNA5" s="3485"/>
      <c r="UNB5" s="3485"/>
      <c r="UNC5" s="3485"/>
      <c r="UND5" s="3485"/>
      <c r="UNE5" s="3485"/>
      <c r="UNF5" s="3485"/>
      <c r="UNG5" s="3485"/>
      <c r="UNH5" s="3485"/>
      <c r="UNI5" s="3485"/>
      <c r="UNJ5" s="3485"/>
      <c r="UNK5" s="3485"/>
      <c r="UNL5" s="3485"/>
      <c r="UNM5" s="3485"/>
      <c r="UNN5" s="3485"/>
      <c r="UNO5" s="3485"/>
      <c r="UNP5" s="3485"/>
      <c r="UNQ5" s="3485"/>
      <c r="UNR5" s="3485"/>
      <c r="UNS5" s="3485"/>
      <c r="UNT5" s="3485"/>
      <c r="UNU5" s="3485"/>
      <c r="UNV5" s="3485"/>
      <c r="UNW5" s="3485"/>
      <c r="UNX5" s="3485"/>
      <c r="UNY5" s="3485"/>
      <c r="UNZ5" s="3485"/>
      <c r="UOA5" s="3485"/>
      <c r="UOB5" s="3485"/>
      <c r="UOC5" s="3485"/>
      <c r="UOD5" s="3485"/>
      <c r="UOE5" s="3485"/>
      <c r="UOF5" s="3485"/>
      <c r="UOG5" s="3485"/>
      <c r="UOH5" s="3485"/>
      <c r="UOI5" s="3485"/>
      <c r="UOJ5" s="3485"/>
      <c r="UOK5" s="3485"/>
      <c r="UOL5" s="3485"/>
      <c r="UOM5" s="3485"/>
      <c r="UON5" s="3485"/>
      <c r="UOO5" s="3485"/>
      <c r="UOP5" s="3485"/>
      <c r="UOQ5" s="3485"/>
      <c r="UOR5" s="3485"/>
      <c r="UOS5" s="3485"/>
      <c r="UOT5" s="3485"/>
      <c r="UOU5" s="3485"/>
      <c r="UOV5" s="3485"/>
      <c r="UOW5" s="3485"/>
      <c r="UOX5" s="3485"/>
      <c r="UOY5" s="3485"/>
      <c r="UOZ5" s="3485"/>
      <c r="UPA5" s="3485"/>
      <c r="UPB5" s="3485"/>
      <c r="UPC5" s="3485"/>
      <c r="UPD5" s="3485"/>
      <c r="UPE5" s="3485"/>
      <c r="UPF5" s="3485"/>
      <c r="UPG5" s="3485"/>
      <c r="UPH5" s="3485"/>
      <c r="UPI5" s="3485"/>
      <c r="UPJ5" s="3485"/>
      <c r="UPK5" s="3485"/>
      <c r="UPL5" s="3485"/>
      <c r="UPM5" s="3485"/>
      <c r="UPN5" s="3485"/>
      <c r="UPO5" s="3485"/>
      <c r="UPP5" s="3485"/>
      <c r="UPQ5" s="3485"/>
      <c r="UPR5" s="3485"/>
      <c r="UPS5" s="3485"/>
      <c r="UPT5" s="3485"/>
      <c r="UPU5" s="3485"/>
      <c r="UPV5" s="3485"/>
      <c r="UPW5" s="3485"/>
      <c r="UPX5" s="3485"/>
      <c r="UPY5" s="3485"/>
      <c r="UPZ5" s="3485"/>
      <c r="UQA5" s="3485"/>
      <c r="UQB5" s="3485"/>
      <c r="UQC5" s="3485"/>
      <c r="UQD5" s="3485"/>
      <c r="UQE5" s="3485"/>
      <c r="UQF5" s="3485"/>
      <c r="UQG5" s="3485"/>
      <c r="UQH5" s="3485"/>
      <c r="UQI5" s="3485"/>
      <c r="UQJ5" s="3485"/>
      <c r="UQK5" s="3485"/>
      <c r="UQL5" s="3485"/>
      <c r="UQM5" s="3485"/>
      <c r="UQN5" s="3485"/>
      <c r="UQO5" s="3485"/>
      <c r="UQP5" s="3485"/>
      <c r="UQQ5" s="3485"/>
      <c r="UQR5" s="3485"/>
      <c r="UQS5" s="3485"/>
      <c r="UQT5" s="3485"/>
      <c r="UQU5" s="3485"/>
      <c r="UQV5" s="3485"/>
      <c r="UQW5" s="3485"/>
      <c r="UQX5" s="3485"/>
      <c r="UQY5" s="3485"/>
      <c r="UQZ5" s="3485"/>
      <c r="URA5" s="3485"/>
      <c r="URB5" s="3485"/>
      <c r="URC5" s="3485"/>
      <c r="URD5" s="3485"/>
      <c r="URE5" s="3485"/>
      <c r="URF5" s="3485"/>
      <c r="URG5" s="3485"/>
      <c r="URH5" s="3485"/>
      <c r="URI5" s="3485"/>
      <c r="URJ5" s="3485"/>
      <c r="URK5" s="3485"/>
      <c r="URL5" s="3485"/>
      <c r="URM5" s="3485"/>
      <c r="URN5" s="3485"/>
      <c r="URO5" s="3485"/>
      <c r="URP5" s="3485"/>
      <c r="URQ5" s="3485"/>
      <c r="URR5" s="3485"/>
      <c r="URS5" s="3485"/>
      <c r="URT5" s="3485"/>
      <c r="URU5" s="3485"/>
      <c r="URV5" s="3485"/>
      <c r="URW5" s="3485"/>
      <c r="URX5" s="3485"/>
      <c r="URY5" s="3485"/>
      <c r="URZ5" s="3485"/>
      <c r="USA5" s="3485"/>
      <c r="USB5" s="3485"/>
      <c r="USC5" s="3485"/>
      <c r="USD5" s="3485"/>
      <c r="USE5" s="3485"/>
      <c r="USF5" s="3485"/>
      <c r="USG5" s="3485"/>
      <c r="USH5" s="3485"/>
      <c r="USI5" s="3485"/>
      <c r="USJ5" s="3485"/>
      <c r="USK5" s="3485"/>
      <c r="USL5" s="3485"/>
      <c r="USM5" s="3485"/>
      <c r="USN5" s="3485"/>
      <c r="USO5" s="3485"/>
      <c r="USP5" s="3485"/>
      <c r="USQ5" s="3485"/>
      <c r="USR5" s="3485"/>
      <c r="USS5" s="3485"/>
      <c r="UST5" s="3485"/>
      <c r="USU5" s="3485"/>
      <c r="USV5" s="3485"/>
      <c r="USW5" s="3485"/>
      <c r="USX5" s="3485"/>
      <c r="USY5" s="3485"/>
      <c r="USZ5" s="3485"/>
      <c r="UTA5" s="3485"/>
      <c r="UTB5" s="3485"/>
      <c r="UTC5" s="3485"/>
      <c r="UTD5" s="3485"/>
      <c r="UTE5" s="3485"/>
      <c r="UTF5" s="3485"/>
      <c r="UTG5" s="3485"/>
      <c r="UTH5" s="3485"/>
      <c r="UTI5" s="3485"/>
      <c r="UTJ5" s="3485"/>
      <c r="UTK5" s="3485"/>
      <c r="UTL5" s="3485"/>
      <c r="UTM5" s="3485"/>
      <c r="UTN5" s="3485"/>
      <c r="UTO5" s="3485"/>
      <c r="UTP5" s="3485"/>
      <c r="UTQ5" s="3485"/>
      <c r="UTR5" s="3485"/>
      <c r="UTS5" s="3485"/>
      <c r="UTT5" s="3485"/>
      <c r="UTU5" s="3485"/>
      <c r="UTV5" s="3485"/>
      <c r="UTW5" s="3485"/>
      <c r="UTX5" s="3485"/>
      <c r="UTY5" s="3485"/>
      <c r="UTZ5" s="3485"/>
      <c r="UUA5" s="3485"/>
      <c r="UUB5" s="3485"/>
      <c r="UUC5" s="3485"/>
      <c r="UUD5" s="3485"/>
      <c r="UUE5" s="3485"/>
      <c r="UUF5" s="3485"/>
      <c r="UUG5" s="3485"/>
      <c r="UUH5" s="3485"/>
      <c r="UUI5" s="3485"/>
      <c r="UUJ5" s="3485"/>
      <c r="UUK5" s="3485"/>
      <c r="UUL5" s="3485"/>
      <c r="UUM5" s="3485"/>
      <c r="UUN5" s="3485"/>
      <c r="UUO5" s="3485"/>
      <c r="UUP5" s="3485"/>
      <c r="UUQ5" s="3485"/>
      <c r="UUR5" s="3485"/>
      <c r="UUS5" s="3485"/>
      <c r="UUT5" s="3485"/>
      <c r="UUU5" s="3485"/>
      <c r="UUV5" s="3485"/>
      <c r="UUW5" s="3485"/>
      <c r="UUX5" s="3485"/>
      <c r="UUY5" s="3485"/>
      <c r="UUZ5" s="3485"/>
      <c r="UVA5" s="3485"/>
      <c r="UVB5" s="3485"/>
      <c r="UVC5" s="3485"/>
      <c r="UVD5" s="3485"/>
      <c r="UVE5" s="3485"/>
      <c r="UVF5" s="3485"/>
      <c r="UVG5" s="3485"/>
      <c r="UVH5" s="3485"/>
      <c r="UVI5" s="3485"/>
      <c r="UVJ5" s="3485"/>
      <c r="UVK5" s="3485"/>
      <c r="UVL5" s="3485"/>
      <c r="UVM5" s="3485"/>
      <c r="UVN5" s="3485"/>
      <c r="UVO5" s="3485"/>
      <c r="UVP5" s="3485"/>
      <c r="UVQ5" s="3485"/>
      <c r="UVR5" s="3485"/>
      <c r="UVS5" s="3485"/>
      <c r="UVT5" s="3485"/>
      <c r="UVU5" s="3485"/>
      <c r="UVV5" s="3485"/>
      <c r="UVW5" s="3485"/>
      <c r="UVX5" s="3485"/>
      <c r="UVY5" s="3485"/>
      <c r="UVZ5" s="3485"/>
      <c r="UWA5" s="3485"/>
      <c r="UWB5" s="3485"/>
      <c r="UWC5" s="3485"/>
      <c r="UWD5" s="3485"/>
      <c r="UWE5" s="3485"/>
      <c r="UWF5" s="3485"/>
      <c r="UWG5" s="3485"/>
      <c r="UWH5" s="3485"/>
      <c r="UWI5" s="3485"/>
      <c r="UWJ5" s="3485"/>
      <c r="UWK5" s="3485"/>
      <c r="UWL5" s="3485"/>
      <c r="UWM5" s="3485"/>
      <c r="UWN5" s="3485"/>
      <c r="UWO5" s="3485"/>
      <c r="UWP5" s="3485"/>
      <c r="UWQ5" s="3485"/>
      <c r="UWR5" s="3485"/>
      <c r="UWS5" s="3485"/>
      <c r="UWT5" s="3485"/>
      <c r="UWU5" s="3485"/>
      <c r="UWV5" s="3485"/>
      <c r="UWW5" s="3485"/>
      <c r="UWX5" s="3485"/>
      <c r="UWY5" s="3485"/>
      <c r="UWZ5" s="3485"/>
      <c r="UXA5" s="3485"/>
      <c r="UXB5" s="3485"/>
      <c r="UXC5" s="3485"/>
      <c r="UXD5" s="3485"/>
      <c r="UXE5" s="3485"/>
      <c r="UXF5" s="3485"/>
      <c r="UXG5" s="3485"/>
      <c r="UXH5" s="3485"/>
      <c r="UXI5" s="3485"/>
      <c r="UXJ5" s="3485"/>
      <c r="UXK5" s="3485"/>
      <c r="UXL5" s="3485"/>
      <c r="UXM5" s="3485"/>
      <c r="UXN5" s="3485"/>
      <c r="UXO5" s="3485"/>
      <c r="UXP5" s="3485"/>
      <c r="UXQ5" s="3485"/>
      <c r="UXR5" s="3485"/>
      <c r="UXS5" s="3485"/>
      <c r="UXT5" s="3485"/>
      <c r="UXU5" s="3485"/>
      <c r="UXV5" s="3485"/>
      <c r="UXW5" s="3485"/>
      <c r="UXX5" s="3485"/>
      <c r="UXY5" s="3485"/>
      <c r="UXZ5" s="3485"/>
      <c r="UYA5" s="3485"/>
      <c r="UYB5" s="3485"/>
      <c r="UYC5" s="3485"/>
      <c r="UYD5" s="3485"/>
      <c r="UYE5" s="3485"/>
      <c r="UYF5" s="3485"/>
      <c r="UYG5" s="3485"/>
      <c r="UYH5" s="3485"/>
      <c r="UYI5" s="3485"/>
      <c r="UYJ5" s="3485"/>
      <c r="UYK5" s="3485"/>
      <c r="UYL5" s="3485"/>
      <c r="UYM5" s="3485"/>
      <c r="UYN5" s="3485"/>
      <c r="UYO5" s="3485"/>
      <c r="UYP5" s="3485"/>
      <c r="UYQ5" s="3485"/>
      <c r="UYR5" s="3485"/>
      <c r="UYS5" s="3485"/>
      <c r="UYT5" s="3485"/>
      <c r="UYU5" s="3485"/>
      <c r="UYV5" s="3485"/>
      <c r="UYW5" s="3485"/>
      <c r="UYX5" s="3485"/>
      <c r="UYY5" s="3485"/>
      <c r="UYZ5" s="3485"/>
      <c r="UZA5" s="3485"/>
      <c r="UZB5" s="3485"/>
      <c r="UZC5" s="3485"/>
      <c r="UZD5" s="3485"/>
      <c r="UZE5" s="3485"/>
      <c r="UZF5" s="3485"/>
      <c r="UZG5" s="3485"/>
      <c r="UZH5" s="3485"/>
      <c r="UZI5" s="3485"/>
      <c r="UZJ5" s="3485"/>
      <c r="UZK5" s="3485"/>
      <c r="UZL5" s="3485"/>
      <c r="UZM5" s="3485"/>
      <c r="UZN5" s="3485"/>
      <c r="UZO5" s="3485"/>
      <c r="UZP5" s="3485"/>
      <c r="UZQ5" s="3485"/>
      <c r="UZR5" s="3485"/>
      <c r="UZS5" s="3485"/>
      <c r="UZT5" s="3485"/>
      <c r="UZU5" s="3485"/>
      <c r="UZV5" s="3485"/>
      <c r="UZW5" s="3485"/>
      <c r="UZX5" s="3485"/>
      <c r="UZY5" s="3485"/>
      <c r="UZZ5" s="3485"/>
      <c r="VAA5" s="3485"/>
      <c r="VAB5" s="3485"/>
      <c r="VAC5" s="3485"/>
      <c r="VAD5" s="3485"/>
      <c r="VAE5" s="3485"/>
      <c r="VAF5" s="3485"/>
      <c r="VAG5" s="3485"/>
      <c r="VAH5" s="3485"/>
      <c r="VAI5" s="3485"/>
      <c r="VAJ5" s="3485"/>
      <c r="VAK5" s="3485"/>
      <c r="VAL5" s="3485"/>
      <c r="VAM5" s="3485"/>
      <c r="VAN5" s="3485"/>
      <c r="VAO5" s="3485"/>
      <c r="VAP5" s="3485"/>
      <c r="VAQ5" s="3485"/>
      <c r="VAR5" s="3485"/>
      <c r="VAS5" s="3485"/>
      <c r="VAT5" s="3485"/>
      <c r="VAU5" s="3485"/>
      <c r="VAV5" s="3485"/>
      <c r="VAW5" s="3485"/>
      <c r="VAX5" s="3485"/>
      <c r="VAY5" s="3485"/>
      <c r="VAZ5" s="3485"/>
      <c r="VBA5" s="3485"/>
      <c r="VBB5" s="3485"/>
      <c r="VBC5" s="3485"/>
      <c r="VBD5" s="3485"/>
      <c r="VBE5" s="3485"/>
      <c r="VBF5" s="3485"/>
      <c r="VBG5" s="3485"/>
      <c r="VBH5" s="3485"/>
      <c r="VBI5" s="3485"/>
      <c r="VBJ5" s="3485"/>
      <c r="VBK5" s="3485"/>
      <c r="VBL5" s="3485"/>
      <c r="VBM5" s="3485"/>
      <c r="VBN5" s="3485"/>
      <c r="VBO5" s="3485"/>
      <c r="VBP5" s="3485"/>
      <c r="VBQ5" s="3485"/>
      <c r="VBR5" s="3485"/>
      <c r="VBS5" s="3485"/>
      <c r="VBT5" s="3485"/>
      <c r="VBU5" s="3485"/>
      <c r="VBV5" s="3485"/>
      <c r="VBW5" s="3485"/>
      <c r="VBX5" s="3485"/>
      <c r="VBY5" s="3485"/>
      <c r="VBZ5" s="3485"/>
      <c r="VCA5" s="3485"/>
      <c r="VCB5" s="3485"/>
      <c r="VCC5" s="3485"/>
      <c r="VCD5" s="3485"/>
      <c r="VCE5" s="3485"/>
      <c r="VCF5" s="3485"/>
      <c r="VCG5" s="3485"/>
      <c r="VCH5" s="3485"/>
      <c r="VCI5" s="3485"/>
      <c r="VCJ5" s="3485"/>
      <c r="VCK5" s="3485"/>
      <c r="VCL5" s="3485"/>
      <c r="VCM5" s="3485"/>
      <c r="VCN5" s="3485"/>
      <c r="VCO5" s="3485"/>
      <c r="VCP5" s="3485"/>
      <c r="VCQ5" s="3485"/>
      <c r="VCR5" s="3485"/>
      <c r="VCS5" s="3485"/>
      <c r="VCT5" s="3485"/>
      <c r="VCU5" s="3485"/>
      <c r="VCV5" s="3485"/>
      <c r="VCW5" s="3485"/>
      <c r="VCX5" s="3485"/>
      <c r="VCY5" s="3485"/>
      <c r="VCZ5" s="3485"/>
      <c r="VDA5" s="3485"/>
      <c r="VDB5" s="3485"/>
      <c r="VDC5" s="3485"/>
      <c r="VDD5" s="3485"/>
      <c r="VDE5" s="3485"/>
      <c r="VDF5" s="3485"/>
      <c r="VDG5" s="3485"/>
      <c r="VDH5" s="3485"/>
      <c r="VDI5" s="3485"/>
      <c r="VDJ5" s="3485"/>
      <c r="VDK5" s="3485"/>
      <c r="VDL5" s="3485"/>
      <c r="VDM5" s="3485"/>
      <c r="VDN5" s="3485"/>
      <c r="VDO5" s="3485"/>
      <c r="VDP5" s="3485"/>
      <c r="VDQ5" s="3485"/>
      <c r="VDR5" s="3485"/>
      <c r="VDS5" s="3485"/>
      <c r="VDT5" s="3485"/>
      <c r="VDU5" s="3485"/>
      <c r="VDV5" s="3485"/>
      <c r="VDW5" s="3485"/>
      <c r="VDX5" s="3485"/>
      <c r="VDY5" s="3485"/>
      <c r="VDZ5" s="3485"/>
      <c r="VEA5" s="3485"/>
      <c r="VEB5" s="3485"/>
      <c r="VEC5" s="3485"/>
      <c r="VED5" s="3485"/>
      <c r="VEE5" s="3485"/>
      <c r="VEF5" s="3485"/>
      <c r="VEG5" s="3485"/>
      <c r="VEH5" s="3485"/>
      <c r="VEI5" s="3485"/>
      <c r="VEJ5" s="3485"/>
      <c r="VEK5" s="3485"/>
      <c r="VEL5" s="3485"/>
      <c r="VEM5" s="3485"/>
      <c r="VEN5" s="3485"/>
      <c r="VEO5" s="3485"/>
      <c r="VEP5" s="3485"/>
      <c r="VEQ5" s="3485"/>
      <c r="VER5" s="3485"/>
      <c r="VES5" s="3485"/>
      <c r="VET5" s="3485"/>
      <c r="VEU5" s="3485"/>
      <c r="VEV5" s="3485"/>
      <c r="VEW5" s="3485"/>
      <c r="VEX5" s="3485"/>
      <c r="VEY5" s="3485"/>
      <c r="VEZ5" s="3485"/>
      <c r="VFA5" s="3485"/>
      <c r="VFB5" s="3485"/>
      <c r="VFC5" s="3485"/>
      <c r="VFD5" s="3485"/>
      <c r="VFE5" s="3485"/>
      <c r="VFF5" s="3485"/>
      <c r="VFG5" s="3485"/>
      <c r="VFH5" s="3485"/>
      <c r="VFI5" s="3485"/>
      <c r="VFJ5" s="3485"/>
      <c r="VFK5" s="3485"/>
      <c r="VFL5" s="3485"/>
      <c r="VFM5" s="3485"/>
      <c r="VFN5" s="3485"/>
      <c r="VFO5" s="3485"/>
      <c r="VFP5" s="3485"/>
      <c r="VFQ5" s="3485"/>
      <c r="VFR5" s="3485"/>
      <c r="VFS5" s="3485"/>
      <c r="VFT5" s="3485"/>
      <c r="VFU5" s="3485"/>
      <c r="VFV5" s="3485"/>
      <c r="VFW5" s="3485"/>
      <c r="VFX5" s="3485"/>
      <c r="VFY5" s="3485"/>
      <c r="VFZ5" s="3485"/>
      <c r="VGA5" s="3485"/>
      <c r="VGB5" s="3485"/>
      <c r="VGC5" s="3485"/>
      <c r="VGD5" s="3485"/>
      <c r="VGE5" s="3485"/>
      <c r="VGF5" s="3485"/>
      <c r="VGG5" s="3485"/>
      <c r="VGH5" s="3485"/>
      <c r="VGI5" s="3485"/>
      <c r="VGJ5" s="3485"/>
      <c r="VGK5" s="3485"/>
      <c r="VGL5" s="3485"/>
      <c r="VGM5" s="3485"/>
      <c r="VGN5" s="3485"/>
      <c r="VGO5" s="3485"/>
      <c r="VGP5" s="3485"/>
      <c r="VGQ5" s="3485"/>
      <c r="VGR5" s="3485"/>
      <c r="VGS5" s="3485"/>
      <c r="VGT5" s="3485"/>
      <c r="VGU5" s="3485"/>
      <c r="VGV5" s="3485"/>
      <c r="VGW5" s="3485"/>
      <c r="VGX5" s="3485"/>
      <c r="VGY5" s="3485"/>
      <c r="VGZ5" s="3485"/>
      <c r="VHA5" s="3485"/>
      <c r="VHB5" s="3485"/>
      <c r="VHC5" s="3485"/>
      <c r="VHD5" s="3485"/>
      <c r="VHE5" s="3485"/>
      <c r="VHF5" s="3485"/>
      <c r="VHG5" s="3485"/>
      <c r="VHH5" s="3485"/>
      <c r="VHI5" s="3485"/>
      <c r="VHJ5" s="3485"/>
      <c r="VHK5" s="3485"/>
      <c r="VHL5" s="3485"/>
      <c r="VHM5" s="3485"/>
      <c r="VHN5" s="3485"/>
      <c r="VHO5" s="3485"/>
      <c r="VHP5" s="3485"/>
      <c r="VHQ5" s="3485"/>
      <c r="VHR5" s="3485"/>
      <c r="VHS5" s="3485"/>
      <c r="VHT5" s="3485"/>
      <c r="VHU5" s="3485"/>
      <c r="VHV5" s="3485"/>
      <c r="VHW5" s="3485"/>
      <c r="VHX5" s="3485"/>
      <c r="VHY5" s="3485"/>
      <c r="VHZ5" s="3485"/>
      <c r="VIA5" s="3485"/>
      <c r="VIB5" s="3485"/>
      <c r="VIC5" s="3485"/>
      <c r="VID5" s="3485"/>
      <c r="VIE5" s="3485"/>
      <c r="VIF5" s="3485"/>
      <c r="VIG5" s="3485"/>
      <c r="VIH5" s="3485"/>
      <c r="VII5" s="3485"/>
      <c r="VIJ5" s="3485"/>
      <c r="VIK5" s="3485"/>
      <c r="VIL5" s="3485"/>
      <c r="VIM5" s="3485"/>
      <c r="VIN5" s="3485"/>
      <c r="VIO5" s="3485"/>
      <c r="VIP5" s="3485"/>
      <c r="VIQ5" s="3485"/>
      <c r="VIR5" s="3485"/>
      <c r="VIS5" s="3485"/>
      <c r="VIT5" s="3485"/>
      <c r="VIU5" s="3485"/>
      <c r="VIV5" s="3485"/>
      <c r="VIW5" s="3485"/>
      <c r="VIX5" s="3485"/>
      <c r="VIY5" s="3485"/>
      <c r="VIZ5" s="3485"/>
      <c r="VJA5" s="3485"/>
      <c r="VJB5" s="3485"/>
      <c r="VJC5" s="3485"/>
      <c r="VJD5" s="3485"/>
      <c r="VJE5" s="3485"/>
      <c r="VJF5" s="3485"/>
      <c r="VJG5" s="3485"/>
      <c r="VJH5" s="3485"/>
      <c r="VJI5" s="3485"/>
      <c r="VJJ5" s="3485"/>
      <c r="VJK5" s="3485"/>
      <c r="VJL5" s="3485"/>
      <c r="VJM5" s="3485"/>
      <c r="VJN5" s="3485"/>
      <c r="VJO5" s="3485"/>
      <c r="VJP5" s="3485"/>
      <c r="VJQ5" s="3485"/>
      <c r="VJR5" s="3485"/>
      <c r="VJS5" s="3485"/>
      <c r="VJT5" s="3485"/>
      <c r="VJU5" s="3485"/>
      <c r="VJV5" s="3485"/>
      <c r="VJW5" s="3485"/>
      <c r="VJX5" s="3485"/>
      <c r="VJY5" s="3485"/>
      <c r="VJZ5" s="3485"/>
      <c r="VKA5" s="3485"/>
      <c r="VKB5" s="3485"/>
      <c r="VKC5" s="3485"/>
      <c r="VKD5" s="3485"/>
      <c r="VKE5" s="3485"/>
      <c r="VKF5" s="3485"/>
      <c r="VKG5" s="3485"/>
      <c r="VKH5" s="3485"/>
      <c r="VKI5" s="3485"/>
      <c r="VKJ5" s="3485"/>
      <c r="VKK5" s="3485"/>
      <c r="VKL5" s="3485"/>
      <c r="VKM5" s="3485"/>
      <c r="VKN5" s="3485"/>
      <c r="VKO5" s="3485"/>
      <c r="VKP5" s="3485"/>
      <c r="VKQ5" s="3485"/>
      <c r="VKR5" s="3485"/>
      <c r="VKS5" s="3485"/>
      <c r="VKT5" s="3485"/>
      <c r="VKU5" s="3485"/>
      <c r="VKV5" s="3485"/>
      <c r="VKW5" s="3485"/>
      <c r="VKX5" s="3485"/>
      <c r="VKY5" s="3485"/>
      <c r="VKZ5" s="3485"/>
      <c r="VLA5" s="3485"/>
      <c r="VLB5" s="3485"/>
      <c r="VLC5" s="3485"/>
      <c r="VLD5" s="3485"/>
      <c r="VLE5" s="3485"/>
      <c r="VLF5" s="3485"/>
      <c r="VLG5" s="3485"/>
      <c r="VLH5" s="3485"/>
      <c r="VLI5" s="3485"/>
      <c r="VLJ5" s="3485"/>
      <c r="VLK5" s="3485"/>
      <c r="VLL5" s="3485"/>
      <c r="VLM5" s="3485"/>
      <c r="VLN5" s="3485"/>
      <c r="VLO5" s="3485"/>
      <c r="VLP5" s="3485"/>
      <c r="VLQ5" s="3485"/>
      <c r="VLR5" s="3485"/>
      <c r="VLS5" s="3485"/>
      <c r="VLT5" s="3485"/>
      <c r="VLU5" s="3485"/>
      <c r="VLV5" s="3485"/>
      <c r="VLW5" s="3485"/>
      <c r="VLX5" s="3485"/>
      <c r="VLY5" s="3485"/>
      <c r="VLZ5" s="3485"/>
      <c r="VMA5" s="3485"/>
      <c r="VMB5" s="3485"/>
      <c r="VMC5" s="3485"/>
      <c r="VMD5" s="3485"/>
      <c r="VME5" s="3485"/>
      <c r="VMF5" s="3485"/>
      <c r="VMG5" s="3485"/>
      <c r="VMH5" s="3485"/>
      <c r="VMI5" s="3485"/>
      <c r="VMJ5" s="3485"/>
      <c r="VMK5" s="3485"/>
      <c r="VML5" s="3485"/>
      <c r="VMM5" s="3485"/>
      <c r="VMN5" s="3485"/>
      <c r="VMO5" s="3485"/>
      <c r="VMP5" s="3485"/>
      <c r="VMQ5" s="3485"/>
      <c r="VMR5" s="3485"/>
      <c r="VMS5" s="3485"/>
      <c r="VMT5" s="3485"/>
      <c r="VMU5" s="3485"/>
      <c r="VMV5" s="3485"/>
      <c r="VMW5" s="3485"/>
      <c r="VMX5" s="3485"/>
      <c r="VMY5" s="3485"/>
      <c r="VMZ5" s="3485"/>
      <c r="VNA5" s="3485"/>
      <c r="VNB5" s="3485"/>
      <c r="VNC5" s="3485"/>
      <c r="VND5" s="3485"/>
      <c r="VNE5" s="3485"/>
      <c r="VNF5" s="3485"/>
      <c r="VNG5" s="3485"/>
      <c r="VNH5" s="3485"/>
      <c r="VNI5" s="3485"/>
      <c r="VNJ5" s="3485"/>
      <c r="VNK5" s="3485"/>
      <c r="VNL5" s="3485"/>
      <c r="VNM5" s="3485"/>
      <c r="VNN5" s="3485"/>
      <c r="VNO5" s="3485"/>
      <c r="VNP5" s="3485"/>
      <c r="VNQ5" s="3485"/>
      <c r="VNR5" s="3485"/>
      <c r="VNS5" s="3485"/>
      <c r="VNT5" s="3485"/>
      <c r="VNU5" s="3485"/>
      <c r="VNV5" s="3485"/>
      <c r="VNW5" s="3485"/>
      <c r="VNX5" s="3485"/>
      <c r="VNY5" s="3485"/>
      <c r="VNZ5" s="3485"/>
      <c r="VOA5" s="3485"/>
      <c r="VOB5" s="3485"/>
      <c r="VOC5" s="3485"/>
      <c r="VOD5" s="3485"/>
      <c r="VOE5" s="3485"/>
      <c r="VOF5" s="3485"/>
      <c r="VOG5" s="3485"/>
      <c r="VOH5" s="3485"/>
      <c r="VOI5" s="3485"/>
      <c r="VOJ5" s="3485"/>
      <c r="VOK5" s="3485"/>
      <c r="VOL5" s="3485"/>
      <c r="VOM5" s="3485"/>
      <c r="VON5" s="3485"/>
      <c r="VOO5" s="3485"/>
      <c r="VOP5" s="3485"/>
      <c r="VOQ5" s="3485"/>
      <c r="VOR5" s="3485"/>
      <c r="VOS5" s="3485"/>
      <c r="VOT5" s="3485"/>
      <c r="VOU5" s="3485"/>
      <c r="VOV5" s="3485"/>
      <c r="VOW5" s="3485"/>
      <c r="VOX5" s="3485"/>
      <c r="VOY5" s="3485"/>
      <c r="VOZ5" s="3485"/>
      <c r="VPA5" s="3485"/>
      <c r="VPB5" s="3485"/>
      <c r="VPC5" s="3485"/>
      <c r="VPD5" s="3485"/>
      <c r="VPE5" s="3485"/>
      <c r="VPF5" s="3485"/>
      <c r="VPG5" s="3485"/>
      <c r="VPH5" s="3485"/>
      <c r="VPI5" s="3485"/>
      <c r="VPJ5" s="3485"/>
      <c r="VPK5" s="3485"/>
      <c r="VPL5" s="3485"/>
      <c r="VPM5" s="3485"/>
      <c r="VPN5" s="3485"/>
      <c r="VPO5" s="3485"/>
      <c r="VPP5" s="3485"/>
      <c r="VPQ5" s="3485"/>
      <c r="VPR5" s="3485"/>
      <c r="VPS5" s="3485"/>
      <c r="VPT5" s="3485"/>
      <c r="VPU5" s="3485"/>
      <c r="VPV5" s="3485"/>
      <c r="VPW5" s="3485"/>
      <c r="VPX5" s="3485"/>
      <c r="VPY5" s="3485"/>
      <c r="VPZ5" s="3485"/>
      <c r="VQA5" s="3485"/>
      <c r="VQB5" s="3485"/>
      <c r="VQC5" s="3485"/>
      <c r="VQD5" s="3485"/>
      <c r="VQE5" s="3485"/>
      <c r="VQF5" s="3485"/>
      <c r="VQG5" s="3485"/>
      <c r="VQH5" s="3485"/>
      <c r="VQI5" s="3485"/>
      <c r="VQJ5" s="3485"/>
      <c r="VQK5" s="3485"/>
      <c r="VQL5" s="3485"/>
      <c r="VQM5" s="3485"/>
      <c r="VQN5" s="3485"/>
      <c r="VQO5" s="3485"/>
      <c r="VQP5" s="3485"/>
      <c r="VQQ5" s="3485"/>
      <c r="VQR5" s="3485"/>
      <c r="VQS5" s="3485"/>
      <c r="VQT5" s="3485"/>
      <c r="VQU5" s="3485"/>
      <c r="VQV5" s="3485"/>
      <c r="VQW5" s="3485"/>
      <c r="VQX5" s="3485"/>
      <c r="VQY5" s="3485"/>
      <c r="VQZ5" s="3485"/>
      <c r="VRA5" s="3485"/>
      <c r="VRB5" s="3485"/>
      <c r="VRC5" s="3485"/>
      <c r="VRD5" s="3485"/>
      <c r="VRE5" s="3485"/>
      <c r="VRF5" s="3485"/>
      <c r="VRG5" s="3485"/>
      <c r="VRH5" s="3485"/>
      <c r="VRI5" s="3485"/>
      <c r="VRJ5" s="3485"/>
      <c r="VRK5" s="3485"/>
      <c r="VRL5" s="3485"/>
      <c r="VRM5" s="3485"/>
      <c r="VRN5" s="3485"/>
      <c r="VRO5" s="3485"/>
      <c r="VRP5" s="3485"/>
      <c r="VRQ5" s="3485"/>
      <c r="VRR5" s="3485"/>
      <c r="VRS5" s="3485"/>
      <c r="VRT5" s="3485"/>
      <c r="VRU5" s="3485"/>
      <c r="VRV5" s="3485"/>
      <c r="VRW5" s="3485"/>
      <c r="VRX5" s="3485"/>
      <c r="VRY5" s="3485"/>
      <c r="VRZ5" s="3485"/>
      <c r="VSA5" s="3485"/>
      <c r="VSB5" s="3485"/>
      <c r="VSC5" s="3485"/>
      <c r="VSD5" s="3485"/>
      <c r="VSE5" s="3485"/>
      <c r="VSF5" s="3485"/>
      <c r="VSG5" s="3485"/>
      <c r="VSH5" s="3485"/>
      <c r="VSI5" s="3485"/>
      <c r="VSJ5" s="3485"/>
      <c r="VSK5" s="3485"/>
      <c r="VSL5" s="3485"/>
      <c r="VSM5" s="3485"/>
      <c r="VSN5" s="3485"/>
      <c r="VSO5" s="3485"/>
      <c r="VSP5" s="3485"/>
      <c r="VSQ5" s="3485"/>
      <c r="VSR5" s="3485"/>
      <c r="VSS5" s="3485"/>
      <c r="VST5" s="3485"/>
      <c r="VSU5" s="3485"/>
      <c r="VSV5" s="3485"/>
      <c r="VSW5" s="3485"/>
      <c r="VSX5" s="3485"/>
      <c r="VSY5" s="3485"/>
      <c r="VSZ5" s="3485"/>
      <c r="VTA5" s="3485"/>
      <c r="VTB5" s="3485"/>
      <c r="VTC5" s="3485"/>
      <c r="VTD5" s="3485"/>
      <c r="VTE5" s="3485"/>
      <c r="VTF5" s="3485"/>
      <c r="VTG5" s="3485"/>
      <c r="VTH5" s="3485"/>
      <c r="VTI5" s="3485"/>
      <c r="VTJ5" s="3485"/>
      <c r="VTK5" s="3485"/>
      <c r="VTL5" s="3485"/>
      <c r="VTM5" s="3485"/>
      <c r="VTN5" s="3485"/>
      <c r="VTO5" s="3485"/>
      <c r="VTP5" s="3485"/>
      <c r="VTQ5" s="3485"/>
      <c r="VTR5" s="3485"/>
      <c r="VTS5" s="3485"/>
      <c r="VTT5" s="3485"/>
      <c r="VTU5" s="3485"/>
      <c r="VTV5" s="3485"/>
      <c r="VTW5" s="3485"/>
      <c r="VTX5" s="3485"/>
      <c r="VTY5" s="3485"/>
      <c r="VTZ5" s="3485"/>
      <c r="VUA5" s="3485"/>
      <c r="VUB5" s="3485"/>
      <c r="VUC5" s="3485"/>
      <c r="VUD5" s="3485"/>
      <c r="VUE5" s="3485"/>
      <c r="VUF5" s="3485"/>
      <c r="VUG5" s="3485"/>
      <c r="VUH5" s="3485"/>
      <c r="VUI5" s="3485"/>
      <c r="VUJ5" s="3485"/>
      <c r="VUK5" s="3485"/>
      <c r="VUL5" s="3485"/>
      <c r="VUM5" s="3485"/>
      <c r="VUN5" s="3485"/>
      <c r="VUO5" s="3485"/>
      <c r="VUP5" s="3485"/>
      <c r="VUQ5" s="3485"/>
      <c r="VUR5" s="3485"/>
      <c r="VUS5" s="3485"/>
      <c r="VUT5" s="3485"/>
      <c r="VUU5" s="3485"/>
      <c r="VUV5" s="3485"/>
      <c r="VUW5" s="3485"/>
      <c r="VUX5" s="3485"/>
      <c r="VUY5" s="3485"/>
      <c r="VUZ5" s="3485"/>
      <c r="VVA5" s="3485"/>
      <c r="VVB5" s="3485"/>
      <c r="VVC5" s="3485"/>
      <c r="VVD5" s="3485"/>
      <c r="VVE5" s="3485"/>
      <c r="VVF5" s="3485"/>
      <c r="VVG5" s="3485"/>
      <c r="VVH5" s="3485"/>
      <c r="VVI5" s="3485"/>
      <c r="VVJ5" s="3485"/>
      <c r="VVK5" s="3485"/>
      <c r="VVL5" s="3485"/>
      <c r="VVM5" s="3485"/>
      <c r="VVN5" s="3485"/>
      <c r="VVO5" s="3485"/>
      <c r="VVP5" s="3485"/>
      <c r="VVQ5" s="3485"/>
      <c r="VVR5" s="3485"/>
      <c r="VVS5" s="3485"/>
      <c r="VVT5" s="3485"/>
      <c r="VVU5" s="3485"/>
      <c r="VVV5" s="3485"/>
      <c r="VVW5" s="3485"/>
      <c r="VVX5" s="3485"/>
      <c r="VVY5" s="3485"/>
      <c r="VVZ5" s="3485"/>
      <c r="VWA5" s="3485"/>
      <c r="VWB5" s="3485"/>
      <c r="VWC5" s="3485"/>
      <c r="VWD5" s="3485"/>
      <c r="VWE5" s="3485"/>
      <c r="VWF5" s="3485"/>
      <c r="VWG5" s="3485"/>
      <c r="VWH5" s="3485"/>
      <c r="VWI5" s="3485"/>
      <c r="VWJ5" s="3485"/>
      <c r="VWK5" s="3485"/>
      <c r="VWL5" s="3485"/>
      <c r="VWM5" s="3485"/>
      <c r="VWN5" s="3485"/>
      <c r="VWO5" s="3485"/>
      <c r="VWP5" s="3485"/>
      <c r="VWQ5" s="3485"/>
      <c r="VWR5" s="3485"/>
      <c r="VWS5" s="3485"/>
      <c r="VWT5" s="3485"/>
      <c r="VWU5" s="3485"/>
      <c r="VWV5" s="3485"/>
      <c r="VWW5" s="3485"/>
      <c r="VWX5" s="3485"/>
      <c r="VWY5" s="3485"/>
      <c r="VWZ5" s="3485"/>
      <c r="VXA5" s="3485"/>
      <c r="VXB5" s="3485"/>
      <c r="VXC5" s="3485"/>
      <c r="VXD5" s="3485"/>
      <c r="VXE5" s="3485"/>
      <c r="VXF5" s="3485"/>
      <c r="VXG5" s="3485"/>
      <c r="VXH5" s="3485"/>
      <c r="VXI5" s="3485"/>
      <c r="VXJ5" s="3485"/>
      <c r="VXK5" s="3485"/>
      <c r="VXL5" s="3485"/>
      <c r="VXM5" s="3485"/>
      <c r="VXN5" s="3485"/>
      <c r="VXO5" s="3485"/>
      <c r="VXP5" s="3485"/>
      <c r="VXQ5" s="3485"/>
      <c r="VXR5" s="3485"/>
      <c r="VXS5" s="3485"/>
      <c r="VXT5" s="3485"/>
      <c r="VXU5" s="3485"/>
      <c r="VXV5" s="3485"/>
      <c r="VXW5" s="3485"/>
      <c r="VXX5" s="3485"/>
      <c r="VXY5" s="3485"/>
      <c r="VXZ5" s="3485"/>
      <c r="VYA5" s="3485"/>
      <c r="VYB5" s="3485"/>
      <c r="VYC5" s="3485"/>
      <c r="VYD5" s="3485"/>
      <c r="VYE5" s="3485"/>
      <c r="VYF5" s="3485"/>
      <c r="VYG5" s="3485"/>
      <c r="VYH5" s="3485"/>
      <c r="VYI5" s="3485"/>
      <c r="VYJ5" s="3485"/>
      <c r="VYK5" s="3485"/>
      <c r="VYL5" s="3485"/>
      <c r="VYM5" s="3485"/>
      <c r="VYN5" s="3485"/>
      <c r="VYO5" s="3485"/>
      <c r="VYP5" s="3485"/>
      <c r="VYQ5" s="3485"/>
      <c r="VYR5" s="3485"/>
      <c r="VYS5" s="3485"/>
      <c r="VYT5" s="3485"/>
      <c r="VYU5" s="3485"/>
      <c r="VYV5" s="3485"/>
      <c r="VYW5" s="3485"/>
      <c r="VYX5" s="3485"/>
      <c r="VYY5" s="3485"/>
      <c r="VYZ5" s="3485"/>
      <c r="VZA5" s="3485"/>
      <c r="VZB5" s="3485"/>
      <c r="VZC5" s="3485"/>
      <c r="VZD5" s="3485"/>
      <c r="VZE5" s="3485"/>
      <c r="VZF5" s="3485"/>
      <c r="VZG5" s="3485"/>
      <c r="VZH5" s="3485"/>
      <c r="VZI5" s="3485"/>
      <c r="VZJ5" s="3485"/>
      <c r="VZK5" s="3485"/>
      <c r="VZL5" s="3485"/>
      <c r="VZM5" s="3485"/>
      <c r="VZN5" s="3485"/>
      <c r="VZO5" s="3485"/>
      <c r="VZP5" s="3485"/>
      <c r="VZQ5" s="3485"/>
      <c r="VZR5" s="3485"/>
      <c r="VZS5" s="3485"/>
      <c r="VZT5" s="3485"/>
      <c r="VZU5" s="3485"/>
      <c r="VZV5" s="3485"/>
      <c r="VZW5" s="3485"/>
      <c r="VZX5" s="3485"/>
      <c r="VZY5" s="3485"/>
      <c r="VZZ5" s="3485"/>
      <c r="WAA5" s="3485"/>
      <c r="WAB5" s="3485"/>
      <c r="WAC5" s="3485"/>
      <c r="WAD5" s="3485"/>
      <c r="WAE5" s="3485"/>
      <c r="WAF5" s="3485"/>
      <c r="WAG5" s="3485"/>
      <c r="WAH5" s="3485"/>
      <c r="WAI5" s="3485"/>
      <c r="WAJ5" s="3485"/>
      <c r="WAK5" s="3485"/>
      <c r="WAL5" s="3485"/>
      <c r="WAM5" s="3485"/>
      <c r="WAN5" s="3485"/>
      <c r="WAO5" s="3485"/>
      <c r="WAP5" s="3485"/>
      <c r="WAQ5" s="3485"/>
      <c r="WAR5" s="3485"/>
      <c r="WAS5" s="3485"/>
      <c r="WAT5" s="3485"/>
      <c r="WAU5" s="3485"/>
      <c r="WAV5" s="3485"/>
      <c r="WAW5" s="3485"/>
      <c r="WAX5" s="3485"/>
      <c r="WAY5" s="3485"/>
      <c r="WAZ5" s="3485"/>
      <c r="WBA5" s="3485"/>
      <c r="WBB5" s="3485"/>
      <c r="WBC5" s="3485"/>
      <c r="WBD5" s="3485"/>
      <c r="WBE5" s="3485"/>
      <c r="WBF5" s="3485"/>
      <c r="WBG5" s="3485"/>
      <c r="WBH5" s="3485"/>
      <c r="WBI5" s="3485"/>
      <c r="WBJ5" s="3485"/>
      <c r="WBK5" s="3485"/>
      <c r="WBL5" s="3485"/>
      <c r="WBM5" s="3485"/>
      <c r="WBN5" s="3485"/>
      <c r="WBO5" s="3485"/>
      <c r="WBP5" s="3485"/>
      <c r="WBQ5" s="3485"/>
      <c r="WBR5" s="3485"/>
      <c r="WBS5" s="3485"/>
      <c r="WBT5" s="3485"/>
      <c r="WBU5" s="3485"/>
      <c r="WBV5" s="3485"/>
      <c r="WBW5" s="3485"/>
      <c r="WBX5" s="3485"/>
      <c r="WBY5" s="3485"/>
      <c r="WBZ5" s="3485"/>
      <c r="WCA5" s="3485"/>
      <c r="WCB5" s="3485"/>
      <c r="WCC5" s="3485"/>
      <c r="WCD5" s="3485"/>
      <c r="WCE5" s="3485"/>
      <c r="WCF5" s="3485"/>
      <c r="WCG5" s="3485"/>
      <c r="WCH5" s="3485"/>
      <c r="WCI5" s="3485"/>
      <c r="WCJ5" s="3485"/>
      <c r="WCK5" s="3485"/>
      <c r="WCL5" s="3485"/>
      <c r="WCM5" s="3485"/>
      <c r="WCN5" s="3485"/>
      <c r="WCO5" s="3485"/>
      <c r="WCP5" s="3485"/>
      <c r="WCQ5" s="3485"/>
      <c r="WCR5" s="3485"/>
      <c r="WCS5" s="3485"/>
      <c r="WCT5" s="3485"/>
      <c r="WCU5" s="3485"/>
      <c r="WCV5" s="3485"/>
      <c r="WCW5" s="3485"/>
      <c r="WCX5" s="3485"/>
      <c r="WCY5" s="3485"/>
      <c r="WCZ5" s="3485"/>
      <c r="WDA5" s="3485"/>
      <c r="WDB5" s="3485"/>
      <c r="WDC5" s="3485"/>
      <c r="WDD5" s="3485"/>
      <c r="WDE5" s="3485"/>
      <c r="WDF5" s="3485"/>
      <c r="WDG5" s="3485"/>
      <c r="WDH5" s="3485"/>
      <c r="WDI5" s="3485"/>
      <c r="WDJ5" s="3485"/>
      <c r="WDK5" s="3485"/>
      <c r="WDL5" s="3485"/>
      <c r="WDM5" s="3485"/>
      <c r="WDN5" s="3485"/>
      <c r="WDO5" s="3485"/>
      <c r="WDP5" s="3485"/>
      <c r="WDQ5" s="3485"/>
      <c r="WDR5" s="3485"/>
      <c r="WDS5" s="3485"/>
      <c r="WDT5" s="3485"/>
      <c r="WDU5" s="3485"/>
      <c r="WDV5" s="3485"/>
      <c r="WDW5" s="3485"/>
      <c r="WDX5" s="3485"/>
      <c r="WDY5" s="3485"/>
      <c r="WDZ5" s="3485"/>
      <c r="WEA5" s="3485"/>
      <c r="WEB5" s="3485"/>
      <c r="WEC5" s="3485"/>
      <c r="WED5" s="3485"/>
      <c r="WEE5" s="3485"/>
      <c r="WEF5" s="3485"/>
      <c r="WEG5" s="3485"/>
      <c r="WEH5" s="3485"/>
      <c r="WEI5" s="3485"/>
      <c r="WEJ5" s="3485"/>
      <c r="WEK5" s="3485"/>
      <c r="WEL5" s="3485"/>
      <c r="WEM5" s="3485"/>
      <c r="WEN5" s="3485"/>
      <c r="WEO5" s="3485"/>
      <c r="WEP5" s="3485"/>
      <c r="WEQ5" s="3485"/>
      <c r="WER5" s="3485"/>
      <c r="WES5" s="3485"/>
      <c r="WET5" s="3485"/>
      <c r="WEU5" s="3485"/>
      <c r="WEV5" s="3485"/>
      <c r="WEW5" s="3485"/>
      <c r="WEX5" s="3485"/>
      <c r="WEY5" s="3485"/>
      <c r="WEZ5" s="3485"/>
      <c r="WFA5" s="3485"/>
      <c r="WFB5" s="3485"/>
      <c r="WFC5" s="3485"/>
      <c r="WFD5" s="3485"/>
      <c r="WFE5" s="3485"/>
      <c r="WFF5" s="3485"/>
      <c r="WFG5" s="3485"/>
      <c r="WFH5" s="3485"/>
      <c r="WFI5" s="3485"/>
      <c r="WFJ5" s="3485"/>
      <c r="WFK5" s="3485"/>
      <c r="WFL5" s="3485"/>
      <c r="WFM5" s="3485"/>
      <c r="WFN5" s="3485"/>
      <c r="WFO5" s="3485"/>
      <c r="WFP5" s="3485"/>
      <c r="WFQ5" s="3485"/>
      <c r="WFR5" s="3485"/>
      <c r="WFS5" s="3485"/>
      <c r="WFT5" s="3485"/>
      <c r="WFU5" s="3485"/>
      <c r="WFV5" s="3485"/>
      <c r="WFW5" s="3485"/>
      <c r="WFX5" s="3485"/>
      <c r="WFY5" s="3485"/>
      <c r="WFZ5" s="3485"/>
      <c r="WGA5" s="3485"/>
      <c r="WGB5" s="3485"/>
      <c r="WGC5" s="3485"/>
      <c r="WGD5" s="3485"/>
      <c r="WGE5" s="3485"/>
      <c r="WGF5" s="3485"/>
      <c r="WGG5" s="3485"/>
      <c r="WGH5" s="3485"/>
      <c r="WGI5" s="3485"/>
      <c r="WGJ5" s="3485"/>
      <c r="WGK5" s="3485"/>
      <c r="WGL5" s="3485"/>
      <c r="WGM5" s="3485"/>
      <c r="WGN5" s="3485"/>
      <c r="WGO5" s="3485"/>
      <c r="WGP5" s="3485"/>
      <c r="WGQ5" s="3485"/>
      <c r="WGR5" s="3485"/>
      <c r="WGS5" s="3485"/>
      <c r="WGT5" s="3485"/>
      <c r="WGU5" s="3485"/>
      <c r="WGV5" s="3485"/>
      <c r="WGW5" s="3485"/>
      <c r="WGX5" s="3485"/>
      <c r="WGY5" s="3485"/>
      <c r="WGZ5" s="3485"/>
      <c r="WHA5" s="3485"/>
      <c r="WHB5" s="3485"/>
      <c r="WHC5" s="3485"/>
      <c r="WHD5" s="3485"/>
      <c r="WHE5" s="3485"/>
      <c r="WHF5" s="3485"/>
      <c r="WHG5" s="3485"/>
      <c r="WHH5" s="3485"/>
      <c r="WHI5" s="3485"/>
      <c r="WHJ5" s="3485"/>
      <c r="WHK5" s="3485"/>
      <c r="WHL5" s="3485"/>
      <c r="WHM5" s="3485"/>
      <c r="WHN5" s="3485"/>
      <c r="WHO5" s="3485"/>
      <c r="WHP5" s="3485"/>
      <c r="WHQ5" s="3485"/>
      <c r="WHR5" s="3485"/>
      <c r="WHS5" s="3485"/>
      <c r="WHT5" s="3485"/>
      <c r="WHU5" s="3485"/>
      <c r="WHV5" s="3485"/>
      <c r="WHW5" s="3485"/>
      <c r="WHX5" s="3485"/>
      <c r="WHY5" s="3485"/>
      <c r="WHZ5" s="3485"/>
      <c r="WIA5" s="3485"/>
      <c r="WIB5" s="3485"/>
      <c r="WIC5" s="3485"/>
      <c r="WID5" s="3485"/>
      <c r="WIE5" s="3485"/>
      <c r="WIF5" s="3485"/>
      <c r="WIG5" s="3485"/>
      <c r="WIH5" s="3485"/>
      <c r="WII5" s="3485"/>
      <c r="WIJ5" s="3485"/>
      <c r="WIK5" s="3485"/>
      <c r="WIL5" s="3485"/>
      <c r="WIM5" s="3485"/>
      <c r="WIN5" s="3485"/>
      <c r="WIO5" s="3485"/>
      <c r="WIP5" s="3485"/>
      <c r="WIQ5" s="3485"/>
      <c r="WIR5" s="3485"/>
      <c r="WIS5" s="3485"/>
      <c r="WIT5" s="3485"/>
      <c r="WIU5" s="3485"/>
      <c r="WIV5" s="3485"/>
      <c r="WIW5" s="3485"/>
      <c r="WIX5" s="3485"/>
      <c r="WIY5" s="3485"/>
      <c r="WIZ5" s="3485"/>
      <c r="WJA5" s="3485"/>
      <c r="WJB5" s="3485"/>
      <c r="WJC5" s="3485"/>
      <c r="WJD5" s="3485"/>
      <c r="WJE5" s="3485"/>
      <c r="WJF5" s="3485"/>
      <c r="WJG5" s="3485"/>
      <c r="WJH5" s="3485"/>
      <c r="WJI5" s="3485"/>
      <c r="WJJ5" s="3485"/>
      <c r="WJK5" s="3485"/>
      <c r="WJL5" s="3485"/>
      <c r="WJM5" s="3485"/>
      <c r="WJN5" s="3485"/>
      <c r="WJO5" s="3485"/>
      <c r="WJP5" s="3485"/>
      <c r="WJQ5" s="3485"/>
      <c r="WJR5" s="3485"/>
      <c r="WJS5" s="3485"/>
      <c r="WJT5" s="3485"/>
      <c r="WJU5" s="3485"/>
      <c r="WJV5" s="3485"/>
      <c r="WJW5" s="3485"/>
      <c r="WJX5" s="3485"/>
      <c r="WJY5" s="3485"/>
      <c r="WJZ5" s="3485"/>
      <c r="WKA5" s="3485"/>
      <c r="WKB5" s="3485"/>
      <c r="WKC5" s="3485"/>
      <c r="WKD5" s="3485"/>
      <c r="WKE5" s="3485"/>
      <c r="WKF5" s="3485"/>
      <c r="WKG5" s="3485"/>
      <c r="WKH5" s="3485"/>
      <c r="WKI5" s="3485"/>
      <c r="WKJ5" s="3485"/>
      <c r="WKK5" s="3485"/>
      <c r="WKL5" s="3485"/>
      <c r="WKM5" s="3485"/>
      <c r="WKN5" s="3485"/>
      <c r="WKO5" s="3485"/>
      <c r="WKP5" s="3485"/>
      <c r="WKQ5" s="3485"/>
      <c r="WKR5" s="3485"/>
      <c r="WKS5" s="3485"/>
      <c r="WKT5" s="3485"/>
      <c r="WKU5" s="3485"/>
      <c r="WKV5" s="3485"/>
      <c r="WKW5" s="3485"/>
      <c r="WKX5" s="3485"/>
      <c r="WKY5" s="3485"/>
      <c r="WKZ5" s="3485"/>
      <c r="WLA5" s="3485"/>
      <c r="WLB5" s="3485"/>
      <c r="WLC5" s="3485"/>
      <c r="WLD5" s="3485"/>
      <c r="WLE5" s="3485"/>
      <c r="WLF5" s="3485"/>
      <c r="WLG5" s="3485"/>
      <c r="WLH5" s="3485"/>
      <c r="WLI5" s="3485"/>
      <c r="WLJ5" s="3485"/>
      <c r="WLK5" s="3485"/>
      <c r="WLL5" s="3485"/>
      <c r="WLM5" s="3485"/>
      <c r="WLN5" s="3485"/>
      <c r="WLO5" s="3485"/>
      <c r="WLP5" s="3485"/>
      <c r="WLQ5" s="3485"/>
      <c r="WLR5" s="3485"/>
      <c r="WLS5" s="3485"/>
      <c r="WLT5" s="3485"/>
      <c r="WLU5" s="3485"/>
      <c r="WLV5" s="3485"/>
      <c r="WLW5" s="3485"/>
      <c r="WLX5" s="3485"/>
      <c r="WLY5" s="3485"/>
      <c r="WLZ5" s="3485"/>
      <c r="WMA5" s="3485"/>
      <c r="WMB5" s="3485"/>
      <c r="WMC5" s="3485"/>
      <c r="WMD5" s="3485"/>
      <c r="WME5" s="3485"/>
      <c r="WMF5" s="3485"/>
      <c r="WMG5" s="3485"/>
      <c r="WMH5" s="3485"/>
      <c r="WMI5" s="3485"/>
      <c r="WMJ5" s="3485"/>
      <c r="WMK5" s="3485"/>
      <c r="WML5" s="3485"/>
      <c r="WMM5" s="3485"/>
      <c r="WMN5" s="3485"/>
      <c r="WMO5" s="3485"/>
      <c r="WMP5" s="3485"/>
      <c r="WMQ5" s="3485"/>
      <c r="WMR5" s="3485"/>
      <c r="WMS5" s="3485"/>
      <c r="WMT5" s="3485"/>
      <c r="WMU5" s="3485"/>
      <c r="WMV5" s="3485"/>
      <c r="WMW5" s="3485"/>
      <c r="WMX5" s="3485"/>
      <c r="WMY5" s="3485"/>
      <c r="WMZ5" s="3485"/>
      <c r="WNA5" s="3485"/>
      <c r="WNB5" s="3485"/>
      <c r="WNC5" s="3485"/>
      <c r="WND5" s="3485"/>
      <c r="WNE5" s="3485"/>
      <c r="WNF5" s="3485"/>
      <c r="WNG5" s="3485"/>
      <c r="WNH5" s="3485"/>
      <c r="WNI5" s="3485"/>
      <c r="WNJ5" s="3485"/>
      <c r="WNK5" s="3485"/>
      <c r="WNL5" s="3485"/>
      <c r="WNM5" s="3485"/>
      <c r="WNN5" s="3485"/>
      <c r="WNO5" s="3485"/>
      <c r="WNP5" s="3485"/>
      <c r="WNQ5" s="3485"/>
      <c r="WNR5" s="3485"/>
      <c r="WNS5" s="3485"/>
      <c r="WNT5" s="3485"/>
      <c r="WNU5" s="3485"/>
      <c r="WNV5" s="3485"/>
      <c r="WNW5" s="3485"/>
      <c r="WNX5" s="3485"/>
      <c r="WNY5" s="3485"/>
      <c r="WNZ5" s="3485"/>
      <c r="WOA5" s="3485"/>
      <c r="WOB5" s="3485"/>
      <c r="WOC5" s="3485"/>
      <c r="WOD5" s="3485"/>
      <c r="WOE5" s="3485"/>
      <c r="WOF5" s="3485"/>
      <c r="WOG5" s="3485"/>
      <c r="WOH5" s="3485"/>
      <c r="WOI5" s="3485"/>
      <c r="WOJ5" s="3485"/>
      <c r="WOK5" s="3485"/>
      <c r="WOL5" s="3485"/>
      <c r="WOM5" s="3485"/>
      <c r="WON5" s="3485"/>
      <c r="WOO5" s="3485"/>
      <c r="WOP5" s="3485"/>
      <c r="WOQ5" s="3485"/>
      <c r="WOR5" s="3485"/>
      <c r="WOS5" s="3485"/>
      <c r="WOT5" s="3485"/>
      <c r="WOU5" s="3485"/>
      <c r="WOV5" s="3485"/>
      <c r="WOW5" s="3485"/>
      <c r="WOX5" s="3485"/>
      <c r="WOY5" s="3485"/>
      <c r="WOZ5" s="3485"/>
      <c r="WPA5" s="3485"/>
      <c r="WPB5" s="3485"/>
      <c r="WPC5" s="3485"/>
      <c r="WPD5" s="3485"/>
      <c r="WPE5" s="3485"/>
      <c r="WPF5" s="3485"/>
      <c r="WPG5" s="3485"/>
      <c r="WPH5" s="3485"/>
      <c r="WPI5" s="3485"/>
      <c r="WPJ5" s="3485"/>
      <c r="WPK5" s="3485"/>
      <c r="WPL5" s="3485"/>
      <c r="WPM5" s="3485"/>
      <c r="WPN5" s="3485"/>
      <c r="WPO5" s="3485"/>
      <c r="WPP5" s="3485"/>
      <c r="WPQ5" s="3485"/>
      <c r="WPR5" s="3485"/>
      <c r="WPS5" s="3485"/>
      <c r="WPT5" s="3485"/>
      <c r="WPU5" s="3485"/>
      <c r="WPV5" s="3485"/>
      <c r="WPW5" s="3485"/>
      <c r="WPX5" s="3485"/>
      <c r="WPY5" s="3485"/>
      <c r="WPZ5" s="3485"/>
      <c r="WQA5" s="3485"/>
      <c r="WQB5" s="3485"/>
      <c r="WQC5" s="3485"/>
      <c r="WQD5" s="3485"/>
      <c r="WQE5" s="3485"/>
      <c r="WQF5" s="3485"/>
      <c r="WQG5" s="3485"/>
      <c r="WQH5" s="3485"/>
      <c r="WQI5" s="3485"/>
      <c r="WQJ5" s="3485"/>
      <c r="WQK5" s="3485"/>
      <c r="WQL5" s="3485"/>
      <c r="WQM5" s="3485"/>
      <c r="WQN5" s="3485"/>
      <c r="WQO5" s="3485"/>
      <c r="WQP5" s="3485"/>
      <c r="WQQ5" s="3485"/>
      <c r="WQR5" s="3485"/>
      <c r="WQS5" s="3485"/>
      <c r="WQT5" s="3485"/>
      <c r="WQU5" s="3485"/>
      <c r="WQV5" s="3485"/>
      <c r="WQW5" s="3485"/>
      <c r="WQX5" s="3485"/>
      <c r="WQY5" s="3485"/>
      <c r="WQZ5" s="3485"/>
      <c r="WRA5" s="3485"/>
      <c r="WRB5" s="3485"/>
      <c r="WRC5" s="3485"/>
      <c r="WRD5" s="3485"/>
      <c r="WRE5" s="3485"/>
      <c r="WRF5" s="3485"/>
      <c r="WRG5" s="3485"/>
      <c r="WRH5" s="3485"/>
      <c r="WRI5" s="3485"/>
      <c r="WRJ5" s="3485"/>
      <c r="WRK5" s="3485"/>
      <c r="WRL5" s="3485"/>
      <c r="WRM5" s="3485"/>
      <c r="WRN5" s="3485"/>
      <c r="WRO5" s="3485"/>
      <c r="WRP5" s="3485"/>
      <c r="WRQ5" s="3485"/>
      <c r="WRR5" s="3485"/>
      <c r="WRS5" s="3485"/>
      <c r="WRT5" s="3485"/>
      <c r="WRU5" s="3485"/>
      <c r="WRV5" s="3485"/>
      <c r="WRW5" s="3485"/>
      <c r="WRX5" s="3485"/>
      <c r="WRY5" s="3485"/>
      <c r="WRZ5" s="3485"/>
      <c r="WSA5" s="3485"/>
      <c r="WSB5" s="3485"/>
      <c r="WSC5" s="3485"/>
      <c r="WSD5" s="3485"/>
      <c r="WSE5" s="3485"/>
      <c r="WSF5" s="3485"/>
      <c r="WSG5" s="3485"/>
      <c r="WSH5" s="3485"/>
      <c r="WSI5" s="3485"/>
      <c r="WSJ5" s="3485"/>
      <c r="WSK5" s="3485"/>
      <c r="WSL5" s="3485"/>
      <c r="WSM5" s="3485"/>
      <c r="WSN5" s="3485"/>
      <c r="WSO5" s="3485"/>
      <c r="WSP5" s="3485"/>
      <c r="WSQ5" s="3485"/>
      <c r="WSR5" s="3485"/>
      <c r="WSS5" s="3485"/>
      <c r="WST5" s="3485"/>
      <c r="WSU5" s="3485"/>
      <c r="WSV5" s="3485"/>
      <c r="WSW5" s="3485"/>
      <c r="WSX5" s="3485"/>
      <c r="WSY5" s="3485"/>
      <c r="WSZ5" s="3485"/>
      <c r="WTA5" s="3485"/>
      <c r="WTB5" s="3485"/>
      <c r="WTC5" s="3485"/>
      <c r="WTD5" s="3485"/>
      <c r="WTE5" s="3485"/>
      <c r="WTF5" s="3485"/>
      <c r="WTG5" s="3485"/>
      <c r="WTH5" s="3485"/>
      <c r="WTI5" s="3485"/>
      <c r="WTJ5" s="3485"/>
      <c r="WTK5" s="3485"/>
      <c r="WTL5" s="3485"/>
      <c r="WTM5" s="3485"/>
      <c r="WTN5" s="3485"/>
      <c r="WTO5" s="3485"/>
      <c r="WTP5" s="3485"/>
      <c r="WTQ5" s="3485"/>
      <c r="WTR5" s="3485"/>
      <c r="WTS5" s="3485"/>
      <c r="WTT5" s="3485"/>
      <c r="WTU5" s="3485"/>
      <c r="WTV5" s="3485"/>
      <c r="WTW5" s="3485"/>
      <c r="WTX5" s="3485"/>
      <c r="WTY5" s="3485"/>
      <c r="WTZ5" s="3485"/>
      <c r="WUA5" s="3485"/>
      <c r="WUB5" s="3485"/>
      <c r="WUC5" s="3485"/>
      <c r="WUD5" s="3485"/>
      <c r="WUE5" s="3485"/>
      <c r="WUF5" s="3485"/>
      <c r="WUG5" s="3485"/>
      <c r="WUH5" s="3485"/>
      <c r="WUI5" s="3485"/>
      <c r="WUJ5" s="3485"/>
      <c r="WUK5" s="3485"/>
      <c r="WUL5" s="3485"/>
      <c r="WUM5" s="3485"/>
      <c r="WUN5" s="3485"/>
      <c r="WUO5" s="3485"/>
      <c r="WUP5" s="3485"/>
      <c r="WUQ5" s="3485"/>
      <c r="WUR5" s="3485"/>
      <c r="WUS5" s="3485"/>
      <c r="WUT5" s="3485"/>
      <c r="WUU5" s="3485"/>
      <c r="WUV5" s="3485"/>
      <c r="WUW5" s="3485"/>
      <c r="WUX5" s="3485"/>
      <c r="WUY5" s="3485"/>
      <c r="WUZ5" s="3485"/>
      <c r="WVA5" s="3485"/>
      <c r="WVB5" s="3485"/>
      <c r="WVC5" s="3485"/>
      <c r="WVD5" s="3485"/>
      <c r="WVE5" s="3485"/>
      <c r="WVF5" s="3485"/>
      <c r="WVG5" s="3485"/>
      <c r="WVH5" s="3485"/>
      <c r="WVI5" s="3485"/>
      <c r="WVJ5" s="3485"/>
      <c r="WVK5" s="3485"/>
      <c r="WVL5" s="3485"/>
      <c r="WVM5" s="3485"/>
      <c r="WVN5" s="3485"/>
      <c r="WVO5" s="3485"/>
      <c r="WVP5" s="3485"/>
      <c r="WVQ5" s="3485"/>
      <c r="WVR5" s="3485"/>
      <c r="WVS5" s="3485"/>
      <c r="WVT5" s="3485"/>
      <c r="WVU5" s="3485"/>
      <c r="WVV5" s="3485"/>
      <c r="WVW5" s="3485"/>
      <c r="WVX5" s="3485"/>
      <c r="WVY5" s="3485"/>
      <c r="WVZ5" s="3485"/>
      <c r="WWA5" s="3485"/>
      <c r="WWB5" s="3485"/>
      <c r="WWC5" s="3485"/>
      <c r="WWD5" s="3485"/>
      <c r="WWE5" s="3485"/>
      <c r="WWF5" s="3485"/>
      <c r="WWG5" s="3485"/>
      <c r="WWH5" s="3485"/>
      <c r="WWI5" s="3485"/>
      <c r="WWJ5" s="3485"/>
      <c r="WWK5" s="3485"/>
      <c r="WWL5" s="3485"/>
      <c r="WWM5" s="3485"/>
      <c r="WWN5" s="3485"/>
      <c r="WWO5" s="3485"/>
      <c r="WWP5" s="3485"/>
      <c r="WWQ5" s="3485"/>
      <c r="WWR5" s="3485"/>
      <c r="WWS5" s="3485"/>
      <c r="WWT5" s="3485"/>
      <c r="WWU5" s="3485"/>
      <c r="WWV5" s="3485"/>
      <c r="WWW5" s="3485"/>
      <c r="WWX5" s="3485"/>
      <c r="WWY5" s="3485"/>
      <c r="WWZ5" s="3485"/>
      <c r="WXA5" s="3485"/>
      <c r="WXB5" s="3485"/>
      <c r="WXC5" s="3485"/>
      <c r="WXD5" s="3485"/>
      <c r="WXE5" s="3485"/>
      <c r="WXF5" s="3485"/>
      <c r="WXG5" s="3485"/>
      <c r="WXH5" s="3485"/>
      <c r="WXI5" s="3485"/>
      <c r="WXJ5" s="3485"/>
      <c r="WXK5" s="3485"/>
      <c r="WXL5" s="3485"/>
      <c r="WXM5" s="3485"/>
      <c r="WXN5" s="3485"/>
      <c r="WXO5" s="3485"/>
      <c r="WXP5" s="3485"/>
      <c r="WXQ5" s="3485"/>
      <c r="WXR5" s="3485"/>
      <c r="WXS5" s="3485"/>
      <c r="WXT5" s="3485"/>
      <c r="WXU5" s="3485"/>
      <c r="WXV5" s="3485"/>
      <c r="WXW5" s="3485"/>
      <c r="WXX5" s="3485"/>
      <c r="WXY5" s="3485"/>
      <c r="WXZ5" s="3485"/>
      <c r="WYA5" s="3485"/>
      <c r="WYB5" s="3485"/>
      <c r="WYC5" s="3485"/>
      <c r="WYD5" s="3485"/>
      <c r="WYE5" s="3485"/>
      <c r="WYF5" s="3485"/>
      <c r="WYG5" s="3485"/>
      <c r="WYH5" s="3485"/>
      <c r="WYI5" s="3485"/>
      <c r="WYJ5" s="3485"/>
      <c r="WYK5" s="3485"/>
      <c r="WYL5" s="3485"/>
      <c r="WYM5" s="3485"/>
      <c r="WYN5" s="3485"/>
      <c r="WYO5" s="3485"/>
      <c r="WYP5" s="3485"/>
      <c r="WYQ5" s="3485"/>
      <c r="WYR5" s="3485"/>
      <c r="WYS5" s="3485"/>
      <c r="WYT5" s="3485"/>
      <c r="WYU5" s="3485"/>
      <c r="WYV5" s="3485"/>
      <c r="WYW5" s="3485"/>
      <c r="WYX5" s="3485"/>
      <c r="WYY5" s="3485"/>
      <c r="WYZ5" s="3485"/>
      <c r="WZA5" s="3485"/>
      <c r="WZB5" s="3485"/>
      <c r="WZC5" s="3485"/>
      <c r="WZD5" s="3485"/>
      <c r="WZE5" s="3485"/>
      <c r="WZF5" s="3485"/>
      <c r="WZG5" s="3485"/>
      <c r="WZH5" s="3485"/>
      <c r="WZI5" s="3485"/>
      <c r="WZJ5" s="3485"/>
      <c r="WZK5" s="3485"/>
      <c r="WZL5" s="3485"/>
      <c r="WZM5" s="3485"/>
      <c r="WZN5" s="3485"/>
      <c r="WZO5" s="3485"/>
      <c r="WZP5" s="3485"/>
      <c r="WZQ5" s="3485"/>
      <c r="WZR5" s="3485"/>
      <c r="WZS5" s="3485"/>
      <c r="WZT5" s="3485"/>
      <c r="WZU5" s="3485"/>
      <c r="WZV5" s="3485"/>
      <c r="WZW5" s="3485"/>
      <c r="WZX5" s="3485"/>
      <c r="WZY5" s="3485"/>
      <c r="WZZ5" s="3485"/>
      <c r="XAA5" s="3485"/>
      <c r="XAB5" s="3485"/>
      <c r="XAC5" s="3485"/>
      <c r="XAD5" s="3485"/>
      <c r="XAE5" s="3485"/>
      <c r="XAF5" s="3485"/>
      <c r="XAG5" s="3485"/>
      <c r="XAH5" s="3485"/>
      <c r="XAI5" s="3485"/>
      <c r="XAJ5" s="3485"/>
      <c r="XAK5" s="3485"/>
      <c r="XAL5" s="3485"/>
      <c r="XAM5" s="3485"/>
      <c r="XAN5" s="3485"/>
      <c r="XAO5" s="3485"/>
      <c r="XAP5" s="3485"/>
      <c r="XAQ5" s="3485"/>
      <c r="XAR5" s="3485"/>
      <c r="XAS5" s="3485"/>
      <c r="XAT5" s="3485"/>
      <c r="XAU5" s="3485"/>
      <c r="XAV5" s="3485"/>
      <c r="XAW5" s="3485"/>
      <c r="XAX5" s="3485"/>
      <c r="XAY5" s="3485"/>
      <c r="XAZ5" s="3485"/>
      <c r="XBA5" s="3485"/>
      <c r="XBB5" s="3485"/>
      <c r="XBC5" s="3485"/>
      <c r="XBD5" s="3485"/>
      <c r="XBE5" s="3485"/>
      <c r="XBF5" s="3485"/>
      <c r="XBG5" s="3485"/>
      <c r="XBH5" s="3485"/>
      <c r="XBI5" s="3485"/>
      <c r="XBJ5" s="3485"/>
      <c r="XBK5" s="3485"/>
      <c r="XBL5" s="3485"/>
      <c r="XBM5" s="3485"/>
      <c r="XBN5" s="3485"/>
      <c r="XBO5" s="3485"/>
      <c r="XBP5" s="3485"/>
      <c r="XBQ5" s="3485"/>
      <c r="XBR5" s="3485"/>
      <c r="XBS5" s="3485"/>
      <c r="XBT5" s="3485"/>
      <c r="XBU5" s="3485"/>
      <c r="XBV5" s="3485"/>
      <c r="XBW5" s="3485"/>
      <c r="XBX5" s="3485"/>
      <c r="XBY5" s="3485"/>
      <c r="XBZ5" s="3485"/>
      <c r="XCA5" s="3485"/>
      <c r="XCB5" s="3485"/>
      <c r="XCC5" s="3485"/>
      <c r="XCD5" s="3485"/>
      <c r="XCE5" s="3485"/>
      <c r="XCF5" s="3485"/>
      <c r="XCG5" s="3485"/>
      <c r="XCH5" s="3485"/>
      <c r="XCI5" s="3485"/>
      <c r="XCJ5" s="3485"/>
      <c r="XCK5" s="3485"/>
      <c r="XCL5" s="3485"/>
      <c r="XCM5" s="3485"/>
      <c r="XCN5" s="3485"/>
      <c r="XCO5" s="3485"/>
      <c r="XCP5" s="3485"/>
      <c r="XCQ5" s="3485"/>
      <c r="XCR5" s="3485"/>
    </row>
    <row r="6" spans="1:16372" s="3479" customFormat="1" ht="53.25" customHeight="1" x14ac:dyDescent="0.2">
      <c r="A6" s="3489">
        <v>2021</v>
      </c>
      <c r="B6" s="3479" t="s">
        <v>3288</v>
      </c>
      <c r="C6" s="3479" t="s">
        <v>3289</v>
      </c>
      <c r="D6" s="3479" t="s">
        <v>3290</v>
      </c>
      <c r="E6" s="3479" t="s">
        <v>3291</v>
      </c>
      <c r="F6" s="3479" t="s">
        <v>3244</v>
      </c>
      <c r="G6" s="3479" t="s">
        <v>3292</v>
      </c>
      <c r="H6" s="3479" t="s">
        <v>3293</v>
      </c>
      <c r="J6" s="3479" t="s">
        <v>3294</v>
      </c>
      <c r="K6" s="3480" t="s">
        <v>3295</v>
      </c>
      <c r="L6" s="3490" t="s">
        <v>3296</v>
      </c>
      <c r="M6" s="3490" t="s">
        <v>3297</v>
      </c>
      <c r="N6" s="3490" t="s">
        <v>3298</v>
      </c>
      <c r="O6" s="3490" t="s">
        <v>3299</v>
      </c>
      <c r="P6" s="3479" t="s">
        <v>3300</v>
      </c>
      <c r="Q6" s="3479" t="s">
        <v>3301</v>
      </c>
      <c r="R6" s="3479" t="s">
        <v>3302</v>
      </c>
      <c r="S6" s="3479" t="s">
        <v>3303</v>
      </c>
      <c r="T6" s="3479" t="s">
        <v>3304</v>
      </c>
      <c r="U6" s="3479" t="s">
        <v>3305</v>
      </c>
      <c r="V6" s="3490"/>
      <c r="W6" s="3491" t="s">
        <v>3306</v>
      </c>
      <c r="X6" s="3479" t="s">
        <v>3307</v>
      </c>
      <c r="Y6" s="3479" t="s">
        <v>3308</v>
      </c>
      <c r="Z6" s="3479" t="s">
        <v>3308</v>
      </c>
      <c r="AA6" s="3492">
        <v>44284</v>
      </c>
    </row>
    <row r="7" spans="1:16372" s="3494" customFormat="1" ht="102" customHeight="1" x14ac:dyDescent="0.2">
      <c r="A7" s="3493">
        <v>2021</v>
      </c>
      <c r="B7" s="3494" t="s">
        <v>3309</v>
      </c>
      <c r="C7" s="3494" t="s">
        <v>3310</v>
      </c>
      <c r="D7" s="3494" t="s">
        <v>3311</v>
      </c>
      <c r="E7" s="3494" t="s">
        <v>3254</v>
      </c>
      <c r="F7" s="3494" t="s">
        <v>3312</v>
      </c>
      <c r="G7" s="3503" t="s">
        <v>3313</v>
      </c>
      <c r="H7" s="3494" t="s">
        <v>3314</v>
      </c>
      <c r="I7" s="3494">
        <v>40447.589999999997</v>
      </c>
      <c r="J7" s="3494" t="s">
        <v>3315</v>
      </c>
      <c r="K7" s="3495">
        <v>2.17</v>
      </c>
      <c r="L7" s="3494">
        <v>3.5</v>
      </c>
      <c r="M7" s="3494" t="s">
        <v>3316</v>
      </c>
      <c r="N7" s="3494" t="s">
        <v>3317</v>
      </c>
      <c r="O7" s="3494" t="s">
        <v>3318</v>
      </c>
      <c r="P7" s="3494" t="s">
        <v>3319</v>
      </c>
      <c r="Q7" s="3494" t="s">
        <v>3320</v>
      </c>
      <c r="R7" s="3494" t="s">
        <v>3321</v>
      </c>
      <c r="S7" s="3494" t="s">
        <v>3322</v>
      </c>
      <c r="T7" s="3494" t="s">
        <v>3323</v>
      </c>
      <c r="U7" s="3494" t="s">
        <v>3324</v>
      </c>
      <c r="V7" s="3496"/>
      <c r="W7" s="3494" t="s">
        <v>3325</v>
      </c>
      <c r="X7" s="3497" t="s">
        <v>3326</v>
      </c>
      <c r="Y7" s="3497" t="s">
        <v>3326</v>
      </c>
      <c r="Z7" s="3497" t="s">
        <v>3326</v>
      </c>
      <c r="AA7" s="3498">
        <v>44214</v>
      </c>
      <c r="AE7" s="3494" t="s">
        <v>3327</v>
      </c>
      <c r="AF7" s="3494" t="s">
        <v>3328</v>
      </c>
      <c r="AG7" s="3494" t="s">
        <v>3329</v>
      </c>
      <c r="AH7" s="3494">
        <v>20191204</v>
      </c>
      <c r="AI7" s="3498"/>
      <c r="AJ7" s="3499"/>
      <c r="AK7" s="3499"/>
      <c r="AL7" s="3499"/>
      <c r="AM7" s="3494" t="s">
        <v>3330</v>
      </c>
      <c r="AN7" s="3500" t="s">
        <v>3331</v>
      </c>
    </row>
    <row r="8" spans="1:16372" ht="42" x14ac:dyDescent="0.2">
      <c r="A8" s="3501">
        <v>2019</v>
      </c>
      <c r="B8" s="3494" t="s">
        <v>3332</v>
      </c>
      <c r="C8" s="3494" t="s">
        <v>3333</v>
      </c>
      <c r="D8" s="3494" t="s">
        <v>3254</v>
      </c>
      <c r="E8" s="3494" t="s">
        <v>3334</v>
      </c>
      <c r="F8" s="3494">
        <v>217.33</v>
      </c>
      <c r="G8" s="3494">
        <v>117.9</v>
      </c>
      <c r="H8" s="3494">
        <v>117.9</v>
      </c>
      <c r="I8" s="3495">
        <v>0.54</v>
      </c>
      <c r="J8" s="3494">
        <v>2.5</v>
      </c>
      <c r="K8" s="3494" t="s">
        <v>3335</v>
      </c>
      <c r="L8" s="3494">
        <v>26180</v>
      </c>
      <c r="M8" s="3494" t="s">
        <v>3336</v>
      </c>
      <c r="N8" s="3496"/>
      <c r="O8" s="3494"/>
      <c r="P8" s="3494"/>
      <c r="Q8" s="3494"/>
      <c r="R8" s="3494"/>
      <c r="S8" s="3494"/>
      <c r="T8" s="3494"/>
      <c r="U8" s="3494"/>
      <c r="V8" s="3494"/>
      <c r="W8" s="3494"/>
      <c r="X8" s="3498"/>
      <c r="Y8" s="3499"/>
      <c r="Z8" s="3499"/>
      <c r="AA8" s="3499"/>
      <c r="AB8" s="3494"/>
      <c r="AC8" s="3494"/>
      <c r="AD8" s="3494"/>
      <c r="AE8" s="3494"/>
      <c r="AF8" s="3494"/>
      <c r="AG8" s="3494"/>
      <c r="AH8" s="3494"/>
      <c r="AI8" s="3494"/>
      <c r="AJ8" s="3494"/>
      <c r="AK8" s="3494"/>
      <c r="AL8" s="3494"/>
      <c r="AM8" s="3494"/>
      <c r="AN8" s="3494"/>
      <c r="AO8" s="3494"/>
      <c r="AP8" s="3494"/>
      <c r="AQ8" s="3494"/>
      <c r="AR8" s="3494"/>
      <c r="AS8" s="3494"/>
      <c r="AT8" s="3494"/>
      <c r="AU8" s="3494"/>
      <c r="AV8" s="3494"/>
      <c r="AW8" s="3494"/>
      <c r="AX8" s="3494"/>
      <c r="AY8" s="3494"/>
      <c r="AZ8" s="3494"/>
      <c r="BA8" s="3494"/>
      <c r="BB8" s="3494"/>
      <c r="BC8" s="3494"/>
      <c r="BD8" s="3494"/>
      <c r="BE8" s="3494"/>
      <c r="BF8" s="3494"/>
      <c r="BG8" s="3494"/>
      <c r="BH8" s="3494"/>
      <c r="BI8" s="3494"/>
      <c r="BJ8" s="3494"/>
      <c r="BK8" s="3494"/>
      <c r="BL8" s="3494"/>
      <c r="BM8" s="3494"/>
      <c r="BN8" s="3494"/>
      <c r="BO8" s="3494"/>
      <c r="BP8" s="3494"/>
      <c r="BQ8" s="3494"/>
      <c r="BR8" s="3494"/>
      <c r="BS8" s="3494"/>
      <c r="BT8" s="3494"/>
      <c r="BU8" s="3494"/>
      <c r="BV8" s="3494"/>
      <c r="BW8" s="3494"/>
      <c r="BX8" s="3494"/>
      <c r="BY8" s="3494"/>
      <c r="BZ8" s="3494"/>
      <c r="CA8" s="3494"/>
      <c r="CB8" s="3494"/>
      <c r="CC8" s="3494"/>
      <c r="CD8" s="3494"/>
      <c r="CE8" s="3494"/>
      <c r="CF8" s="3494"/>
      <c r="CG8" s="3494"/>
      <c r="CH8" s="3494"/>
      <c r="CI8" s="3494"/>
      <c r="CJ8" s="3494"/>
      <c r="CK8" s="3494"/>
      <c r="CL8" s="3494"/>
      <c r="CM8" s="3494"/>
      <c r="CN8" s="3494"/>
      <c r="CO8" s="3494"/>
      <c r="CP8" s="3494"/>
      <c r="CQ8" s="3494"/>
      <c r="CR8" s="3494"/>
      <c r="CS8" s="3494"/>
      <c r="CT8" s="3494"/>
      <c r="CU8" s="3494"/>
      <c r="CV8" s="3494"/>
      <c r="CW8" s="3494"/>
      <c r="CX8" s="3494"/>
      <c r="CY8" s="3494"/>
      <c r="CZ8" s="3494"/>
      <c r="DA8" s="3494"/>
      <c r="DB8" s="3494"/>
      <c r="DC8" s="3494"/>
      <c r="DD8" s="3494"/>
      <c r="DE8" s="3494"/>
      <c r="DF8" s="3494"/>
      <c r="DG8" s="3494"/>
      <c r="DH8" s="3494"/>
      <c r="DI8" s="3494"/>
      <c r="DJ8" s="3494"/>
      <c r="DK8" s="3494"/>
      <c r="DL8" s="3494"/>
      <c r="DM8" s="3494"/>
      <c r="DN8" s="3494"/>
      <c r="DO8" s="3494"/>
      <c r="DP8" s="3494"/>
      <c r="DQ8" s="3494"/>
      <c r="DR8" s="3494"/>
      <c r="DS8" s="3494"/>
      <c r="DT8" s="3494"/>
      <c r="DU8" s="3494"/>
      <c r="DV8" s="3494"/>
      <c r="DW8" s="3494"/>
      <c r="DX8" s="3494"/>
      <c r="DY8" s="3494"/>
      <c r="DZ8" s="3494"/>
      <c r="EA8" s="3494"/>
      <c r="EB8" s="3494"/>
      <c r="EC8" s="3494"/>
      <c r="ED8" s="3494"/>
      <c r="EE8" s="3494"/>
      <c r="EF8" s="3494"/>
      <c r="EG8" s="3494"/>
      <c r="EH8" s="3494"/>
      <c r="EI8" s="3494"/>
      <c r="EJ8" s="3494"/>
      <c r="EK8" s="3494"/>
      <c r="EL8" s="3494"/>
      <c r="EM8" s="3494"/>
      <c r="EN8" s="3494"/>
      <c r="EO8" s="3494"/>
      <c r="EP8" s="3494"/>
      <c r="EQ8" s="3494"/>
      <c r="ER8" s="3494"/>
      <c r="ES8" s="3494"/>
      <c r="ET8" s="3494"/>
      <c r="EU8" s="3494"/>
      <c r="EV8" s="3494"/>
      <c r="EW8" s="3494"/>
      <c r="EX8" s="3494"/>
      <c r="EY8" s="3494"/>
      <c r="EZ8" s="3494"/>
      <c r="FA8" s="3494"/>
      <c r="FB8" s="3494"/>
      <c r="FC8" s="3494"/>
      <c r="FD8" s="3494"/>
      <c r="FE8" s="3494"/>
      <c r="FF8" s="3494"/>
      <c r="FG8" s="3494"/>
      <c r="FH8" s="3494"/>
      <c r="FI8" s="3494"/>
      <c r="FJ8" s="3494"/>
      <c r="FK8" s="3494"/>
      <c r="FL8" s="3494"/>
      <c r="FM8" s="3494"/>
      <c r="FN8" s="3494"/>
      <c r="FO8" s="3494"/>
      <c r="FP8" s="3494"/>
      <c r="FQ8" s="3494"/>
      <c r="FR8" s="3494"/>
      <c r="FS8" s="3494"/>
      <c r="FT8" s="3494"/>
      <c r="FU8" s="3494"/>
      <c r="FV8" s="3494"/>
      <c r="FW8" s="3494"/>
      <c r="FX8" s="3494"/>
      <c r="FY8" s="3494"/>
      <c r="FZ8" s="3494"/>
      <c r="GA8" s="3494"/>
      <c r="GB8" s="3494"/>
      <c r="GC8" s="3494"/>
      <c r="GD8" s="3494"/>
      <c r="GE8" s="3494"/>
      <c r="GF8" s="3494"/>
      <c r="GG8" s="3494"/>
      <c r="GH8" s="3494"/>
      <c r="GI8" s="3494"/>
      <c r="GJ8" s="3494"/>
      <c r="GK8" s="3494"/>
      <c r="GL8" s="3494"/>
      <c r="GM8" s="3494"/>
      <c r="GN8" s="3494"/>
      <c r="GO8" s="3494"/>
      <c r="GP8" s="3494"/>
      <c r="GQ8" s="3494"/>
      <c r="GR8" s="3494"/>
      <c r="GS8" s="3494"/>
      <c r="GT8" s="3494"/>
      <c r="GU8" s="3494"/>
      <c r="GV8" s="3494"/>
      <c r="GW8" s="3494"/>
      <c r="GX8" s="3494"/>
      <c r="GY8" s="3494"/>
      <c r="GZ8" s="3494"/>
      <c r="HA8" s="3494"/>
      <c r="HB8" s="3494"/>
      <c r="HC8" s="3494"/>
      <c r="HD8" s="3494"/>
      <c r="HE8" s="3494"/>
      <c r="HF8" s="3494"/>
      <c r="HG8" s="3494"/>
      <c r="HH8" s="3494"/>
      <c r="HI8" s="3494"/>
      <c r="HJ8" s="3494"/>
      <c r="HK8" s="3494"/>
      <c r="HL8" s="3494"/>
      <c r="HM8" s="3494"/>
      <c r="HN8" s="3494"/>
      <c r="HO8" s="3494"/>
      <c r="HP8" s="3494"/>
      <c r="HQ8" s="3494"/>
      <c r="HR8" s="3494"/>
      <c r="HS8" s="3494"/>
      <c r="HT8" s="3494"/>
      <c r="HU8" s="3494"/>
      <c r="HV8" s="3494"/>
      <c r="HW8" s="3494"/>
      <c r="HX8" s="3494"/>
      <c r="HY8" s="3494"/>
      <c r="HZ8" s="3494"/>
      <c r="IA8" s="3494"/>
      <c r="IB8" s="3494"/>
      <c r="IC8" s="3494"/>
      <c r="ID8" s="3494"/>
      <c r="IE8" s="3494"/>
      <c r="IF8" s="3494"/>
      <c r="IG8" s="3494"/>
      <c r="IH8" s="3494"/>
      <c r="II8" s="3494"/>
      <c r="IJ8" s="3494"/>
      <c r="IK8" s="3494"/>
      <c r="IL8" s="3494"/>
      <c r="IM8" s="3494"/>
      <c r="IN8" s="3494"/>
      <c r="IO8" s="3494"/>
      <c r="IP8" s="3494"/>
      <c r="IQ8" s="3494"/>
      <c r="IR8" s="3494"/>
      <c r="IS8" s="3494"/>
      <c r="IT8" s="3494"/>
      <c r="IU8" s="3494"/>
      <c r="IV8" s="3494"/>
      <c r="IW8" s="3494"/>
      <c r="IX8" s="3494"/>
      <c r="IY8" s="3494"/>
      <c r="IZ8" s="3494"/>
      <c r="JA8" s="3494"/>
      <c r="JB8" s="3494"/>
      <c r="JC8" s="3494"/>
      <c r="JD8" s="3494"/>
      <c r="JE8" s="3494"/>
      <c r="JF8" s="3494"/>
      <c r="JG8" s="3494"/>
      <c r="JH8" s="3494"/>
      <c r="JI8" s="3494"/>
      <c r="JJ8" s="3494"/>
      <c r="JK8" s="3494"/>
      <c r="JL8" s="3494"/>
      <c r="JM8" s="3494"/>
      <c r="JN8" s="3494"/>
      <c r="JO8" s="3494"/>
      <c r="JP8" s="3494"/>
      <c r="JQ8" s="3494"/>
      <c r="JR8" s="3494"/>
      <c r="JS8" s="3494"/>
      <c r="JT8" s="3494"/>
      <c r="JU8" s="3494"/>
      <c r="JV8" s="3494"/>
      <c r="JW8" s="3494"/>
      <c r="JX8" s="3494"/>
      <c r="JY8" s="3494"/>
      <c r="JZ8" s="3494"/>
      <c r="KA8" s="3494"/>
      <c r="KB8" s="3494"/>
      <c r="KC8" s="3494"/>
      <c r="KD8" s="3494"/>
      <c r="KE8" s="3494"/>
      <c r="KF8" s="3494"/>
      <c r="KG8" s="3494"/>
      <c r="KH8" s="3494"/>
      <c r="KI8" s="3494"/>
      <c r="KJ8" s="3494"/>
      <c r="KK8" s="3494"/>
      <c r="KL8" s="3494"/>
      <c r="KM8" s="3494"/>
      <c r="KN8" s="3494"/>
      <c r="KO8" s="3494"/>
      <c r="KP8" s="3494"/>
      <c r="KQ8" s="3494"/>
      <c r="KR8" s="3494"/>
      <c r="KS8" s="3494"/>
      <c r="KT8" s="3494"/>
      <c r="KU8" s="3494"/>
      <c r="KV8" s="3494"/>
      <c r="KW8" s="3494"/>
      <c r="KX8" s="3494"/>
      <c r="KY8" s="3494"/>
      <c r="KZ8" s="3494"/>
      <c r="LA8" s="3494"/>
      <c r="LB8" s="3494"/>
      <c r="LC8" s="3494"/>
      <c r="LD8" s="3494"/>
      <c r="LE8" s="3494"/>
      <c r="LF8" s="3494"/>
      <c r="LG8" s="3494"/>
      <c r="LH8" s="3494"/>
      <c r="LI8" s="3494"/>
      <c r="LJ8" s="3494"/>
      <c r="LK8" s="3494"/>
      <c r="LL8" s="3494"/>
      <c r="LM8" s="3494"/>
      <c r="LN8" s="3494"/>
      <c r="LO8" s="3494"/>
      <c r="LP8" s="3494"/>
      <c r="LQ8" s="3494"/>
      <c r="LR8" s="3494"/>
      <c r="LS8" s="3494"/>
      <c r="LT8" s="3494"/>
      <c r="LU8" s="3494"/>
      <c r="LV8" s="3494"/>
      <c r="LW8" s="3494"/>
      <c r="LX8" s="3494"/>
      <c r="LY8" s="3494"/>
      <c r="LZ8" s="3494"/>
      <c r="MA8" s="3494"/>
      <c r="MB8" s="3494"/>
      <c r="MC8" s="3494"/>
      <c r="MD8" s="3494"/>
      <c r="ME8" s="3494"/>
      <c r="MF8" s="3494"/>
      <c r="MG8" s="3494"/>
      <c r="MH8" s="3494"/>
      <c r="MI8" s="3494"/>
      <c r="MJ8" s="3494"/>
      <c r="MK8" s="3494"/>
      <c r="ML8" s="3494"/>
      <c r="MM8" s="3494"/>
      <c r="MN8" s="3494"/>
      <c r="MO8" s="3494"/>
      <c r="MP8" s="3494"/>
      <c r="MQ8" s="3494"/>
      <c r="MR8" s="3494"/>
      <c r="MS8" s="3494"/>
      <c r="MT8" s="3494"/>
      <c r="MU8" s="3494"/>
      <c r="MV8" s="3494"/>
      <c r="MW8" s="3494"/>
      <c r="MX8" s="3494"/>
      <c r="MY8" s="3494"/>
      <c r="MZ8" s="3494"/>
      <c r="NA8" s="3494"/>
      <c r="NB8" s="3494"/>
      <c r="NC8" s="3494"/>
      <c r="ND8" s="3494"/>
      <c r="NE8" s="3494"/>
      <c r="NF8" s="3494"/>
      <c r="NG8" s="3494"/>
      <c r="NH8" s="3494"/>
      <c r="NI8" s="3494"/>
      <c r="NJ8" s="3494"/>
      <c r="NK8" s="3494"/>
      <c r="NL8" s="3494"/>
      <c r="NM8" s="3494"/>
      <c r="NN8" s="3494"/>
      <c r="NO8" s="3494"/>
      <c r="NP8" s="3494"/>
      <c r="NQ8" s="3494"/>
      <c r="NR8" s="3494"/>
      <c r="NS8" s="3494"/>
      <c r="NT8" s="3494"/>
      <c r="NU8" s="3494"/>
      <c r="NV8" s="3494"/>
      <c r="NW8" s="3494"/>
      <c r="NX8" s="3494"/>
      <c r="NY8" s="3494"/>
      <c r="NZ8" s="3494"/>
      <c r="OA8" s="3494"/>
      <c r="OB8" s="3494"/>
      <c r="OC8" s="3494"/>
      <c r="OD8" s="3494"/>
      <c r="OE8" s="3494"/>
      <c r="OF8" s="3494"/>
      <c r="OG8" s="3494"/>
      <c r="OH8" s="3494"/>
      <c r="OI8" s="3494"/>
      <c r="OJ8" s="3494"/>
      <c r="OK8" s="3494"/>
      <c r="OL8" s="3494"/>
      <c r="OM8" s="3494"/>
      <c r="ON8" s="3494"/>
      <c r="OO8" s="3494"/>
      <c r="OP8" s="3494"/>
      <c r="OQ8" s="3494"/>
      <c r="OR8" s="3494"/>
      <c r="OS8" s="3494"/>
      <c r="OT8" s="3494"/>
      <c r="OU8" s="3494"/>
      <c r="OV8" s="3494"/>
      <c r="OW8" s="3494"/>
      <c r="OX8" s="3494"/>
      <c r="OY8" s="3494"/>
      <c r="OZ8" s="3494"/>
      <c r="PA8" s="3494"/>
      <c r="PB8" s="3494"/>
      <c r="PC8" s="3494"/>
      <c r="PD8" s="3494"/>
      <c r="PE8" s="3494"/>
      <c r="PF8" s="3494"/>
      <c r="PG8" s="3494"/>
      <c r="PH8" s="3494"/>
      <c r="PI8" s="3494"/>
      <c r="PJ8" s="3494"/>
      <c r="PK8" s="3494"/>
      <c r="PL8" s="3494"/>
      <c r="PM8" s="3494"/>
      <c r="PN8" s="3494"/>
      <c r="PO8" s="3494"/>
      <c r="PP8" s="3494"/>
      <c r="PQ8" s="3494"/>
      <c r="PR8" s="3494"/>
      <c r="PS8" s="3494"/>
      <c r="PT8" s="3494"/>
      <c r="PU8" s="3494"/>
      <c r="PV8" s="3494"/>
      <c r="PW8" s="3494"/>
      <c r="PX8" s="3494"/>
      <c r="PY8" s="3494"/>
      <c r="PZ8" s="3494"/>
      <c r="QA8" s="3494"/>
      <c r="QB8" s="3494"/>
      <c r="QC8" s="3494"/>
      <c r="QD8" s="3494"/>
      <c r="QE8" s="3494"/>
      <c r="QF8" s="3494"/>
      <c r="QG8" s="3494"/>
      <c r="QH8" s="3494"/>
      <c r="QI8" s="3494"/>
      <c r="QJ8" s="3494"/>
      <c r="QK8" s="3494"/>
      <c r="QL8" s="3494"/>
      <c r="QM8" s="3494"/>
      <c r="QN8" s="3494"/>
      <c r="QO8" s="3494"/>
      <c r="QP8" s="3494"/>
      <c r="QQ8" s="3494"/>
      <c r="QR8" s="3494"/>
      <c r="QS8" s="3494"/>
      <c r="QT8" s="3494"/>
      <c r="QU8" s="3494"/>
      <c r="QV8" s="3494"/>
      <c r="QW8" s="3494"/>
      <c r="QX8" s="3494"/>
      <c r="QY8" s="3494"/>
      <c r="QZ8" s="3494"/>
      <c r="RA8" s="3494"/>
      <c r="RB8" s="3494"/>
      <c r="RC8" s="3494"/>
      <c r="RD8" s="3494"/>
      <c r="RE8" s="3494"/>
      <c r="RF8" s="3494"/>
      <c r="RG8" s="3494"/>
      <c r="RH8" s="3494"/>
      <c r="RI8" s="3494"/>
      <c r="RJ8" s="3494"/>
      <c r="RK8" s="3494"/>
      <c r="RL8" s="3494"/>
      <c r="RM8" s="3494"/>
      <c r="RN8" s="3494"/>
      <c r="RO8" s="3494"/>
      <c r="RP8" s="3494"/>
      <c r="RQ8" s="3494"/>
      <c r="RR8" s="3494"/>
      <c r="RS8" s="3494"/>
      <c r="RT8" s="3494"/>
      <c r="RU8" s="3494"/>
      <c r="RV8" s="3494"/>
      <c r="RW8" s="3494"/>
      <c r="RX8" s="3494"/>
      <c r="RY8" s="3494"/>
      <c r="RZ8" s="3494"/>
      <c r="SA8" s="3494"/>
      <c r="SB8" s="3494"/>
      <c r="SC8" s="3494"/>
      <c r="SD8" s="3494"/>
      <c r="SE8" s="3494"/>
      <c r="SF8" s="3494"/>
      <c r="SG8" s="3494"/>
      <c r="SH8" s="3494"/>
      <c r="SI8" s="3494"/>
      <c r="SJ8" s="3494"/>
      <c r="SK8" s="3494"/>
      <c r="SL8" s="3494"/>
      <c r="SM8" s="3494"/>
      <c r="SN8" s="3494"/>
      <c r="SO8" s="3494"/>
      <c r="SP8" s="3494"/>
      <c r="SQ8" s="3494"/>
      <c r="SR8" s="3494"/>
      <c r="SS8" s="3494"/>
      <c r="ST8" s="3494"/>
      <c r="SU8" s="3494"/>
      <c r="SV8" s="3494"/>
      <c r="SW8" s="3494"/>
      <c r="SX8" s="3494"/>
      <c r="SY8" s="3494"/>
      <c r="SZ8" s="3494"/>
      <c r="TA8" s="3494"/>
      <c r="TB8" s="3494"/>
      <c r="TC8" s="3494"/>
      <c r="TD8" s="3494"/>
      <c r="TE8" s="3494"/>
      <c r="TF8" s="3494"/>
      <c r="TG8" s="3494"/>
      <c r="TH8" s="3494"/>
      <c r="TI8" s="3494"/>
      <c r="TJ8" s="3494"/>
      <c r="TK8" s="3494"/>
      <c r="TL8" s="3494"/>
      <c r="TM8" s="3494"/>
      <c r="TN8" s="3494"/>
      <c r="TO8" s="3494"/>
      <c r="TP8" s="3494"/>
      <c r="TQ8" s="3494"/>
      <c r="TR8" s="3494"/>
      <c r="TS8" s="3494"/>
      <c r="TT8" s="3494"/>
      <c r="TU8" s="3494"/>
      <c r="TV8" s="3494"/>
      <c r="TW8" s="3494"/>
      <c r="TX8" s="3494"/>
      <c r="TY8" s="3494"/>
      <c r="TZ8" s="3494"/>
      <c r="UA8" s="3494"/>
      <c r="UB8" s="3494"/>
      <c r="UC8" s="3494"/>
      <c r="UD8" s="3494"/>
      <c r="UE8" s="3494"/>
      <c r="UF8" s="3494"/>
      <c r="UG8" s="3494"/>
      <c r="UH8" s="3494"/>
      <c r="UI8" s="3494"/>
      <c r="UJ8" s="3494"/>
      <c r="UK8" s="3494"/>
      <c r="UL8" s="3494"/>
      <c r="UM8" s="3494"/>
      <c r="UN8" s="3494"/>
      <c r="UO8" s="3494"/>
      <c r="UP8" s="3494"/>
      <c r="UQ8" s="3494"/>
      <c r="UR8" s="3494"/>
      <c r="US8" s="3494"/>
      <c r="UT8" s="3494"/>
      <c r="UU8" s="3494"/>
      <c r="UV8" s="3494"/>
      <c r="UW8" s="3494"/>
      <c r="UX8" s="3494"/>
      <c r="UY8" s="3494"/>
      <c r="UZ8" s="3494"/>
      <c r="VA8" s="3494"/>
      <c r="VB8" s="3494"/>
      <c r="VC8" s="3494"/>
      <c r="VD8" s="3494"/>
      <c r="VE8" s="3494"/>
      <c r="VF8" s="3494"/>
      <c r="VG8" s="3494"/>
      <c r="VH8" s="3494"/>
      <c r="VI8" s="3494"/>
      <c r="VJ8" s="3494"/>
      <c r="VK8" s="3494"/>
      <c r="VL8" s="3494"/>
      <c r="VM8" s="3494"/>
      <c r="VN8" s="3494"/>
      <c r="VO8" s="3494"/>
      <c r="VP8" s="3494"/>
      <c r="VQ8" s="3494"/>
      <c r="VR8" s="3494"/>
      <c r="VS8" s="3494"/>
      <c r="VT8" s="3494"/>
      <c r="VU8" s="3494"/>
      <c r="VV8" s="3494"/>
      <c r="VW8" s="3494"/>
      <c r="VX8" s="3494"/>
      <c r="VY8" s="3494"/>
      <c r="VZ8" s="3494"/>
      <c r="WA8" s="3494"/>
      <c r="WB8" s="3494"/>
      <c r="WC8" s="3494"/>
      <c r="WD8" s="3494"/>
      <c r="WE8" s="3494"/>
      <c r="WF8" s="3494"/>
      <c r="WG8" s="3494"/>
      <c r="WH8" s="3494"/>
      <c r="WI8" s="3494"/>
      <c r="WJ8" s="3494"/>
      <c r="WK8" s="3494"/>
      <c r="WL8" s="3494"/>
      <c r="WM8" s="3494"/>
      <c r="WN8" s="3494"/>
      <c r="WO8" s="3494"/>
      <c r="WP8" s="3494"/>
      <c r="WQ8" s="3494"/>
      <c r="WR8" s="3494"/>
      <c r="WS8" s="3494"/>
      <c r="WT8" s="3494"/>
      <c r="WU8" s="3494"/>
      <c r="WV8" s="3494"/>
      <c r="WW8" s="3494"/>
      <c r="WX8" s="3494"/>
      <c r="WY8" s="3494"/>
      <c r="WZ8" s="3494"/>
      <c r="XA8" s="3494"/>
      <c r="XB8" s="3494"/>
      <c r="XC8" s="3494"/>
      <c r="XD8" s="3494"/>
      <c r="XE8" s="3494"/>
      <c r="XF8" s="3494"/>
      <c r="XG8" s="3494"/>
      <c r="XH8" s="3494"/>
      <c r="XI8" s="3494"/>
      <c r="XJ8" s="3494"/>
      <c r="XK8" s="3494"/>
      <c r="XL8" s="3494"/>
      <c r="XM8" s="3494"/>
      <c r="XN8" s="3494"/>
      <c r="XO8" s="3494"/>
      <c r="XP8" s="3494"/>
      <c r="XQ8" s="3494"/>
      <c r="XR8" s="3494"/>
      <c r="XS8" s="3494"/>
      <c r="XT8" s="3494"/>
      <c r="XU8" s="3494"/>
      <c r="XV8" s="3494"/>
      <c r="XW8" s="3494"/>
      <c r="XX8" s="3494"/>
      <c r="XY8" s="3494"/>
      <c r="XZ8" s="3494"/>
      <c r="YA8" s="3494"/>
      <c r="YB8" s="3494"/>
      <c r="YC8" s="3494"/>
      <c r="YD8" s="3494"/>
      <c r="YE8" s="3494"/>
      <c r="YF8" s="3494"/>
      <c r="YG8" s="3494"/>
      <c r="YH8" s="3494"/>
      <c r="YI8" s="3494"/>
      <c r="YJ8" s="3494"/>
      <c r="YK8" s="3494"/>
      <c r="YL8" s="3494"/>
      <c r="YM8" s="3494"/>
      <c r="YN8" s="3494"/>
      <c r="YO8" s="3494"/>
      <c r="YP8" s="3494"/>
      <c r="YQ8" s="3494"/>
      <c r="YR8" s="3494"/>
      <c r="YS8" s="3494"/>
      <c r="YT8" s="3494"/>
      <c r="YU8" s="3494"/>
      <c r="YV8" s="3494"/>
      <c r="YW8" s="3494"/>
      <c r="YX8" s="3494"/>
      <c r="YY8" s="3494"/>
      <c r="YZ8" s="3494"/>
      <c r="ZA8" s="3494"/>
      <c r="ZB8" s="3494"/>
      <c r="ZC8" s="3494"/>
      <c r="ZD8" s="3494"/>
      <c r="ZE8" s="3494"/>
      <c r="ZF8" s="3494"/>
      <c r="ZG8" s="3494"/>
      <c r="ZH8" s="3494"/>
      <c r="ZI8" s="3494"/>
      <c r="ZJ8" s="3494"/>
      <c r="ZK8" s="3494"/>
      <c r="ZL8" s="3494"/>
      <c r="ZM8" s="3494"/>
      <c r="ZN8" s="3494"/>
      <c r="ZO8" s="3494"/>
      <c r="ZP8" s="3494"/>
      <c r="ZQ8" s="3494"/>
      <c r="ZR8" s="3494"/>
      <c r="ZS8" s="3494"/>
      <c r="ZT8" s="3494"/>
      <c r="ZU8" s="3494"/>
      <c r="ZV8" s="3494"/>
      <c r="ZW8" s="3494"/>
      <c r="ZX8" s="3494"/>
      <c r="ZY8" s="3494"/>
      <c r="ZZ8" s="3494"/>
      <c r="AAA8" s="3494"/>
      <c r="AAB8" s="3494"/>
      <c r="AAC8" s="3494"/>
      <c r="AAD8" s="3494"/>
      <c r="AAE8" s="3494"/>
      <c r="AAF8" s="3494"/>
      <c r="AAG8" s="3494"/>
      <c r="AAH8" s="3494"/>
      <c r="AAI8" s="3494"/>
      <c r="AAJ8" s="3494"/>
      <c r="AAK8" s="3494"/>
      <c r="AAL8" s="3494"/>
      <c r="AAM8" s="3494"/>
      <c r="AAN8" s="3494"/>
      <c r="AAO8" s="3494"/>
      <c r="AAP8" s="3494"/>
      <c r="AAQ8" s="3494"/>
      <c r="AAR8" s="3494"/>
      <c r="AAS8" s="3494"/>
      <c r="AAT8" s="3494"/>
      <c r="AAU8" s="3494"/>
      <c r="AAV8" s="3494"/>
      <c r="AAW8" s="3494"/>
      <c r="AAX8" s="3494"/>
      <c r="AAY8" s="3494"/>
      <c r="AAZ8" s="3494"/>
      <c r="ABA8" s="3494"/>
      <c r="ABB8" s="3494"/>
      <c r="ABC8" s="3494"/>
      <c r="ABD8" s="3494"/>
      <c r="ABE8" s="3494"/>
      <c r="ABF8" s="3494"/>
      <c r="ABG8" s="3494"/>
      <c r="ABH8" s="3494"/>
      <c r="ABI8" s="3494"/>
      <c r="ABJ8" s="3494"/>
      <c r="ABK8" s="3494"/>
      <c r="ABL8" s="3494"/>
      <c r="ABM8" s="3494"/>
      <c r="ABN8" s="3494"/>
      <c r="ABO8" s="3494"/>
      <c r="ABP8" s="3494"/>
      <c r="ABQ8" s="3494"/>
      <c r="ABR8" s="3494"/>
      <c r="ABS8" s="3494"/>
      <c r="ABT8" s="3494"/>
      <c r="ABU8" s="3494"/>
      <c r="ABV8" s="3494"/>
      <c r="ABW8" s="3494"/>
      <c r="ABX8" s="3494"/>
      <c r="ABY8" s="3494"/>
      <c r="ABZ8" s="3494"/>
      <c r="ACA8" s="3494"/>
      <c r="ACB8" s="3494"/>
      <c r="ACC8" s="3494"/>
      <c r="ACD8" s="3494"/>
      <c r="ACE8" s="3494"/>
      <c r="ACF8" s="3494"/>
      <c r="ACG8" s="3494"/>
      <c r="ACH8" s="3494"/>
      <c r="ACI8" s="3494"/>
      <c r="ACJ8" s="3494"/>
      <c r="ACK8" s="3494"/>
      <c r="ACL8" s="3494"/>
      <c r="ACM8" s="3494"/>
      <c r="ACN8" s="3494"/>
      <c r="ACO8" s="3494"/>
      <c r="ACP8" s="3494"/>
      <c r="ACQ8" s="3494"/>
      <c r="ACR8" s="3494"/>
      <c r="ACS8" s="3494"/>
      <c r="ACT8" s="3494"/>
      <c r="ACU8" s="3494"/>
      <c r="ACV8" s="3494"/>
      <c r="ACW8" s="3494"/>
      <c r="ACX8" s="3494"/>
      <c r="ACY8" s="3494"/>
      <c r="ACZ8" s="3494"/>
      <c r="ADA8" s="3494"/>
      <c r="ADB8" s="3494"/>
      <c r="ADC8" s="3494"/>
      <c r="ADD8" s="3494"/>
      <c r="ADE8" s="3494"/>
      <c r="ADF8" s="3494"/>
      <c r="ADG8" s="3494"/>
      <c r="ADH8" s="3494"/>
      <c r="ADI8" s="3494"/>
      <c r="ADJ8" s="3494"/>
      <c r="ADK8" s="3494"/>
      <c r="ADL8" s="3494"/>
      <c r="ADM8" s="3494"/>
      <c r="ADN8" s="3494"/>
      <c r="ADO8" s="3494"/>
      <c r="ADP8" s="3494"/>
      <c r="ADQ8" s="3494"/>
      <c r="ADR8" s="3494"/>
      <c r="ADS8" s="3494"/>
      <c r="ADT8" s="3494"/>
      <c r="ADU8" s="3494"/>
      <c r="ADV8" s="3494"/>
      <c r="ADW8" s="3494"/>
      <c r="ADX8" s="3494"/>
      <c r="ADY8" s="3494"/>
      <c r="ADZ8" s="3494"/>
      <c r="AEA8" s="3494"/>
      <c r="AEB8" s="3494"/>
      <c r="AEC8" s="3494"/>
      <c r="AED8" s="3494"/>
      <c r="AEE8" s="3494"/>
      <c r="AEF8" s="3494"/>
      <c r="AEG8" s="3494"/>
      <c r="AEH8" s="3494"/>
      <c r="AEI8" s="3494"/>
      <c r="AEJ8" s="3494"/>
      <c r="AEK8" s="3494"/>
      <c r="AEL8" s="3494"/>
      <c r="AEM8" s="3494"/>
      <c r="AEN8" s="3494"/>
      <c r="AEO8" s="3494"/>
      <c r="AEP8" s="3494"/>
      <c r="AEQ8" s="3494"/>
      <c r="AER8" s="3494"/>
      <c r="AES8" s="3494"/>
      <c r="AET8" s="3494"/>
      <c r="AEU8" s="3494"/>
      <c r="AEV8" s="3494"/>
      <c r="AEW8" s="3494"/>
      <c r="AEX8" s="3494"/>
      <c r="AEY8" s="3494"/>
      <c r="AEZ8" s="3494"/>
      <c r="AFA8" s="3494"/>
      <c r="AFB8" s="3494"/>
      <c r="AFC8" s="3494"/>
      <c r="AFD8" s="3494"/>
      <c r="AFE8" s="3494"/>
      <c r="AFF8" s="3494"/>
      <c r="AFG8" s="3494"/>
      <c r="AFH8" s="3494"/>
      <c r="AFI8" s="3494"/>
      <c r="AFJ8" s="3494"/>
      <c r="AFK8" s="3494"/>
      <c r="AFL8" s="3494"/>
      <c r="AFM8" s="3494"/>
      <c r="AFN8" s="3494"/>
      <c r="AFO8" s="3494"/>
      <c r="AFP8" s="3494"/>
      <c r="AFQ8" s="3494"/>
      <c r="AFR8" s="3494"/>
      <c r="AFS8" s="3494"/>
      <c r="AFT8" s="3494"/>
      <c r="AFU8" s="3494"/>
      <c r="AFV8" s="3494"/>
      <c r="AFW8" s="3494"/>
      <c r="AFX8" s="3494"/>
      <c r="AFY8" s="3494"/>
      <c r="AFZ8" s="3494"/>
      <c r="AGA8" s="3494"/>
      <c r="AGB8" s="3494"/>
      <c r="AGC8" s="3494"/>
      <c r="AGD8" s="3494"/>
      <c r="AGE8" s="3494"/>
      <c r="AGF8" s="3494"/>
      <c r="AGG8" s="3494"/>
      <c r="AGH8" s="3494"/>
      <c r="AGI8" s="3494"/>
      <c r="AGJ8" s="3494"/>
      <c r="AGK8" s="3494"/>
      <c r="AGL8" s="3494"/>
      <c r="AGM8" s="3494"/>
      <c r="AGN8" s="3494"/>
      <c r="AGO8" s="3494"/>
      <c r="AGP8" s="3494"/>
      <c r="AGQ8" s="3494"/>
      <c r="AGR8" s="3494"/>
      <c r="AGS8" s="3494"/>
      <c r="AGT8" s="3494"/>
      <c r="AGU8" s="3494"/>
      <c r="AGV8" s="3494"/>
      <c r="AGW8" s="3494"/>
      <c r="AGX8" s="3494"/>
      <c r="AGY8" s="3494"/>
      <c r="AGZ8" s="3494"/>
      <c r="AHA8" s="3494"/>
      <c r="AHB8" s="3494"/>
      <c r="AHC8" s="3494"/>
      <c r="AHD8" s="3494"/>
      <c r="AHE8" s="3494"/>
      <c r="AHF8" s="3494"/>
      <c r="AHG8" s="3494"/>
      <c r="AHH8" s="3494"/>
      <c r="AHI8" s="3494"/>
      <c r="AHJ8" s="3494"/>
      <c r="AHK8" s="3494"/>
      <c r="AHL8" s="3494"/>
      <c r="AHM8" s="3494"/>
      <c r="AHN8" s="3494"/>
      <c r="AHO8" s="3494"/>
      <c r="AHP8" s="3494"/>
      <c r="AHQ8" s="3494"/>
      <c r="AHR8" s="3494"/>
      <c r="AHS8" s="3494"/>
      <c r="AHT8" s="3494"/>
      <c r="AHU8" s="3494"/>
      <c r="AHV8" s="3494"/>
      <c r="AHW8" s="3494"/>
      <c r="AHX8" s="3494"/>
      <c r="AHY8" s="3494"/>
      <c r="AHZ8" s="3494"/>
      <c r="AIA8" s="3494"/>
      <c r="AIB8" s="3494"/>
      <c r="AIC8" s="3494"/>
      <c r="AID8" s="3494"/>
      <c r="AIE8" s="3494"/>
      <c r="AIF8" s="3494"/>
      <c r="AIG8" s="3494"/>
      <c r="AIH8" s="3494"/>
      <c r="AII8" s="3494"/>
      <c r="AIJ8" s="3494"/>
      <c r="AIK8" s="3494"/>
      <c r="AIL8" s="3494"/>
      <c r="AIM8" s="3494"/>
      <c r="AIN8" s="3494"/>
      <c r="AIO8" s="3494"/>
      <c r="AIP8" s="3494"/>
      <c r="AIQ8" s="3494"/>
      <c r="AIR8" s="3494"/>
      <c r="AIS8" s="3494"/>
      <c r="AIT8" s="3494"/>
      <c r="AIU8" s="3494"/>
      <c r="AIV8" s="3494"/>
      <c r="AIW8" s="3494"/>
      <c r="AIX8" s="3494"/>
      <c r="AIY8" s="3494"/>
      <c r="AIZ8" s="3494"/>
      <c r="AJA8" s="3494"/>
      <c r="AJB8" s="3494"/>
      <c r="AJC8" s="3494"/>
      <c r="AJD8" s="3494"/>
      <c r="AJE8" s="3494"/>
      <c r="AJF8" s="3494"/>
      <c r="AJG8" s="3494"/>
      <c r="AJH8" s="3494"/>
      <c r="AJI8" s="3494"/>
      <c r="AJJ8" s="3494"/>
      <c r="AJK8" s="3494"/>
      <c r="AJL8" s="3494"/>
      <c r="AJM8" s="3494"/>
      <c r="AJN8" s="3494"/>
      <c r="AJO8" s="3494"/>
      <c r="AJP8" s="3494"/>
      <c r="AJQ8" s="3494"/>
      <c r="AJR8" s="3494"/>
      <c r="AJS8" s="3494"/>
      <c r="AJT8" s="3494"/>
      <c r="AJU8" s="3494"/>
      <c r="AJV8" s="3494"/>
      <c r="AJW8" s="3494"/>
      <c r="AJX8" s="3494"/>
      <c r="AJY8" s="3494"/>
      <c r="AJZ8" s="3494"/>
      <c r="AKA8" s="3494"/>
      <c r="AKB8" s="3494"/>
      <c r="AKC8" s="3494"/>
      <c r="AKD8" s="3494"/>
      <c r="AKE8" s="3494"/>
      <c r="AKF8" s="3494"/>
      <c r="AKG8" s="3494"/>
      <c r="AKH8" s="3494"/>
      <c r="AKI8" s="3494"/>
      <c r="AKJ8" s="3494"/>
      <c r="AKK8" s="3494"/>
      <c r="AKL8" s="3494"/>
      <c r="AKM8" s="3494"/>
      <c r="AKN8" s="3494"/>
      <c r="AKO8" s="3494"/>
      <c r="AKP8" s="3494"/>
      <c r="AKQ8" s="3494"/>
      <c r="AKR8" s="3494"/>
      <c r="AKS8" s="3494"/>
      <c r="AKT8" s="3494"/>
      <c r="AKU8" s="3494"/>
      <c r="AKV8" s="3494"/>
      <c r="AKW8" s="3494"/>
      <c r="AKX8" s="3494"/>
      <c r="AKY8" s="3494"/>
      <c r="AKZ8" s="3494"/>
      <c r="ALA8" s="3494"/>
      <c r="ALB8" s="3494"/>
      <c r="ALC8" s="3494"/>
      <c r="ALD8" s="3494"/>
      <c r="ALE8" s="3494"/>
      <c r="ALF8" s="3494"/>
      <c r="ALG8" s="3494"/>
      <c r="ALH8" s="3494"/>
      <c r="ALI8" s="3494"/>
      <c r="ALJ8" s="3494"/>
      <c r="ALK8" s="3494"/>
      <c r="ALL8" s="3494"/>
      <c r="ALM8" s="3494"/>
      <c r="ALN8" s="3494"/>
      <c r="ALO8" s="3494"/>
      <c r="ALP8" s="3494"/>
      <c r="ALQ8" s="3494"/>
      <c r="ALR8" s="3494"/>
      <c r="ALS8" s="3494"/>
      <c r="ALT8" s="3494"/>
      <c r="ALU8" s="3494"/>
      <c r="ALV8" s="3494"/>
      <c r="ALW8" s="3494"/>
      <c r="ALX8" s="3494"/>
      <c r="ALY8" s="3494"/>
      <c r="ALZ8" s="3494"/>
      <c r="AMA8" s="3494"/>
      <c r="AMB8" s="3494"/>
      <c r="AMC8" s="3494"/>
      <c r="AMD8" s="3494"/>
      <c r="AME8" s="3494"/>
      <c r="AMF8" s="3494"/>
      <c r="AMG8" s="3494"/>
      <c r="AMH8" s="3494"/>
      <c r="AMI8" s="3494"/>
      <c r="AMJ8" s="3494"/>
      <c r="AMK8" s="3494"/>
      <c r="AML8" s="3494"/>
      <c r="AMM8" s="3494"/>
      <c r="AMN8" s="3494"/>
      <c r="AMO8" s="3494"/>
      <c r="AMP8" s="3494"/>
      <c r="AMQ8" s="3494"/>
      <c r="AMR8" s="3494"/>
      <c r="AMS8" s="3494"/>
      <c r="AMT8" s="3494"/>
      <c r="AMU8" s="3494"/>
      <c r="AMV8" s="3494"/>
      <c r="AMW8" s="3494"/>
      <c r="AMX8" s="3494"/>
      <c r="AMY8" s="3494"/>
      <c r="AMZ8" s="3494"/>
      <c r="ANA8" s="3494"/>
      <c r="ANB8" s="3494"/>
      <c r="ANC8" s="3494"/>
      <c r="AND8" s="3494"/>
      <c r="ANE8" s="3494"/>
      <c r="ANF8" s="3494"/>
      <c r="ANG8" s="3494"/>
      <c r="ANH8" s="3494"/>
      <c r="ANI8" s="3494"/>
      <c r="ANJ8" s="3494"/>
      <c r="ANK8" s="3494"/>
      <c r="ANL8" s="3494"/>
      <c r="ANM8" s="3494"/>
      <c r="ANN8" s="3494"/>
      <c r="ANO8" s="3494"/>
      <c r="ANP8" s="3494"/>
      <c r="ANQ8" s="3494"/>
      <c r="ANR8" s="3494"/>
      <c r="ANS8" s="3494"/>
      <c r="ANT8" s="3494"/>
      <c r="ANU8" s="3494"/>
      <c r="ANV8" s="3494"/>
      <c r="ANW8" s="3494"/>
      <c r="ANX8" s="3494"/>
      <c r="ANY8" s="3494"/>
      <c r="ANZ8" s="3494"/>
      <c r="AOA8" s="3494"/>
      <c r="AOB8" s="3494"/>
      <c r="AOC8" s="3494"/>
      <c r="AOD8" s="3494"/>
      <c r="AOE8" s="3494"/>
      <c r="AOF8" s="3494"/>
      <c r="AOG8" s="3494"/>
      <c r="AOH8" s="3494"/>
      <c r="AOI8" s="3494"/>
      <c r="AOJ8" s="3494"/>
      <c r="AOK8" s="3494"/>
      <c r="AOL8" s="3494"/>
      <c r="AOM8" s="3494"/>
      <c r="AON8" s="3494"/>
      <c r="AOO8" s="3494"/>
      <c r="AOP8" s="3494"/>
      <c r="AOQ8" s="3494"/>
      <c r="AOR8" s="3494"/>
      <c r="AOS8" s="3494"/>
      <c r="AOT8" s="3494"/>
      <c r="AOU8" s="3494"/>
      <c r="AOV8" s="3494"/>
      <c r="AOW8" s="3494"/>
      <c r="AOX8" s="3494"/>
      <c r="AOY8" s="3494"/>
      <c r="AOZ8" s="3494"/>
      <c r="APA8" s="3494"/>
      <c r="APB8" s="3494"/>
      <c r="APC8" s="3494"/>
      <c r="APD8" s="3494"/>
      <c r="APE8" s="3494"/>
      <c r="APF8" s="3494"/>
      <c r="APG8" s="3494"/>
      <c r="APH8" s="3494"/>
      <c r="API8" s="3494"/>
      <c r="APJ8" s="3494"/>
      <c r="APK8" s="3494"/>
      <c r="APL8" s="3494"/>
      <c r="APM8" s="3494"/>
      <c r="APN8" s="3494"/>
      <c r="APO8" s="3494"/>
      <c r="APP8" s="3494"/>
      <c r="APQ8" s="3494"/>
      <c r="APR8" s="3494"/>
      <c r="APS8" s="3494"/>
      <c r="APT8" s="3494"/>
      <c r="APU8" s="3494"/>
      <c r="APV8" s="3494"/>
      <c r="APW8" s="3494"/>
      <c r="APX8" s="3494"/>
      <c r="APY8" s="3494"/>
      <c r="APZ8" s="3494"/>
      <c r="AQA8" s="3494"/>
      <c r="AQB8" s="3494"/>
      <c r="AQC8" s="3494"/>
      <c r="AQD8" s="3494"/>
      <c r="AQE8" s="3494"/>
      <c r="AQF8" s="3494"/>
      <c r="AQG8" s="3494"/>
      <c r="AQH8" s="3494"/>
      <c r="AQI8" s="3494"/>
      <c r="AQJ8" s="3494"/>
      <c r="AQK8" s="3494"/>
      <c r="AQL8" s="3494"/>
      <c r="AQM8" s="3494"/>
      <c r="AQN8" s="3494"/>
      <c r="AQO8" s="3494"/>
      <c r="AQP8" s="3494"/>
      <c r="AQQ8" s="3494"/>
      <c r="AQR8" s="3494"/>
      <c r="AQS8" s="3494"/>
      <c r="AQT8" s="3494"/>
      <c r="AQU8" s="3494"/>
      <c r="AQV8" s="3494"/>
      <c r="AQW8" s="3494"/>
      <c r="AQX8" s="3494"/>
      <c r="AQY8" s="3494"/>
      <c r="AQZ8" s="3494"/>
      <c r="ARA8" s="3494"/>
      <c r="ARB8" s="3494"/>
      <c r="ARC8" s="3494"/>
      <c r="ARD8" s="3494"/>
      <c r="ARE8" s="3494"/>
      <c r="ARF8" s="3494"/>
      <c r="ARG8" s="3494"/>
      <c r="ARH8" s="3494"/>
      <c r="ARI8" s="3494"/>
      <c r="ARJ8" s="3494"/>
      <c r="ARK8" s="3494"/>
      <c r="ARL8" s="3494"/>
      <c r="ARM8" s="3494"/>
      <c r="ARN8" s="3494"/>
      <c r="ARO8" s="3494"/>
      <c r="ARP8" s="3494"/>
      <c r="ARQ8" s="3494"/>
      <c r="ARR8" s="3494"/>
      <c r="ARS8" s="3494"/>
      <c r="ART8" s="3494"/>
      <c r="ARU8" s="3494"/>
      <c r="ARV8" s="3494"/>
      <c r="ARW8" s="3494"/>
      <c r="ARX8" s="3494"/>
      <c r="ARY8" s="3494"/>
      <c r="ARZ8" s="3494"/>
      <c r="ASA8" s="3494"/>
      <c r="ASB8" s="3494"/>
      <c r="ASC8" s="3494"/>
      <c r="ASD8" s="3494"/>
      <c r="ASE8" s="3494"/>
      <c r="ASF8" s="3494"/>
      <c r="ASG8" s="3494"/>
      <c r="ASH8" s="3494"/>
      <c r="ASI8" s="3494"/>
      <c r="ASJ8" s="3494"/>
      <c r="ASK8" s="3494"/>
      <c r="ASL8" s="3494"/>
      <c r="ASM8" s="3494"/>
      <c r="ASN8" s="3494"/>
      <c r="ASO8" s="3494"/>
      <c r="ASP8" s="3494"/>
      <c r="ASQ8" s="3494"/>
      <c r="ASR8" s="3494"/>
      <c r="ASS8" s="3494"/>
      <c r="AST8" s="3494"/>
      <c r="ASU8" s="3494"/>
      <c r="ASV8" s="3494"/>
      <c r="ASW8" s="3494"/>
      <c r="ASX8" s="3494"/>
      <c r="ASY8" s="3494"/>
      <c r="ASZ8" s="3494"/>
      <c r="ATA8" s="3494"/>
      <c r="ATB8" s="3494"/>
      <c r="ATC8" s="3494"/>
      <c r="ATD8" s="3494"/>
      <c r="ATE8" s="3494"/>
      <c r="ATF8" s="3494"/>
      <c r="ATG8" s="3494"/>
      <c r="ATH8" s="3494"/>
      <c r="ATI8" s="3494"/>
      <c r="ATJ8" s="3494"/>
      <c r="ATK8" s="3494"/>
      <c r="ATL8" s="3494"/>
      <c r="ATM8" s="3494"/>
      <c r="ATN8" s="3494"/>
      <c r="ATO8" s="3494"/>
      <c r="ATP8" s="3494"/>
      <c r="ATQ8" s="3494"/>
      <c r="ATR8" s="3494"/>
      <c r="ATS8" s="3494"/>
      <c r="ATT8" s="3494"/>
      <c r="ATU8" s="3494"/>
      <c r="ATV8" s="3494"/>
      <c r="ATW8" s="3494"/>
      <c r="ATX8" s="3494"/>
      <c r="ATY8" s="3494"/>
      <c r="ATZ8" s="3494"/>
      <c r="AUA8" s="3494"/>
      <c r="AUB8" s="3494"/>
      <c r="AUC8" s="3494"/>
      <c r="AUD8" s="3494"/>
      <c r="AUE8" s="3494"/>
      <c r="AUF8" s="3494"/>
      <c r="AUG8" s="3494"/>
      <c r="AUH8" s="3494"/>
      <c r="AUI8" s="3494"/>
      <c r="AUJ8" s="3494"/>
      <c r="AUK8" s="3494"/>
      <c r="AUL8" s="3494"/>
      <c r="AUM8" s="3494"/>
      <c r="AUN8" s="3494"/>
      <c r="AUO8" s="3494"/>
      <c r="AUP8" s="3494"/>
      <c r="AUQ8" s="3494"/>
      <c r="AUR8" s="3494"/>
      <c r="AUS8" s="3494"/>
      <c r="AUT8" s="3494"/>
      <c r="AUU8" s="3494"/>
      <c r="AUV8" s="3494"/>
      <c r="AUW8" s="3494"/>
      <c r="AUX8" s="3494"/>
      <c r="AUY8" s="3494"/>
      <c r="AUZ8" s="3494"/>
      <c r="AVA8" s="3494"/>
      <c r="AVB8" s="3494"/>
      <c r="AVC8" s="3494"/>
      <c r="AVD8" s="3494"/>
      <c r="AVE8" s="3494"/>
      <c r="AVF8" s="3494"/>
      <c r="AVG8" s="3494"/>
      <c r="AVH8" s="3494"/>
      <c r="AVI8" s="3494"/>
      <c r="AVJ8" s="3494"/>
      <c r="AVK8" s="3494"/>
      <c r="AVL8" s="3494"/>
      <c r="AVM8" s="3494"/>
      <c r="AVN8" s="3494"/>
      <c r="AVO8" s="3494"/>
      <c r="AVP8" s="3494"/>
      <c r="AVQ8" s="3494"/>
      <c r="AVR8" s="3494"/>
      <c r="AVS8" s="3494"/>
      <c r="AVT8" s="3494"/>
      <c r="AVU8" s="3494"/>
      <c r="AVV8" s="3494"/>
      <c r="AVW8" s="3494"/>
      <c r="AVX8" s="3494"/>
      <c r="AVY8" s="3494"/>
      <c r="AVZ8" s="3494"/>
      <c r="AWA8" s="3494"/>
      <c r="AWB8" s="3494"/>
      <c r="AWC8" s="3494"/>
      <c r="AWD8" s="3494"/>
      <c r="AWE8" s="3494"/>
      <c r="AWF8" s="3494"/>
      <c r="AWG8" s="3494"/>
      <c r="AWH8" s="3494"/>
      <c r="AWI8" s="3494"/>
      <c r="AWJ8" s="3494"/>
      <c r="AWK8" s="3494"/>
      <c r="AWL8" s="3494"/>
      <c r="AWM8" s="3494"/>
      <c r="AWN8" s="3494"/>
      <c r="AWO8" s="3494"/>
      <c r="AWP8" s="3494"/>
      <c r="AWQ8" s="3494"/>
      <c r="AWR8" s="3494"/>
      <c r="AWS8" s="3494"/>
      <c r="AWT8" s="3494"/>
      <c r="AWU8" s="3494"/>
      <c r="AWV8" s="3494"/>
      <c r="AWW8" s="3494"/>
      <c r="AWX8" s="3494"/>
      <c r="AWY8" s="3494"/>
      <c r="AWZ8" s="3494"/>
      <c r="AXA8" s="3494"/>
      <c r="AXB8" s="3494"/>
      <c r="AXC8" s="3494"/>
      <c r="AXD8" s="3494"/>
      <c r="AXE8" s="3494"/>
      <c r="AXF8" s="3494"/>
      <c r="AXG8" s="3494"/>
      <c r="AXH8" s="3494"/>
      <c r="AXI8" s="3494"/>
      <c r="AXJ8" s="3494"/>
      <c r="AXK8" s="3494"/>
      <c r="AXL8" s="3494"/>
      <c r="AXM8" s="3494"/>
      <c r="AXN8" s="3494"/>
      <c r="AXO8" s="3494"/>
      <c r="AXP8" s="3494"/>
      <c r="AXQ8" s="3494"/>
      <c r="AXR8" s="3494"/>
      <c r="AXS8" s="3494"/>
      <c r="AXT8" s="3494"/>
      <c r="AXU8" s="3494"/>
      <c r="AXV8" s="3494"/>
      <c r="AXW8" s="3494"/>
      <c r="AXX8" s="3494"/>
      <c r="AXY8" s="3494"/>
      <c r="AXZ8" s="3494"/>
      <c r="AYA8" s="3494"/>
      <c r="AYB8" s="3494"/>
      <c r="AYC8" s="3494"/>
      <c r="AYD8" s="3494"/>
      <c r="AYE8" s="3494"/>
      <c r="AYF8" s="3494"/>
      <c r="AYG8" s="3494"/>
      <c r="AYH8" s="3494"/>
      <c r="AYI8" s="3494"/>
      <c r="AYJ8" s="3494"/>
      <c r="AYK8" s="3494"/>
      <c r="AYL8" s="3494"/>
      <c r="AYM8" s="3494"/>
      <c r="AYN8" s="3494"/>
      <c r="AYO8" s="3494"/>
      <c r="AYP8" s="3494"/>
      <c r="AYQ8" s="3494"/>
      <c r="AYR8" s="3494"/>
      <c r="AYS8" s="3494"/>
      <c r="AYT8" s="3494"/>
      <c r="AYU8" s="3494"/>
      <c r="AYV8" s="3494"/>
      <c r="AYW8" s="3494"/>
      <c r="AYX8" s="3494"/>
      <c r="AYY8" s="3494"/>
      <c r="AYZ8" s="3494"/>
      <c r="AZA8" s="3494"/>
      <c r="AZB8" s="3494"/>
      <c r="AZC8" s="3494"/>
      <c r="AZD8" s="3494"/>
      <c r="AZE8" s="3494"/>
      <c r="AZF8" s="3494"/>
      <c r="AZG8" s="3494"/>
      <c r="AZH8" s="3494"/>
      <c r="AZI8" s="3494"/>
      <c r="AZJ8" s="3494"/>
      <c r="AZK8" s="3494"/>
      <c r="AZL8" s="3494"/>
      <c r="AZM8" s="3494"/>
      <c r="AZN8" s="3494"/>
      <c r="AZO8" s="3494"/>
      <c r="AZP8" s="3494"/>
      <c r="AZQ8" s="3494"/>
      <c r="AZR8" s="3494"/>
      <c r="AZS8" s="3494"/>
      <c r="AZT8" s="3494"/>
      <c r="AZU8" s="3494"/>
      <c r="AZV8" s="3494"/>
      <c r="AZW8" s="3494"/>
      <c r="AZX8" s="3494"/>
      <c r="AZY8" s="3494"/>
      <c r="AZZ8" s="3494"/>
      <c r="BAA8" s="3494"/>
      <c r="BAB8" s="3494"/>
      <c r="BAC8" s="3494"/>
      <c r="BAD8" s="3494"/>
      <c r="BAE8" s="3494"/>
      <c r="BAF8" s="3494"/>
      <c r="BAG8" s="3494"/>
      <c r="BAH8" s="3494"/>
      <c r="BAI8" s="3494"/>
      <c r="BAJ8" s="3494"/>
      <c r="BAK8" s="3494"/>
      <c r="BAL8" s="3494"/>
      <c r="BAM8" s="3494"/>
      <c r="BAN8" s="3494"/>
      <c r="BAO8" s="3494"/>
      <c r="BAP8" s="3494"/>
      <c r="BAQ8" s="3494"/>
      <c r="BAR8" s="3494"/>
      <c r="BAS8" s="3494"/>
      <c r="BAT8" s="3494"/>
      <c r="BAU8" s="3494"/>
      <c r="BAV8" s="3494"/>
      <c r="BAW8" s="3494"/>
      <c r="BAX8" s="3494"/>
      <c r="BAY8" s="3494"/>
      <c r="BAZ8" s="3494"/>
      <c r="BBA8" s="3494"/>
      <c r="BBB8" s="3494"/>
      <c r="BBC8" s="3494"/>
      <c r="BBD8" s="3494"/>
      <c r="BBE8" s="3494"/>
      <c r="BBF8" s="3494"/>
      <c r="BBG8" s="3494"/>
      <c r="BBH8" s="3494"/>
      <c r="BBI8" s="3494"/>
      <c r="BBJ8" s="3494"/>
      <c r="BBK8" s="3494"/>
      <c r="BBL8" s="3494"/>
      <c r="BBM8" s="3494"/>
      <c r="BBN8" s="3494"/>
      <c r="BBO8" s="3494"/>
      <c r="BBP8" s="3494"/>
      <c r="BBQ8" s="3494"/>
      <c r="BBR8" s="3494"/>
      <c r="BBS8" s="3494"/>
      <c r="BBT8" s="3494"/>
      <c r="BBU8" s="3494"/>
      <c r="BBV8" s="3494"/>
      <c r="BBW8" s="3494"/>
      <c r="BBX8" s="3494"/>
      <c r="BBY8" s="3494"/>
      <c r="BBZ8" s="3494"/>
      <c r="BCA8" s="3494"/>
      <c r="BCB8" s="3494"/>
      <c r="BCC8" s="3494"/>
      <c r="BCD8" s="3494"/>
      <c r="BCE8" s="3494"/>
      <c r="BCF8" s="3494"/>
      <c r="BCG8" s="3494"/>
      <c r="BCH8" s="3494"/>
      <c r="BCI8" s="3494"/>
      <c r="BCJ8" s="3494"/>
      <c r="BCK8" s="3494"/>
      <c r="BCL8" s="3494"/>
      <c r="BCM8" s="3494"/>
      <c r="BCN8" s="3494"/>
      <c r="BCO8" s="3494"/>
      <c r="BCP8" s="3494"/>
      <c r="BCQ8" s="3494"/>
      <c r="BCR8" s="3494"/>
      <c r="BCS8" s="3494"/>
      <c r="BCT8" s="3494"/>
      <c r="BCU8" s="3494"/>
      <c r="BCV8" s="3494"/>
      <c r="BCW8" s="3494"/>
      <c r="BCX8" s="3494"/>
      <c r="BCY8" s="3494"/>
      <c r="BCZ8" s="3494"/>
      <c r="BDA8" s="3494"/>
      <c r="BDB8" s="3494"/>
      <c r="BDC8" s="3494"/>
      <c r="BDD8" s="3494"/>
      <c r="BDE8" s="3494"/>
      <c r="BDF8" s="3494"/>
      <c r="BDG8" s="3494"/>
      <c r="BDH8" s="3494"/>
      <c r="BDI8" s="3494"/>
      <c r="BDJ8" s="3494"/>
      <c r="BDK8" s="3494"/>
      <c r="BDL8" s="3494"/>
      <c r="BDM8" s="3494"/>
      <c r="BDN8" s="3494"/>
      <c r="BDO8" s="3494"/>
      <c r="BDP8" s="3494"/>
      <c r="BDQ8" s="3494"/>
      <c r="BDR8" s="3494"/>
      <c r="BDS8" s="3494"/>
      <c r="BDT8" s="3494"/>
      <c r="BDU8" s="3494"/>
      <c r="BDV8" s="3494"/>
      <c r="BDW8" s="3494"/>
      <c r="BDX8" s="3494"/>
      <c r="BDY8" s="3494"/>
      <c r="BDZ8" s="3494"/>
      <c r="BEA8" s="3494"/>
      <c r="BEB8" s="3494"/>
      <c r="BEC8" s="3494"/>
      <c r="BED8" s="3494"/>
      <c r="BEE8" s="3494"/>
      <c r="BEF8" s="3494"/>
      <c r="BEG8" s="3494"/>
      <c r="BEH8" s="3494"/>
      <c r="BEI8" s="3494"/>
      <c r="BEJ8" s="3494"/>
      <c r="BEK8" s="3494"/>
      <c r="BEL8" s="3494"/>
      <c r="BEM8" s="3494"/>
      <c r="BEN8" s="3494"/>
      <c r="BEO8" s="3494"/>
      <c r="BEP8" s="3494"/>
      <c r="BEQ8" s="3494"/>
      <c r="BER8" s="3494"/>
      <c r="BES8" s="3494"/>
      <c r="BET8" s="3494"/>
      <c r="BEU8" s="3494"/>
      <c r="BEV8" s="3494"/>
      <c r="BEW8" s="3494"/>
      <c r="BEX8" s="3494"/>
      <c r="BEY8" s="3494"/>
      <c r="BEZ8" s="3494"/>
      <c r="BFA8" s="3494"/>
      <c r="BFB8" s="3494"/>
      <c r="BFC8" s="3494"/>
      <c r="BFD8" s="3494"/>
      <c r="BFE8" s="3494"/>
      <c r="BFF8" s="3494"/>
      <c r="BFG8" s="3494"/>
      <c r="BFH8" s="3494"/>
      <c r="BFI8" s="3494"/>
      <c r="BFJ8" s="3494"/>
      <c r="BFK8" s="3494"/>
      <c r="BFL8" s="3494"/>
      <c r="BFM8" s="3494"/>
      <c r="BFN8" s="3494"/>
      <c r="BFO8" s="3494"/>
      <c r="BFP8" s="3494"/>
      <c r="BFQ8" s="3494"/>
      <c r="BFR8" s="3494"/>
      <c r="BFS8" s="3494"/>
      <c r="BFT8" s="3494"/>
      <c r="BFU8" s="3494"/>
      <c r="BFV8" s="3494"/>
      <c r="BFW8" s="3494"/>
      <c r="BFX8" s="3494"/>
      <c r="BFY8" s="3494"/>
      <c r="BFZ8" s="3494"/>
      <c r="BGA8" s="3494"/>
      <c r="BGB8" s="3494"/>
      <c r="BGC8" s="3494"/>
      <c r="BGD8" s="3494"/>
      <c r="BGE8" s="3494"/>
      <c r="BGF8" s="3494"/>
      <c r="BGG8" s="3494"/>
      <c r="BGH8" s="3494"/>
      <c r="BGI8" s="3494"/>
      <c r="BGJ8" s="3494"/>
      <c r="BGK8" s="3494"/>
      <c r="BGL8" s="3494"/>
      <c r="BGM8" s="3494"/>
      <c r="BGN8" s="3494"/>
      <c r="BGO8" s="3494"/>
      <c r="BGP8" s="3494"/>
      <c r="BGQ8" s="3494"/>
      <c r="BGR8" s="3494"/>
      <c r="BGS8" s="3494"/>
      <c r="BGT8" s="3494"/>
      <c r="BGU8" s="3494"/>
      <c r="BGV8" s="3494"/>
      <c r="BGW8" s="3494"/>
      <c r="BGX8" s="3494"/>
      <c r="BGY8" s="3494"/>
      <c r="BGZ8" s="3494"/>
      <c r="BHA8" s="3494"/>
      <c r="BHB8" s="3494"/>
      <c r="BHC8" s="3494"/>
      <c r="BHD8" s="3494"/>
      <c r="BHE8" s="3494"/>
      <c r="BHF8" s="3494"/>
      <c r="BHG8" s="3494"/>
      <c r="BHH8" s="3494"/>
      <c r="BHI8" s="3494"/>
      <c r="BHJ8" s="3494"/>
      <c r="BHK8" s="3494"/>
      <c r="BHL8" s="3494"/>
      <c r="BHM8" s="3494"/>
      <c r="BHN8" s="3494"/>
      <c r="BHO8" s="3494"/>
      <c r="BHP8" s="3494"/>
      <c r="BHQ8" s="3494"/>
      <c r="BHR8" s="3494"/>
      <c r="BHS8" s="3494"/>
      <c r="BHT8" s="3494"/>
      <c r="BHU8" s="3494"/>
      <c r="BHV8" s="3494"/>
      <c r="BHW8" s="3494"/>
      <c r="BHX8" s="3494"/>
      <c r="BHY8" s="3494"/>
      <c r="BHZ8" s="3494"/>
      <c r="BIA8" s="3494"/>
      <c r="BIB8" s="3494"/>
      <c r="BIC8" s="3494"/>
      <c r="BID8" s="3494"/>
      <c r="BIE8" s="3494"/>
      <c r="BIF8" s="3494"/>
      <c r="BIG8" s="3494"/>
      <c r="BIH8" s="3494"/>
      <c r="BII8" s="3494"/>
      <c r="BIJ8" s="3494"/>
      <c r="BIK8" s="3494"/>
      <c r="BIL8" s="3494"/>
      <c r="BIM8" s="3494"/>
      <c r="BIN8" s="3494"/>
      <c r="BIO8" s="3494"/>
      <c r="BIP8" s="3494"/>
      <c r="BIQ8" s="3494"/>
      <c r="BIR8" s="3494"/>
      <c r="BIS8" s="3494"/>
      <c r="BIT8" s="3494"/>
      <c r="BIU8" s="3494"/>
      <c r="BIV8" s="3494"/>
      <c r="BIW8" s="3494"/>
      <c r="BIX8" s="3494"/>
      <c r="BIY8" s="3494"/>
      <c r="BIZ8" s="3494"/>
      <c r="BJA8" s="3494"/>
      <c r="BJB8" s="3494"/>
      <c r="BJC8" s="3494"/>
      <c r="BJD8" s="3494"/>
      <c r="BJE8" s="3494"/>
      <c r="BJF8" s="3494"/>
      <c r="BJG8" s="3494"/>
      <c r="BJH8" s="3494"/>
      <c r="BJI8" s="3494"/>
      <c r="BJJ8" s="3494"/>
      <c r="BJK8" s="3494"/>
      <c r="BJL8" s="3494"/>
      <c r="BJM8" s="3494"/>
      <c r="BJN8" s="3494"/>
      <c r="BJO8" s="3494"/>
      <c r="BJP8" s="3494"/>
      <c r="BJQ8" s="3494"/>
      <c r="BJR8" s="3494"/>
      <c r="BJS8" s="3494"/>
      <c r="BJT8" s="3494"/>
      <c r="BJU8" s="3494"/>
      <c r="BJV8" s="3494"/>
      <c r="BJW8" s="3494"/>
      <c r="BJX8" s="3494"/>
      <c r="BJY8" s="3494"/>
      <c r="BJZ8" s="3494"/>
      <c r="BKA8" s="3494"/>
      <c r="BKB8" s="3494"/>
      <c r="BKC8" s="3494"/>
      <c r="BKD8" s="3494"/>
      <c r="BKE8" s="3494"/>
      <c r="BKF8" s="3494"/>
      <c r="BKG8" s="3494"/>
      <c r="BKH8" s="3494"/>
      <c r="BKI8" s="3494"/>
      <c r="BKJ8" s="3494"/>
      <c r="BKK8" s="3494"/>
      <c r="BKL8" s="3494"/>
      <c r="BKM8" s="3494"/>
      <c r="BKN8" s="3494"/>
      <c r="BKO8" s="3494"/>
      <c r="BKP8" s="3494"/>
      <c r="BKQ8" s="3494"/>
      <c r="BKR8" s="3494"/>
      <c r="BKS8" s="3494"/>
      <c r="BKT8" s="3494"/>
      <c r="BKU8" s="3494"/>
      <c r="BKV8" s="3494"/>
      <c r="BKW8" s="3494"/>
      <c r="BKX8" s="3494"/>
      <c r="BKY8" s="3494"/>
      <c r="BKZ8" s="3494"/>
      <c r="BLA8" s="3494"/>
      <c r="BLB8" s="3494"/>
      <c r="BLC8" s="3494"/>
      <c r="BLD8" s="3494"/>
      <c r="BLE8" s="3494"/>
      <c r="BLF8" s="3494"/>
      <c r="BLG8" s="3494"/>
      <c r="BLH8" s="3494"/>
      <c r="BLI8" s="3494"/>
      <c r="BLJ8" s="3494"/>
      <c r="BLK8" s="3494"/>
      <c r="BLL8" s="3494"/>
      <c r="BLM8" s="3494"/>
      <c r="BLN8" s="3494"/>
      <c r="BLO8" s="3494"/>
      <c r="BLP8" s="3494"/>
      <c r="BLQ8" s="3494"/>
      <c r="BLR8" s="3494"/>
      <c r="BLS8" s="3494"/>
      <c r="BLT8" s="3494"/>
      <c r="BLU8" s="3494"/>
      <c r="BLV8" s="3494"/>
      <c r="BLW8" s="3494"/>
      <c r="BLX8" s="3494"/>
      <c r="BLY8" s="3494"/>
      <c r="BLZ8" s="3494"/>
      <c r="BMA8" s="3494"/>
      <c r="BMB8" s="3494"/>
      <c r="BMC8" s="3494"/>
      <c r="BMD8" s="3494"/>
      <c r="BME8" s="3494"/>
      <c r="BMF8" s="3494"/>
      <c r="BMG8" s="3494"/>
      <c r="BMH8" s="3494"/>
      <c r="BMI8" s="3494"/>
      <c r="BMJ8" s="3494"/>
      <c r="BMK8" s="3494"/>
      <c r="BML8" s="3494"/>
      <c r="BMM8" s="3494"/>
      <c r="BMN8" s="3494"/>
      <c r="BMO8" s="3494"/>
      <c r="BMP8" s="3494"/>
      <c r="BMQ8" s="3494"/>
      <c r="BMR8" s="3494"/>
      <c r="BMS8" s="3494"/>
      <c r="BMT8" s="3494"/>
      <c r="BMU8" s="3494"/>
      <c r="BMV8" s="3494"/>
      <c r="BMW8" s="3494"/>
      <c r="BMX8" s="3494"/>
      <c r="BMY8" s="3494"/>
      <c r="BMZ8" s="3494"/>
      <c r="BNA8" s="3494"/>
      <c r="BNB8" s="3494"/>
      <c r="BNC8" s="3494"/>
      <c r="BND8" s="3494"/>
      <c r="BNE8" s="3494"/>
      <c r="BNF8" s="3494"/>
      <c r="BNG8" s="3494"/>
      <c r="BNH8" s="3494"/>
      <c r="BNI8" s="3494"/>
      <c r="BNJ8" s="3494"/>
      <c r="BNK8" s="3494"/>
      <c r="BNL8" s="3494"/>
      <c r="BNM8" s="3494"/>
      <c r="BNN8" s="3494"/>
      <c r="BNO8" s="3494"/>
      <c r="BNP8" s="3494"/>
      <c r="BNQ8" s="3494"/>
      <c r="BNR8" s="3494"/>
      <c r="BNS8" s="3494"/>
      <c r="BNT8" s="3494"/>
      <c r="BNU8" s="3494"/>
      <c r="BNV8" s="3494"/>
      <c r="BNW8" s="3494"/>
      <c r="BNX8" s="3494"/>
      <c r="BNY8" s="3494"/>
      <c r="BNZ8" s="3494"/>
      <c r="BOA8" s="3494"/>
      <c r="BOB8" s="3494"/>
      <c r="BOC8" s="3494"/>
      <c r="BOD8" s="3494"/>
      <c r="BOE8" s="3494"/>
      <c r="BOF8" s="3494"/>
      <c r="BOG8" s="3494"/>
      <c r="BOH8" s="3494"/>
      <c r="BOI8" s="3494"/>
      <c r="BOJ8" s="3494"/>
      <c r="BOK8" s="3494"/>
      <c r="BOL8" s="3494"/>
      <c r="BOM8" s="3494"/>
      <c r="BON8" s="3494"/>
      <c r="BOO8" s="3494"/>
      <c r="BOP8" s="3494"/>
      <c r="BOQ8" s="3494"/>
      <c r="BOR8" s="3494"/>
      <c r="BOS8" s="3494"/>
      <c r="BOT8" s="3494"/>
      <c r="BOU8" s="3494"/>
      <c r="BOV8" s="3494"/>
      <c r="BOW8" s="3494"/>
      <c r="BOX8" s="3494"/>
      <c r="BOY8" s="3494"/>
      <c r="BOZ8" s="3494"/>
      <c r="BPA8" s="3494"/>
      <c r="BPB8" s="3494"/>
      <c r="BPC8" s="3494"/>
      <c r="BPD8" s="3494"/>
      <c r="BPE8" s="3494"/>
      <c r="BPF8" s="3494"/>
      <c r="BPG8" s="3494"/>
      <c r="BPH8" s="3494"/>
      <c r="BPI8" s="3494"/>
      <c r="BPJ8" s="3494"/>
      <c r="BPK8" s="3494"/>
      <c r="BPL8" s="3494"/>
      <c r="BPM8" s="3494"/>
      <c r="BPN8" s="3494"/>
      <c r="BPO8" s="3494"/>
      <c r="BPP8" s="3494"/>
      <c r="BPQ8" s="3494"/>
      <c r="BPR8" s="3494"/>
      <c r="BPS8" s="3494"/>
      <c r="BPT8" s="3494"/>
      <c r="BPU8" s="3494"/>
      <c r="BPV8" s="3494"/>
      <c r="BPW8" s="3494"/>
      <c r="BPX8" s="3494"/>
      <c r="BPY8" s="3494"/>
      <c r="BPZ8" s="3494"/>
      <c r="BQA8" s="3494"/>
      <c r="BQB8" s="3494"/>
      <c r="BQC8" s="3494"/>
      <c r="BQD8" s="3494"/>
      <c r="BQE8" s="3494"/>
      <c r="BQF8" s="3494"/>
      <c r="BQG8" s="3494"/>
      <c r="BQH8" s="3494"/>
      <c r="BQI8" s="3494"/>
      <c r="BQJ8" s="3494"/>
      <c r="BQK8" s="3494"/>
      <c r="BQL8" s="3494"/>
      <c r="BQM8" s="3494"/>
      <c r="BQN8" s="3494"/>
      <c r="BQO8" s="3494"/>
      <c r="BQP8" s="3494"/>
      <c r="BQQ8" s="3494"/>
      <c r="BQR8" s="3494"/>
      <c r="BQS8" s="3494"/>
      <c r="BQT8" s="3494"/>
      <c r="BQU8" s="3494"/>
      <c r="BQV8" s="3494"/>
      <c r="BQW8" s="3494"/>
      <c r="BQX8" s="3494"/>
      <c r="BQY8" s="3494"/>
      <c r="BQZ8" s="3494"/>
      <c r="BRA8" s="3494"/>
      <c r="BRB8" s="3494"/>
      <c r="BRC8" s="3494"/>
      <c r="BRD8" s="3494"/>
      <c r="BRE8" s="3494"/>
      <c r="BRF8" s="3494"/>
      <c r="BRG8" s="3494"/>
      <c r="BRH8" s="3494"/>
      <c r="BRI8" s="3494"/>
      <c r="BRJ8" s="3494"/>
      <c r="BRK8" s="3494"/>
      <c r="BRL8" s="3494"/>
      <c r="BRM8" s="3494"/>
      <c r="BRN8" s="3494"/>
      <c r="BRO8" s="3494"/>
      <c r="BRP8" s="3494"/>
      <c r="BRQ8" s="3494"/>
      <c r="BRR8" s="3494"/>
      <c r="BRS8" s="3494"/>
      <c r="BRT8" s="3494"/>
      <c r="BRU8" s="3494"/>
      <c r="BRV8" s="3494"/>
      <c r="BRW8" s="3494"/>
      <c r="BRX8" s="3494"/>
      <c r="BRY8" s="3494"/>
      <c r="BRZ8" s="3494"/>
      <c r="BSA8" s="3494"/>
      <c r="BSB8" s="3494"/>
      <c r="BSC8" s="3494"/>
      <c r="BSD8" s="3494"/>
      <c r="BSE8" s="3494"/>
      <c r="BSF8" s="3494"/>
      <c r="BSG8" s="3494"/>
      <c r="BSH8" s="3494"/>
      <c r="BSI8" s="3494"/>
      <c r="BSJ8" s="3494"/>
      <c r="BSK8" s="3494"/>
      <c r="BSL8" s="3494"/>
      <c r="BSM8" s="3494"/>
      <c r="BSN8" s="3494"/>
      <c r="BSO8" s="3494"/>
      <c r="BSP8" s="3494"/>
      <c r="BSQ8" s="3494"/>
      <c r="BSR8" s="3494"/>
      <c r="BSS8" s="3494"/>
      <c r="BST8" s="3494"/>
      <c r="BSU8" s="3494"/>
      <c r="BSV8" s="3494"/>
      <c r="BSW8" s="3494"/>
      <c r="BSX8" s="3494"/>
      <c r="BSY8" s="3494"/>
      <c r="BSZ8" s="3494"/>
      <c r="BTA8" s="3494"/>
      <c r="BTB8" s="3494"/>
      <c r="BTC8" s="3494"/>
      <c r="BTD8" s="3494"/>
      <c r="BTE8" s="3494"/>
      <c r="BTF8" s="3494"/>
      <c r="BTG8" s="3494"/>
      <c r="BTH8" s="3494"/>
      <c r="BTI8" s="3494"/>
      <c r="BTJ8" s="3494"/>
      <c r="BTK8" s="3494"/>
      <c r="BTL8" s="3494"/>
      <c r="BTM8" s="3494"/>
      <c r="BTN8" s="3494"/>
      <c r="BTO8" s="3494"/>
      <c r="BTP8" s="3494"/>
      <c r="BTQ8" s="3494"/>
      <c r="BTR8" s="3494"/>
      <c r="BTS8" s="3494"/>
      <c r="BTT8" s="3494"/>
      <c r="BTU8" s="3494"/>
      <c r="BTV8" s="3494"/>
      <c r="BTW8" s="3494"/>
      <c r="BTX8" s="3494"/>
      <c r="BTY8" s="3494"/>
      <c r="BTZ8" s="3494"/>
      <c r="BUA8" s="3494"/>
      <c r="BUB8" s="3494"/>
      <c r="BUC8" s="3494"/>
      <c r="BUD8" s="3494"/>
      <c r="BUE8" s="3494"/>
      <c r="BUF8" s="3494"/>
      <c r="BUG8" s="3494"/>
      <c r="BUH8" s="3494"/>
      <c r="BUI8" s="3494"/>
      <c r="BUJ8" s="3494"/>
      <c r="BUK8" s="3494"/>
      <c r="BUL8" s="3494"/>
      <c r="BUM8" s="3494"/>
      <c r="BUN8" s="3494"/>
      <c r="BUO8" s="3494"/>
      <c r="BUP8" s="3494"/>
      <c r="BUQ8" s="3494"/>
      <c r="BUR8" s="3494"/>
      <c r="BUS8" s="3494"/>
      <c r="BUT8" s="3494"/>
      <c r="BUU8" s="3494"/>
      <c r="BUV8" s="3494"/>
      <c r="BUW8" s="3494"/>
      <c r="BUX8" s="3494"/>
      <c r="BUY8" s="3494"/>
      <c r="BUZ8" s="3494"/>
      <c r="BVA8" s="3494"/>
      <c r="BVB8" s="3494"/>
      <c r="BVC8" s="3494"/>
      <c r="BVD8" s="3494"/>
      <c r="BVE8" s="3494"/>
      <c r="BVF8" s="3494"/>
      <c r="BVG8" s="3494"/>
      <c r="BVH8" s="3494"/>
      <c r="BVI8" s="3494"/>
      <c r="BVJ8" s="3494"/>
      <c r="BVK8" s="3494"/>
      <c r="BVL8" s="3494"/>
      <c r="BVM8" s="3494"/>
      <c r="BVN8" s="3494"/>
      <c r="BVO8" s="3494"/>
      <c r="BVP8" s="3494"/>
      <c r="BVQ8" s="3494"/>
      <c r="BVR8" s="3494"/>
      <c r="BVS8" s="3494"/>
      <c r="BVT8" s="3494"/>
      <c r="BVU8" s="3494"/>
      <c r="BVV8" s="3494"/>
      <c r="BVW8" s="3494"/>
      <c r="BVX8" s="3494"/>
      <c r="BVY8" s="3494"/>
      <c r="BVZ8" s="3494"/>
      <c r="BWA8" s="3494"/>
      <c r="BWB8" s="3494"/>
      <c r="BWC8" s="3494"/>
      <c r="BWD8" s="3494"/>
      <c r="BWE8" s="3494"/>
      <c r="BWF8" s="3494"/>
      <c r="BWG8" s="3494"/>
      <c r="BWH8" s="3494"/>
      <c r="BWI8" s="3494"/>
      <c r="BWJ8" s="3494"/>
      <c r="BWK8" s="3494"/>
      <c r="BWL8" s="3494"/>
      <c r="BWM8" s="3494"/>
      <c r="BWN8" s="3494"/>
      <c r="BWO8" s="3494"/>
      <c r="BWP8" s="3494"/>
      <c r="BWQ8" s="3494"/>
      <c r="BWR8" s="3494"/>
      <c r="BWS8" s="3494"/>
      <c r="BWT8" s="3494"/>
      <c r="BWU8" s="3494"/>
      <c r="BWV8" s="3494"/>
      <c r="BWW8" s="3494"/>
      <c r="BWX8" s="3494"/>
      <c r="BWY8" s="3494"/>
      <c r="BWZ8" s="3494"/>
      <c r="BXA8" s="3494"/>
      <c r="BXB8" s="3494"/>
      <c r="BXC8" s="3494"/>
      <c r="BXD8" s="3494"/>
      <c r="BXE8" s="3494"/>
      <c r="BXF8" s="3494"/>
      <c r="BXG8" s="3494"/>
      <c r="BXH8" s="3494"/>
      <c r="BXI8" s="3494"/>
      <c r="BXJ8" s="3494"/>
      <c r="BXK8" s="3494"/>
      <c r="BXL8" s="3494"/>
      <c r="BXM8" s="3494"/>
      <c r="BXN8" s="3494"/>
      <c r="BXO8" s="3494"/>
      <c r="BXP8" s="3494"/>
      <c r="BXQ8" s="3494"/>
      <c r="BXR8" s="3494"/>
      <c r="BXS8" s="3494"/>
      <c r="BXT8" s="3494"/>
      <c r="BXU8" s="3494"/>
      <c r="BXV8" s="3494"/>
      <c r="BXW8" s="3494"/>
      <c r="BXX8" s="3494"/>
      <c r="BXY8" s="3494"/>
      <c r="BXZ8" s="3494"/>
      <c r="BYA8" s="3494"/>
      <c r="BYB8" s="3494"/>
      <c r="BYC8" s="3494"/>
      <c r="BYD8" s="3494"/>
      <c r="BYE8" s="3494"/>
      <c r="BYF8" s="3494"/>
      <c r="BYG8" s="3494"/>
      <c r="BYH8" s="3494"/>
      <c r="BYI8" s="3494"/>
      <c r="BYJ8" s="3494"/>
      <c r="BYK8" s="3494"/>
      <c r="BYL8" s="3494"/>
      <c r="BYM8" s="3494"/>
      <c r="BYN8" s="3494"/>
      <c r="BYO8" s="3494"/>
      <c r="BYP8" s="3494"/>
      <c r="BYQ8" s="3494"/>
      <c r="BYR8" s="3494"/>
      <c r="BYS8" s="3494"/>
      <c r="BYT8" s="3494"/>
      <c r="BYU8" s="3494"/>
      <c r="BYV8" s="3494"/>
      <c r="BYW8" s="3494"/>
      <c r="BYX8" s="3494"/>
      <c r="BYY8" s="3494"/>
      <c r="BYZ8" s="3494"/>
      <c r="BZA8" s="3494"/>
      <c r="BZB8" s="3494"/>
      <c r="BZC8" s="3494"/>
      <c r="BZD8" s="3494"/>
      <c r="BZE8" s="3494"/>
      <c r="BZF8" s="3494"/>
      <c r="BZG8" s="3494"/>
      <c r="BZH8" s="3494"/>
      <c r="BZI8" s="3494"/>
      <c r="BZJ8" s="3494"/>
      <c r="BZK8" s="3494"/>
      <c r="BZL8" s="3494"/>
      <c r="BZM8" s="3494"/>
      <c r="BZN8" s="3494"/>
      <c r="BZO8" s="3494"/>
      <c r="BZP8" s="3494"/>
      <c r="BZQ8" s="3494"/>
      <c r="BZR8" s="3494"/>
      <c r="BZS8" s="3494"/>
      <c r="BZT8" s="3494"/>
      <c r="BZU8" s="3494"/>
      <c r="BZV8" s="3494"/>
      <c r="BZW8" s="3494"/>
      <c r="BZX8" s="3494"/>
      <c r="BZY8" s="3494"/>
      <c r="BZZ8" s="3494"/>
      <c r="CAA8" s="3494"/>
      <c r="CAB8" s="3494"/>
      <c r="CAC8" s="3494"/>
      <c r="CAD8" s="3494"/>
      <c r="CAE8" s="3494"/>
      <c r="CAF8" s="3494"/>
      <c r="CAG8" s="3494"/>
      <c r="CAH8" s="3494"/>
      <c r="CAI8" s="3494"/>
      <c r="CAJ8" s="3494"/>
      <c r="CAK8" s="3494"/>
      <c r="CAL8" s="3494"/>
      <c r="CAM8" s="3494"/>
      <c r="CAN8" s="3494"/>
      <c r="CAO8" s="3494"/>
      <c r="CAP8" s="3494"/>
      <c r="CAQ8" s="3494"/>
      <c r="CAR8" s="3494"/>
      <c r="CAS8" s="3494"/>
      <c r="CAT8" s="3494"/>
      <c r="CAU8" s="3494"/>
      <c r="CAV8" s="3494"/>
      <c r="CAW8" s="3494"/>
      <c r="CAX8" s="3494"/>
      <c r="CAY8" s="3494"/>
      <c r="CAZ8" s="3494"/>
      <c r="CBA8" s="3494"/>
      <c r="CBB8" s="3494"/>
      <c r="CBC8" s="3494"/>
      <c r="CBD8" s="3494"/>
      <c r="CBE8" s="3494"/>
      <c r="CBF8" s="3494"/>
      <c r="CBG8" s="3494"/>
      <c r="CBH8" s="3494"/>
      <c r="CBI8" s="3494"/>
      <c r="CBJ8" s="3494"/>
      <c r="CBK8" s="3494"/>
      <c r="CBL8" s="3494"/>
      <c r="CBM8" s="3494"/>
      <c r="CBN8" s="3494"/>
      <c r="CBO8" s="3494"/>
      <c r="CBP8" s="3494"/>
      <c r="CBQ8" s="3494"/>
      <c r="CBR8" s="3494"/>
      <c r="CBS8" s="3494"/>
      <c r="CBT8" s="3494"/>
      <c r="CBU8" s="3494"/>
      <c r="CBV8" s="3494"/>
      <c r="CBW8" s="3494"/>
      <c r="CBX8" s="3494"/>
      <c r="CBY8" s="3494"/>
      <c r="CBZ8" s="3494"/>
      <c r="CCA8" s="3494"/>
      <c r="CCB8" s="3494"/>
      <c r="CCC8" s="3494"/>
      <c r="CCD8" s="3494"/>
      <c r="CCE8" s="3494"/>
      <c r="CCF8" s="3494"/>
      <c r="CCG8" s="3494"/>
      <c r="CCH8" s="3494"/>
      <c r="CCI8" s="3494"/>
      <c r="CCJ8" s="3494"/>
      <c r="CCK8" s="3494"/>
      <c r="CCL8" s="3494"/>
      <c r="CCM8" s="3494"/>
      <c r="CCN8" s="3494"/>
      <c r="CCO8" s="3494"/>
      <c r="CCP8" s="3494"/>
      <c r="CCQ8" s="3494"/>
      <c r="CCR8" s="3494"/>
      <c r="CCS8" s="3494"/>
      <c r="CCT8" s="3494"/>
      <c r="CCU8" s="3494"/>
      <c r="CCV8" s="3494"/>
      <c r="CCW8" s="3494"/>
      <c r="CCX8" s="3494"/>
      <c r="CCY8" s="3494"/>
      <c r="CCZ8" s="3494"/>
      <c r="CDA8" s="3494"/>
      <c r="CDB8" s="3494"/>
      <c r="CDC8" s="3494"/>
      <c r="CDD8" s="3494"/>
      <c r="CDE8" s="3494"/>
      <c r="CDF8" s="3494"/>
      <c r="CDG8" s="3494"/>
      <c r="CDH8" s="3494"/>
      <c r="CDI8" s="3494"/>
      <c r="CDJ8" s="3494"/>
      <c r="CDK8" s="3494"/>
      <c r="CDL8" s="3494"/>
      <c r="CDM8" s="3494"/>
      <c r="CDN8" s="3494"/>
      <c r="CDO8" s="3494"/>
      <c r="CDP8" s="3494"/>
      <c r="CDQ8" s="3494"/>
      <c r="CDR8" s="3494"/>
      <c r="CDS8" s="3494"/>
      <c r="CDT8" s="3494"/>
      <c r="CDU8" s="3494"/>
      <c r="CDV8" s="3494"/>
      <c r="CDW8" s="3494"/>
      <c r="CDX8" s="3494"/>
      <c r="CDY8" s="3494"/>
      <c r="CDZ8" s="3494"/>
      <c r="CEA8" s="3494"/>
      <c r="CEB8" s="3494"/>
      <c r="CEC8" s="3494"/>
      <c r="CED8" s="3494"/>
      <c r="CEE8" s="3494"/>
      <c r="CEF8" s="3494"/>
      <c r="CEG8" s="3494"/>
      <c r="CEH8" s="3494"/>
      <c r="CEI8" s="3494"/>
      <c r="CEJ8" s="3494"/>
      <c r="CEK8" s="3494"/>
      <c r="CEL8" s="3494"/>
      <c r="CEM8" s="3494"/>
      <c r="CEN8" s="3494"/>
      <c r="CEO8" s="3494"/>
      <c r="CEP8" s="3494"/>
      <c r="CEQ8" s="3494"/>
      <c r="CER8" s="3494"/>
      <c r="CES8" s="3494"/>
      <c r="CET8" s="3494"/>
      <c r="CEU8" s="3494"/>
      <c r="CEV8" s="3494"/>
      <c r="CEW8" s="3494"/>
      <c r="CEX8" s="3494"/>
      <c r="CEY8" s="3494"/>
      <c r="CEZ8" s="3494"/>
      <c r="CFA8" s="3494"/>
      <c r="CFB8" s="3494"/>
      <c r="CFC8" s="3494"/>
      <c r="CFD8" s="3494"/>
      <c r="CFE8" s="3494"/>
      <c r="CFF8" s="3494"/>
      <c r="CFG8" s="3494"/>
      <c r="CFH8" s="3494"/>
      <c r="CFI8" s="3494"/>
      <c r="CFJ8" s="3494"/>
      <c r="CFK8" s="3494"/>
      <c r="CFL8" s="3494"/>
      <c r="CFM8" s="3494"/>
      <c r="CFN8" s="3494"/>
      <c r="CFO8" s="3494"/>
      <c r="CFP8" s="3494"/>
      <c r="CFQ8" s="3494"/>
      <c r="CFR8" s="3494"/>
      <c r="CFS8" s="3494"/>
      <c r="CFT8" s="3494"/>
      <c r="CFU8" s="3494"/>
      <c r="CFV8" s="3494"/>
      <c r="CFW8" s="3494"/>
      <c r="CFX8" s="3494"/>
      <c r="CFY8" s="3494"/>
      <c r="CFZ8" s="3494"/>
      <c r="CGA8" s="3494"/>
      <c r="CGB8" s="3494"/>
      <c r="CGC8" s="3494"/>
      <c r="CGD8" s="3494"/>
      <c r="CGE8" s="3494"/>
      <c r="CGF8" s="3494"/>
      <c r="CGG8" s="3494"/>
      <c r="CGH8" s="3494"/>
      <c r="CGI8" s="3494"/>
      <c r="CGJ8" s="3494"/>
      <c r="CGK8" s="3494"/>
      <c r="CGL8" s="3494"/>
      <c r="CGM8" s="3494"/>
      <c r="CGN8" s="3494"/>
      <c r="CGO8" s="3494"/>
      <c r="CGP8" s="3494"/>
      <c r="CGQ8" s="3494"/>
      <c r="CGR8" s="3494"/>
      <c r="CGS8" s="3494"/>
      <c r="CGT8" s="3494"/>
      <c r="CGU8" s="3494"/>
      <c r="CGV8" s="3494"/>
      <c r="CGW8" s="3494"/>
      <c r="CGX8" s="3494"/>
      <c r="CGY8" s="3494"/>
      <c r="CGZ8" s="3494"/>
      <c r="CHA8" s="3494"/>
      <c r="CHB8" s="3494"/>
      <c r="CHC8" s="3494"/>
      <c r="CHD8" s="3494"/>
      <c r="CHE8" s="3494"/>
      <c r="CHF8" s="3494"/>
      <c r="CHG8" s="3494"/>
      <c r="CHH8" s="3494"/>
      <c r="CHI8" s="3494"/>
      <c r="CHJ8" s="3494"/>
      <c r="CHK8" s="3494"/>
      <c r="CHL8" s="3494"/>
      <c r="CHM8" s="3494"/>
      <c r="CHN8" s="3494"/>
      <c r="CHO8" s="3494"/>
      <c r="CHP8" s="3494"/>
      <c r="CHQ8" s="3494"/>
      <c r="CHR8" s="3494"/>
      <c r="CHS8" s="3494"/>
      <c r="CHT8" s="3494"/>
      <c r="CHU8" s="3494"/>
      <c r="CHV8" s="3494"/>
      <c r="CHW8" s="3494"/>
      <c r="CHX8" s="3494"/>
      <c r="CHY8" s="3494"/>
      <c r="CHZ8" s="3494"/>
      <c r="CIA8" s="3494"/>
      <c r="CIB8" s="3494"/>
      <c r="CIC8" s="3494"/>
      <c r="CID8" s="3494"/>
      <c r="CIE8" s="3494"/>
      <c r="CIF8" s="3494"/>
      <c r="CIG8" s="3494"/>
      <c r="CIH8" s="3494"/>
      <c r="CII8" s="3494"/>
      <c r="CIJ8" s="3494"/>
      <c r="CIK8" s="3494"/>
      <c r="CIL8" s="3494"/>
      <c r="CIM8" s="3494"/>
      <c r="CIN8" s="3494"/>
      <c r="CIO8" s="3494"/>
      <c r="CIP8" s="3494"/>
      <c r="CIQ8" s="3494"/>
      <c r="CIR8" s="3494"/>
      <c r="CIS8" s="3494"/>
      <c r="CIT8" s="3494"/>
      <c r="CIU8" s="3494"/>
      <c r="CIV8" s="3494"/>
      <c r="CIW8" s="3494"/>
      <c r="CIX8" s="3494"/>
      <c r="CIY8" s="3494"/>
      <c r="CIZ8" s="3494"/>
      <c r="CJA8" s="3494"/>
      <c r="CJB8" s="3494"/>
      <c r="CJC8" s="3494"/>
      <c r="CJD8" s="3494"/>
      <c r="CJE8" s="3494"/>
      <c r="CJF8" s="3494"/>
      <c r="CJG8" s="3494"/>
      <c r="CJH8" s="3494"/>
      <c r="CJI8" s="3494"/>
      <c r="CJJ8" s="3494"/>
      <c r="CJK8" s="3494"/>
      <c r="CJL8" s="3494"/>
      <c r="CJM8" s="3494"/>
      <c r="CJN8" s="3494"/>
      <c r="CJO8" s="3494"/>
      <c r="CJP8" s="3494"/>
      <c r="CJQ8" s="3494"/>
      <c r="CJR8" s="3494"/>
      <c r="CJS8" s="3494"/>
      <c r="CJT8" s="3494"/>
      <c r="CJU8" s="3494"/>
      <c r="CJV8" s="3494"/>
      <c r="CJW8" s="3494"/>
      <c r="CJX8" s="3494"/>
      <c r="CJY8" s="3494"/>
      <c r="CJZ8" s="3494"/>
      <c r="CKA8" s="3494"/>
      <c r="CKB8" s="3494"/>
      <c r="CKC8" s="3494"/>
      <c r="CKD8" s="3494"/>
      <c r="CKE8" s="3494"/>
      <c r="CKF8" s="3494"/>
      <c r="CKG8" s="3494"/>
      <c r="CKH8" s="3494"/>
      <c r="CKI8" s="3494"/>
      <c r="CKJ8" s="3494"/>
      <c r="CKK8" s="3494"/>
      <c r="CKL8" s="3494"/>
      <c r="CKM8" s="3494"/>
      <c r="CKN8" s="3494"/>
      <c r="CKO8" s="3494"/>
      <c r="CKP8" s="3494"/>
      <c r="CKQ8" s="3494"/>
      <c r="CKR8" s="3494"/>
      <c r="CKS8" s="3494"/>
      <c r="CKT8" s="3494"/>
      <c r="CKU8" s="3494"/>
      <c r="CKV8" s="3494"/>
      <c r="CKW8" s="3494"/>
      <c r="CKX8" s="3494"/>
      <c r="CKY8" s="3494"/>
      <c r="CKZ8" s="3494"/>
      <c r="CLA8" s="3494"/>
      <c r="CLB8" s="3494"/>
      <c r="CLC8" s="3494"/>
      <c r="CLD8" s="3494"/>
      <c r="CLE8" s="3494"/>
      <c r="CLF8" s="3494"/>
      <c r="CLG8" s="3494"/>
      <c r="CLH8" s="3494"/>
      <c r="CLI8" s="3494"/>
      <c r="CLJ8" s="3494"/>
      <c r="CLK8" s="3494"/>
      <c r="CLL8" s="3494"/>
      <c r="CLM8" s="3494"/>
      <c r="CLN8" s="3494"/>
      <c r="CLO8" s="3494"/>
      <c r="CLP8" s="3494"/>
      <c r="CLQ8" s="3494"/>
      <c r="CLR8" s="3494"/>
      <c r="CLS8" s="3494"/>
      <c r="CLT8" s="3494"/>
      <c r="CLU8" s="3494"/>
      <c r="CLV8" s="3494"/>
      <c r="CLW8" s="3494"/>
      <c r="CLX8" s="3494"/>
      <c r="CLY8" s="3494"/>
      <c r="CLZ8" s="3494"/>
      <c r="CMA8" s="3494"/>
      <c r="CMB8" s="3494"/>
      <c r="CMC8" s="3494"/>
      <c r="CMD8" s="3494"/>
      <c r="CME8" s="3494"/>
      <c r="CMF8" s="3494"/>
      <c r="CMG8" s="3494"/>
      <c r="CMH8" s="3494"/>
      <c r="CMI8" s="3494"/>
      <c r="CMJ8" s="3494"/>
      <c r="CMK8" s="3494"/>
      <c r="CML8" s="3494"/>
      <c r="CMM8" s="3494"/>
      <c r="CMN8" s="3494"/>
      <c r="CMO8" s="3494"/>
      <c r="CMP8" s="3494"/>
      <c r="CMQ8" s="3494"/>
      <c r="CMR8" s="3494"/>
      <c r="CMS8" s="3494"/>
      <c r="CMT8" s="3494"/>
      <c r="CMU8" s="3494"/>
      <c r="CMV8" s="3494"/>
      <c r="CMW8" s="3494"/>
      <c r="CMX8" s="3494"/>
      <c r="CMY8" s="3494"/>
      <c r="CMZ8" s="3494"/>
      <c r="CNA8" s="3494"/>
      <c r="CNB8" s="3494"/>
      <c r="CNC8" s="3494"/>
      <c r="CND8" s="3494"/>
      <c r="CNE8" s="3494"/>
      <c r="CNF8" s="3494"/>
      <c r="CNG8" s="3494"/>
      <c r="CNH8" s="3494"/>
      <c r="CNI8" s="3494"/>
      <c r="CNJ8" s="3494"/>
      <c r="CNK8" s="3494"/>
      <c r="CNL8" s="3494"/>
      <c r="CNM8" s="3494"/>
      <c r="CNN8" s="3494"/>
      <c r="CNO8" s="3494"/>
      <c r="CNP8" s="3494"/>
      <c r="CNQ8" s="3494"/>
      <c r="CNR8" s="3494"/>
      <c r="CNS8" s="3494"/>
      <c r="CNT8" s="3494"/>
      <c r="CNU8" s="3494"/>
      <c r="CNV8" s="3494"/>
      <c r="CNW8" s="3494"/>
      <c r="CNX8" s="3494"/>
      <c r="CNY8" s="3494"/>
      <c r="CNZ8" s="3494"/>
      <c r="COA8" s="3494"/>
      <c r="COB8" s="3494"/>
      <c r="COC8" s="3494"/>
      <c r="COD8" s="3494"/>
      <c r="COE8" s="3494"/>
      <c r="COF8" s="3494"/>
      <c r="COG8" s="3494"/>
      <c r="COH8" s="3494"/>
      <c r="COI8" s="3494"/>
      <c r="COJ8" s="3494"/>
      <c r="COK8" s="3494"/>
      <c r="COL8" s="3494"/>
      <c r="COM8" s="3494"/>
      <c r="CON8" s="3494"/>
      <c r="COO8" s="3494"/>
      <c r="COP8" s="3494"/>
      <c r="COQ8" s="3494"/>
      <c r="COR8" s="3494"/>
      <c r="COS8" s="3494"/>
      <c r="COT8" s="3494"/>
      <c r="COU8" s="3494"/>
      <c r="COV8" s="3494"/>
      <c r="COW8" s="3494"/>
      <c r="COX8" s="3494"/>
      <c r="COY8" s="3494"/>
      <c r="COZ8" s="3494"/>
      <c r="CPA8" s="3494"/>
      <c r="CPB8" s="3494"/>
      <c r="CPC8" s="3494"/>
      <c r="CPD8" s="3494"/>
      <c r="CPE8" s="3494"/>
      <c r="CPF8" s="3494"/>
      <c r="CPG8" s="3494"/>
      <c r="CPH8" s="3494"/>
      <c r="CPI8" s="3494"/>
      <c r="CPJ8" s="3494"/>
      <c r="CPK8" s="3494"/>
      <c r="CPL8" s="3494"/>
      <c r="CPM8" s="3494"/>
      <c r="CPN8" s="3494"/>
      <c r="CPO8" s="3494"/>
      <c r="CPP8" s="3494"/>
      <c r="CPQ8" s="3494"/>
      <c r="CPR8" s="3494"/>
      <c r="CPS8" s="3494"/>
      <c r="CPT8" s="3494"/>
      <c r="CPU8" s="3494"/>
      <c r="CPV8" s="3494"/>
      <c r="CPW8" s="3494"/>
      <c r="CPX8" s="3494"/>
      <c r="CPY8" s="3494"/>
      <c r="CPZ8" s="3494"/>
      <c r="CQA8" s="3494"/>
      <c r="CQB8" s="3494"/>
      <c r="CQC8" s="3494"/>
      <c r="CQD8" s="3494"/>
      <c r="CQE8" s="3494"/>
      <c r="CQF8" s="3494"/>
      <c r="CQG8" s="3494"/>
      <c r="CQH8" s="3494"/>
      <c r="CQI8" s="3494"/>
      <c r="CQJ8" s="3494"/>
      <c r="CQK8" s="3494"/>
      <c r="CQL8" s="3494"/>
      <c r="CQM8" s="3494"/>
      <c r="CQN8" s="3494"/>
      <c r="CQO8" s="3494"/>
      <c r="CQP8" s="3494"/>
      <c r="CQQ8" s="3494"/>
      <c r="CQR8" s="3494"/>
      <c r="CQS8" s="3494"/>
      <c r="CQT8" s="3494"/>
      <c r="CQU8" s="3494"/>
      <c r="CQV8" s="3494"/>
      <c r="CQW8" s="3494"/>
      <c r="CQX8" s="3494"/>
      <c r="CQY8" s="3494"/>
      <c r="CQZ8" s="3494"/>
      <c r="CRA8" s="3494"/>
      <c r="CRB8" s="3494"/>
      <c r="CRC8" s="3494"/>
      <c r="CRD8" s="3494"/>
      <c r="CRE8" s="3494"/>
      <c r="CRF8" s="3494"/>
      <c r="CRG8" s="3494"/>
      <c r="CRH8" s="3494"/>
      <c r="CRI8" s="3494"/>
      <c r="CRJ8" s="3494"/>
      <c r="CRK8" s="3494"/>
      <c r="CRL8" s="3494"/>
      <c r="CRM8" s="3494"/>
      <c r="CRN8" s="3494"/>
      <c r="CRO8" s="3494"/>
      <c r="CRP8" s="3494"/>
      <c r="CRQ8" s="3494"/>
      <c r="CRR8" s="3494"/>
      <c r="CRS8" s="3494"/>
      <c r="CRT8" s="3494"/>
      <c r="CRU8" s="3494"/>
      <c r="CRV8" s="3494"/>
      <c r="CRW8" s="3494"/>
      <c r="CRX8" s="3494"/>
      <c r="CRY8" s="3494"/>
      <c r="CRZ8" s="3494"/>
      <c r="CSA8" s="3494"/>
      <c r="CSB8" s="3494"/>
      <c r="CSC8" s="3494"/>
      <c r="CSD8" s="3494"/>
      <c r="CSE8" s="3494"/>
      <c r="CSF8" s="3494"/>
      <c r="CSG8" s="3494"/>
      <c r="CSH8" s="3494"/>
      <c r="CSI8" s="3494"/>
      <c r="CSJ8" s="3494"/>
      <c r="CSK8" s="3494"/>
      <c r="CSL8" s="3494"/>
      <c r="CSM8" s="3494"/>
      <c r="CSN8" s="3494"/>
      <c r="CSO8" s="3494"/>
      <c r="CSP8" s="3494"/>
      <c r="CSQ8" s="3494"/>
      <c r="CSR8" s="3494"/>
      <c r="CSS8" s="3494"/>
      <c r="CST8" s="3494"/>
      <c r="CSU8" s="3494"/>
      <c r="CSV8" s="3494"/>
      <c r="CSW8" s="3494"/>
      <c r="CSX8" s="3494"/>
      <c r="CSY8" s="3494"/>
      <c r="CSZ8" s="3494"/>
      <c r="CTA8" s="3494"/>
      <c r="CTB8" s="3494"/>
      <c r="CTC8" s="3494"/>
      <c r="CTD8" s="3494"/>
      <c r="CTE8" s="3494"/>
      <c r="CTF8" s="3494"/>
      <c r="CTG8" s="3494"/>
      <c r="CTH8" s="3494"/>
      <c r="CTI8" s="3494"/>
      <c r="CTJ8" s="3494"/>
      <c r="CTK8" s="3494"/>
      <c r="CTL8" s="3494"/>
      <c r="CTM8" s="3494"/>
      <c r="CTN8" s="3494"/>
      <c r="CTO8" s="3494"/>
      <c r="CTP8" s="3494"/>
      <c r="CTQ8" s="3494"/>
      <c r="CTR8" s="3494"/>
      <c r="CTS8" s="3494"/>
      <c r="CTT8" s="3494"/>
      <c r="CTU8" s="3494"/>
      <c r="CTV8" s="3494"/>
      <c r="CTW8" s="3494"/>
      <c r="CTX8" s="3494"/>
      <c r="CTY8" s="3494"/>
      <c r="CTZ8" s="3494"/>
      <c r="CUA8" s="3494"/>
      <c r="CUB8" s="3494"/>
      <c r="CUC8" s="3494"/>
      <c r="CUD8" s="3494"/>
      <c r="CUE8" s="3494"/>
      <c r="CUF8" s="3494"/>
      <c r="CUG8" s="3494"/>
      <c r="CUH8" s="3494"/>
      <c r="CUI8" s="3494"/>
      <c r="CUJ8" s="3494"/>
      <c r="CUK8" s="3494"/>
      <c r="CUL8" s="3494"/>
      <c r="CUM8" s="3494"/>
      <c r="CUN8" s="3494"/>
      <c r="CUO8" s="3494"/>
      <c r="CUP8" s="3494"/>
      <c r="CUQ8" s="3494"/>
      <c r="CUR8" s="3494"/>
      <c r="CUS8" s="3494"/>
      <c r="CUT8" s="3494"/>
      <c r="CUU8" s="3494"/>
      <c r="CUV8" s="3494"/>
      <c r="CUW8" s="3494"/>
      <c r="CUX8" s="3494"/>
      <c r="CUY8" s="3494"/>
      <c r="CUZ8" s="3494"/>
      <c r="CVA8" s="3494"/>
      <c r="CVB8" s="3494"/>
      <c r="CVC8" s="3494"/>
      <c r="CVD8" s="3494"/>
      <c r="CVE8" s="3494"/>
      <c r="CVF8" s="3494"/>
      <c r="CVG8" s="3494"/>
      <c r="CVH8" s="3494"/>
      <c r="CVI8" s="3494"/>
      <c r="CVJ8" s="3494"/>
      <c r="CVK8" s="3494"/>
      <c r="CVL8" s="3494"/>
      <c r="CVM8" s="3494"/>
      <c r="CVN8" s="3494"/>
      <c r="CVO8" s="3494"/>
      <c r="CVP8" s="3494"/>
      <c r="CVQ8" s="3494"/>
      <c r="CVR8" s="3494"/>
      <c r="CVS8" s="3494"/>
      <c r="CVT8" s="3494"/>
      <c r="CVU8" s="3494"/>
      <c r="CVV8" s="3494"/>
      <c r="CVW8" s="3494"/>
      <c r="CVX8" s="3494"/>
      <c r="CVY8" s="3494"/>
      <c r="CVZ8" s="3494"/>
      <c r="CWA8" s="3494"/>
      <c r="CWB8" s="3494"/>
      <c r="CWC8" s="3494"/>
      <c r="CWD8" s="3494"/>
      <c r="CWE8" s="3494"/>
      <c r="CWF8" s="3494"/>
      <c r="CWG8" s="3494"/>
      <c r="CWH8" s="3494"/>
      <c r="CWI8" s="3494"/>
      <c r="CWJ8" s="3494"/>
      <c r="CWK8" s="3494"/>
      <c r="CWL8" s="3494"/>
      <c r="CWM8" s="3494"/>
      <c r="CWN8" s="3494"/>
      <c r="CWO8" s="3494"/>
      <c r="CWP8" s="3494"/>
      <c r="CWQ8" s="3494"/>
      <c r="CWR8" s="3494"/>
      <c r="CWS8" s="3494"/>
      <c r="CWT8" s="3494"/>
      <c r="CWU8" s="3494"/>
      <c r="CWV8" s="3494"/>
      <c r="CWW8" s="3494"/>
      <c r="CWX8" s="3494"/>
      <c r="CWY8" s="3494"/>
      <c r="CWZ8" s="3494"/>
      <c r="CXA8" s="3494"/>
      <c r="CXB8" s="3494"/>
      <c r="CXC8" s="3494"/>
      <c r="CXD8" s="3494"/>
      <c r="CXE8" s="3494"/>
      <c r="CXF8" s="3494"/>
      <c r="CXG8" s="3494"/>
      <c r="CXH8" s="3494"/>
      <c r="CXI8" s="3494"/>
      <c r="CXJ8" s="3494"/>
      <c r="CXK8" s="3494"/>
      <c r="CXL8" s="3494"/>
      <c r="CXM8" s="3494"/>
      <c r="CXN8" s="3494"/>
      <c r="CXO8" s="3494"/>
      <c r="CXP8" s="3494"/>
      <c r="CXQ8" s="3494"/>
      <c r="CXR8" s="3494"/>
      <c r="CXS8" s="3494"/>
      <c r="CXT8" s="3494"/>
      <c r="CXU8" s="3494"/>
      <c r="CXV8" s="3494"/>
      <c r="CXW8" s="3494"/>
      <c r="CXX8" s="3494"/>
      <c r="CXY8" s="3494"/>
      <c r="CXZ8" s="3494"/>
      <c r="CYA8" s="3494"/>
      <c r="CYB8" s="3494"/>
      <c r="CYC8" s="3494"/>
      <c r="CYD8" s="3494"/>
      <c r="CYE8" s="3494"/>
      <c r="CYF8" s="3494"/>
      <c r="CYG8" s="3494"/>
      <c r="CYH8" s="3494"/>
      <c r="CYI8" s="3494"/>
      <c r="CYJ8" s="3494"/>
      <c r="CYK8" s="3494"/>
      <c r="CYL8" s="3494"/>
      <c r="CYM8" s="3494"/>
      <c r="CYN8" s="3494"/>
      <c r="CYO8" s="3494"/>
      <c r="CYP8" s="3494"/>
      <c r="CYQ8" s="3494"/>
      <c r="CYR8" s="3494"/>
      <c r="CYS8" s="3494"/>
      <c r="CYT8" s="3494"/>
      <c r="CYU8" s="3494"/>
      <c r="CYV8" s="3494"/>
      <c r="CYW8" s="3494"/>
      <c r="CYX8" s="3494"/>
      <c r="CYY8" s="3494"/>
      <c r="CYZ8" s="3494"/>
      <c r="CZA8" s="3494"/>
      <c r="CZB8" s="3494"/>
      <c r="CZC8" s="3494"/>
      <c r="CZD8" s="3494"/>
      <c r="CZE8" s="3494"/>
      <c r="CZF8" s="3494"/>
      <c r="CZG8" s="3494"/>
      <c r="CZH8" s="3494"/>
      <c r="CZI8" s="3494"/>
      <c r="CZJ8" s="3494"/>
      <c r="CZK8" s="3494"/>
      <c r="CZL8" s="3494"/>
      <c r="CZM8" s="3494"/>
      <c r="CZN8" s="3494"/>
      <c r="CZO8" s="3494"/>
      <c r="CZP8" s="3494"/>
      <c r="CZQ8" s="3494"/>
      <c r="CZR8" s="3494"/>
      <c r="CZS8" s="3494"/>
      <c r="CZT8" s="3494"/>
      <c r="CZU8" s="3494"/>
      <c r="CZV8" s="3494"/>
      <c r="CZW8" s="3494"/>
      <c r="CZX8" s="3494"/>
      <c r="CZY8" s="3494"/>
      <c r="CZZ8" s="3494"/>
      <c r="DAA8" s="3494"/>
      <c r="DAB8" s="3494"/>
      <c r="DAC8" s="3494"/>
      <c r="DAD8" s="3494"/>
      <c r="DAE8" s="3494"/>
      <c r="DAF8" s="3494"/>
      <c r="DAG8" s="3494"/>
      <c r="DAH8" s="3494"/>
      <c r="DAI8" s="3494"/>
      <c r="DAJ8" s="3494"/>
      <c r="DAK8" s="3494"/>
      <c r="DAL8" s="3494"/>
      <c r="DAM8" s="3494"/>
      <c r="DAN8" s="3494"/>
      <c r="DAO8" s="3494"/>
      <c r="DAP8" s="3494"/>
      <c r="DAQ8" s="3494"/>
      <c r="DAR8" s="3494"/>
      <c r="DAS8" s="3494"/>
      <c r="DAT8" s="3494"/>
      <c r="DAU8" s="3494"/>
      <c r="DAV8" s="3494"/>
      <c r="DAW8" s="3494"/>
      <c r="DAX8" s="3494"/>
      <c r="DAY8" s="3494"/>
      <c r="DAZ8" s="3494"/>
      <c r="DBA8" s="3494"/>
      <c r="DBB8" s="3494"/>
      <c r="DBC8" s="3494"/>
      <c r="DBD8" s="3494"/>
      <c r="DBE8" s="3494"/>
      <c r="DBF8" s="3494"/>
      <c r="DBG8" s="3494"/>
      <c r="DBH8" s="3494"/>
      <c r="DBI8" s="3494"/>
      <c r="DBJ8" s="3494"/>
      <c r="DBK8" s="3494"/>
      <c r="DBL8" s="3494"/>
      <c r="DBM8" s="3494"/>
      <c r="DBN8" s="3494"/>
      <c r="DBO8" s="3494"/>
      <c r="DBP8" s="3494"/>
      <c r="DBQ8" s="3494"/>
      <c r="DBR8" s="3494"/>
      <c r="DBS8" s="3494"/>
      <c r="DBT8" s="3494"/>
      <c r="DBU8" s="3494"/>
      <c r="DBV8" s="3494"/>
      <c r="DBW8" s="3494"/>
      <c r="DBX8" s="3494"/>
      <c r="DBY8" s="3494"/>
      <c r="DBZ8" s="3494"/>
      <c r="DCA8" s="3494"/>
      <c r="DCB8" s="3494"/>
      <c r="DCC8" s="3494"/>
      <c r="DCD8" s="3494"/>
      <c r="DCE8" s="3494"/>
      <c r="DCF8" s="3494"/>
      <c r="DCG8" s="3494"/>
      <c r="DCH8" s="3494"/>
      <c r="DCI8" s="3494"/>
      <c r="DCJ8" s="3494"/>
      <c r="DCK8" s="3494"/>
      <c r="DCL8" s="3494"/>
      <c r="DCM8" s="3494"/>
      <c r="DCN8" s="3494"/>
      <c r="DCO8" s="3494"/>
      <c r="DCP8" s="3494"/>
      <c r="DCQ8" s="3494"/>
      <c r="DCR8" s="3494"/>
      <c r="DCS8" s="3494"/>
      <c r="DCT8" s="3494"/>
      <c r="DCU8" s="3494"/>
      <c r="DCV8" s="3494"/>
      <c r="DCW8" s="3494"/>
      <c r="DCX8" s="3494"/>
      <c r="DCY8" s="3494"/>
      <c r="DCZ8" s="3494"/>
      <c r="DDA8" s="3494"/>
      <c r="DDB8" s="3494"/>
      <c r="DDC8" s="3494"/>
      <c r="DDD8" s="3494"/>
      <c r="DDE8" s="3494"/>
      <c r="DDF8" s="3494"/>
      <c r="DDG8" s="3494"/>
      <c r="DDH8" s="3494"/>
      <c r="DDI8" s="3494"/>
      <c r="DDJ8" s="3494"/>
      <c r="DDK8" s="3494"/>
      <c r="DDL8" s="3494"/>
      <c r="DDM8" s="3494"/>
      <c r="DDN8" s="3494"/>
      <c r="DDO8" s="3494"/>
      <c r="DDP8" s="3494"/>
      <c r="DDQ8" s="3494"/>
      <c r="DDR8" s="3494"/>
      <c r="DDS8" s="3494"/>
      <c r="DDT8" s="3494"/>
      <c r="DDU8" s="3494"/>
      <c r="DDV8" s="3494"/>
      <c r="DDW8" s="3494"/>
      <c r="DDX8" s="3494"/>
      <c r="DDY8" s="3494"/>
      <c r="DDZ8" s="3494"/>
      <c r="DEA8" s="3494"/>
      <c r="DEB8" s="3494"/>
      <c r="DEC8" s="3494"/>
      <c r="DED8" s="3494"/>
      <c r="DEE8" s="3494"/>
      <c r="DEF8" s="3494"/>
      <c r="DEG8" s="3494"/>
      <c r="DEH8" s="3494"/>
      <c r="DEI8" s="3494"/>
      <c r="DEJ8" s="3494"/>
      <c r="DEK8" s="3494"/>
      <c r="DEL8" s="3494"/>
      <c r="DEM8" s="3494"/>
      <c r="DEN8" s="3494"/>
      <c r="DEO8" s="3494"/>
      <c r="DEP8" s="3494"/>
      <c r="DEQ8" s="3494"/>
      <c r="DER8" s="3494"/>
      <c r="DES8" s="3494"/>
      <c r="DET8" s="3494"/>
      <c r="DEU8" s="3494"/>
      <c r="DEV8" s="3494"/>
      <c r="DEW8" s="3494"/>
      <c r="DEX8" s="3494"/>
      <c r="DEY8" s="3494"/>
      <c r="DEZ8" s="3494"/>
      <c r="DFA8" s="3494"/>
      <c r="DFB8" s="3494"/>
      <c r="DFC8" s="3494"/>
      <c r="DFD8" s="3494"/>
      <c r="DFE8" s="3494"/>
      <c r="DFF8" s="3494"/>
      <c r="DFG8" s="3494"/>
      <c r="DFH8" s="3494"/>
      <c r="DFI8" s="3494"/>
      <c r="DFJ8" s="3494"/>
      <c r="DFK8" s="3494"/>
      <c r="DFL8" s="3494"/>
      <c r="DFM8" s="3494"/>
      <c r="DFN8" s="3494"/>
      <c r="DFO8" s="3494"/>
      <c r="DFP8" s="3494"/>
      <c r="DFQ8" s="3494"/>
      <c r="DFR8" s="3494"/>
      <c r="DFS8" s="3494"/>
      <c r="DFT8" s="3494"/>
      <c r="DFU8" s="3494"/>
      <c r="DFV8" s="3494"/>
      <c r="DFW8" s="3494"/>
      <c r="DFX8" s="3494"/>
      <c r="DFY8" s="3494"/>
      <c r="DFZ8" s="3494"/>
      <c r="DGA8" s="3494"/>
      <c r="DGB8" s="3494"/>
      <c r="DGC8" s="3494"/>
      <c r="DGD8" s="3494"/>
      <c r="DGE8" s="3494"/>
      <c r="DGF8" s="3494"/>
      <c r="DGG8" s="3494"/>
      <c r="DGH8" s="3494"/>
      <c r="DGI8" s="3494"/>
      <c r="DGJ8" s="3494"/>
      <c r="DGK8" s="3494"/>
      <c r="DGL8" s="3494"/>
      <c r="DGM8" s="3494"/>
      <c r="DGN8" s="3494"/>
      <c r="DGO8" s="3494"/>
      <c r="DGP8" s="3494"/>
      <c r="DGQ8" s="3494"/>
      <c r="DGR8" s="3494"/>
      <c r="DGS8" s="3494"/>
      <c r="DGT8" s="3494"/>
      <c r="DGU8" s="3494"/>
      <c r="DGV8" s="3494"/>
      <c r="DGW8" s="3494"/>
      <c r="DGX8" s="3494"/>
      <c r="DGY8" s="3494"/>
      <c r="DGZ8" s="3494"/>
      <c r="DHA8" s="3494"/>
      <c r="DHB8" s="3494"/>
      <c r="DHC8" s="3494"/>
      <c r="DHD8" s="3494"/>
      <c r="DHE8" s="3494"/>
      <c r="DHF8" s="3494"/>
      <c r="DHG8" s="3494"/>
      <c r="DHH8" s="3494"/>
      <c r="DHI8" s="3494"/>
      <c r="DHJ8" s="3494"/>
      <c r="DHK8" s="3494"/>
      <c r="DHL8" s="3494"/>
      <c r="DHM8" s="3494"/>
      <c r="DHN8" s="3494"/>
      <c r="DHO8" s="3494"/>
      <c r="DHP8" s="3494"/>
      <c r="DHQ8" s="3494"/>
      <c r="DHR8" s="3494"/>
      <c r="DHS8" s="3494"/>
      <c r="DHT8" s="3494"/>
      <c r="DHU8" s="3494"/>
      <c r="DHV8" s="3494"/>
      <c r="DHW8" s="3494"/>
      <c r="DHX8" s="3494"/>
      <c r="DHY8" s="3494"/>
      <c r="DHZ8" s="3494"/>
      <c r="DIA8" s="3494"/>
      <c r="DIB8" s="3494"/>
      <c r="DIC8" s="3494"/>
      <c r="DID8" s="3494"/>
      <c r="DIE8" s="3494"/>
      <c r="DIF8" s="3494"/>
      <c r="DIG8" s="3494"/>
      <c r="DIH8" s="3494"/>
      <c r="DII8" s="3494"/>
      <c r="DIJ8" s="3494"/>
      <c r="DIK8" s="3494"/>
      <c r="DIL8" s="3494"/>
      <c r="DIM8" s="3494"/>
      <c r="DIN8" s="3494"/>
      <c r="DIO8" s="3494"/>
      <c r="DIP8" s="3494"/>
      <c r="DIQ8" s="3494"/>
      <c r="DIR8" s="3494"/>
      <c r="DIS8" s="3494"/>
      <c r="DIT8" s="3494"/>
      <c r="DIU8" s="3494"/>
      <c r="DIV8" s="3494"/>
      <c r="DIW8" s="3494"/>
      <c r="DIX8" s="3494"/>
      <c r="DIY8" s="3494"/>
      <c r="DIZ8" s="3494"/>
      <c r="DJA8" s="3494"/>
      <c r="DJB8" s="3494"/>
      <c r="DJC8" s="3494"/>
      <c r="DJD8" s="3494"/>
      <c r="DJE8" s="3494"/>
      <c r="DJF8" s="3494"/>
      <c r="DJG8" s="3494"/>
      <c r="DJH8" s="3494"/>
      <c r="DJI8" s="3494"/>
      <c r="DJJ8" s="3494"/>
      <c r="DJK8" s="3494"/>
      <c r="DJL8" s="3494"/>
      <c r="DJM8" s="3494"/>
      <c r="DJN8" s="3494"/>
      <c r="DJO8" s="3494"/>
      <c r="DJP8" s="3494"/>
      <c r="DJQ8" s="3494"/>
      <c r="DJR8" s="3494"/>
      <c r="DJS8" s="3494"/>
      <c r="DJT8" s="3494"/>
      <c r="DJU8" s="3494"/>
      <c r="DJV8" s="3494"/>
      <c r="DJW8" s="3494"/>
      <c r="DJX8" s="3494"/>
      <c r="DJY8" s="3494"/>
      <c r="DJZ8" s="3494"/>
      <c r="DKA8" s="3494"/>
      <c r="DKB8" s="3494"/>
      <c r="DKC8" s="3494"/>
      <c r="DKD8" s="3494"/>
      <c r="DKE8" s="3494"/>
      <c r="DKF8" s="3494"/>
      <c r="DKG8" s="3494"/>
      <c r="DKH8" s="3494"/>
      <c r="DKI8" s="3494"/>
      <c r="DKJ8" s="3494"/>
      <c r="DKK8" s="3494"/>
      <c r="DKL8" s="3494"/>
      <c r="DKM8" s="3494"/>
      <c r="DKN8" s="3494"/>
      <c r="DKO8" s="3494"/>
      <c r="DKP8" s="3494"/>
      <c r="DKQ8" s="3494"/>
      <c r="DKR8" s="3494"/>
      <c r="DKS8" s="3494"/>
      <c r="DKT8" s="3494"/>
      <c r="DKU8" s="3494"/>
      <c r="DKV8" s="3494"/>
      <c r="DKW8" s="3494"/>
      <c r="DKX8" s="3494"/>
      <c r="DKY8" s="3494"/>
      <c r="DKZ8" s="3494"/>
      <c r="DLA8" s="3494"/>
      <c r="DLB8" s="3494"/>
      <c r="DLC8" s="3494"/>
      <c r="DLD8" s="3494"/>
      <c r="DLE8" s="3494"/>
      <c r="DLF8" s="3494"/>
      <c r="DLG8" s="3494"/>
      <c r="DLH8" s="3494"/>
      <c r="DLI8" s="3494"/>
      <c r="DLJ8" s="3494"/>
      <c r="DLK8" s="3494"/>
      <c r="DLL8" s="3494"/>
      <c r="DLM8" s="3494"/>
      <c r="DLN8" s="3494"/>
      <c r="DLO8" s="3494"/>
      <c r="DLP8" s="3494"/>
      <c r="DLQ8" s="3494"/>
      <c r="DLR8" s="3494"/>
      <c r="DLS8" s="3494"/>
      <c r="DLT8" s="3494"/>
      <c r="DLU8" s="3494"/>
      <c r="DLV8" s="3494"/>
      <c r="DLW8" s="3494"/>
      <c r="DLX8" s="3494"/>
      <c r="DLY8" s="3494"/>
      <c r="DLZ8" s="3494"/>
      <c r="DMA8" s="3494"/>
      <c r="DMB8" s="3494"/>
      <c r="DMC8" s="3494"/>
      <c r="DMD8" s="3494"/>
      <c r="DME8" s="3494"/>
      <c r="DMF8" s="3494"/>
      <c r="DMG8" s="3494"/>
      <c r="DMH8" s="3494"/>
      <c r="DMI8" s="3494"/>
      <c r="DMJ8" s="3494"/>
      <c r="DMK8" s="3494"/>
      <c r="DML8" s="3494"/>
      <c r="DMM8" s="3494"/>
      <c r="DMN8" s="3494"/>
      <c r="DMO8" s="3494"/>
      <c r="DMP8" s="3494"/>
      <c r="DMQ8" s="3494"/>
      <c r="DMR8" s="3494"/>
      <c r="DMS8" s="3494"/>
      <c r="DMT8" s="3494"/>
      <c r="DMU8" s="3494"/>
      <c r="DMV8" s="3494"/>
      <c r="DMW8" s="3494"/>
      <c r="DMX8" s="3494"/>
      <c r="DMY8" s="3494"/>
      <c r="DMZ8" s="3494"/>
      <c r="DNA8" s="3494"/>
      <c r="DNB8" s="3494"/>
      <c r="DNC8" s="3494"/>
      <c r="DND8" s="3494"/>
      <c r="DNE8" s="3494"/>
      <c r="DNF8" s="3494"/>
      <c r="DNG8" s="3494"/>
      <c r="DNH8" s="3494"/>
      <c r="DNI8" s="3494"/>
      <c r="DNJ8" s="3494"/>
      <c r="DNK8" s="3494"/>
      <c r="DNL8" s="3494"/>
      <c r="DNM8" s="3494"/>
      <c r="DNN8" s="3494"/>
      <c r="DNO8" s="3494"/>
      <c r="DNP8" s="3494"/>
      <c r="DNQ8" s="3494"/>
      <c r="DNR8" s="3494"/>
      <c r="DNS8" s="3494"/>
      <c r="DNT8" s="3494"/>
      <c r="DNU8" s="3494"/>
      <c r="DNV8" s="3494"/>
      <c r="DNW8" s="3494"/>
      <c r="DNX8" s="3494"/>
      <c r="DNY8" s="3494"/>
      <c r="DNZ8" s="3494"/>
      <c r="DOA8" s="3494"/>
      <c r="DOB8" s="3494"/>
      <c r="DOC8" s="3494"/>
      <c r="DOD8" s="3494"/>
      <c r="DOE8" s="3494"/>
      <c r="DOF8" s="3494"/>
      <c r="DOG8" s="3494"/>
      <c r="DOH8" s="3494"/>
      <c r="DOI8" s="3494"/>
      <c r="DOJ8" s="3494"/>
      <c r="DOK8" s="3494"/>
      <c r="DOL8" s="3494"/>
      <c r="DOM8" s="3494"/>
      <c r="DON8" s="3494"/>
      <c r="DOO8" s="3494"/>
      <c r="DOP8" s="3494"/>
      <c r="DOQ8" s="3494"/>
      <c r="DOR8" s="3494"/>
      <c r="DOS8" s="3494"/>
      <c r="DOT8" s="3494"/>
      <c r="DOU8" s="3494"/>
      <c r="DOV8" s="3494"/>
      <c r="DOW8" s="3494"/>
      <c r="DOX8" s="3494"/>
      <c r="DOY8" s="3494"/>
      <c r="DOZ8" s="3494"/>
      <c r="DPA8" s="3494"/>
      <c r="DPB8" s="3494"/>
      <c r="DPC8" s="3494"/>
      <c r="DPD8" s="3494"/>
      <c r="DPE8" s="3494"/>
      <c r="DPF8" s="3494"/>
      <c r="DPG8" s="3494"/>
      <c r="DPH8" s="3494"/>
      <c r="DPI8" s="3494"/>
      <c r="DPJ8" s="3494"/>
      <c r="DPK8" s="3494"/>
      <c r="DPL8" s="3494"/>
      <c r="DPM8" s="3494"/>
      <c r="DPN8" s="3494"/>
      <c r="DPO8" s="3494"/>
      <c r="DPP8" s="3494"/>
      <c r="DPQ8" s="3494"/>
      <c r="DPR8" s="3494"/>
      <c r="DPS8" s="3494"/>
      <c r="DPT8" s="3494"/>
      <c r="DPU8" s="3494"/>
      <c r="DPV8" s="3494"/>
      <c r="DPW8" s="3494"/>
      <c r="DPX8" s="3494"/>
      <c r="DPY8" s="3494"/>
      <c r="DPZ8" s="3494"/>
      <c r="DQA8" s="3494"/>
      <c r="DQB8" s="3494"/>
      <c r="DQC8" s="3494"/>
      <c r="DQD8" s="3494"/>
      <c r="DQE8" s="3494"/>
      <c r="DQF8" s="3494"/>
      <c r="DQG8" s="3494"/>
      <c r="DQH8" s="3494"/>
      <c r="DQI8" s="3494"/>
      <c r="DQJ8" s="3494"/>
      <c r="DQK8" s="3494"/>
      <c r="DQL8" s="3494"/>
      <c r="DQM8" s="3494"/>
      <c r="DQN8" s="3494"/>
      <c r="DQO8" s="3494"/>
      <c r="DQP8" s="3494"/>
      <c r="DQQ8" s="3494"/>
      <c r="DQR8" s="3494"/>
      <c r="DQS8" s="3494"/>
      <c r="DQT8" s="3494"/>
      <c r="DQU8" s="3494"/>
      <c r="DQV8" s="3494"/>
      <c r="DQW8" s="3494"/>
      <c r="DQX8" s="3494"/>
      <c r="DQY8" s="3494"/>
      <c r="DQZ8" s="3494"/>
      <c r="DRA8" s="3494"/>
      <c r="DRB8" s="3494"/>
      <c r="DRC8" s="3494"/>
      <c r="DRD8" s="3494"/>
      <c r="DRE8" s="3494"/>
      <c r="DRF8" s="3494"/>
      <c r="DRG8" s="3494"/>
      <c r="DRH8" s="3494"/>
      <c r="DRI8" s="3494"/>
      <c r="DRJ8" s="3494"/>
      <c r="DRK8" s="3494"/>
      <c r="DRL8" s="3494"/>
      <c r="DRM8" s="3494"/>
      <c r="DRN8" s="3494"/>
      <c r="DRO8" s="3494"/>
      <c r="DRP8" s="3494"/>
      <c r="DRQ8" s="3494"/>
      <c r="DRR8" s="3494"/>
      <c r="DRS8" s="3494"/>
      <c r="DRT8" s="3494"/>
      <c r="DRU8" s="3494"/>
      <c r="DRV8" s="3494"/>
      <c r="DRW8" s="3494"/>
      <c r="DRX8" s="3494"/>
      <c r="DRY8" s="3494"/>
      <c r="DRZ8" s="3494"/>
      <c r="DSA8" s="3494"/>
      <c r="DSB8" s="3494"/>
      <c r="DSC8" s="3494"/>
      <c r="DSD8" s="3494"/>
      <c r="DSE8" s="3494"/>
      <c r="DSF8" s="3494"/>
      <c r="DSG8" s="3494"/>
      <c r="DSH8" s="3494"/>
      <c r="DSI8" s="3494"/>
      <c r="DSJ8" s="3494"/>
      <c r="DSK8" s="3494"/>
      <c r="DSL8" s="3494"/>
      <c r="DSM8" s="3494"/>
      <c r="DSN8" s="3494"/>
      <c r="DSO8" s="3494"/>
      <c r="DSP8" s="3494"/>
      <c r="DSQ8" s="3494"/>
      <c r="DSR8" s="3494"/>
      <c r="DSS8" s="3494"/>
      <c r="DST8" s="3494"/>
      <c r="DSU8" s="3494"/>
      <c r="DSV8" s="3494"/>
      <c r="DSW8" s="3494"/>
      <c r="DSX8" s="3494"/>
      <c r="DSY8" s="3494"/>
      <c r="DSZ8" s="3494"/>
      <c r="DTA8" s="3494"/>
      <c r="DTB8" s="3494"/>
      <c r="DTC8" s="3494"/>
      <c r="DTD8" s="3494"/>
      <c r="DTE8" s="3494"/>
      <c r="DTF8" s="3494"/>
      <c r="DTG8" s="3494"/>
      <c r="DTH8" s="3494"/>
      <c r="DTI8" s="3494"/>
      <c r="DTJ8" s="3494"/>
      <c r="DTK8" s="3494"/>
      <c r="DTL8" s="3494"/>
      <c r="DTM8" s="3494"/>
      <c r="DTN8" s="3494"/>
      <c r="DTO8" s="3494"/>
      <c r="DTP8" s="3494"/>
      <c r="DTQ8" s="3494"/>
      <c r="DTR8" s="3494"/>
      <c r="DTS8" s="3494"/>
      <c r="DTT8" s="3494"/>
      <c r="DTU8" s="3494"/>
      <c r="DTV8" s="3494"/>
      <c r="DTW8" s="3494"/>
      <c r="DTX8" s="3494"/>
      <c r="DTY8" s="3494"/>
      <c r="DTZ8" s="3494"/>
      <c r="DUA8" s="3494"/>
      <c r="DUB8" s="3494"/>
      <c r="DUC8" s="3494"/>
      <c r="DUD8" s="3494"/>
      <c r="DUE8" s="3494"/>
      <c r="DUF8" s="3494"/>
      <c r="DUG8" s="3494"/>
      <c r="DUH8" s="3494"/>
      <c r="DUI8" s="3494"/>
      <c r="DUJ8" s="3494"/>
      <c r="DUK8" s="3494"/>
      <c r="DUL8" s="3494"/>
      <c r="DUM8" s="3494"/>
      <c r="DUN8" s="3494"/>
      <c r="DUO8" s="3494"/>
      <c r="DUP8" s="3494"/>
      <c r="DUQ8" s="3494"/>
      <c r="DUR8" s="3494"/>
      <c r="DUS8" s="3494"/>
      <c r="DUT8" s="3494"/>
      <c r="DUU8" s="3494"/>
      <c r="DUV8" s="3494"/>
      <c r="DUW8" s="3494"/>
      <c r="DUX8" s="3494"/>
      <c r="DUY8" s="3494"/>
      <c r="DUZ8" s="3494"/>
      <c r="DVA8" s="3494"/>
      <c r="DVB8" s="3494"/>
      <c r="DVC8" s="3494"/>
      <c r="DVD8" s="3494"/>
      <c r="DVE8" s="3494"/>
      <c r="DVF8" s="3494"/>
      <c r="DVG8" s="3494"/>
      <c r="DVH8" s="3494"/>
      <c r="DVI8" s="3494"/>
      <c r="DVJ8" s="3494"/>
      <c r="DVK8" s="3494"/>
      <c r="DVL8" s="3494"/>
      <c r="DVM8" s="3494"/>
      <c r="DVN8" s="3494"/>
      <c r="DVO8" s="3494"/>
      <c r="DVP8" s="3494"/>
      <c r="DVQ8" s="3494"/>
      <c r="DVR8" s="3494"/>
      <c r="DVS8" s="3494"/>
      <c r="DVT8" s="3494"/>
      <c r="DVU8" s="3494"/>
      <c r="DVV8" s="3494"/>
      <c r="DVW8" s="3494"/>
      <c r="DVX8" s="3494"/>
      <c r="DVY8" s="3494"/>
      <c r="DVZ8" s="3494"/>
      <c r="DWA8" s="3494"/>
      <c r="DWB8" s="3494"/>
      <c r="DWC8" s="3494"/>
      <c r="DWD8" s="3494"/>
      <c r="DWE8" s="3494"/>
      <c r="DWF8" s="3494"/>
      <c r="DWG8" s="3494"/>
      <c r="DWH8" s="3494"/>
      <c r="DWI8" s="3494"/>
      <c r="DWJ8" s="3494"/>
      <c r="DWK8" s="3494"/>
      <c r="DWL8" s="3494"/>
      <c r="DWM8" s="3494"/>
      <c r="DWN8" s="3494"/>
      <c r="DWO8" s="3494"/>
      <c r="DWP8" s="3494"/>
      <c r="DWQ8" s="3494"/>
      <c r="DWR8" s="3494"/>
      <c r="DWS8" s="3494"/>
      <c r="DWT8" s="3494"/>
      <c r="DWU8" s="3494"/>
      <c r="DWV8" s="3494"/>
      <c r="DWW8" s="3494"/>
      <c r="DWX8" s="3494"/>
      <c r="DWY8" s="3494"/>
      <c r="DWZ8" s="3494"/>
      <c r="DXA8" s="3494"/>
      <c r="DXB8" s="3494"/>
      <c r="DXC8" s="3494"/>
      <c r="DXD8" s="3494"/>
      <c r="DXE8" s="3494"/>
      <c r="DXF8" s="3494"/>
      <c r="DXG8" s="3494"/>
      <c r="DXH8" s="3494"/>
      <c r="DXI8" s="3494"/>
      <c r="DXJ8" s="3494"/>
      <c r="DXK8" s="3494"/>
      <c r="DXL8" s="3494"/>
      <c r="DXM8" s="3494"/>
      <c r="DXN8" s="3494"/>
      <c r="DXO8" s="3494"/>
      <c r="DXP8" s="3494"/>
      <c r="DXQ8" s="3494"/>
      <c r="DXR8" s="3494"/>
      <c r="DXS8" s="3494"/>
      <c r="DXT8" s="3494"/>
      <c r="DXU8" s="3494"/>
      <c r="DXV8" s="3494"/>
      <c r="DXW8" s="3494"/>
      <c r="DXX8" s="3494"/>
      <c r="DXY8" s="3494"/>
      <c r="DXZ8" s="3494"/>
      <c r="DYA8" s="3494"/>
      <c r="DYB8" s="3494"/>
      <c r="DYC8" s="3494"/>
      <c r="DYD8" s="3494"/>
      <c r="DYE8" s="3494"/>
      <c r="DYF8" s="3494"/>
      <c r="DYG8" s="3494"/>
      <c r="DYH8" s="3494"/>
      <c r="DYI8" s="3494"/>
      <c r="DYJ8" s="3494"/>
      <c r="DYK8" s="3494"/>
      <c r="DYL8" s="3494"/>
      <c r="DYM8" s="3494"/>
      <c r="DYN8" s="3494"/>
      <c r="DYO8" s="3494"/>
      <c r="DYP8" s="3494"/>
      <c r="DYQ8" s="3494"/>
      <c r="DYR8" s="3494"/>
      <c r="DYS8" s="3494"/>
      <c r="DYT8" s="3494"/>
      <c r="DYU8" s="3494"/>
      <c r="DYV8" s="3494"/>
      <c r="DYW8" s="3494"/>
      <c r="DYX8" s="3494"/>
      <c r="DYY8" s="3494"/>
      <c r="DYZ8" s="3494"/>
      <c r="DZA8" s="3494"/>
      <c r="DZB8" s="3494"/>
      <c r="DZC8" s="3494"/>
      <c r="DZD8" s="3494"/>
      <c r="DZE8" s="3494"/>
      <c r="DZF8" s="3494"/>
      <c r="DZG8" s="3494"/>
      <c r="DZH8" s="3494"/>
      <c r="DZI8" s="3494"/>
      <c r="DZJ8" s="3494"/>
      <c r="DZK8" s="3494"/>
      <c r="DZL8" s="3494"/>
      <c r="DZM8" s="3494"/>
      <c r="DZN8" s="3494"/>
      <c r="DZO8" s="3494"/>
      <c r="DZP8" s="3494"/>
      <c r="DZQ8" s="3494"/>
      <c r="DZR8" s="3494"/>
      <c r="DZS8" s="3494"/>
      <c r="DZT8" s="3494"/>
      <c r="DZU8" s="3494"/>
      <c r="DZV8" s="3494"/>
      <c r="DZW8" s="3494"/>
      <c r="DZX8" s="3494"/>
      <c r="DZY8" s="3494"/>
      <c r="DZZ8" s="3494"/>
      <c r="EAA8" s="3494"/>
      <c r="EAB8" s="3494"/>
      <c r="EAC8" s="3494"/>
      <c r="EAD8" s="3494"/>
      <c r="EAE8" s="3494"/>
      <c r="EAF8" s="3494"/>
      <c r="EAG8" s="3494"/>
      <c r="EAH8" s="3494"/>
      <c r="EAI8" s="3494"/>
      <c r="EAJ8" s="3494"/>
      <c r="EAK8" s="3494"/>
      <c r="EAL8" s="3494"/>
      <c r="EAM8" s="3494"/>
      <c r="EAN8" s="3494"/>
      <c r="EAO8" s="3494"/>
      <c r="EAP8" s="3494"/>
      <c r="EAQ8" s="3494"/>
      <c r="EAR8" s="3494"/>
      <c r="EAS8" s="3494"/>
      <c r="EAT8" s="3494"/>
      <c r="EAU8" s="3494"/>
      <c r="EAV8" s="3494"/>
      <c r="EAW8" s="3494"/>
      <c r="EAX8" s="3494"/>
      <c r="EAY8" s="3494"/>
      <c r="EAZ8" s="3494"/>
      <c r="EBA8" s="3494"/>
      <c r="EBB8" s="3494"/>
      <c r="EBC8" s="3494"/>
      <c r="EBD8" s="3494"/>
      <c r="EBE8" s="3494"/>
      <c r="EBF8" s="3494"/>
      <c r="EBG8" s="3494"/>
      <c r="EBH8" s="3494"/>
      <c r="EBI8" s="3494"/>
      <c r="EBJ8" s="3494"/>
      <c r="EBK8" s="3494"/>
      <c r="EBL8" s="3494"/>
      <c r="EBM8" s="3494"/>
      <c r="EBN8" s="3494"/>
      <c r="EBO8" s="3494"/>
      <c r="EBP8" s="3494"/>
      <c r="EBQ8" s="3494"/>
      <c r="EBR8" s="3494"/>
      <c r="EBS8" s="3494"/>
      <c r="EBT8" s="3494"/>
      <c r="EBU8" s="3494"/>
      <c r="EBV8" s="3494"/>
      <c r="EBW8" s="3494"/>
      <c r="EBX8" s="3494"/>
      <c r="EBY8" s="3494"/>
      <c r="EBZ8" s="3494"/>
      <c r="ECA8" s="3494"/>
      <c r="ECB8" s="3494"/>
      <c r="ECC8" s="3494"/>
      <c r="ECD8" s="3494"/>
      <c r="ECE8" s="3494"/>
      <c r="ECF8" s="3494"/>
      <c r="ECG8" s="3494"/>
      <c r="ECH8" s="3494"/>
      <c r="ECI8" s="3494"/>
      <c r="ECJ8" s="3494"/>
      <c r="ECK8" s="3494"/>
      <c r="ECL8" s="3494"/>
      <c r="ECM8" s="3494"/>
      <c r="ECN8" s="3494"/>
      <c r="ECO8" s="3494"/>
      <c r="ECP8" s="3494"/>
      <c r="ECQ8" s="3494"/>
      <c r="ECR8" s="3494"/>
      <c r="ECS8" s="3494"/>
      <c r="ECT8" s="3494"/>
      <c r="ECU8" s="3494"/>
      <c r="ECV8" s="3494"/>
      <c r="ECW8" s="3494"/>
      <c r="ECX8" s="3494"/>
      <c r="ECY8" s="3494"/>
      <c r="ECZ8" s="3494"/>
      <c r="EDA8" s="3494"/>
      <c r="EDB8" s="3494"/>
      <c r="EDC8" s="3494"/>
      <c r="EDD8" s="3494"/>
      <c r="EDE8" s="3494"/>
      <c r="EDF8" s="3494"/>
      <c r="EDG8" s="3494"/>
      <c r="EDH8" s="3494"/>
      <c r="EDI8" s="3494"/>
      <c r="EDJ8" s="3494"/>
      <c r="EDK8" s="3494"/>
      <c r="EDL8" s="3494"/>
      <c r="EDM8" s="3494"/>
      <c r="EDN8" s="3494"/>
      <c r="EDO8" s="3494"/>
      <c r="EDP8" s="3494"/>
      <c r="EDQ8" s="3494"/>
      <c r="EDR8" s="3494"/>
      <c r="EDS8" s="3494"/>
      <c r="EDT8" s="3494"/>
      <c r="EDU8" s="3494"/>
      <c r="EDV8" s="3494"/>
      <c r="EDW8" s="3494"/>
      <c r="EDX8" s="3494"/>
      <c r="EDY8" s="3494"/>
      <c r="EDZ8" s="3494"/>
      <c r="EEA8" s="3494"/>
      <c r="EEB8" s="3494"/>
      <c r="EEC8" s="3494"/>
      <c r="EED8" s="3494"/>
      <c r="EEE8" s="3494"/>
      <c r="EEF8" s="3494"/>
      <c r="EEG8" s="3494"/>
      <c r="EEH8" s="3494"/>
      <c r="EEI8" s="3494"/>
      <c r="EEJ8" s="3494"/>
      <c r="EEK8" s="3494"/>
      <c r="EEL8" s="3494"/>
      <c r="EEM8" s="3494"/>
      <c r="EEN8" s="3494"/>
      <c r="EEO8" s="3494"/>
      <c r="EEP8" s="3494"/>
      <c r="EEQ8" s="3494"/>
      <c r="EER8" s="3494"/>
      <c r="EES8" s="3494"/>
      <c r="EET8" s="3494"/>
      <c r="EEU8" s="3494"/>
      <c r="EEV8" s="3494"/>
      <c r="EEW8" s="3494"/>
      <c r="EEX8" s="3494"/>
      <c r="EEY8" s="3494"/>
      <c r="EEZ8" s="3494"/>
      <c r="EFA8" s="3494"/>
      <c r="EFB8" s="3494"/>
      <c r="EFC8" s="3494"/>
      <c r="EFD8" s="3494"/>
      <c r="EFE8" s="3494"/>
      <c r="EFF8" s="3494"/>
      <c r="EFG8" s="3494"/>
      <c r="EFH8" s="3494"/>
      <c r="EFI8" s="3494"/>
      <c r="EFJ8" s="3494"/>
      <c r="EFK8" s="3494"/>
      <c r="EFL8" s="3494"/>
      <c r="EFM8" s="3494"/>
      <c r="EFN8" s="3494"/>
      <c r="EFO8" s="3494"/>
      <c r="EFP8" s="3494"/>
      <c r="EFQ8" s="3494"/>
      <c r="EFR8" s="3494"/>
      <c r="EFS8" s="3494"/>
      <c r="EFT8" s="3494"/>
      <c r="EFU8" s="3494"/>
      <c r="EFV8" s="3494"/>
      <c r="EFW8" s="3494"/>
      <c r="EFX8" s="3494"/>
      <c r="EFY8" s="3494"/>
      <c r="EFZ8" s="3494"/>
      <c r="EGA8" s="3494"/>
      <c r="EGB8" s="3494"/>
      <c r="EGC8" s="3494"/>
      <c r="EGD8" s="3494"/>
      <c r="EGE8" s="3494"/>
      <c r="EGF8" s="3494"/>
      <c r="EGG8" s="3494"/>
      <c r="EGH8" s="3494"/>
      <c r="EGI8" s="3494"/>
      <c r="EGJ8" s="3494"/>
      <c r="EGK8" s="3494"/>
      <c r="EGL8" s="3494"/>
      <c r="EGM8" s="3494"/>
      <c r="EGN8" s="3494"/>
      <c r="EGO8" s="3494"/>
      <c r="EGP8" s="3494"/>
      <c r="EGQ8" s="3494"/>
      <c r="EGR8" s="3494"/>
      <c r="EGS8" s="3494"/>
      <c r="EGT8" s="3494"/>
      <c r="EGU8" s="3494"/>
      <c r="EGV8" s="3494"/>
      <c r="EGW8" s="3494"/>
      <c r="EGX8" s="3494"/>
      <c r="EGY8" s="3494"/>
      <c r="EGZ8" s="3494"/>
      <c r="EHA8" s="3494"/>
      <c r="EHB8" s="3494"/>
      <c r="EHC8" s="3494"/>
      <c r="EHD8" s="3494"/>
      <c r="EHE8" s="3494"/>
      <c r="EHF8" s="3494"/>
      <c r="EHG8" s="3494"/>
      <c r="EHH8" s="3494"/>
      <c r="EHI8" s="3494"/>
      <c r="EHJ8" s="3494"/>
      <c r="EHK8" s="3494"/>
      <c r="EHL8" s="3494"/>
      <c r="EHM8" s="3494"/>
      <c r="EHN8" s="3494"/>
      <c r="EHO8" s="3494"/>
      <c r="EHP8" s="3494"/>
      <c r="EHQ8" s="3494"/>
      <c r="EHR8" s="3494"/>
      <c r="EHS8" s="3494"/>
      <c r="EHT8" s="3494"/>
      <c r="EHU8" s="3494"/>
      <c r="EHV8" s="3494"/>
      <c r="EHW8" s="3494"/>
      <c r="EHX8" s="3494"/>
      <c r="EHY8" s="3494"/>
      <c r="EHZ8" s="3494"/>
      <c r="EIA8" s="3494"/>
      <c r="EIB8" s="3494"/>
      <c r="EIC8" s="3494"/>
      <c r="EID8" s="3494"/>
      <c r="EIE8" s="3494"/>
      <c r="EIF8" s="3494"/>
      <c r="EIG8" s="3494"/>
      <c r="EIH8" s="3494"/>
      <c r="EII8" s="3494"/>
      <c r="EIJ8" s="3494"/>
      <c r="EIK8" s="3494"/>
      <c r="EIL8" s="3494"/>
      <c r="EIM8" s="3494"/>
      <c r="EIN8" s="3494"/>
      <c r="EIO8" s="3494"/>
      <c r="EIP8" s="3494"/>
      <c r="EIQ8" s="3494"/>
      <c r="EIR8" s="3494"/>
      <c r="EIS8" s="3494"/>
      <c r="EIT8" s="3494"/>
      <c r="EIU8" s="3494"/>
      <c r="EIV8" s="3494"/>
      <c r="EIW8" s="3494"/>
      <c r="EIX8" s="3494"/>
      <c r="EIY8" s="3494"/>
      <c r="EIZ8" s="3494"/>
      <c r="EJA8" s="3494"/>
      <c r="EJB8" s="3494"/>
      <c r="EJC8" s="3494"/>
      <c r="EJD8" s="3494"/>
      <c r="EJE8" s="3494"/>
      <c r="EJF8" s="3494"/>
      <c r="EJG8" s="3494"/>
      <c r="EJH8" s="3494"/>
      <c r="EJI8" s="3494"/>
      <c r="EJJ8" s="3494"/>
      <c r="EJK8" s="3494"/>
      <c r="EJL8" s="3494"/>
      <c r="EJM8" s="3494"/>
      <c r="EJN8" s="3494"/>
      <c r="EJO8" s="3494"/>
      <c r="EJP8" s="3494"/>
      <c r="EJQ8" s="3494"/>
      <c r="EJR8" s="3494"/>
      <c r="EJS8" s="3494"/>
      <c r="EJT8" s="3494"/>
      <c r="EJU8" s="3494"/>
      <c r="EJV8" s="3494"/>
      <c r="EJW8" s="3494"/>
      <c r="EJX8" s="3494"/>
      <c r="EJY8" s="3494"/>
      <c r="EJZ8" s="3494"/>
      <c r="EKA8" s="3494"/>
      <c r="EKB8" s="3494"/>
      <c r="EKC8" s="3494"/>
      <c r="EKD8" s="3494"/>
      <c r="EKE8" s="3494"/>
      <c r="EKF8" s="3494"/>
      <c r="EKG8" s="3494"/>
      <c r="EKH8" s="3494"/>
      <c r="EKI8" s="3494"/>
      <c r="EKJ8" s="3494"/>
      <c r="EKK8" s="3494"/>
      <c r="EKL8" s="3494"/>
      <c r="EKM8" s="3494"/>
      <c r="EKN8" s="3494"/>
      <c r="EKO8" s="3494"/>
      <c r="EKP8" s="3494"/>
      <c r="EKQ8" s="3494"/>
      <c r="EKR8" s="3494"/>
      <c r="EKS8" s="3494"/>
      <c r="EKT8" s="3494"/>
      <c r="EKU8" s="3494"/>
      <c r="EKV8" s="3494"/>
      <c r="EKW8" s="3494"/>
      <c r="EKX8" s="3494"/>
      <c r="EKY8" s="3494"/>
      <c r="EKZ8" s="3494"/>
      <c r="ELA8" s="3494"/>
      <c r="ELB8" s="3494"/>
      <c r="ELC8" s="3494"/>
      <c r="ELD8" s="3494"/>
      <c r="ELE8" s="3494"/>
      <c r="ELF8" s="3494"/>
      <c r="ELG8" s="3494"/>
      <c r="ELH8" s="3494"/>
      <c r="ELI8" s="3494"/>
      <c r="ELJ8" s="3494"/>
      <c r="ELK8" s="3494"/>
      <c r="ELL8" s="3494"/>
      <c r="ELM8" s="3494"/>
      <c r="ELN8" s="3494"/>
      <c r="ELO8" s="3494"/>
      <c r="ELP8" s="3494"/>
      <c r="ELQ8" s="3494"/>
      <c r="ELR8" s="3494"/>
      <c r="ELS8" s="3494"/>
      <c r="ELT8" s="3494"/>
      <c r="ELU8" s="3494"/>
      <c r="ELV8" s="3494"/>
      <c r="ELW8" s="3494"/>
      <c r="ELX8" s="3494"/>
      <c r="ELY8" s="3494"/>
      <c r="ELZ8" s="3494"/>
      <c r="EMA8" s="3494"/>
      <c r="EMB8" s="3494"/>
      <c r="EMC8" s="3494"/>
      <c r="EMD8" s="3494"/>
      <c r="EME8" s="3494"/>
      <c r="EMF8" s="3494"/>
      <c r="EMG8" s="3494"/>
      <c r="EMH8" s="3494"/>
      <c r="EMI8" s="3494"/>
      <c r="EMJ8" s="3494"/>
      <c r="EMK8" s="3494"/>
      <c r="EML8" s="3494"/>
      <c r="EMM8" s="3494"/>
      <c r="EMN8" s="3494"/>
      <c r="EMO8" s="3494"/>
      <c r="EMP8" s="3494"/>
      <c r="EMQ8" s="3494"/>
      <c r="EMR8" s="3494"/>
      <c r="EMS8" s="3494"/>
      <c r="EMT8" s="3494"/>
      <c r="EMU8" s="3494"/>
      <c r="EMV8" s="3494"/>
      <c r="EMW8" s="3494"/>
      <c r="EMX8" s="3494"/>
      <c r="EMY8" s="3494"/>
      <c r="EMZ8" s="3494"/>
      <c r="ENA8" s="3494"/>
      <c r="ENB8" s="3494"/>
      <c r="ENC8" s="3494"/>
      <c r="END8" s="3494"/>
      <c r="ENE8" s="3494"/>
      <c r="ENF8" s="3494"/>
      <c r="ENG8" s="3494"/>
      <c r="ENH8" s="3494"/>
      <c r="ENI8" s="3494"/>
      <c r="ENJ8" s="3494"/>
      <c r="ENK8" s="3494"/>
      <c r="ENL8" s="3494"/>
      <c r="ENM8" s="3494"/>
      <c r="ENN8" s="3494"/>
      <c r="ENO8" s="3494"/>
      <c r="ENP8" s="3494"/>
      <c r="ENQ8" s="3494"/>
      <c r="ENR8" s="3494"/>
      <c r="ENS8" s="3494"/>
      <c r="ENT8" s="3494"/>
      <c r="ENU8" s="3494"/>
      <c r="ENV8" s="3494"/>
      <c r="ENW8" s="3494"/>
      <c r="ENX8" s="3494"/>
      <c r="ENY8" s="3494"/>
      <c r="ENZ8" s="3494"/>
      <c r="EOA8" s="3494"/>
      <c r="EOB8" s="3494"/>
      <c r="EOC8" s="3494"/>
      <c r="EOD8" s="3494"/>
      <c r="EOE8" s="3494"/>
      <c r="EOF8" s="3494"/>
      <c r="EOG8" s="3494"/>
      <c r="EOH8" s="3494"/>
      <c r="EOI8" s="3494"/>
      <c r="EOJ8" s="3494"/>
      <c r="EOK8" s="3494"/>
      <c r="EOL8" s="3494"/>
      <c r="EOM8" s="3494"/>
      <c r="EON8" s="3494"/>
      <c r="EOO8" s="3494"/>
      <c r="EOP8" s="3494"/>
      <c r="EOQ8" s="3494"/>
      <c r="EOR8" s="3494"/>
      <c r="EOS8" s="3494"/>
      <c r="EOT8" s="3494"/>
      <c r="EOU8" s="3494"/>
      <c r="EOV8" s="3494"/>
      <c r="EOW8" s="3494"/>
      <c r="EOX8" s="3494"/>
      <c r="EOY8" s="3494"/>
      <c r="EOZ8" s="3494"/>
      <c r="EPA8" s="3494"/>
      <c r="EPB8" s="3494"/>
      <c r="EPC8" s="3494"/>
      <c r="EPD8" s="3494"/>
      <c r="EPE8" s="3494"/>
      <c r="EPF8" s="3494"/>
      <c r="EPG8" s="3494"/>
      <c r="EPH8" s="3494"/>
      <c r="EPI8" s="3494"/>
      <c r="EPJ8" s="3494"/>
      <c r="EPK8" s="3494"/>
      <c r="EPL8" s="3494"/>
      <c r="EPM8" s="3494"/>
      <c r="EPN8" s="3494"/>
      <c r="EPO8" s="3494"/>
      <c r="EPP8" s="3494"/>
      <c r="EPQ8" s="3494"/>
      <c r="EPR8" s="3494"/>
      <c r="EPS8" s="3494"/>
      <c r="EPT8" s="3494"/>
      <c r="EPU8" s="3494"/>
      <c r="EPV8" s="3494"/>
      <c r="EPW8" s="3494"/>
      <c r="EPX8" s="3494"/>
      <c r="EPY8" s="3494"/>
      <c r="EPZ8" s="3494"/>
      <c r="EQA8" s="3494"/>
      <c r="EQB8" s="3494"/>
      <c r="EQC8" s="3494"/>
      <c r="EQD8" s="3494"/>
      <c r="EQE8" s="3494"/>
      <c r="EQF8" s="3494"/>
      <c r="EQG8" s="3494"/>
      <c r="EQH8" s="3494"/>
      <c r="EQI8" s="3494"/>
      <c r="EQJ8" s="3494"/>
      <c r="EQK8" s="3494"/>
      <c r="EQL8" s="3494"/>
      <c r="EQM8" s="3494"/>
      <c r="EQN8" s="3494"/>
      <c r="EQO8" s="3494"/>
      <c r="EQP8" s="3494"/>
      <c r="EQQ8" s="3494"/>
      <c r="EQR8" s="3494"/>
      <c r="EQS8" s="3494"/>
      <c r="EQT8" s="3494"/>
      <c r="EQU8" s="3494"/>
      <c r="EQV8" s="3494"/>
      <c r="EQW8" s="3494"/>
      <c r="EQX8" s="3494"/>
      <c r="EQY8" s="3494"/>
      <c r="EQZ8" s="3494"/>
      <c r="ERA8" s="3494"/>
      <c r="ERB8" s="3494"/>
      <c r="ERC8" s="3494"/>
      <c r="ERD8" s="3494"/>
      <c r="ERE8" s="3494"/>
      <c r="ERF8" s="3494"/>
      <c r="ERG8" s="3494"/>
      <c r="ERH8" s="3494"/>
      <c r="ERI8" s="3494"/>
      <c r="ERJ8" s="3494"/>
      <c r="ERK8" s="3494"/>
      <c r="ERL8" s="3494"/>
      <c r="ERM8" s="3494"/>
      <c r="ERN8" s="3494"/>
      <c r="ERO8" s="3494"/>
      <c r="ERP8" s="3494"/>
      <c r="ERQ8" s="3494"/>
      <c r="ERR8" s="3494"/>
      <c r="ERS8" s="3494"/>
      <c r="ERT8" s="3494"/>
      <c r="ERU8" s="3494"/>
      <c r="ERV8" s="3494"/>
      <c r="ERW8" s="3494"/>
      <c r="ERX8" s="3494"/>
      <c r="ERY8" s="3494"/>
      <c r="ERZ8" s="3494"/>
      <c r="ESA8" s="3494"/>
      <c r="ESB8" s="3494"/>
      <c r="ESC8" s="3494"/>
      <c r="ESD8" s="3494"/>
      <c r="ESE8" s="3494"/>
      <c r="ESF8" s="3494"/>
      <c r="ESG8" s="3494"/>
      <c r="ESH8" s="3494"/>
      <c r="ESI8" s="3494"/>
      <c r="ESJ8" s="3494"/>
      <c r="ESK8" s="3494"/>
      <c r="ESL8" s="3494"/>
      <c r="ESM8" s="3494"/>
      <c r="ESN8" s="3494"/>
      <c r="ESO8" s="3494"/>
      <c r="ESP8" s="3494"/>
      <c r="ESQ8" s="3494"/>
      <c r="ESR8" s="3494"/>
      <c r="ESS8" s="3494"/>
      <c r="EST8" s="3494"/>
      <c r="ESU8" s="3494"/>
      <c r="ESV8" s="3494"/>
      <c r="ESW8" s="3494"/>
      <c r="ESX8" s="3494"/>
      <c r="ESY8" s="3494"/>
      <c r="ESZ8" s="3494"/>
      <c r="ETA8" s="3494"/>
      <c r="ETB8" s="3494"/>
      <c r="ETC8" s="3494"/>
      <c r="ETD8" s="3494"/>
      <c r="ETE8" s="3494"/>
      <c r="ETF8" s="3494"/>
      <c r="ETG8" s="3494"/>
      <c r="ETH8" s="3494"/>
      <c r="ETI8" s="3494"/>
      <c r="ETJ8" s="3494"/>
      <c r="ETK8" s="3494"/>
      <c r="ETL8" s="3494"/>
      <c r="ETM8" s="3494"/>
      <c r="ETN8" s="3494"/>
      <c r="ETO8" s="3494"/>
      <c r="ETP8" s="3494"/>
      <c r="ETQ8" s="3494"/>
      <c r="ETR8" s="3494"/>
      <c r="ETS8" s="3494"/>
      <c r="ETT8" s="3494"/>
      <c r="ETU8" s="3494"/>
      <c r="ETV8" s="3494"/>
      <c r="ETW8" s="3494"/>
      <c r="ETX8" s="3494"/>
      <c r="ETY8" s="3494"/>
      <c r="ETZ8" s="3494"/>
      <c r="EUA8" s="3494"/>
      <c r="EUB8" s="3494"/>
      <c r="EUC8" s="3494"/>
      <c r="EUD8" s="3494"/>
      <c r="EUE8" s="3494"/>
      <c r="EUF8" s="3494"/>
      <c r="EUG8" s="3494"/>
      <c r="EUH8" s="3494"/>
      <c r="EUI8" s="3494"/>
      <c r="EUJ8" s="3494"/>
      <c r="EUK8" s="3494"/>
      <c r="EUL8" s="3494"/>
      <c r="EUM8" s="3494"/>
      <c r="EUN8" s="3494"/>
      <c r="EUO8" s="3494"/>
      <c r="EUP8" s="3494"/>
      <c r="EUQ8" s="3494"/>
      <c r="EUR8" s="3494"/>
      <c r="EUS8" s="3494"/>
      <c r="EUT8" s="3494"/>
      <c r="EUU8" s="3494"/>
      <c r="EUV8" s="3494"/>
      <c r="EUW8" s="3494"/>
      <c r="EUX8" s="3494"/>
      <c r="EUY8" s="3494"/>
      <c r="EUZ8" s="3494"/>
      <c r="EVA8" s="3494"/>
      <c r="EVB8" s="3494"/>
      <c r="EVC8" s="3494"/>
      <c r="EVD8" s="3494"/>
      <c r="EVE8" s="3494"/>
      <c r="EVF8" s="3494"/>
      <c r="EVG8" s="3494"/>
      <c r="EVH8" s="3494"/>
      <c r="EVI8" s="3494"/>
      <c r="EVJ8" s="3494"/>
      <c r="EVK8" s="3494"/>
      <c r="EVL8" s="3494"/>
      <c r="EVM8" s="3494"/>
      <c r="EVN8" s="3494"/>
      <c r="EVO8" s="3494"/>
      <c r="EVP8" s="3494"/>
      <c r="EVQ8" s="3494"/>
      <c r="EVR8" s="3494"/>
      <c r="EVS8" s="3494"/>
      <c r="EVT8" s="3494"/>
      <c r="EVU8" s="3494"/>
      <c r="EVV8" s="3494"/>
      <c r="EVW8" s="3494"/>
      <c r="EVX8" s="3494"/>
      <c r="EVY8" s="3494"/>
      <c r="EVZ8" s="3494"/>
      <c r="EWA8" s="3494"/>
      <c r="EWB8" s="3494"/>
      <c r="EWC8" s="3494"/>
      <c r="EWD8" s="3494"/>
      <c r="EWE8" s="3494"/>
      <c r="EWF8" s="3494"/>
      <c r="EWG8" s="3494"/>
      <c r="EWH8" s="3494"/>
      <c r="EWI8" s="3494"/>
      <c r="EWJ8" s="3494"/>
      <c r="EWK8" s="3494"/>
      <c r="EWL8" s="3494"/>
      <c r="EWM8" s="3494"/>
      <c r="EWN8" s="3494"/>
      <c r="EWO8" s="3494"/>
      <c r="EWP8" s="3494"/>
      <c r="EWQ8" s="3494"/>
      <c r="EWR8" s="3494"/>
      <c r="EWS8" s="3494"/>
      <c r="EWT8" s="3494"/>
      <c r="EWU8" s="3494"/>
      <c r="EWV8" s="3494"/>
      <c r="EWW8" s="3494"/>
      <c r="EWX8" s="3494"/>
      <c r="EWY8" s="3494"/>
      <c r="EWZ8" s="3494"/>
      <c r="EXA8" s="3494"/>
      <c r="EXB8" s="3494"/>
      <c r="EXC8" s="3494"/>
      <c r="EXD8" s="3494"/>
      <c r="EXE8" s="3494"/>
      <c r="EXF8" s="3494"/>
      <c r="EXG8" s="3494"/>
      <c r="EXH8" s="3494"/>
      <c r="EXI8" s="3494"/>
      <c r="EXJ8" s="3494"/>
      <c r="EXK8" s="3494"/>
      <c r="EXL8" s="3494"/>
      <c r="EXM8" s="3494"/>
      <c r="EXN8" s="3494"/>
      <c r="EXO8" s="3494"/>
      <c r="EXP8" s="3494"/>
      <c r="EXQ8" s="3494"/>
      <c r="EXR8" s="3494"/>
      <c r="EXS8" s="3494"/>
      <c r="EXT8" s="3494"/>
      <c r="EXU8" s="3494"/>
      <c r="EXV8" s="3494"/>
      <c r="EXW8" s="3494"/>
      <c r="EXX8" s="3494"/>
      <c r="EXY8" s="3494"/>
      <c r="EXZ8" s="3494"/>
      <c r="EYA8" s="3494"/>
      <c r="EYB8" s="3494"/>
      <c r="EYC8" s="3494"/>
      <c r="EYD8" s="3494"/>
      <c r="EYE8" s="3494"/>
      <c r="EYF8" s="3494"/>
      <c r="EYG8" s="3494"/>
      <c r="EYH8" s="3494"/>
      <c r="EYI8" s="3494"/>
      <c r="EYJ8" s="3494"/>
      <c r="EYK8" s="3494"/>
      <c r="EYL8" s="3494"/>
      <c r="EYM8" s="3494"/>
      <c r="EYN8" s="3494"/>
      <c r="EYO8" s="3494"/>
      <c r="EYP8" s="3494"/>
      <c r="EYQ8" s="3494"/>
      <c r="EYR8" s="3494"/>
      <c r="EYS8" s="3494"/>
      <c r="EYT8" s="3494"/>
      <c r="EYU8" s="3494"/>
      <c r="EYV8" s="3494"/>
      <c r="EYW8" s="3494"/>
      <c r="EYX8" s="3494"/>
      <c r="EYY8" s="3494"/>
      <c r="EYZ8" s="3494"/>
      <c r="EZA8" s="3494"/>
      <c r="EZB8" s="3494"/>
      <c r="EZC8" s="3494"/>
      <c r="EZD8" s="3494"/>
      <c r="EZE8" s="3494"/>
      <c r="EZF8" s="3494"/>
      <c r="EZG8" s="3494"/>
      <c r="EZH8" s="3494"/>
      <c r="EZI8" s="3494"/>
      <c r="EZJ8" s="3494"/>
      <c r="EZK8" s="3494"/>
      <c r="EZL8" s="3494"/>
      <c r="EZM8" s="3494"/>
      <c r="EZN8" s="3494"/>
      <c r="EZO8" s="3494"/>
      <c r="EZP8" s="3494"/>
      <c r="EZQ8" s="3494"/>
      <c r="EZR8" s="3494"/>
      <c r="EZS8" s="3494"/>
      <c r="EZT8" s="3494"/>
      <c r="EZU8" s="3494"/>
      <c r="EZV8" s="3494"/>
      <c r="EZW8" s="3494"/>
      <c r="EZX8" s="3494"/>
      <c r="EZY8" s="3494"/>
      <c r="EZZ8" s="3494"/>
      <c r="FAA8" s="3494"/>
      <c r="FAB8" s="3494"/>
      <c r="FAC8" s="3494"/>
      <c r="FAD8" s="3494"/>
      <c r="FAE8" s="3494"/>
      <c r="FAF8" s="3494"/>
      <c r="FAG8" s="3494"/>
      <c r="FAH8" s="3494"/>
      <c r="FAI8" s="3494"/>
      <c r="FAJ8" s="3494"/>
      <c r="FAK8" s="3494"/>
      <c r="FAL8" s="3494"/>
      <c r="FAM8" s="3494"/>
      <c r="FAN8" s="3494"/>
      <c r="FAO8" s="3494"/>
      <c r="FAP8" s="3494"/>
      <c r="FAQ8" s="3494"/>
      <c r="FAR8" s="3494"/>
      <c r="FAS8" s="3494"/>
      <c r="FAT8" s="3494"/>
      <c r="FAU8" s="3494"/>
      <c r="FAV8" s="3494"/>
      <c r="FAW8" s="3494"/>
      <c r="FAX8" s="3494"/>
      <c r="FAY8" s="3494"/>
      <c r="FAZ8" s="3494"/>
      <c r="FBA8" s="3494"/>
      <c r="FBB8" s="3494"/>
      <c r="FBC8" s="3494"/>
      <c r="FBD8" s="3494"/>
      <c r="FBE8" s="3494"/>
      <c r="FBF8" s="3494"/>
      <c r="FBG8" s="3494"/>
      <c r="FBH8" s="3494"/>
      <c r="FBI8" s="3494"/>
      <c r="FBJ8" s="3494"/>
      <c r="FBK8" s="3494"/>
      <c r="FBL8" s="3494"/>
      <c r="FBM8" s="3494"/>
      <c r="FBN8" s="3494"/>
      <c r="FBO8" s="3494"/>
      <c r="FBP8" s="3494"/>
      <c r="FBQ8" s="3494"/>
      <c r="FBR8" s="3494"/>
      <c r="FBS8" s="3494"/>
      <c r="FBT8" s="3494"/>
      <c r="FBU8" s="3494"/>
      <c r="FBV8" s="3494"/>
      <c r="FBW8" s="3494"/>
      <c r="FBX8" s="3494"/>
      <c r="FBY8" s="3494"/>
      <c r="FBZ8" s="3494"/>
      <c r="FCA8" s="3494"/>
      <c r="FCB8" s="3494"/>
      <c r="FCC8" s="3494"/>
      <c r="FCD8" s="3494"/>
      <c r="FCE8" s="3494"/>
      <c r="FCF8" s="3494"/>
      <c r="FCG8" s="3494"/>
      <c r="FCH8" s="3494"/>
      <c r="FCI8" s="3494"/>
      <c r="FCJ8" s="3494"/>
      <c r="FCK8" s="3494"/>
      <c r="FCL8" s="3494"/>
      <c r="FCM8" s="3494"/>
      <c r="FCN8" s="3494"/>
      <c r="FCO8" s="3494"/>
      <c r="FCP8" s="3494"/>
      <c r="FCQ8" s="3494"/>
      <c r="FCR8" s="3494"/>
      <c r="FCS8" s="3494"/>
      <c r="FCT8" s="3494"/>
      <c r="FCU8" s="3494"/>
      <c r="FCV8" s="3494"/>
      <c r="FCW8" s="3494"/>
      <c r="FCX8" s="3494"/>
      <c r="FCY8" s="3494"/>
      <c r="FCZ8" s="3494"/>
      <c r="FDA8" s="3494"/>
      <c r="FDB8" s="3494"/>
      <c r="FDC8" s="3494"/>
      <c r="FDD8" s="3494"/>
      <c r="FDE8" s="3494"/>
      <c r="FDF8" s="3494"/>
      <c r="FDG8" s="3494"/>
      <c r="FDH8" s="3494"/>
      <c r="FDI8" s="3494"/>
      <c r="FDJ8" s="3494"/>
      <c r="FDK8" s="3494"/>
      <c r="FDL8" s="3494"/>
      <c r="FDM8" s="3494"/>
      <c r="FDN8" s="3494"/>
      <c r="FDO8" s="3494"/>
      <c r="FDP8" s="3494"/>
      <c r="FDQ8" s="3494"/>
      <c r="FDR8" s="3494"/>
      <c r="FDS8" s="3494"/>
      <c r="FDT8" s="3494"/>
      <c r="FDU8" s="3494"/>
      <c r="FDV8" s="3494"/>
      <c r="FDW8" s="3494"/>
      <c r="FDX8" s="3494"/>
      <c r="FDY8" s="3494"/>
      <c r="FDZ8" s="3494"/>
      <c r="FEA8" s="3494"/>
      <c r="FEB8" s="3494"/>
      <c r="FEC8" s="3494"/>
      <c r="FED8" s="3494"/>
      <c r="FEE8" s="3494"/>
      <c r="FEF8" s="3494"/>
      <c r="FEG8" s="3494"/>
      <c r="FEH8" s="3494"/>
      <c r="FEI8" s="3494"/>
      <c r="FEJ8" s="3494"/>
      <c r="FEK8" s="3494"/>
      <c r="FEL8" s="3494"/>
      <c r="FEM8" s="3494"/>
      <c r="FEN8" s="3494"/>
      <c r="FEO8" s="3494"/>
      <c r="FEP8" s="3494"/>
      <c r="FEQ8" s="3494"/>
      <c r="FER8" s="3494"/>
      <c r="FES8" s="3494"/>
      <c r="FET8" s="3494"/>
      <c r="FEU8" s="3494"/>
      <c r="FEV8" s="3494"/>
      <c r="FEW8" s="3494"/>
      <c r="FEX8" s="3494"/>
      <c r="FEY8" s="3494"/>
      <c r="FEZ8" s="3494"/>
      <c r="FFA8" s="3494"/>
      <c r="FFB8" s="3494"/>
      <c r="FFC8" s="3494"/>
      <c r="FFD8" s="3494"/>
      <c r="FFE8" s="3494"/>
      <c r="FFF8" s="3494"/>
      <c r="FFG8" s="3494"/>
      <c r="FFH8" s="3494"/>
      <c r="FFI8" s="3494"/>
      <c r="FFJ8" s="3494"/>
      <c r="FFK8" s="3494"/>
      <c r="FFL8" s="3494"/>
      <c r="FFM8" s="3494"/>
      <c r="FFN8" s="3494"/>
      <c r="FFO8" s="3494"/>
      <c r="FFP8" s="3494"/>
      <c r="FFQ8" s="3494"/>
      <c r="FFR8" s="3494"/>
      <c r="FFS8" s="3494"/>
      <c r="FFT8" s="3494"/>
      <c r="FFU8" s="3494"/>
      <c r="FFV8" s="3494"/>
      <c r="FFW8" s="3494"/>
      <c r="FFX8" s="3494"/>
      <c r="FFY8" s="3494"/>
      <c r="FFZ8" s="3494"/>
      <c r="FGA8" s="3494"/>
      <c r="FGB8" s="3494"/>
      <c r="FGC8" s="3494"/>
      <c r="FGD8" s="3494"/>
      <c r="FGE8" s="3494"/>
      <c r="FGF8" s="3494"/>
      <c r="FGG8" s="3494"/>
      <c r="FGH8" s="3494"/>
      <c r="FGI8" s="3494"/>
      <c r="FGJ8" s="3494"/>
      <c r="FGK8" s="3494"/>
      <c r="FGL8" s="3494"/>
      <c r="FGM8" s="3494"/>
      <c r="FGN8" s="3494"/>
      <c r="FGO8" s="3494"/>
      <c r="FGP8" s="3494"/>
      <c r="FGQ8" s="3494"/>
      <c r="FGR8" s="3494"/>
      <c r="FGS8" s="3494"/>
      <c r="FGT8" s="3494"/>
      <c r="FGU8" s="3494"/>
      <c r="FGV8" s="3494"/>
      <c r="FGW8" s="3494"/>
      <c r="FGX8" s="3494"/>
      <c r="FGY8" s="3494"/>
      <c r="FGZ8" s="3494"/>
      <c r="FHA8" s="3494"/>
      <c r="FHB8" s="3494"/>
      <c r="FHC8" s="3494"/>
      <c r="FHD8" s="3494"/>
      <c r="FHE8" s="3494"/>
      <c r="FHF8" s="3494"/>
      <c r="FHG8" s="3494"/>
      <c r="FHH8" s="3494"/>
      <c r="FHI8" s="3494"/>
      <c r="FHJ8" s="3494"/>
      <c r="FHK8" s="3494"/>
      <c r="FHL8" s="3494"/>
      <c r="FHM8" s="3494"/>
      <c r="FHN8" s="3494"/>
      <c r="FHO8" s="3494"/>
      <c r="FHP8" s="3494"/>
      <c r="FHQ8" s="3494"/>
      <c r="FHR8" s="3494"/>
      <c r="FHS8" s="3494"/>
      <c r="FHT8" s="3494"/>
      <c r="FHU8" s="3494"/>
      <c r="FHV8" s="3494"/>
      <c r="FHW8" s="3494"/>
      <c r="FHX8" s="3494"/>
      <c r="FHY8" s="3494"/>
      <c r="FHZ8" s="3494"/>
      <c r="FIA8" s="3494"/>
      <c r="FIB8" s="3494"/>
      <c r="FIC8" s="3494"/>
      <c r="FID8" s="3494"/>
      <c r="FIE8" s="3494"/>
      <c r="FIF8" s="3494"/>
      <c r="FIG8" s="3494"/>
      <c r="FIH8" s="3494"/>
      <c r="FII8" s="3494"/>
      <c r="FIJ8" s="3494"/>
      <c r="FIK8" s="3494"/>
      <c r="FIL8" s="3494"/>
      <c r="FIM8" s="3494"/>
      <c r="FIN8" s="3494"/>
      <c r="FIO8" s="3494"/>
      <c r="FIP8" s="3494"/>
      <c r="FIQ8" s="3494"/>
      <c r="FIR8" s="3494"/>
      <c r="FIS8" s="3494"/>
      <c r="FIT8" s="3494"/>
      <c r="FIU8" s="3494"/>
      <c r="FIV8" s="3494"/>
      <c r="FIW8" s="3494"/>
      <c r="FIX8" s="3494"/>
      <c r="FIY8" s="3494"/>
      <c r="FIZ8" s="3494"/>
      <c r="FJA8" s="3494"/>
      <c r="FJB8" s="3494"/>
      <c r="FJC8" s="3494"/>
      <c r="FJD8" s="3494"/>
      <c r="FJE8" s="3494"/>
      <c r="FJF8" s="3494"/>
      <c r="FJG8" s="3494"/>
      <c r="FJH8" s="3494"/>
      <c r="FJI8" s="3494"/>
      <c r="FJJ8" s="3494"/>
      <c r="FJK8" s="3494"/>
      <c r="FJL8" s="3494"/>
      <c r="FJM8" s="3494"/>
      <c r="FJN8" s="3494"/>
      <c r="FJO8" s="3494"/>
      <c r="FJP8" s="3494"/>
      <c r="FJQ8" s="3494"/>
      <c r="FJR8" s="3494"/>
      <c r="FJS8" s="3494"/>
      <c r="FJT8" s="3494"/>
      <c r="FJU8" s="3494"/>
      <c r="FJV8" s="3494"/>
      <c r="FJW8" s="3494"/>
      <c r="FJX8" s="3494"/>
      <c r="FJY8" s="3494"/>
      <c r="FJZ8" s="3494"/>
      <c r="FKA8" s="3494"/>
      <c r="FKB8" s="3494"/>
      <c r="FKC8" s="3494"/>
      <c r="FKD8" s="3494"/>
      <c r="FKE8" s="3494"/>
      <c r="FKF8" s="3494"/>
      <c r="FKG8" s="3494"/>
      <c r="FKH8" s="3494"/>
      <c r="FKI8" s="3494"/>
      <c r="FKJ8" s="3494"/>
      <c r="FKK8" s="3494"/>
      <c r="FKL8" s="3494"/>
      <c r="FKM8" s="3494"/>
      <c r="FKN8" s="3494"/>
      <c r="FKO8" s="3494"/>
      <c r="FKP8" s="3494"/>
      <c r="FKQ8" s="3494"/>
      <c r="FKR8" s="3494"/>
      <c r="FKS8" s="3494"/>
      <c r="FKT8" s="3494"/>
      <c r="FKU8" s="3494"/>
      <c r="FKV8" s="3494"/>
      <c r="FKW8" s="3494"/>
      <c r="FKX8" s="3494"/>
      <c r="FKY8" s="3494"/>
      <c r="FKZ8" s="3494"/>
      <c r="FLA8" s="3494"/>
      <c r="FLB8" s="3494"/>
      <c r="FLC8" s="3494"/>
      <c r="FLD8" s="3494"/>
      <c r="FLE8" s="3494"/>
      <c r="FLF8" s="3494"/>
      <c r="FLG8" s="3494"/>
      <c r="FLH8" s="3494"/>
      <c r="FLI8" s="3494"/>
      <c r="FLJ8" s="3494"/>
      <c r="FLK8" s="3494"/>
      <c r="FLL8" s="3494"/>
      <c r="FLM8" s="3494"/>
      <c r="FLN8" s="3494"/>
      <c r="FLO8" s="3494"/>
      <c r="FLP8" s="3494"/>
      <c r="FLQ8" s="3494"/>
      <c r="FLR8" s="3494"/>
      <c r="FLS8" s="3494"/>
      <c r="FLT8" s="3494"/>
      <c r="FLU8" s="3494"/>
      <c r="FLV8" s="3494"/>
      <c r="FLW8" s="3494"/>
      <c r="FLX8" s="3494"/>
      <c r="FLY8" s="3494"/>
      <c r="FLZ8" s="3494"/>
      <c r="FMA8" s="3494"/>
      <c r="FMB8" s="3494"/>
      <c r="FMC8" s="3494"/>
      <c r="FMD8" s="3494"/>
      <c r="FME8" s="3494"/>
      <c r="FMF8" s="3494"/>
      <c r="FMG8" s="3494"/>
      <c r="FMH8" s="3494"/>
      <c r="FMI8" s="3494"/>
      <c r="FMJ8" s="3494"/>
      <c r="FMK8" s="3494"/>
      <c r="FML8" s="3494"/>
      <c r="FMM8" s="3494"/>
      <c r="FMN8" s="3494"/>
      <c r="FMO8" s="3494"/>
      <c r="FMP8" s="3494"/>
      <c r="FMQ8" s="3494"/>
      <c r="FMR8" s="3494"/>
      <c r="FMS8" s="3494"/>
      <c r="FMT8" s="3494"/>
      <c r="FMU8" s="3494"/>
      <c r="FMV8" s="3494"/>
      <c r="FMW8" s="3494"/>
      <c r="FMX8" s="3494"/>
      <c r="FMY8" s="3494"/>
      <c r="FMZ8" s="3494"/>
      <c r="FNA8" s="3494"/>
      <c r="FNB8" s="3494"/>
      <c r="FNC8" s="3494"/>
      <c r="FND8" s="3494"/>
      <c r="FNE8" s="3494"/>
      <c r="FNF8" s="3494"/>
      <c r="FNG8" s="3494"/>
      <c r="FNH8" s="3494"/>
      <c r="FNI8" s="3494"/>
      <c r="FNJ8" s="3494"/>
      <c r="FNK8" s="3494"/>
      <c r="FNL8" s="3494"/>
      <c r="FNM8" s="3494"/>
      <c r="FNN8" s="3494"/>
      <c r="FNO8" s="3494"/>
      <c r="FNP8" s="3494"/>
      <c r="FNQ8" s="3494"/>
      <c r="FNR8" s="3494"/>
      <c r="FNS8" s="3494"/>
      <c r="FNT8" s="3494"/>
      <c r="FNU8" s="3494"/>
      <c r="FNV8" s="3494"/>
      <c r="FNW8" s="3494"/>
      <c r="FNX8" s="3494"/>
      <c r="FNY8" s="3494"/>
      <c r="FNZ8" s="3494"/>
      <c r="FOA8" s="3494"/>
      <c r="FOB8" s="3494"/>
      <c r="FOC8" s="3494"/>
      <c r="FOD8" s="3494"/>
      <c r="FOE8" s="3494"/>
      <c r="FOF8" s="3494"/>
      <c r="FOG8" s="3494"/>
      <c r="FOH8" s="3494"/>
      <c r="FOI8" s="3494"/>
      <c r="FOJ8" s="3494"/>
      <c r="FOK8" s="3494"/>
      <c r="FOL8" s="3494"/>
      <c r="FOM8" s="3494"/>
      <c r="FON8" s="3494"/>
      <c r="FOO8" s="3494"/>
      <c r="FOP8" s="3494"/>
      <c r="FOQ8" s="3494"/>
      <c r="FOR8" s="3494"/>
      <c r="FOS8" s="3494"/>
      <c r="FOT8" s="3494"/>
      <c r="FOU8" s="3494"/>
      <c r="FOV8" s="3494"/>
      <c r="FOW8" s="3494"/>
      <c r="FOX8" s="3494"/>
      <c r="FOY8" s="3494"/>
      <c r="FOZ8" s="3494"/>
      <c r="FPA8" s="3494"/>
      <c r="FPB8" s="3494"/>
      <c r="FPC8" s="3494"/>
      <c r="FPD8" s="3494"/>
      <c r="FPE8" s="3494"/>
      <c r="FPF8" s="3494"/>
      <c r="FPG8" s="3494"/>
      <c r="FPH8" s="3494"/>
      <c r="FPI8" s="3494"/>
      <c r="FPJ8" s="3494"/>
      <c r="FPK8" s="3494"/>
      <c r="FPL8" s="3494"/>
      <c r="FPM8" s="3494"/>
      <c r="FPN8" s="3494"/>
      <c r="FPO8" s="3494"/>
      <c r="FPP8" s="3494"/>
      <c r="FPQ8" s="3494"/>
      <c r="FPR8" s="3494"/>
      <c r="FPS8" s="3494"/>
      <c r="FPT8" s="3494"/>
      <c r="FPU8" s="3494"/>
      <c r="FPV8" s="3494"/>
      <c r="FPW8" s="3494"/>
      <c r="FPX8" s="3494"/>
      <c r="FPY8" s="3494"/>
      <c r="FPZ8" s="3494"/>
      <c r="FQA8" s="3494"/>
      <c r="FQB8" s="3494"/>
      <c r="FQC8" s="3494"/>
      <c r="FQD8" s="3494"/>
      <c r="FQE8" s="3494"/>
      <c r="FQF8" s="3494"/>
      <c r="FQG8" s="3494"/>
      <c r="FQH8" s="3494"/>
      <c r="FQI8" s="3494"/>
      <c r="FQJ8" s="3494"/>
      <c r="FQK8" s="3494"/>
      <c r="FQL8" s="3494"/>
      <c r="FQM8" s="3494"/>
      <c r="FQN8" s="3494"/>
      <c r="FQO8" s="3494"/>
      <c r="FQP8" s="3494"/>
      <c r="FQQ8" s="3494"/>
      <c r="FQR8" s="3494"/>
      <c r="FQS8" s="3494"/>
      <c r="FQT8" s="3494"/>
      <c r="FQU8" s="3494"/>
      <c r="FQV8" s="3494"/>
      <c r="FQW8" s="3494"/>
      <c r="FQX8" s="3494"/>
      <c r="FQY8" s="3494"/>
      <c r="FQZ8" s="3494"/>
      <c r="FRA8" s="3494"/>
      <c r="FRB8" s="3494"/>
      <c r="FRC8" s="3494"/>
      <c r="FRD8" s="3494"/>
      <c r="FRE8" s="3494"/>
      <c r="FRF8" s="3494"/>
      <c r="FRG8" s="3494"/>
      <c r="FRH8" s="3494"/>
      <c r="FRI8" s="3494"/>
      <c r="FRJ8" s="3494"/>
      <c r="FRK8" s="3494"/>
      <c r="FRL8" s="3494"/>
      <c r="FRM8" s="3494"/>
      <c r="FRN8" s="3494"/>
      <c r="FRO8" s="3494"/>
      <c r="FRP8" s="3494"/>
      <c r="FRQ8" s="3494"/>
      <c r="FRR8" s="3494"/>
      <c r="FRS8" s="3494"/>
      <c r="FRT8" s="3494"/>
      <c r="FRU8" s="3494"/>
      <c r="FRV8" s="3494"/>
      <c r="FRW8" s="3494"/>
      <c r="FRX8" s="3494"/>
      <c r="FRY8" s="3494"/>
      <c r="FRZ8" s="3494"/>
      <c r="FSA8" s="3494"/>
      <c r="FSB8" s="3494"/>
      <c r="FSC8" s="3494"/>
      <c r="FSD8" s="3494"/>
      <c r="FSE8" s="3494"/>
      <c r="FSF8" s="3494"/>
      <c r="FSG8" s="3494"/>
      <c r="FSH8" s="3494"/>
      <c r="FSI8" s="3494"/>
      <c r="FSJ8" s="3494"/>
      <c r="FSK8" s="3494"/>
      <c r="FSL8" s="3494"/>
      <c r="FSM8" s="3494"/>
      <c r="FSN8" s="3494"/>
      <c r="FSO8" s="3494"/>
      <c r="FSP8" s="3494"/>
      <c r="FSQ8" s="3494"/>
      <c r="FSR8" s="3494"/>
      <c r="FSS8" s="3494"/>
      <c r="FST8" s="3494"/>
      <c r="FSU8" s="3494"/>
      <c r="FSV8" s="3494"/>
      <c r="FSW8" s="3494"/>
      <c r="FSX8" s="3494"/>
      <c r="FSY8" s="3494"/>
      <c r="FSZ8" s="3494"/>
      <c r="FTA8" s="3494"/>
      <c r="FTB8" s="3494"/>
      <c r="FTC8" s="3494"/>
      <c r="FTD8" s="3494"/>
      <c r="FTE8" s="3494"/>
      <c r="FTF8" s="3494"/>
      <c r="FTG8" s="3494"/>
      <c r="FTH8" s="3494"/>
      <c r="FTI8" s="3494"/>
      <c r="FTJ8" s="3494"/>
      <c r="FTK8" s="3494"/>
      <c r="FTL8" s="3494"/>
      <c r="FTM8" s="3494"/>
      <c r="FTN8" s="3494"/>
      <c r="FTO8" s="3494"/>
      <c r="FTP8" s="3494"/>
      <c r="FTQ8" s="3494"/>
      <c r="FTR8" s="3494"/>
      <c r="FTS8" s="3494"/>
      <c r="FTT8" s="3494"/>
      <c r="FTU8" s="3494"/>
      <c r="FTV8" s="3494"/>
      <c r="FTW8" s="3494"/>
      <c r="FTX8" s="3494"/>
      <c r="FTY8" s="3494"/>
      <c r="FTZ8" s="3494"/>
      <c r="FUA8" s="3494"/>
      <c r="FUB8" s="3494"/>
      <c r="FUC8" s="3494"/>
      <c r="FUD8" s="3494"/>
      <c r="FUE8" s="3494"/>
      <c r="FUF8" s="3494"/>
      <c r="FUG8" s="3494"/>
      <c r="FUH8" s="3494"/>
      <c r="FUI8" s="3494"/>
      <c r="FUJ8" s="3494"/>
      <c r="FUK8" s="3494"/>
      <c r="FUL8" s="3494"/>
      <c r="FUM8" s="3494"/>
      <c r="FUN8" s="3494"/>
      <c r="FUO8" s="3494"/>
      <c r="FUP8" s="3494"/>
      <c r="FUQ8" s="3494"/>
      <c r="FUR8" s="3494"/>
      <c r="FUS8" s="3494"/>
      <c r="FUT8" s="3494"/>
      <c r="FUU8" s="3494"/>
      <c r="FUV8" s="3494"/>
      <c r="FUW8" s="3494"/>
      <c r="FUX8" s="3494"/>
      <c r="FUY8" s="3494"/>
      <c r="FUZ8" s="3494"/>
      <c r="FVA8" s="3494"/>
      <c r="FVB8" s="3494"/>
      <c r="FVC8" s="3494"/>
      <c r="FVD8" s="3494"/>
      <c r="FVE8" s="3494"/>
      <c r="FVF8" s="3494"/>
      <c r="FVG8" s="3494"/>
      <c r="FVH8" s="3494"/>
      <c r="FVI8" s="3494"/>
      <c r="FVJ8" s="3494"/>
      <c r="FVK8" s="3494"/>
      <c r="FVL8" s="3494"/>
      <c r="FVM8" s="3494"/>
      <c r="FVN8" s="3494"/>
      <c r="FVO8" s="3494"/>
      <c r="FVP8" s="3494"/>
      <c r="FVQ8" s="3494"/>
      <c r="FVR8" s="3494"/>
      <c r="FVS8" s="3494"/>
      <c r="FVT8" s="3494"/>
      <c r="FVU8" s="3494"/>
      <c r="FVV8" s="3494"/>
      <c r="FVW8" s="3494"/>
      <c r="FVX8" s="3494"/>
      <c r="FVY8" s="3494"/>
      <c r="FVZ8" s="3494"/>
      <c r="FWA8" s="3494"/>
      <c r="FWB8" s="3494"/>
      <c r="FWC8" s="3494"/>
      <c r="FWD8" s="3494"/>
      <c r="FWE8" s="3494"/>
      <c r="FWF8" s="3494"/>
      <c r="FWG8" s="3494"/>
      <c r="FWH8" s="3494"/>
      <c r="FWI8" s="3494"/>
      <c r="FWJ8" s="3494"/>
      <c r="FWK8" s="3494"/>
      <c r="FWL8" s="3494"/>
      <c r="FWM8" s="3494"/>
      <c r="FWN8" s="3494"/>
      <c r="FWO8" s="3494"/>
      <c r="FWP8" s="3494"/>
      <c r="FWQ8" s="3494"/>
      <c r="FWR8" s="3494"/>
      <c r="FWS8" s="3494"/>
      <c r="FWT8" s="3494"/>
      <c r="FWU8" s="3494"/>
      <c r="FWV8" s="3494"/>
      <c r="FWW8" s="3494"/>
      <c r="FWX8" s="3494"/>
      <c r="FWY8" s="3494"/>
      <c r="FWZ8" s="3494"/>
      <c r="FXA8" s="3494"/>
      <c r="FXB8" s="3494"/>
      <c r="FXC8" s="3494"/>
      <c r="FXD8" s="3494"/>
      <c r="FXE8" s="3494"/>
      <c r="FXF8" s="3494"/>
      <c r="FXG8" s="3494"/>
      <c r="FXH8" s="3494"/>
      <c r="FXI8" s="3494"/>
      <c r="FXJ8" s="3494"/>
      <c r="FXK8" s="3494"/>
      <c r="FXL8" s="3494"/>
      <c r="FXM8" s="3494"/>
      <c r="FXN8" s="3494"/>
      <c r="FXO8" s="3494"/>
      <c r="FXP8" s="3494"/>
      <c r="FXQ8" s="3494"/>
      <c r="FXR8" s="3494"/>
      <c r="FXS8" s="3494"/>
      <c r="FXT8" s="3494"/>
      <c r="FXU8" s="3494"/>
      <c r="FXV8" s="3494"/>
      <c r="FXW8" s="3494"/>
      <c r="FXX8" s="3494"/>
      <c r="FXY8" s="3494"/>
      <c r="FXZ8" s="3494"/>
      <c r="FYA8" s="3494"/>
      <c r="FYB8" s="3494"/>
      <c r="FYC8" s="3494"/>
      <c r="FYD8" s="3494"/>
      <c r="FYE8" s="3494"/>
      <c r="FYF8" s="3494"/>
      <c r="FYG8" s="3494"/>
      <c r="FYH8" s="3494"/>
      <c r="FYI8" s="3494"/>
      <c r="FYJ8" s="3494"/>
      <c r="FYK8" s="3494"/>
      <c r="FYL8" s="3494"/>
      <c r="FYM8" s="3494"/>
      <c r="FYN8" s="3494"/>
      <c r="FYO8" s="3494"/>
      <c r="FYP8" s="3494"/>
      <c r="FYQ8" s="3494"/>
      <c r="FYR8" s="3494"/>
      <c r="FYS8" s="3494"/>
      <c r="FYT8" s="3494"/>
      <c r="FYU8" s="3494"/>
      <c r="FYV8" s="3494"/>
      <c r="FYW8" s="3494"/>
      <c r="FYX8" s="3494"/>
      <c r="FYY8" s="3494"/>
      <c r="FYZ8" s="3494"/>
      <c r="FZA8" s="3494"/>
      <c r="FZB8" s="3494"/>
      <c r="FZC8" s="3494"/>
      <c r="FZD8" s="3494"/>
      <c r="FZE8" s="3494"/>
      <c r="FZF8" s="3494"/>
      <c r="FZG8" s="3494"/>
      <c r="FZH8" s="3494"/>
      <c r="FZI8" s="3494"/>
      <c r="FZJ8" s="3494"/>
      <c r="FZK8" s="3494"/>
      <c r="FZL8" s="3494"/>
      <c r="FZM8" s="3494"/>
      <c r="FZN8" s="3494"/>
      <c r="FZO8" s="3494"/>
      <c r="FZP8" s="3494"/>
      <c r="FZQ8" s="3494"/>
      <c r="FZR8" s="3494"/>
      <c r="FZS8" s="3494"/>
      <c r="FZT8" s="3494"/>
      <c r="FZU8" s="3494"/>
      <c r="FZV8" s="3494"/>
      <c r="FZW8" s="3494"/>
      <c r="FZX8" s="3494"/>
      <c r="FZY8" s="3494"/>
      <c r="FZZ8" s="3494"/>
      <c r="GAA8" s="3494"/>
      <c r="GAB8" s="3494"/>
      <c r="GAC8" s="3494"/>
      <c r="GAD8" s="3494"/>
      <c r="GAE8" s="3494"/>
      <c r="GAF8" s="3494"/>
      <c r="GAG8" s="3494"/>
      <c r="GAH8" s="3494"/>
      <c r="GAI8" s="3494"/>
      <c r="GAJ8" s="3494"/>
      <c r="GAK8" s="3494"/>
      <c r="GAL8" s="3494"/>
      <c r="GAM8" s="3494"/>
      <c r="GAN8" s="3494"/>
      <c r="GAO8" s="3494"/>
      <c r="GAP8" s="3494"/>
      <c r="GAQ8" s="3494"/>
      <c r="GAR8" s="3494"/>
      <c r="GAS8" s="3494"/>
      <c r="GAT8" s="3494"/>
      <c r="GAU8" s="3494"/>
      <c r="GAV8" s="3494"/>
      <c r="GAW8" s="3494"/>
      <c r="GAX8" s="3494"/>
      <c r="GAY8" s="3494"/>
      <c r="GAZ8" s="3494"/>
      <c r="GBA8" s="3494"/>
      <c r="GBB8" s="3494"/>
      <c r="GBC8" s="3494"/>
      <c r="GBD8" s="3494"/>
      <c r="GBE8" s="3494"/>
      <c r="GBF8" s="3494"/>
      <c r="GBG8" s="3494"/>
      <c r="GBH8" s="3494"/>
      <c r="GBI8" s="3494"/>
      <c r="GBJ8" s="3494"/>
      <c r="GBK8" s="3494"/>
      <c r="GBL8" s="3494"/>
      <c r="GBM8" s="3494"/>
      <c r="GBN8" s="3494"/>
      <c r="GBO8" s="3494"/>
      <c r="GBP8" s="3494"/>
      <c r="GBQ8" s="3494"/>
      <c r="GBR8" s="3494"/>
      <c r="GBS8" s="3494"/>
      <c r="GBT8" s="3494"/>
      <c r="GBU8" s="3494"/>
      <c r="GBV8" s="3494"/>
      <c r="GBW8" s="3494"/>
      <c r="GBX8" s="3494"/>
      <c r="GBY8" s="3494"/>
      <c r="GBZ8" s="3494"/>
      <c r="GCA8" s="3494"/>
      <c r="GCB8" s="3494"/>
      <c r="GCC8" s="3494"/>
      <c r="GCD8" s="3494"/>
      <c r="GCE8" s="3494"/>
      <c r="GCF8" s="3494"/>
      <c r="GCG8" s="3494"/>
      <c r="GCH8" s="3494"/>
      <c r="GCI8" s="3494"/>
      <c r="GCJ8" s="3494"/>
      <c r="GCK8" s="3494"/>
      <c r="GCL8" s="3494"/>
      <c r="GCM8" s="3494"/>
      <c r="GCN8" s="3494"/>
      <c r="GCO8" s="3494"/>
      <c r="GCP8" s="3494"/>
      <c r="GCQ8" s="3494"/>
      <c r="GCR8" s="3494"/>
      <c r="GCS8" s="3494"/>
      <c r="GCT8" s="3494"/>
      <c r="GCU8" s="3494"/>
      <c r="GCV8" s="3494"/>
      <c r="GCW8" s="3494"/>
      <c r="GCX8" s="3494"/>
      <c r="GCY8" s="3494"/>
      <c r="GCZ8" s="3494"/>
      <c r="GDA8" s="3494"/>
      <c r="GDB8" s="3494"/>
      <c r="GDC8" s="3494"/>
      <c r="GDD8" s="3494"/>
      <c r="GDE8" s="3494"/>
      <c r="GDF8" s="3494"/>
      <c r="GDG8" s="3494"/>
      <c r="GDH8" s="3494"/>
      <c r="GDI8" s="3494"/>
      <c r="GDJ8" s="3494"/>
      <c r="GDK8" s="3494"/>
      <c r="GDL8" s="3494"/>
      <c r="GDM8" s="3494"/>
      <c r="GDN8" s="3494"/>
      <c r="GDO8" s="3494"/>
      <c r="GDP8" s="3494"/>
      <c r="GDQ8" s="3494"/>
      <c r="GDR8" s="3494"/>
      <c r="GDS8" s="3494"/>
      <c r="GDT8" s="3494"/>
      <c r="GDU8" s="3494"/>
      <c r="GDV8" s="3494"/>
      <c r="GDW8" s="3494"/>
      <c r="GDX8" s="3494"/>
      <c r="GDY8" s="3494"/>
      <c r="GDZ8" s="3494"/>
      <c r="GEA8" s="3494"/>
      <c r="GEB8" s="3494"/>
      <c r="GEC8" s="3494"/>
      <c r="GED8" s="3494"/>
      <c r="GEE8" s="3494"/>
      <c r="GEF8" s="3494"/>
      <c r="GEG8" s="3494"/>
      <c r="GEH8" s="3494"/>
      <c r="GEI8" s="3494"/>
      <c r="GEJ8" s="3494"/>
      <c r="GEK8" s="3494"/>
      <c r="GEL8" s="3494"/>
      <c r="GEM8" s="3494"/>
      <c r="GEN8" s="3494"/>
      <c r="GEO8" s="3494"/>
      <c r="GEP8" s="3494"/>
      <c r="GEQ8" s="3494"/>
      <c r="GER8" s="3494"/>
      <c r="GES8" s="3494"/>
      <c r="GET8" s="3494"/>
      <c r="GEU8" s="3494"/>
      <c r="GEV8" s="3494"/>
      <c r="GEW8" s="3494"/>
      <c r="GEX8" s="3494"/>
      <c r="GEY8" s="3494"/>
      <c r="GEZ8" s="3494"/>
      <c r="GFA8" s="3494"/>
      <c r="GFB8" s="3494"/>
      <c r="GFC8" s="3494"/>
      <c r="GFD8" s="3494"/>
      <c r="GFE8" s="3494"/>
      <c r="GFF8" s="3494"/>
      <c r="GFG8" s="3494"/>
      <c r="GFH8" s="3494"/>
      <c r="GFI8" s="3494"/>
      <c r="GFJ8" s="3494"/>
      <c r="GFK8" s="3494"/>
      <c r="GFL8" s="3494"/>
      <c r="GFM8" s="3494"/>
      <c r="GFN8" s="3494"/>
      <c r="GFO8" s="3494"/>
      <c r="GFP8" s="3494"/>
      <c r="GFQ8" s="3494"/>
      <c r="GFR8" s="3494"/>
      <c r="GFS8" s="3494"/>
      <c r="GFT8" s="3494"/>
      <c r="GFU8" s="3494"/>
      <c r="GFV8" s="3494"/>
      <c r="GFW8" s="3494"/>
      <c r="GFX8" s="3494"/>
      <c r="GFY8" s="3494"/>
      <c r="GFZ8" s="3494"/>
      <c r="GGA8" s="3494"/>
      <c r="GGB8" s="3494"/>
      <c r="GGC8" s="3494"/>
      <c r="GGD8" s="3494"/>
      <c r="GGE8" s="3494"/>
      <c r="GGF8" s="3494"/>
      <c r="GGG8" s="3494"/>
      <c r="GGH8" s="3494"/>
      <c r="GGI8" s="3494"/>
      <c r="GGJ8" s="3494"/>
      <c r="GGK8" s="3494"/>
      <c r="GGL8" s="3494"/>
      <c r="GGM8" s="3494"/>
      <c r="GGN8" s="3494"/>
      <c r="GGO8" s="3494"/>
      <c r="GGP8" s="3494"/>
      <c r="GGQ8" s="3494"/>
      <c r="GGR8" s="3494"/>
      <c r="GGS8" s="3494"/>
      <c r="GGT8" s="3494"/>
      <c r="GGU8" s="3494"/>
      <c r="GGV8" s="3494"/>
      <c r="GGW8" s="3494"/>
      <c r="GGX8" s="3494"/>
      <c r="GGY8" s="3494"/>
      <c r="GGZ8" s="3494"/>
      <c r="GHA8" s="3494"/>
      <c r="GHB8" s="3494"/>
      <c r="GHC8" s="3494"/>
      <c r="GHD8" s="3494"/>
      <c r="GHE8" s="3494"/>
      <c r="GHF8" s="3494"/>
      <c r="GHG8" s="3494"/>
      <c r="GHH8" s="3494"/>
      <c r="GHI8" s="3494"/>
      <c r="GHJ8" s="3494"/>
      <c r="GHK8" s="3494"/>
      <c r="GHL8" s="3494"/>
      <c r="GHM8" s="3494"/>
      <c r="GHN8" s="3494"/>
      <c r="GHO8" s="3494"/>
      <c r="GHP8" s="3494"/>
      <c r="GHQ8" s="3494"/>
      <c r="GHR8" s="3494"/>
      <c r="GHS8" s="3494"/>
      <c r="GHT8" s="3494"/>
      <c r="GHU8" s="3494"/>
      <c r="GHV8" s="3494"/>
      <c r="GHW8" s="3494"/>
      <c r="GHX8" s="3494"/>
      <c r="GHY8" s="3494"/>
      <c r="GHZ8" s="3494"/>
      <c r="GIA8" s="3494"/>
      <c r="GIB8" s="3494"/>
      <c r="GIC8" s="3494"/>
      <c r="GID8" s="3494"/>
      <c r="GIE8" s="3494"/>
      <c r="GIF8" s="3494"/>
      <c r="GIG8" s="3494"/>
      <c r="GIH8" s="3494"/>
      <c r="GII8" s="3494"/>
      <c r="GIJ8" s="3494"/>
      <c r="GIK8" s="3494"/>
      <c r="GIL8" s="3494"/>
      <c r="GIM8" s="3494"/>
      <c r="GIN8" s="3494"/>
      <c r="GIO8" s="3494"/>
      <c r="GIP8" s="3494"/>
      <c r="GIQ8" s="3494"/>
      <c r="GIR8" s="3494"/>
      <c r="GIS8" s="3494"/>
      <c r="GIT8" s="3494"/>
      <c r="GIU8" s="3494"/>
      <c r="GIV8" s="3494"/>
      <c r="GIW8" s="3494"/>
      <c r="GIX8" s="3494"/>
      <c r="GIY8" s="3494"/>
      <c r="GIZ8" s="3494"/>
      <c r="GJA8" s="3494"/>
      <c r="GJB8" s="3494"/>
      <c r="GJC8" s="3494"/>
      <c r="GJD8" s="3494"/>
      <c r="GJE8" s="3494"/>
      <c r="GJF8" s="3494"/>
      <c r="GJG8" s="3494"/>
      <c r="GJH8" s="3494"/>
      <c r="GJI8" s="3494"/>
      <c r="GJJ8" s="3494"/>
      <c r="GJK8" s="3494"/>
      <c r="GJL8" s="3494"/>
      <c r="GJM8" s="3494"/>
      <c r="GJN8" s="3494"/>
      <c r="GJO8" s="3494"/>
      <c r="GJP8" s="3494"/>
      <c r="GJQ8" s="3494"/>
      <c r="GJR8" s="3494"/>
      <c r="GJS8" s="3494"/>
      <c r="GJT8" s="3494"/>
      <c r="GJU8" s="3494"/>
      <c r="GJV8" s="3494"/>
      <c r="GJW8" s="3494"/>
      <c r="GJX8" s="3494"/>
      <c r="GJY8" s="3494"/>
      <c r="GJZ8" s="3494"/>
      <c r="GKA8" s="3494"/>
      <c r="GKB8" s="3494"/>
      <c r="GKC8" s="3494"/>
      <c r="GKD8" s="3494"/>
      <c r="GKE8" s="3494"/>
      <c r="GKF8" s="3494"/>
      <c r="GKG8" s="3494"/>
      <c r="GKH8" s="3494"/>
      <c r="GKI8" s="3494"/>
      <c r="GKJ8" s="3494"/>
      <c r="GKK8" s="3494"/>
      <c r="GKL8" s="3494"/>
      <c r="GKM8" s="3494"/>
      <c r="GKN8" s="3494"/>
      <c r="GKO8" s="3494"/>
      <c r="GKP8" s="3494"/>
      <c r="GKQ8" s="3494"/>
      <c r="GKR8" s="3494"/>
      <c r="GKS8" s="3494"/>
      <c r="GKT8" s="3494"/>
      <c r="GKU8" s="3494"/>
      <c r="GKV8" s="3494"/>
      <c r="GKW8" s="3494"/>
      <c r="GKX8" s="3494"/>
      <c r="GKY8" s="3494"/>
      <c r="GKZ8" s="3494"/>
      <c r="GLA8" s="3494"/>
      <c r="GLB8" s="3494"/>
      <c r="GLC8" s="3494"/>
      <c r="GLD8" s="3494"/>
      <c r="GLE8" s="3494"/>
      <c r="GLF8" s="3494"/>
      <c r="GLG8" s="3494"/>
      <c r="GLH8" s="3494"/>
      <c r="GLI8" s="3494"/>
      <c r="GLJ8" s="3494"/>
      <c r="GLK8" s="3494"/>
      <c r="GLL8" s="3494"/>
      <c r="GLM8" s="3494"/>
      <c r="GLN8" s="3494"/>
      <c r="GLO8" s="3494"/>
      <c r="GLP8" s="3494"/>
      <c r="GLQ8" s="3494"/>
      <c r="GLR8" s="3494"/>
      <c r="GLS8" s="3494"/>
      <c r="GLT8" s="3494"/>
      <c r="GLU8" s="3494"/>
      <c r="GLV8" s="3494"/>
      <c r="GLW8" s="3494"/>
      <c r="GLX8" s="3494"/>
      <c r="GLY8" s="3494"/>
      <c r="GLZ8" s="3494"/>
      <c r="GMA8" s="3494"/>
      <c r="GMB8" s="3494"/>
      <c r="GMC8" s="3494"/>
      <c r="GMD8" s="3494"/>
      <c r="GME8" s="3494"/>
      <c r="GMF8" s="3494"/>
      <c r="GMG8" s="3494"/>
      <c r="GMH8" s="3494"/>
      <c r="GMI8" s="3494"/>
      <c r="GMJ8" s="3494"/>
      <c r="GMK8" s="3494"/>
      <c r="GML8" s="3494"/>
      <c r="GMM8" s="3494"/>
      <c r="GMN8" s="3494"/>
      <c r="GMO8" s="3494"/>
      <c r="GMP8" s="3494"/>
      <c r="GMQ8" s="3494"/>
      <c r="GMR8" s="3494"/>
      <c r="GMS8" s="3494"/>
      <c r="GMT8" s="3494"/>
      <c r="GMU8" s="3494"/>
      <c r="GMV8" s="3494"/>
      <c r="GMW8" s="3494"/>
      <c r="GMX8" s="3494"/>
      <c r="GMY8" s="3494"/>
      <c r="GMZ8" s="3494"/>
      <c r="GNA8" s="3494"/>
      <c r="GNB8" s="3494"/>
      <c r="GNC8" s="3494"/>
      <c r="GND8" s="3494"/>
      <c r="GNE8" s="3494"/>
      <c r="GNF8" s="3494"/>
      <c r="GNG8" s="3494"/>
      <c r="GNH8" s="3494"/>
      <c r="GNI8" s="3494"/>
      <c r="GNJ8" s="3494"/>
      <c r="GNK8" s="3494"/>
      <c r="GNL8" s="3494"/>
      <c r="GNM8" s="3494"/>
      <c r="GNN8" s="3494"/>
      <c r="GNO8" s="3494"/>
      <c r="GNP8" s="3494"/>
      <c r="GNQ8" s="3494"/>
      <c r="GNR8" s="3494"/>
      <c r="GNS8" s="3494"/>
      <c r="GNT8" s="3494"/>
      <c r="GNU8" s="3494"/>
      <c r="GNV8" s="3494"/>
      <c r="GNW8" s="3494"/>
      <c r="GNX8" s="3494"/>
      <c r="GNY8" s="3494"/>
      <c r="GNZ8" s="3494"/>
      <c r="GOA8" s="3494"/>
      <c r="GOB8" s="3494"/>
      <c r="GOC8" s="3494"/>
      <c r="GOD8" s="3494"/>
      <c r="GOE8" s="3494"/>
      <c r="GOF8" s="3494"/>
      <c r="GOG8" s="3494"/>
      <c r="GOH8" s="3494"/>
      <c r="GOI8" s="3494"/>
      <c r="GOJ8" s="3494"/>
      <c r="GOK8" s="3494"/>
      <c r="GOL8" s="3494"/>
      <c r="GOM8" s="3494"/>
      <c r="GON8" s="3494"/>
      <c r="GOO8" s="3494"/>
      <c r="GOP8" s="3494"/>
      <c r="GOQ8" s="3494"/>
      <c r="GOR8" s="3494"/>
      <c r="GOS8" s="3494"/>
      <c r="GOT8" s="3494"/>
      <c r="GOU8" s="3494"/>
      <c r="GOV8" s="3494"/>
      <c r="GOW8" s="3494"/>
      <c r="GOX8" s="3494"/>
      <c r="GOY8" s="3494"/>
      <c r="GOZ8" s="3494"/>
      <c r="GPA8" s="3494"/>
      <c r="GPB8" s="3494"/>
      <c r="GPC8" s="3494"/>
      <c r="GPD8" s="3494"/>
      <c r="GPE8" s="3494"/>
      <c r="GPF8" s="3494"/>
      <c r="GPG8" s="3494"/>
      <c r="GPH8" s="3494"/>
      <c r="GPI8" s="3494"/>
      <c r="GPJ8" s="3494"/>
      <c r="GPK8" s="3494"/>
      <c r="GPL8" s="3494"/>
      <c r="GPM8" s="3494"/>
      <c r="GPN8" s="3494"/>
      <c r="GPO8" s="3494"/>
      <c r="GPP8" s="3494"/>
      <c r="GPQ8" s="3494"/>
      <c r="GPR8" s="3494"/>
      <c r="GPS8" s="3494"/>
      <c r="GPT8" s="3494"/>
      <c r="GPU8" s="3494"/>
      <c r="GPV8" s="3494"/>
      <c r="GPW8" s="3494"/>
      <c r="GPX8" s="3494"/>
      <c r="GPY8" s="3494"/>
      <c r="GPZ8" s="3494"/>
      <c r="GQA8" s="3494"/>
      <c r="GQB8" s="3494"/>
      <c r="GQC8" s="3494"/>
      <c r="GQD8" s="3494"/>
      <c r="GQE8" s="3494"/>
      <c r="GQF8" s="3494"/>
      <c r="GQG8" s="3494"/>
      <c r="GQH8" s="3494"/>
      <c r="GQI8" s="3494"/>
      <c r="GQJ8" s="3494"/>
      <c r="GQK8" s="3494"/>
      <c r="GQL8" s="3494"/>
      <c r="GQM8" s="3494"/>
      <c r="GQN8" s="3494"/>
      <c r="GQO8" s="3494"/>
      <c r="GQP8" s="3494"/>
      <c r="GQQ8" s="3494"/>
      <c r="GQR8" s="3494"/>
      <c r="GQS8" s="3494"/>
      <c r="GQT8" s="3494"/>
      <c r="GQU8" s="3494"/>
      <c r="GQV8" s="3494"/>
      <c r="GQW8" s="3494"/>
      <c r="GQX8" s="3494"/>
      <c r="GQY8" s="3494"/>
      <c r="GQZ8" s="3494"/>
      <c r="GRA8" s="3494"/>
      <c r="GRB8" s="3494"/>
      <c r="GRC8" s="3494"/>
      <c r="GRD8" s="3494"/>
      <c r="GRE8" s="3494"/>
      <c r="GRF8" s="3494"/>
      <c r="GRG8" s="3494"/>
      <c r="GRH8" s="3494"/>
      <c r="GRI8" s="3494"/>
      <c r="GRJ8" s="3494"/>
      <c r="GRK8" s="3494"/>
      <c r="GRL8" s="3494"/>
      <c r="GRM8" s="3494"/>
      <c r="GRN8" s="3494"/>
      <c r="GRO8" s="3494"/>
      <c r="GRP8" s="3494"/>
      <c r="GRQ8" s="3494"/>
      <c r="GRR8" s="3494"/>
      <c r="GRS8" s="3494"/>
      <c r="GRT8" s="3494"/>
      <c r="GRU8" s="3494"/>
      <c r="GRV8" s="3494"/>
      <c r="GRW8" s="3494"/>
      <c r="GRX8" s="3494"/>
      <c r="GRY8" s="3494"/>
      <c r="GRZ8" s="3494"/>
      <c r="GSA8" s="3494"/>
      <c r="GSB8" s="3494"/>
      <c r="GSC8" s="3494"/>
      <c r="GSD8" s="3494"/>
      <c r="GSE8" s="3494"/>
      <c r="GSF8" s="3494"/>
      <c r="GSG8" s="3494"/>
      <c r="GSH8" s="3494"/>
      <c r="GSI8" s="3494"/>
      <c r="GSJ8" s="3494"/>
      <c r="GSK8" s="3494"/>
      <c r="GSL8" s="3494"/>
      <c r="GSM8" s="3494"/>
      <c r="GSN8" s="3494"/>
      <c r="GSO8" s="3494"/>
      <c r="GSP8" s="3494"/>
      <c r="GSQ8" s="3494"/>
      <c r="GSR8" s="3494"/>
      <c r="GSS8" s="3494"/>
      <c r="GST8" s="3494"/>
      <c r="GSU8" s="3494"/>
      <c r="GSV8" s="3494"/>
      <c r="GSW8" s="3494"/>
      <c r="GSX8" s="3494"/>
      <c r="GSY8" s="3494"/>
      <c r="GSZ8" s="3494"/>
      <c r="GTA8" s="3494"/>
      <c r="GTB8" s="3494"/>
      <c r="GTC8" s="3494"/>
      <c r="GTD8" s="3494"/>
      <c r="GTE8" s="3494"/>
      <c r="GTF8" s="3494"/>
      <c r="GTG8" s="3494"/>
      <c r="GTH8" s="3494"/>
      <c r="GTI8" s="3494"/>
      <c r="GTJ8" s="3494"/>
      <c r="GTK8" s="3494"/>
      <c r="GTL8" s="3494"/>
      <c r="GTM8" s="3494"/>
      <c r="GTN8" s="3494"/>
      <c r="GTO8" s="3494"/>
      <c r="GTP8" s="3494"/>
      <c r="GTQ8" s="3494"/>
      <c r="GTR8" s="3494"/>
      <c r="GTS8" s="3494"/>
      <c r="GTT8" s="3494"/>
      <c r="GTU8" s="3494"/>
      <c r="GTV8" s="3494"/>
      <c r="GTW8" s="3494"/>
      <c r="GTX8" s="3494"/>
      <c r="GTY8" s="3494"/>
      <c r="GTZ8" s="3494"/>
      <c r="GUA8" s="3494"/>
      <c r="GUB8" s="3494"/>
      <c r="GUC8" s="3494"/>
      <c r="GUD8" s="3494"/>
      <c r="GUE8" s="3494"/>
      <c r="GUF8" s="3494"/>
      <c r="GUG8" s="3494"/>
      <c r="GUH8" s="3494"/>
      <c r="GUI8" s="3494"/>
      <c r="GUJ8" s="3494"/>
      <c r="GUK8" s="3494"/>
      <c r="GUL8" s="3494"/>
      <c r="GUM8" s="3494"/>
      <c r="GUN8" s="3494"/>
      <c r="GUO8" s="3494"/>
      <c r="GUP8" s="3494"/>
      <c r="GUQ8" s="3494"/>
      <c r="GUR8" s="3494"/>
      <c r="GUS8" s="3494"/>
      <c r="GUT8" s="3494"/>
      <c r="GUU8" s="3494"/>
      <c r="GUV8" s="3494"/>
      <c r="GUW8" s="3494"/>
      <c r="GUX8" s="3494"/>
      <c r="GUY8" s="3494"/>
      <c r="GUZ8" s="3494"/>
      <c r="GVA8" s="3494"/>
      <c r="GVB8" s="3494"/>
      <c r="GVC8" s="3494"/>
      <c r="GVD8" s="3494"/>
      <c r="GVE8" s="3494"/>
      <c r="GVF8" s="3494"/>
      <c r="GVG8" s="3494"/>
      <c r="GVH8" s="3494"/>
      <c r="GVI8" s="3494"/>
      <c r="GVJ8" s="3494"/>
      <c r="GVK8" s="3494"/>
      <c r="GVL8" s="3494"/>
      <c r="GVM8" s="3494"/>
      <c r="GVN8" s="3494"/>
      <c r="GVO8" s="3494"/>
      <c r="GVP8" s="3494"/>
      <c r="GVQ8" s="3494"/>
      <c r="GVR8" s="3494"/>
      <c r="GVS8" s="3494"/>
      <c r="GVT8" s="3494"/>
      <c r="GVU8" s="3494"/>
      <c r="GVV8" s="3494"/>
      <c r="GVW8" s="3494"/>
      <c r="GVX8" s="3494"/>
      <c r="GVY8" s="3494"/>
      <c r="GVZ8" s="3494"/>
      <c r="GWA8" s="3494"/>
      <c r="GWB8" s="3494"/>
      <c r="GWC8" s="3494"/>
      <c r="GWD8" s="3494"/>
      <c r="GWE8" s="3494"/>
      <c r="GWF8" s="3494"/>
      <c r="GWG8" s="3494"/>
      <c r="GWH8" s="3494"/>
      <c r="GWI8" s="3494"/>
      <c r="GWJ8" s="3494"/>
      <c r="GWK8" s="3494"/>
      <c r="GWL8" s="3494"/>
      <c r="GWM8" s="3494"/>
      <c r="GWN8" s="3494"/>
      <c r="GWO8" s="3494"/>
      <c r="GWP8" s="3494"/>
      <c r="GWQ8" s="3494"/>
      <c r="GWR8" s="3494"/>
      <c r="GWS8" s="3494"/>
      <c r="GWT8" s="3494"/>
      <c r="GWU8" s="3494"/>
      <c r="GWV8" s="3494"/>
      <c r="GWW8" s="3494"/>
      <c r="GWX8" s="3494"/>
      <c r="GWY8" s="3494"/>
      <c r="GWZ8" s="3494"/>
      <c r="GXA8" s="3494"/>
      <c r="GXB8" s="3494"/>
      <c r="GXC8" s="3494"/>
      <c r="GXD8" s="3494"/>
      <c r="GXE8" s="3494"/>
      <c r="GXF8" s="3494"/>
      <c r="GXG8" s="3494"/>
      <c r="GXH8" s="3494"/>
      <c r="GXI8" s="3494"/>
      <c r="GXJ8" s="3494"/>
      <c r="GXK8" s="3494"/>
      <c r="GXL8" s="3494"/>
      <c r="GXM8" s="3494"/>
      <c r="GXN8" s="3494"/>
      <c r="GXO8" s="3494"/>
      <c r="GXP8" s="3494"/>
      <c r="GXQ8" s="3494"/>
      <c r="GXR8" s="3494"/>
      <c r="GXS8" s="3494"/>
      <c r="GXT8" s="3494"/>
      <c r="GXU8" s="3494"/>
      <c r="GXV8" s="3494"/>
      <c r="GXW8" s="3494"/>
      <c r="GXX8" s="3494"/>
      <c r="GXY8" s="3494"/>
      <c r="GXZ8" s="3494"/>
      <c r="GYA8" s="3494"/>
      <c r="GYB8" s="3494"/>
      <c r="GYC8" s="3494"/>
      <c r="GYD8" s="3494"/>
      <c r="GYE8" s="3494"/>
      <c r="GYF8" s="3494"/>
      <c r="GYG8" s="3494"/>
      <c r="GYH8" s="3494"/>
      <c r="GYI8" s="3494"/>
      <c r="GYJ8" s="3494"/>
      <c r="GYK8" s="3494"/>
      <c r="GYL8" s="3494"/>
      <c r="GYM8" s="3494"/>
      <c r="GYN8" s="3494"/>
      <c r="GYO8" s="3494"/>
      <c r="GYP8" s="3494"/>
      <c r="GYQ8" s="3494"/>
      <c r="GYR8" s="3494"/>
      <c r="GYS8" s="3494"/>
      <c r="GYT8" s="3494"/>
      <c r="GYU8" s="3494"/>
      <c r="GYV8" s="3494"/>
      <c r="GYW8" s="3494"/>
      <c r="GYX8" s="3494"/>
      <c r="GYY8" s="3494"/>
      <c r="GYZ8" s="3494"/>
      <c r="GZA8" s="3494"/>
      <c r="GZB8" s="3494"/>
      <c r="GZC8" s="3494"/>
      <c r="GZD8" s="3494"/>
      <c r="GZE8" s="3494"/>
      <c r="GZF8" s="3494"/>
      <c r="GZG8" s="3494"/>
      <c r="GZH8" s="3494"/>
      <c r="GZI8" s="3494"/>
      <c r="GZJ8" s="3494"/>
      <c r="GZK8" s="3494"/>
      <c r="GZL8" s="3494"/>
      <c r="GZM8" s="3494"/>
      <c r="GZN8" s="3494"/>
      <c r="GZO8" s="3494"/>
      <c r="GZP8" s="3494"/>
      <c r="GZQ8" s="3494"/>
      <c r="GZR8" s="3494"/>
      <c r="GZS8" s="3494"/>
      <c r="GZT8" s="3494"/>
      <c r="GZU8" s="3494"/>
      <c r="GZV8" s="3494"/>
      <c r="GZW8" s="3494"/>
      <c r="GZX8" s="3494"/>
      <c r="GZY8" s="3494"/>
      <c r="GZZ8" s="3494"/>
      <c r="HAA8" s="3494"/>
      <c r="HAB8" s="3494"/>
      <c r="HAC8" s="3494"/>
      <c r="HAD8" s="3494"/>
      <c r="HAE8" s="3494"/>
      <c r="HAF8" s="3494"/>
      <c r="HAG8" s="3494"/>
      <c r="HAH8" s="3494"/>
      <c r="HAI8" s="3494"/>
      <c r="HAJ8" s="3494"/>
      <c r="HAK8" s="3494"/>
      <c r="HAL8" s="3494"/>
      <c r="HAM8" s="3494"/>
      <c r="HAN8" s="3494"/>
      <c r="HAO8" s="3494"/>
      <c r="HAP8" s="3494"/>
      <c r="HAQ8" s="3494"/>
      <c r="HAR8" s="3494"/>
      <c r="HAS8" s="3494"/>
      <c r="HAT8" s="3494"/>
      <c r="HAU8" s="3494"/>
      <c r="HAV8" s="3494"/>
      <c r="HAW8" s="3494"/>
      <c r="HAX8" s="3494"/>
      <c r="HAY8" s="3494"/>
      <c r="HAZ8" s="3494"/>
      <c r="HBA8" s="3494"/>
      <c r="HBB8" s="3494"/>
      <c r="HBC8" s="3494"/>
      <c r="HBD8" s="3494"/>
      <c r="HBE8" s="3494"/>
      <c r="HBF8" s="3494"/>
      <c r="HBG8" s="3494"/>
      <c r="HBH8" s="3494"/>
      <c r="HBI8" s="3494"/>
      <c r="HBJ8" s="3494"/>
      <c r="HBK8" s="3494"/>
      <c r="HBL8" s="3494"/>
      <c r="HBM8" s="3494"/>
      <c r="HBN8" s="3494"/>
      <c r="HBO8" s="3494"/>
      <c r="HBP8" s="3494"/>
      <c r="HBQ8" s="3494"/>
      <c r="HBR8" s="3494"/>
      <c r="HBS8" s="3494"/>
      <c r="HBT8" s="3494"/>
      <c r="HBU8" s="3494"/>
      <c r="HBV8" s="3494"/>
      <c r="HBW8" s="3494"/>
      <c r="HBX8" s="3494"/>
      <c r="HBY8" s="3494"/>
      <c r="HBZ8" s="3494"/>
      <c r="HCA8" s="3494"/>
      <c r="HCB8" s="3494"/>
      <c r="HCC8" s="3494"/>
      <c r="HCD8" s="3494"/>
      <c r="HCE8" s="3494"/>
      <c r="HCF8" s="3494"/>
      <c r="HCG8" s="3494"/>
      <c r="HCH8" s="3494"/>
      <c r="HCI8" s="3494"/>
      <c r="HCJ8" s="3494"/>
      <c r="HCK8" s="3494"/>
      <c r="HCL8" s="3494"/>
      <c r="HCM8" s="3494"/>
      <c r="HCN8" s="3494"/>
      <c r="HCO8" s="3494"/>
      <c r="HCP8" s="3494"/>
      <c r="HCQ8" s="3494"/>
      <c r="HCR8" s="3494"/>
      <c r="HCS8" s="3494"/>
      <c r="HCT8" s="3494"/>
      <c r="HCU8" s="3494"/>
      <c r="HCV8" s="3494"/>
      <c r="HCW8" s="3494"/>
      <c r="HCX8" s="3494"/>
      <c r="HCY8" s="3494"/>
      <c r="HCZ8" s="3494"/>
      <c r="HDA8" s="3494"/>
      <c r="HDB8" s="3494"/>
      <c r="HDC8" s="3494"/>
      <c r="HDD8" s="3494"/>
      <c r="HDE8" s="3494"/>
      <c r="HDF8" s="3494"/>
      <c r="HDG8" s="3494"/>
      <c r="HDH8" s="3494"/>
      <c r="HDI8" s="3494"/>
      <c r="HDJ8" s="3494"/>
      <c r="HDK8" s="3494"/>
      <c r="HDL8" s="3494"/>
      <c r="HDM8" s="3494"/>
      <c r="HDN8" s="3494"/>
      <c r="HDO8" s="3494"/>
      <c r="HDP8" s="3494"/>
      <c r="HDQ8" s="3494"/>
      <c r="HDR8" s="3494"/>
      <c r="HDS8" s="3494"/>
      <c r="HDT8" s="3494"/>
      <c r="HDU8" s="3494"/>
      <c r="HDV8" s="3494"/>
      <c r="HDW8" s="3494"/>
      <c r="HDX8" s="3494"/>
      <c r="HDY8" s="3494"/>
      <c r="HDZ8" s="3494"/>
      <c r="HEA8" s="3494"/>
      <c r="HEB8" s="3494"/>
      <c r="HEC8" s="3494"/>
      <c r="HED8" s="3494"/>
      <c r="HEE8" s="3494"/>
      <c r="HEF8" s="3494"/>
      <c r="HEG8" s="3494"/>
      <c r="HEH8" s="3494"/>
      <c r="HEI8" s="3494"/>
      <c r="HEJ8" s="3494"/>
      <c r="HEK8" s="3494"/>
      <c r="HEL8" s="3494"/>
      <c r="HEM8" s="3494"/>
      <c r="HEN8" s="3494"/>
      <c r="HEO8" s="3494"/>
      <c r="HEP8" s="3494"/>
      <c r="HEQ8" s="3494"/>
      <c r="HER8" s="3494"/>
      <c r="HES8" s="3494"/>
      <c r="HET8" s="3494"/>
      <c r="HEU8" s="3494"/>
      <c r="HEV8" s="3494"/>
      <c r="HEW8" s="3494"/>
      <c r="HEX8" s="3494"/>
      <c r="HEY8" s="3494"/>
      <c r="HEZ8" s="3494"/>
      <c r="HFA8" s="3494"/>
      <c r="HFB8" s="3494"/>
      <c r="HFC8" s="3494"/>
      <c r="HFD8" s="3494"/>
      <c r="HFE8" s="3494"/>
      <c r="HFF8" s="3494"/>
      <c r="HFG8" s="3494"/>
      <c r="HFH8" s="3494"/>
      <c r="HFI8" s="3494"/>
      <c r="HFJ8" s="3494"/>
      <c r="HFK8" s="3494"/>
      <c r="HFL8" s="3494"/>
      <c r="HFM8" s="3494"/>
      <c r="HFN8" s="3494"/>
      <c r="HFO8" s="3494"/>
      <c r="HFP8" s="3494"/>
      <c r="HFQ8" s="3494"/>
      <c r="HFR8" s="3494"/>
      <c r="HFS8" s="3494"/>
      <c r="HFT8" s="3494"/>
      <c r="HFU8" s="3494"/>
      <c r="HFV8" s="3494"/>
      <c r="HFW8" s="3494"/>
      <c r="HFX8" s="3494"/>
      <c r="HFY8" s="3494"/>
      <c r="HFZ8" s="3494"/>
      <c r="HGA8" s="3494"/>
      <c r="HGB8" s="3494"/>
      <c r="HGC8" s="3494"/>
      <c r="HGD8" s="3494"/>
      <c r="HGE8" s="3494"/>
      <c r="HGF8" s="3494"/>
      <c r="HGG8" s="3494"/>
      <c r="HGH8" s="3494"/>
      <c r="HGI8" s="3494"/>
      <c r="HGJ8" s="3494"/>
      <c r="HGK8" s="3494"/>
      <c r="HGL8" s="3494"/>
      <c r="HGM8" s="3494"/>
      <c r="HGN8" s="3494"/>
      <c r="HGO8" s="3494"/>
      <c r="HGP8" s="3494"/>
      <c r="HGQ8" s="3494"/>
      <c r="HGR8" s="3494"/>
      <c r="HGS8" s="3494"/>
      <c r="HGT8" s="3494"/>
      <c r="HGU8" s="3494"/>
      <c r="HGV8" s="3494"/>
      <c r="HGW8" s="3494"/>
      <c r="HGX8" s="3494"/>
      <c r="HGY8" s="3494"/>
      <c r="HGZ8" s="3494"/>
      <c r="HHA8" s="3494"/>
      <c r="HHB8" s="3494"/>
      <c r="HHC8" s="3494"/>
      <c r="HHD8" s="3494"/>
      <c r="HHE8" s="3494"/>
      <c r="HHF8" s="3494"/>
      <c r="HHG8" s="3494"/>
      <c r="HHH8" s="3494"/>
      <c r="HHI8" s="3494"/>
      <c r="HHJ8" s="3494"/>
      <c r="HHK8" s="3494"/>
      <c r="HHL8" s="3494"/>
      <c r="HHM8" s="3494"/>
      <c r="HHN8" s="3494"/>
      <c r="HHO8" s="3494"/>
      <c r="HHP8" s="3494"/>
      <c r="HHQ8" s="3494"/>
      <c r="HHR8" s="3494"/>
      <c r="HHS8" s="3494"/>
      <c r="HHT8" s="3494"/>
      <c r="HHU8" s="3494"/>
      <c r="HHV8" s="3494"/>
      <c r="HHW8" s="3494"/>
      <c r="HHX8" s="3494"/>
      <c r="HHY8" s="3494"/>
      <c r="HHZ8" s="3494"/>
      <c r="HIA8" s="3494"/>
      <c r="HIB8" s="3494"/>
      <c r="HIC8" s="3494"/>
      <c r="HID8" s="3494"/>
      <c r="HIE8" s="3494"/>
      <c r="HIF8" s="3494"/>
      <c r="HIG8" s="3494"/>
      <c r="HIH8" s="3494"/>
      <c r="HII8" s="3494"/>
      <c r="HIJ8" s="3494"/>
      <c r="HIK8" s="3494"/>
      <c r="HIL8" s="3494"/>
      <c r="HIM8" s="3494"/>
      <c r="HIN8" s="3494"/>
      <c r="HIO8" s="3494"/>
      <c r="HIP8" s="3494"/>
      <c r="HIQ8" s="3494"/>
      <c r="HIR8" s="3494"/>
      <c r="HIS8" s="3494"/>
      <c r="HIT8" s="3494"/>
      <c r="HIU8" s="3494"/>
      <c r="HIV8" s="3494"/>
      <c r="HIW8" s="3494"/>
      <c r="HIX8" s="3494"/>
      <c r="HIY8" s="3494"/>
      <c r="HIZ8" s="3494"/>
      <c r="HJA8" s="3494"/>
      <c r="HJB8" s="3494"/>
      <c r="HJC8" s="3494"/>
      <c r="HJD8" s="3494"/>
      <c r="HJE8" s="3494"/>
      <c r="HJF8" s="3494"/>
      <c r="HJG8" s="3494"/>
      <c r="HJH8" s="3494"/>
      <c r="HJI8" s="3494"/>
      <c r="HJJ8" s="3494"/>
      <c r="HJK8" s="3494"/>
      <c r="HJL8" s="3494"/>
      <c r="HJM8" s="3494"/>
      <c r="HJN8" s="3494"/>
      <c r="HJO8" s="3494"/>
      <c r="HJP8" s="3494"/>
      <c r="HJQ8" s="3494"/>
      <c r="HJR8" s="3494"/>
      <c r="HJS8" s="3494"/>
      <c r="HJT8" s="3494"/>
      <c r="HJU8" s="3494"/>
      <c r="HJV8" s="3494"/>
      <c r="HJW8" s="3494"/>
      <c r="HJX8" s="3494"/>
      <c r="HJY8" s="3494"/>
      <c r="HJZ8" s="3494"/>
      <c r="HKA8" s="3494"/>
      <c r="HKB8" s="3494"/>
      <c r="HKC8" s="3494"/>
      <c r="HKD8" s="3494"/>
      <c r="HKE8" s="3494"/>
      <c r="HKF8" s="3494"/>
      <c r="HKG8" s="3494"/>
      <c r="HKH8" s="3494"/>
      <c r="HKI8" s="3494"/>
      <c r="HKJ8" s="3494"/>
      <c r="HKK8" s="3494"/>
      <c r="HKL8" s="3494"/>
      <c r="HKM8" s="3494"/>
      <c r="HKN8" s="3494"/>
      <c r="HKO8" s="3494"/>
      <c r="HKP8" s="3494"/>
      <c r="HKQ8" s="3494"/>
      <c r="HKR8" s="3494"/>
      <c r="HKS8" s="3494"/>
      <c r="HKT8" s="3494"/>
      <c r="HKU8" s="3494"/>
      <c r="HKV8" s="3494"/>
      <c r="HKW8" s="3494"/>
      <c r="HKX8" s="3494"/>
      <c r="HKY8" s="3494"/>
      <c r="HKZ8" s="3494"/>
      <c r="HLA8" s="3494"/>
      <c r="HLB8" s="3494"/>
      <c r="HLC8" s="3494"/>
      <c r="HLD8" s="3494"/>
      <c r="HLE8" s="3494"/>
      <c r="HLF8" s="3494"/>
      <c r="HLG8" s="3494"/>
      <c r="HLH8" s="3494"/>
      <c r="HLI8" s="3494"/>
      <c r="HLJ8" s="3494"/>
      <c r="HLK8" s="3494"/>
      <c r="HLL8" s="3494"/>
      <c r="HLM8" s="3494"/>
      <c r="HLN8" s="3494"/>
      <c r="HLO8" s="3494"/>
      <c r="HLP8" s="3494"/>
      <c r="HLQ8" s="3494"/>
      <c r="HLR8" s="3494"/>
      <c r="HLS8" s="3494"/>
      <c r="HLT8" s="3494"/>
      <c r="HLU8" s="3494"/>
      <c r="HLV8" s="3494"/>
      <c r="HLW8" s="3494"/>
      <c r="HLX8" s="3494"/>
      <c r="HLY8" s="3494"/>
      <c r="HLZ8" s="3494"/>
      <c r="HMA8" s="3494"/>
      <c r="HMB8" s="3494"/>
      <c r="HMC8" s="3494"/>
      <c r="HMD8" s="3494"/>
      <c r="HME8" s="3494"/>
      <c r="HMF8" s="3494"/>
      <c r="HMG8" s="3494"/>
      <c r="HMH8" s="3494"/>
      <c r="HMI8" s="3494"/>
      <c r="HMJ8" s="3494"/>
      <c r="HMK8" s="3494"/>
      <c r="HML8" s="3494"/>
      <c r="HMM8" s="3494"/>
      <c r="HMN8" s="3494"/>
      <c r="HMO8" s="3494"/>
      <c r="HMP8" s="3494"/>
      <c r="HMQ8" s="3494"/>
      <c r="HMR8" s="3494"/>
      <c r="HMS8" s="3494"/>
      <c r="HMT8" s="3494"/>
      <c r="HMU8" s="3494"/>
      <c r="HMV8" s="3494"/>
      <c r="HMW8" s="3494"/>
      <c r="HMX8" s="3494"/>
      <c r="HMY8" s="3494"/>
      <c r="HMZ8" s="3494"/>
      <c r="HNA8" s="3494"/>
      <c r="HNB8" s="3494"/>
      <c r="HNC8" s="3494"/>
      <c r="HND8" s="3494"/>
      <c r="HNE8" s="3494"/>
      <c r="HNF8" s="3494"/>
      <c r="HNG8" s="3494"/>
      <c r="HNH8" s="3494"/>
      <c r="HNI8" s="3494"/>
      <c r="HNJ8" s="3494"/>
      <c r="HNK8" s="3494"/>
      <c r="HNL8" s="3494"/>
      <c r="HNM8" s="3494"/>
      <c r="HNN8" s="3494"/>
      <c r="HNO8" s="3494"/>
      <c r="HNP8" s="3494"/>
      <c r="HNQ8" s="3494"/>
      <c r="HNR8" s="3494"/>
      <c r="HNS8" s="3494"/>
      <c r="HNT8" s="3494"/>
      <c r="HNU8" s="3494"/>
      <c r="HNV8" s="3494"/>
      <c r="HNW8" s="3494"/>
      <c r="HNX8" s="3494"/>
      <c r="HNY8" s="3494"/>
      <c r="HNZ8" s="3494"/>
      <c r="HOA8" s="3494"/>
      <c r="HOB8" s="3494"/>
      <c r="HOC8" s="3494"/>
      <c r="HOD8" s="3494"/>
      <c r="HOE8" s="3494"/>
      <c r="HOF8" s="3494"/>
      <c r="HOG8" s="3494"/>
      <c r="HOH8" s="3494"/>
      <c r="HOI8" s="3494"/>
      <c r="HOJ8" s="3494"/>
      <c r="HOK8" s="3494"/>
      <c r="HOL8" s="3494"/>
      <c r="HOM8" s="3494"/>
      <c r="HON8" s="3494"/>
      <c r="HOO8" s="3494"/>
      <c r="HOP8" s="3494"/>
      <c r="HOQ8" s="3494"/>
      <c r="HOR8" s="3494"/>
      <c r="HOS8" s="3494"/>
      <c r="HOT8" s="3494"/>
      <c r="HOU8" s="3494"/>
      <c r="HOV8" s="3494"/>
      <c r="HOW8" s="3494"/>
      <c r="HOX8" s="3494"/>
      <c r="HOY8" s="3494"/>
      <c r="HOZ8" s="3494"/>
      <c r="HPA8" s="3494"/>
      <c r="HPB8" s="3494"/>
      <c r="HPC8" s="3494"/>
      <c r="HPD8" s="3494"/>
      <c r="HPE8" s="3494"/>
      <c r="HPF8" s="3494"/>
      <c r="HPG8" s="3494"/>
      <c r="HPH8" s="3494"/>
      <c r="HPI8" s="3494"/>
      <c r="HPJ8" s="3494"/>
      <c r="HPK8" s="3494"/>
      <c r="HPL8" s="3494"/>
      <c r="HPM8" s="3494"/>
      <c r="HPN8" s="3494"/>
      <c r="HPO8" s="3494"/>
      <c r="HPP8" s="3494"/>
      <c r="HPQ8" s="3494"/>
      <c r="HPR8" s="3494"/>
      <c r="HPS8" s="3494"/>
      <c r="HPT8" s="3494"/>
      <c r="HPU8" s="3494"/>
      <c r="HPV8" s="3494"/>
      <c r="HPW8" s="3494"/>
      <c r="HPX8" s="3494"/>
      <c r="HPY8" s="3494"/>
      <c r="HPZ8" s="3494"/>
      <c r="HQA8" s="3494"/>
      <c r="HQB8" s="3494"/>
      <c r="HQC8" s="3494"/>
      <c r="HQD8" s="3494"/>
      <c r="HQE8" s="3494"/>
      <c r="HQF8" s="3494"/>
      <c r="HQG8" s="3494"/>
      <c r="HQH8" s="3494"/>
      <c r="HQI8" s="3494"/>
      <c r="HQJ8" s="3494"/>
      <c r="HQK8" s="3494"/>
      <c r="HQL8" s="3494"/>
      <c r="HQM8" s="3494"/>
      <c r="HQN8" s="3494"/>
      <c r="HQO8" s="3494"/>
      <c r="HQP8" s="3494"/>
      <c r="HQQ8" s="3494"/>
      <c r="HQR8" s="3494"/>
      <c r="HQS8" s="3494"/>
      <c r="HQT8" s="3494"/>
      <c r="HQU8" s="3494"/>
      <c r="HQV8" s="3494"/>
      <c r="HQW8" s="3494"/>
      <c r="HQX8" s="3494"/>
      <c r="HQY8" s="3494"/>
      <c r="HQZ8" s="3494"/>
      <c r="HRA8" s="3494"/>
      <c r="HRB8" s="3494"/>
      <c r="HRC8" s="3494"/>
      <c r="HRD8" s="3494"/>
      <c r="HRE8" s="3494"/>
      <c r="HRF8" s="3494"/>
      <c r="HRG8" s="3494"/>
      <c r="HRH8" s="3494"/>
      <c r="HRI8" s="3494"/>
      <c r="HRJ8" s="3494"/>
      <c r="HRK8" s="3494"/>
      <c r="HRL8" s="3494"/>
      <c r="HRM8" s="3494"/>
      <c r="HRN8" s="3494"/>
      <c r="HRO8" s="3494"/>
      <c r="HRP8" s="3494"/>
      <c r="HRQ8" s="3494"/>
      <c r="HRR8" s="3494"/>
      <c r="HRS8" s="3494"/>
      <c r="HRT8" s="3494"/>
      <c r="HRU8" s="3494"/>
      <c r="HRV8" s="3494"/>
      <c r="HRW8" s="3494"/>
      <c r="HRX8" s="3494"/>
      <c r="HRY8" s="3494"/>
      <c r="HRZ8" s="3494"/>
      <c r="HSA8" s="3494"/>
      <c r="HSB8" s="3494"/>
      <c r="HSC8" s="3494"/>
      <c r="HSD8" s="3494"/>
      <c r="HSE8" s="3494"/>
      <c r="HSF8" s="3494"/>
      <c r="HSG8" s="3494"/>
      <c r="HSH8" s="3494"/>
      <c r="HSI8" s="3494"/>
      <c r="HSJ8" s="3494"/>
      <c r="HSK8" s="3494"/>
      <c r="HSL8" s="3494"/>
      <c r="HSM8" s="3494"/>
      <c r="HSN8" s="3494"/>
      <c r="HSO8" s="3494"/>
      <c r="HSP8" s="3494"/>
      <c r="HSQ8" s="3494"/>
      <c r="HSR8" s="3494"/>
      <c r="HSS8" s="3494"/>
      <c r="HST8" s="3494"/>
      <c r="HSU8" s="3494"/>
      <c r="HSV8" s="3494"/>
      <c r="HSW8" s="3494"/>
      <c r="HSX8" s="3494"/>
      <c r="HSY8" s="3494"/>
      <c r="HSZ8" s="3494"/>
      <c r="HTA8" s="3494"/>
      <c r="HTB8" s="3494"/>
      <c r="HTC8" s="3494"/>
      <c r="HTD8" s="3494"/>
      <c r="HTE8" s="3494"/>
      <c r="HTF8" s="3494"/>
      <c r="HTG8" s="3494"/>
      <c r="HTH8" s="3494"/>
      <c r="HTI8" s="3494"/>
      <c r="HTJ8" s="3494"/>
      <c r="HTK8" s="3494"/>
      <c r="HTL8" s="3494"/>
      <c r="HTM8" s="3494"/>
      <c r="HTN8" s="3494"/>
      <c r="HTO8" s="3494"/>
      <c r="HTP8" s="3494"/>
      <c r="HTQ8" s="3494"/>
      <c r="HTR8" s="3494"/>
      <c r="HTS8" s="3494"/>
      <c r="HTT8" s="3494"/>
      <c r="HTU8" s="3494"/>
      <c r="HTV8" s="3494"/>
      <c r="HTW8" s="3494"/>
      <c r="HTX8" s="3494"/>
      <c r="HTY8" s="3494"/>
      <c r="HTZ8" s="3494"/>
      <c r="HUA8" s="3494"/>
      <c r="HUB8" s="3494"/>
      <c r="HUC8" s="3494"/>
      <c r="HUD8" s="3494"/>
      <c r="HUE8" s="3494"/>
      <c r="HUF8" s="3494"/>
      <c r="HUG8" s="3494"/>
      <c r="HUH8" s="3494"/>
      <c r="HUI8" s="3494"/>
      <c r="HUJ8" s="3494"/>
      <c r="HUK8" s="3494"/>
      <c r="HUL8" s="3494"/>
      <c r="HUM8" s="3494"/>
      <c r="HUN8" s="3494"/>
      <c r="HUO8" s="3494"/>
      <c r="HUP8" s="3494"/>
      <c r="HUQ8" s="3494"/>
      <c r="HUR8" s="3494"/>
      <c r="HUS8" s="3494"/>
      <c r="HUT8" s="3494"/>
      <c r="HUU8" s="3494"/>
      <c r="HUV8" s="3494"/>
      <c r="HUW8" s="3494"/>
      <c r="HUX8" s="3494"/>
      <c r="HUY8" s="3494"/>
      <c r="HUZ8" s="3494"/>
      <c r="HVA8" s="3494"/>
      <c r="HVB8" s="3494"/>
      <c r="HVC8" s="3494"/>
      <c r="HVD8" s="3494"/>
      <c r="HVE8" s="3494"/>
      <c r="HVF8" s="3494"/>
      <c r="HVG8" s="3494"/>
      <c r="HVH8" s="3494"/>
      <c r="HVI8" s="3494"/>
      <c r="HVJ8" s="3494"/>
      <c r="HVK8" s="3494"/>
      <c r="HVL8" s="3494"/>
      <c r="HVM8" s="3494"/>
      <c r="HVN8" s="3494"/>
      <c r="HVO8" s="3494"/>
      <c r="HVP8" s="3494"/>
      <c r="HVQ8" s="3494"/>
      <c r="HVR8" s="3494"/>
      <c r="HVS8" s="3494"/>
      <c r="HVT8" s="3494"/>
      <c r="HVU8" s="3494"/>
      <c r="HVV8" s="3494"/>
      <c r="HVW8" s="3494"/>
      <c r="HVX8" s="3494"/>
      <c r="HVY8" s="3494"/>
      <c r="HVZ8" s="3494"/>
      <c r="HWA8" s="3494"/>
      <c r="HWB8" s="3494"/>
      <c r="HWC8" s="3494"/>
      <c r="HWD8" s="3494"/>
      <c r="HWE8" s="3494"/>
      <c r="HWF8" s="3494"/>
      <c r="HWG8" s="3494"/>
      <c r="HWH8" s="3494"/>
      <c r="HWI8" s="3494"/>
      <c r="HWJ8" s="3494"/>
      <c r="HWK8" s="3494"/>
      <c r="HWL8" s="3494"/>
      <c r="HWM8" s="3494"/>
      <c r="HWN8" s="3494"/>
      <c r="HWO8" s="3494"/>
      <c r="HWP8" s="3494"/>
      <c r="HWQ8" s="3494"/>
      <c r="HWR8" s="3494"/>
      <c r="HWS8" s="3494"/>
      <c r="HWT8" s="3494"/>
      <c r="HWU8" s="3494"/>
      <c r="HWV8" s="3494"/>
      <c r="HWW8" s="3494"/>
      <c r="HWX8" s="3494"/>
      <c r="HWY8" s="3494"/>
      <c r="HWZ8" s="3494"/>
      <c r="HXA8" s="3494"/>
      <c r="HXB8" s="3494"/>
      <c r="HXC8" s="3494"/>
      <c r="HXD8" s="3494"/>
      <c r="HXE8" s="3494"/>
      <c r="HXF8" s="3494"/>
      <c r="HXG8" s="3494"/>
      <c r="HXH8" s="3494"/>
      <c r="HXI8" s="3494"/>
      <c r="HXJ8" s="3494"/>
      <c r="HXK8" s="3494"/>
      <c r="HXL8" s="3494"/>
      <c r="HXM8" s="3494"/>
      <c r="HXN8" s="3494"/>
      <c r="HXO8" s="3494"/>
      <c r="HXP8" s="3494"/>
      <c r="HXQ8" s="3494"/>
      <c r="HXR8" s="3494"/>
      <c r="HXS8" s="3494"/>
      <c r="HXT8" s="3494"/>
      <c r="HXU8" s="3494"/>
      <c r="HXV8" s="3494"/>
      <c r="HXW8" s="3494"/>
      <c r="HXX8" s="3494"/>
      <c r="HXY8" s="3494"/>
      <c r="HXZ8" s="3494"/>
      <c r="HYA8" s="3494"/>
      <c r="HYB8" s="3494"/>
      <c r="HYC8" s="3494"/>
      <c r="HYD8" s="3494"/>
      <c r="HYE8" s="3494"/>
      <c r="HYF8" s="3494"/>
      <c r="HYG8" s="3494"/>
      <c r="HYH8" s="3494"/>
      <c r="HYI8" s="3494"/>
      <c r="HYJ8" s="3494"/>
      <c r="HYK8" s="3494"/>
      <c r="HYL8" s="3494"/>
      <c r="HYM8" s="3494"/>
      <c r="HYN8" s="3494"/>
      <c r="HYO8" s="3494"/>
      <c r="HYP8" s="3494"/>
      <c r="HYQ8" s="3494"/>
      <c r="HYR8" s="3494"/>
      <c r="HYS8" s="3494"/>
      <c r="HYT8" s="3494"/>
      <c r="HYU8" s="3494"/>
      <c r="HYV8" s="3494"/>
      <c r="HYW8" s="3494"/>
      <c r="HYX8" s="3494"/>
      <c r="HYY8" s="3494"/>
      <c r="HYZ8" s="3494"/>
      <c r="HZA8" s="3494"/>
      <c r="HZB8" s="3494"/>
      <c r="HZC8" s="3494"/>
      <c r="HZD8" s="3494"/>
      <c r="HZE8" s="3494"/>
      <c r="HZF8" s="3494"/>
      <c r="HZG8" s="3494"/>
      <c r="HZH8" s="3494"/>
      <c r="HZI8" s="3494"/>
      <c r="HZJ8" s="3494"/>
      <c r="HZK8" s="3494"/>
      <c r="HZL8" s="3494"/>
      <c r="HZM8" s="3494"/>
      <c r="HZN8" s="3494"/>
      <c r="HZO8" s="3494"/>
      <c r="HZP8" s="3494"/>
      <c r="HZQ8" s="3494"/>
      <c r="HZR8" s="3494"/>
      <c r="HZS8" s="3494"/>
      <c r="HZT8" s="3494"/>
      <c r="HZU8" s="3494"/>
      <c r="HZV8" s="3494"/>
      <c r="HZW8" s="3494"/>
      <c r="HZX8" s="3494"/>
      <c r="HZY8" s="3494"/>
      <c r="HZZ8" s="3494"/>
      <c r="IAA8" s="3494"/>
      <c r="IAB8" s="3494"/>
      <c r="IAC8" s="3494"/>
      <c r="IAD8" s="3494"/>
      <c r="IAE8" s="3494"/>
      <c r="IAF8" s="3494"/>
      <c r="IAG8" s="3494"/>
      <c r="IAH8" s="3494"/>
      <c r="IAI8" s="3494"/>
      <c r="IAJ8" s="3494"/>
      <c r="IAK8" s="3494"/>
      <c r="IAL8" s="3494"/>
      <c r="IAM8" s="3494"/>
      <c r="IAN8" s="3494"/>
      <c r="IAO8" s="3494"/>
      <c r="IAP8" s="3494"/>
      <c r="IAQ8" s="3494"/>
      <c r="IAR8" s="3494"/>
      <c r="IAS8" s="3494"/>
      <c r="IAT8" s="3494"/>
      <c r="IAU8" s="3494"/>
      <c r="IAV8" s="3494"/>
      <c r="IAW8" s="3494"/>
      <c r="IAX8" s="3494"/>
      <c r="IAY8" s="3494"/>
      <c r="IAZ8" s="3494"/>
      <c r="IBA8" s="3494"/>
      <c r="IBB8" s="3494"/>
      <c r="IBC8" s="3494"/>
      <c r="IBD8" s="3494"/>
      <c r="IBE8" s="3494"/>
      <c r="IBF8" s="3494"/>
      <c r="IBG8" s="3494"/>
      <c r="IBH8" s="3494"/>
      <c r="IBI8" s="3494"/>
      <c r="IBJ8" s="3494"/>
      <c r="IBK8" s="3494"/>
      <c r="IBL8" s="3494"/>
      <c r="IBM8" s="3494"/>
      <c r="IBN8" s="3494"/>
      <c r="IBO8" s="3494"/>
      <c r="IBP8" s="3494"/>
      <c r="IBQ8" s="3494"/>
      <c r="IBR8" s="3494"/>
      <c r="IBS8" s="3494"/>
      <c r="IBT8" s="3494"/>
      <c r="IBU8" s="3494"/>
      <c r="IBV8" s="3494"/>
      <c r="IBW8" s="3494"/>
      <c r="IBX8" s="3494"/>
      <c r="IBY8" s="3494"/>
      <c r="IBZ8" s="3494"/>
      <c r="ICA8" s="3494"/>
      <c r="ICB8" s="3494"/>
      <c r="ICC8" s="3494"/>
      <c r="ICD8" s="3494"/>
      <c r="ICE8" s="3494"/>
      <c r="ICF8" s="3494"/>
      <c r="ICG8" s="3494"/>
      <c r="ICH8" s="3494"/>
      <c r="ICI8" s="3494"/>
      <c r="ICJ8" s="3494"/>
      <c r="ICK8" s="3494"/>
      <c r="ICL8" s="3494"/>
      <c r="ICM8" s="3494"/>
      <c r="ICN8" s="3494"/>
      <c r="ICO8" s="3494"/>
      <c r="ICP8" s="3494"/>
      <c r="ICQ8" s="3494"/>
      <c r="ICR8" s="3494"/>
      <c r="ICS8" s="3494"/>
      <c r="ICT8" s="3494"/>
      <c r="ICU8" s="3494"/>
      <c r="ICV8" s="3494"/>
      <c r="ICW8" s="3494"/>
      <c r="ICX8" s="3494"/>
      <c r="ICY8" s="3494"/>
      <c r="ICZ8" s="3494"/>
      <c r="IDA8" s="3494"/>
      <c r="IDB8" s="3494"/>
      <c r="IDC8" s="3494"/>
      <c r="IDD8" s="3494"/>
      <c r="IDE8" s="3494"/>
      <c r="IDF8" s="3494"/>
      <c r="IDG8" s="3494"/>
      <c r="IDH8" s="3494"/>
      <c r="IDI8" s="3494"/>
      <c r="IDJ8" s="3494"/>
      <c r="IDK8" s="3494"/>
      <c r="IDL8" s="3494"/>
      <c r="IDM8" s="3494"/>
      <c r="IDN8" s="3494"/>
      <c r="IDO8" s="3494"/>
      <c r="IDP8" s="3494"/>
      <c r="IDQ8" s="3494"/>
      <c r="IDR8" s="3494"/>
      <c r="IDS8" s="3494"/>
      <c r="IDT8" s="3494"/>
      <c r="IDU8" s="3494"/>
      <c r="IDV8" s="3494"/>
      <c r="IDW8" s="3494"/>
      <c r="IDX8" s="3494"/>
      <c r="IDY8" s="3494"/>
      <c r="IDZ8" s="3494"/>
      <c r="IEA8" s="3494"/>
      <c r="IEB8" s="3494"/>
      <c r="IEC8" s="3494"/>
      <c r="IED8" s="3494"/>
      <c r="IEE8" s="3494"/>
      <c r="IEF8" s="3494"/>
      <c r="IEG8" s="3494"/>
      <c r="IEH8" s="3494"/>
      <c r="IEI8" s="3494"/>
      <c r="IEJ8" s="3494"/>
      <c r="IEK8" s="3494"/>
      <c r="IEL8" s="3494"/>
      <c r="IEM8" s="3494"/>
      <c r="IEN8" s="3494"/>
      <c r="IEO8" s="3494"/>
      <c r="IEP8" s="3494"/>
      <c r="IEQ8" s="3494"/>
      <c r="IER8" s="3494"/>
      <c r="IES8" s="3494"/>
      <c r="IET8" s="3494"/>
      <c r="IEU8" s="3494"/>
      <c r="IEV8" s="3494"/>
      <c r="IEW8" s="3494"/>
      <c r="IEX8" s="3494"/>
      <c r="IEY8" s="3494"/>
      <c r="IEZ8" s="3494"/>
      <c r="IFA8" s="3494"/>
      <c r="IFB8" s="3494"/>
      <c r="IFC8" s="3494"/>
      <c r="IFD8" s="3494"/>
      <c r="IFE8" s="3494"/>
      <c r="IFF8" s="3494"/>
      <c r="IFG8" s="3494"/>
      <c r="IFH8" s="3494"/>
      <c r="IFI8" s="3494"/>
      <c r="IFJ8" s="3494"/>
      <c r="IFK8" s="3494"/>
      <c r="IFL8" s="3494"/>
      <c r="IFM8" s="3494"/>
      <c r="IFN8" s="3494"/>
      <c r="IFO8" s="3494"/>
      <c r="IFP8" s="3494"/>
      <c r="IFQ8" s="3494"/>
      <c r="IFR8" s="3494"/>
      <c r="IFS8" s="3494"/>
      <c r="IFT8" s="3494"/>
      <c r="IFU8" s="3494"/>
      <c r="IFV8" s="3494"/>
      <c r="IFW8" s="3494"/>
      <c r="IFX8" s="3494"/>
      <c r="IFY8" s="3494"/>
      <c r="IFZ8" s="3494"/>
      <c r="IGA8" s="3494"/>
      <c r="IGB8" s="3494"/>
      <c r="IGC8" s="3494"/>
      <c r="IGD8" s="3494"/>
      <c r="IGE8" s="3494"/>
      <c r="IGF8" s="3494"/>
      <c r="IGG8" s="3494"/>
      <c r="IGH8" s="3494"/>
      <c r="IGI8" s="3494"/>
      <c r="IGJ8" s="3494"/>
      <c r="IGK8" s="3494"/>
      <c r="IGL8" s="3494"/>
      <c r="IGM8" s="3494"/>
      <c r="IGN8" s="3494"/>
      <c r="IGO8" s="3494"/>
      <c r="IGP8" s="3494"/>
      <c r="IGQ8" s="3494"/>
      <c r="IGR8" s="3494"/>
      <c r="IGS8" s="3494"/>
      <c r="IGT8" s="3494"/>
      <c r="IGU8" s="3494"/>
      <c r="IGV8" s="3494"/>
      <c r="IGW8" s="3494"/>
      <c r="IGX8" s="3494"/>
      <c r="IGY8" s="3494"/>
      <c r="IGZ8" s="3494"/>
      <c r="IHA8" s="3494"/>
      <c r="IHB8" s="3494"/>
      <c r="IHC8" s="3494"/>
      <c r="IHD8" s="3494"/>
      <c r="IHE8" s="3494"/>
      <c r="IHF8" s="3494"/>
      <c r="IHG8" s="3494"/>
      <c r="IHH8" s="3494"/>
      <c r="IHI8" s="3494"/>
      <c r="IHJ8" s="3494"/>
      <c r="IHK8" s="3494"/>
      <c r="IHL8" s="3494"/>
      <c r="IHM8" s="3494"/>
      <c r="IHN8" s="3494"/>
      <c r="IHO8" s="3494"/>
      <c r="IHP8" s="3494"/>
      <c r="IHQ8" s="3494"/>
      <c r="IHR8" s="3494"/>
      <c r="IHS8" s="3494"/>
      <c r="IHT8" s="3494"/>
      <c r="IHU8" s="3494"/>
      <c r="IHV8" s="3494"/>
      <c r="IHW8" s="3494"/>
      <c r="IHX8" s="3494"/>
      <c r="IHY8" s="3494"/>
      <c r="IHZ8" s="3494"/>
      <c r="IIA8" s="3494"/>
      <c r="IIB8" s="3494"/>
      <c r="IIC8" s="3494"/>
      <c r="IID8" s="3494"/>
      <c r="IIE8" s="3494"/>
      <c r="IIF8" s="3494"/>
      <c r="IIG8" s="3494"/>
      <c r="IIH8" s="3494"/>
      <c r="III8" s="3494"/>
      <c r="IIJ8" s="3494"/>
      <c r="IIK8" s="3494"/>
      <c r="IIL8" s="3494"/>
      <c r="IIM8" s="3494"/>
      <c r="IIN8" s="3494"/>
      <c r="IIO8" s="3494"/>
      <c r="IIP8" s="3494"/>
      <c r="IIQ8" s="3494"/>
      <c r="IIR8" s="3494"/>
      <c r="IIS8" s="3494"/>
      <c r="IIT8" s="3494"/>
      <c r="IIU8" s="3494"/>
      <c r="IIV8" s="3494"/>
      <c r="IIW8" s="3494"/>
      <c r="IIX8" s="3494"/>
      <c r="IIY8" s="3494"/>
      <c r="IIZ8" s="3494"/>
      <c r="IJA8" s="3494"/>
      <c r="IJB8" s="3494"/>
      <c r="IJC8" s="3494"/>
      <c r="IJD8" s="3494"/>
      <c r="IJE8" s="3494"/>
      <c r="IJF8" s="3494"/>
      <c r="IJG8" s="3494"/>
      <c r="IJH8" s="3494"/>
      <c r="IJI8" s="3494"/>
      <c r="IJJ8" s="3494"/>
      <c r="IJK8" s="3494"/>
      <c r="IJL8" s="3494"/>
      <c r="IJM8" s="3494"/>
      <c r="IJN8" s="3494"/>
      <c r="IJO8" s="3494"/>
      <c r="IJP8" s="3494"/>
      <c r="IJQ8" s="3494"/>
      <c r="IJR8" s="3494"/>
      <c r="IJS8" s="3494"/>
      <c r="IJT8" s="3494"/>
      <c r="IJU8" s="3494"/>
      <c r="IJV8" s="3494"/>
      <c r="IJW8" s="3494"/>
      <c r="IJX8" s="3494"/>
      <c r="IJY8" s="3494"/>
      <c r="IJZ8" s="3494"/>
      <c r="IKA8" s="3494"/>
      <c r="IKB8" s="3494"/>
      <c r="IKC8" s="3494"/>
      <c r="IKD8" s="3494"/>
      <c r="IKE8" s="3494"/>
      <c r="IKF8" s="3494"/>
      <c r="IKG8" s="3494"/>
      <c r="IKH8" s="3494"/>
      <c r="IKI8" s="3494"/>
      <c r="IKJ8" s="3494"/>
      <c r="IKK8" s="3494"/>
      <c r="IKL8" s="3494"/>
      <c r="IKM8" s="3494"/>
      <c r="IKN8" s="3494"/>
      <c r="IKO8" s="3494"/>
      <c r="IKP8" s="3494"/>
      <c r="IKQ8" s="3494"/>
      <c r="IKR8" s="3494"/>
      <c r="IKS8" s="3494"/>
      <c r="IKT8" s="3494"/>
      <c r="IKU8" s="3494"/>
      <c r="IKV8" s="3494"/>
      <c r="IKW8" s="3494"/>
      <c r="IKX8" s="3494"/>
      <c r="IKY8" s="3494"/>
      <c r="IKZ8" s="3494"/>
      <c r="ILA8" s="3494"/>
      <c r="ILB8" s="3494"/>
      <c r="ILC8" s="3494"/>
      <c r="ILD8" s="3494"/>
      <c r="ILE8" s="3494"/>
      <c r="ILF8" s="3494"/>
      <c r="ILG8" s="3494"/>
      <c r="ILH8" s="3494"/>
      <c r="ILI8" s="3494"/>
      <c r="ILJ8" s="3494"/>
      <c r="ILK8" s="3494"/>
      <c r="ILL8" s="3494"/>
      <c r="ILM8" s="3494"/>
      <c r="ILN8" s="3494"/>
      <c r="ILO8" s="3494"/>
      <c r="ILP8" s="3494"/>
      <c r="ILQ8" s="3494"/>
      <c r="ILR8" s="3494"/>
      <c r="ILS8" s="3494"/>
      <c r="ILT8" s="3494"/>
      <c r="ILU8" s="3494"/>
      <c r="ILV8" s="3494"/>
      <c r="ILW8" s="3494"/>
      <c r="ILX8" s="3494"/>
      <c r="ILY8" s="3494"/>
      <c r="ILZ8" s="3494"/>
      <c r="IMA8" s="3494"/>
      <c r="IMB8" s="3494"/>
      <c r="IMC8" s="3494"/>
      <c r="IMD8" s="3494"/>
      <c r="IME8" s="3494"/>
      <c r="IMF8" s="3494"/>
      <c r="IMG8" s="3494"/>
      <c r="IMH8" s="3494"/>
      <c r="IMI8" s="3494"/>
      <c r="IMJ8" s="3494"/>
      <c r="IMK8" s="3494"/>
      <c r="IML8" s="3494"/>
      <c r="IMM8" s="3494"/>
      <c r="IMN8" s="3494"/>
      <c r="IMO8" s="3494"/>
      <c r="IMP8" s="3494"/>
      <c r="IMQ8" s="3494"/>
      <c r="IMR8" s="3494"/>
      <c r="IMS8" s="3494"/>
      <c r="IMT8" s="3494"/>
      <c r="IMU8" s="3494"/>
      <c r="IMV8" s="3494"/>
      <c r="IMW8" s="3494"/>
      <c r="IMX8" s="3494"/>
      <c r="IMY8" s="3494"/>
      <c r="IMZ8" s="3494"/>
      <c r="INA8" s="3494"/>
      <c r="INB8" s="3494"/>
      <c r="INC8" s="3494"/>
      <c r="IND8" s="3494"/>
      <c r="INE8" s="3494"/>
      <c r="INF8" s="3494"/>
      <c r="ING8" s="3494"/>
      <c r="INH8" s="3494"/>
      <c r="INI8" s="3494"/>
      <c r="INJ8" s="3494"/>
      <c r="INK8" s="3494"/>
      <c r="INL8" s="3494"/>
      <c r="INM8" s="3494"/>
      <c r="INN8" s="3494"/>
      <c r="INO8" s="3494"/>
      <c r="INP8" s="3494"/>
      <c r="INQ8" s="3494"/>
      <c r="INR8" s="3494"/>
      <c r="INS8" s="3494"/>
      <c r="INT8" s="3494"/>
      <c r="INU8" s="3494"/>
      <c r="INV8" s="3494"/>
      <c r="INW8" s="3494"/>
      <c r="INX8" s="3494"/>
      <c r="INY8" s="3494"/>
      <c r="INZ8" s="3494"/>
      <c r="IOA8" s="3494"/>
      <c r="IOB8" s="3494"/>
      <c r="IOC8" s="3494"/>
      <c r="IOD8" s="3494"/>
      <c r="IOE8" s="3494"/>
      <c r="IOF8" s="3494"/>
      <c r="IOG8" s="3494"/>
      <c r="IOH8" s="3494"/>
      <c r="IOI8" s="3494"/>
      <c r="IOJ8" s="3494"/>
      <c r="IOK8" s="3494"/>
      <c r="IOL8" s="3494"/>
      <c r="IOM8" s="3494"/>
      <c r="ION8" s="3494"/>
      <c r="IOO8" s="3494"/>
      <c r="IOP8" s="3494"/>
      <c r="IOQ8" s="3494"/>
      <c r="IOR8" s="3494"/>
      <c r="IOS8" s="3494"/>
      <c r="IOT8" s="3494"/>
      <c r="IOU8" s="3494"/>
      <c r="IOV8" s="3494"/>
      <c r="IOW8" s="3494"/>
      <c r="IOX8" s="3494"/>
      <c r="IOY8" s="3494"/>
      <c r="IOZ8" s="3494"/>
      <c r="IPA8" s="3494"/>
      <c r="IPB8" s="3494"/>
      <c r="IPC8" s="3494"/>
      <c r="IPD8" s="3494"/>
      <c r="IPE8" s="3494"/>
      <c r="IPF8" s="3494"/>
      <c r="IPG8" s="3494"/>
      <c r="IPH8" s="3494"/>
      <c r="IPI8" s="3494"/>
      <c r="IPJ8" s="3494"/>
      <c r="IPK8" s="3494"/>
      <c r="IPL8" s="3494"/>
      <c r="IPM8" s="3494"/>
      <c r="IPN8" s="3494"/>
      <c r="IPO8" s="3494"/>
      <c r="IPP8" s="3494"/>
      <c r="IPQ8" s="3494"/>
      <c r="IPR8" s="3494"/>
      <c r="IPS8" s="3494"/>
      <c r="IPT8" s="3494"/>
      <c r="IPU8" s="3494"/>
      <c r="IPV8" s="3494"/>
      <c r="IPW8" s="3494"/>
      <c r="IPX8" s="3494"/>
      <c r="IPY8" s="3494"/>
      <c r="IPZ8" s="3494"/>
      <c r="IQA8" s="3494"/>
      <c r="IQB8" s="3494"/>
      <c r="IQC8" s="3494"/>
      <c r="IQD8" s="3494"/>
      <c r="IQE8" s="3494"/>
      <c r="IQF8" s="3494"/>
      <c r="IQG8" s="3494"/>
      <c r="IQH8" s="3494"/>
      <c r="IQI8" s="3494"/>
      <c r="IQJ8" s="3494"/>
      <c r="IQK8" s="3494"/>
      <c r="IQL8" s="3494"/>
      <c r="IQM8" s="3494"/>
      <c r="IQN8" s="3494"/>
      <c r="IQO8" s="3494"/>
      <c r="IQP8" s="3494"/>
      <c r="IQQ8" s="3494"/>
      <c r="IQR8" s="3494"/>
      <c r="IQS8" s="3494"/>
      <c r="IQT8" s="3494"/>
      <c r="IQU8" s="3494"/>
      <c r="IQV8" s="3494"/>
      <c r="IQW8" s="3494"/>
      <c r="IQX8" s="3494"/>
      <c r="IQY8" s="3494"/>
      <c r="IQZ8" s="3494"/>
      <c r="IRA8" s="3494"/>
      <c r="IRB8" s="3494"/>
      <c r="IRC8" s="3494"/>
      <c r="IRD8" s="3494"/>
      <c r="IRE8" s="3494"/>
      <c r="IRF8" s="3494"/>
      <c r="IRG8" s="3494"/>
      <c r="IRH8" s="3494"/>
      <c r="IRI8" s="3494"/>
      <c r="IRJ8" s="3494"/>
      <c r="IRK8" s="3494"/>
      <c r="IRL8" s="3494"/>
      <c r="IRM8" s="3494"/>
      <c r="IRN8" s="3494"/>
      <c r="IRO8" s="3494"/>
      <c r="IRP8" s="3494"/>
      <c r="IRQ8" s="3494"/>
      <c r="IRR8" s="3494"/>
      <c r="IRS8" s="3494"/>
      <c r="IRT8" s="3494"/>
      <c r="IRU8" s="3494"/>
      <c r="IRV8" s="3494"/>
      <c r="IRW8" s="3494"/>
      <c r="IRX8" s="3494"/>
      <c r="IRY8" s="3494"/>
      <c r="IRZ8" s="3494"/>
      <c r="ISA8" s="3494"/>
      <c r="ISB8" s="3494"/>
      <c r="ISC8" s="3494"/>
      <c r="ISD8" s="3494"/>
      <c r="ISE8" s="3494"/>
      <c r="ISF8" s="3494"/>
      <c r="ISG8" s="3494"/>
      <c r="ISH8" s="3494"/>
      <c r="ISI8" s="3494"/>
      <c r="ISJ8" s="3494"/>
      <c r="ISK8" s="3494"/>
      <c r="ISL8" s="3494"/>
      <c r="ISM8" s="3494"/>
      <c r="ISN8" s="3494"/>
      <c r="ISO8" s="3494"/>
      <c r="ISP8" s="3494"/>
      <c r="ISQ8" s="3494"/>
      <c r="ISR8" s="3494"/>
      <c r="ISS8" s="3494"/>
      <c r="IST8" s="3494"/>
      <c r="ISU8" s="3494"/>
      <c r="ISV8" s="3494"/>
      <c r="ISW8" s="3494"/>
      <c r="ISX8" s="3494"/>
      <c r="ISY8" s="3494"/>
      <c r="ISZ8" s="3494"/>
      <c r="ITA8" s="3494"/>
      <c r="ITB8" s="3494"/>
      <c r="ITC8" s="3494"/>
      <c r="ITD8" s="3494"/>
      <c r="ITE8" s="3494"/>
      <c r="ITF8" s="3494"/>
      <c r="ITG8" s="3494"/>
      <c r="ITH8" s="3494"/>
      <c r="ITI8" s="3494"/>
      <c r="ITJ8" s="3494"/>
      <c r="ITK8" s="3494"/>
      <c r="ITL8" s="3494"/>
      <c r="ITM8" s="3494"/>
      <c r="ITN8" s="3494"/>
      <c r="ITO8" s="3494"/>
      <c r="ITP8" s="3494"/>
      <c r="ITQ8" s="3494"/>
      <c r="ITR8" s="3494"/>
      <c r="ITS8" s="3494"/>
      <c r="ITT8" s="3494"/>
      <c r="ITU8" s="3494"/>
      <c r="ITV8" s="3494"/>
      <c r="ITW8" s="3494"/>
      <c r="ITX8" s="3494"/>
      <c r="ITY8" s="3494"/>
      <c r="ITZ8" s="3494"/>
      <c r="IUA8" s="3494"/>
      <c r="IUB8" s="3494"/>
      <c r="IUC8" s="3494"/>
      <c r="IUD8" s="3494"/>
      <c r="IUE8" s="3494"/>
      <c r="IUF8" s="3494"/>
      <c r="IUG8" s="3494"/>
      <c r="IUH8" s="3494"/>
      <c r="IUI8" s="3494"/>
      <c r="IUJ8" s="3494"/>
      <c r="IUK8" s="3494"/>
      <c r="IUL8" s="3494"/>
      <c r="IUM8" s="3494"/>
      <c r="IUN8" s="3494"/>
      <c r="IUO8" s="3494"/>
      <c r="IUP8" s="3494"/>
      <c r="IUQ8" s="3494"/>
      <c r="IUR8" s="3494"/>
      <c r="IUS8" s="3494"/>
      <c r="IUT8" s="3494"/>
      <c r="IUU8" s="3494"/>
      <c r="IUV8" s="3494"/>
      <c r="IUW8" s="3494"/>
      <c r="IUX8" s="3494"/>
      <c r="IUY8" s="3494"/>
      <c r="IUZ8" s="3494"/>
      <c r="IVA8" s="3494"/>
      <c r="IVB8" s="3494"/>
      <c r="IVC8" s="3494"/>
      <c r="IVD8" s="3494"/>
      <c r="IVE8" s="3494"/>
      <c r="IVF8" s="3494"/>
      <c r="IVG8" s="3494"/>
      <c r="IVH8" s="3494"/>
      <c r="IVI8" s="3494"/>
      <c r="IVJ8" s="3494"/>
      <c r="IVK8" s="3494"/>
      <c r="IVL8" s="3494"/>
      <c r="IVM8" s="3494"/>
      <c r="IVN8" s="3494"/>
      <c r="IVO8" s="3494"/>
      <c r="IVP8" s="3494"/>
      <c r="IVQ8" s="3494"/>
      <c r="IVR8" s="3494"/>
      <c r="IVS8" s="3494"/>
      <c r="IVT8" s="3494"/>
      <c r="IVU8" s="3494"/>
      <c r="IVV8" s="3494"/>
      <c r="IVW8" s="3494"/>
      <c r="IVX8" s="3494"/>
      <c r="IVY8" s="3494"/>
      <c r="IVZ8" s="3494"/>
      <c r="IWA8" s="3494"/>
      <c r="IWB8" s="3494"/>
      <c r="IWC8" s="3494"/>
      <c r="IWD8" s="3494"/>
      <c r="IWE8" s="3494"/>
      <c r="IWF8" s="3494"/>
      <c r="IWG8" s="3494"/>
      <c r="IWH8" s="3494"/>
      <c r="IWI8" s="3494"/>
      <c r="IWJ8" s="3494"/>
      <c r="IWK8" s="3494"/>
      <c r="IWL8" s="3494"/>
      <c r="IWM8" s="3494"/>
      <c r="IWN8" s="3494"/>
      <c r="IWO8" s="3494"/>
      <c r="IWP8" s="3494"/>
      <c r="IWQ8" s="3494"/>
      <c r="IWR8" s="3494"/>
      <c r="IWS8" s="3494"/>
      <c r="IWT8" s="3494"/>
      <c r="IWU8" s="3494"/>
      <c r="IWV8" s="3494"/>
      <c r="IWW8" s="3494"/>
      <c r="IWX8" s="3494"/>
      <c r="IWY8" s="3494"/>
      <c r="IWZ8" s="3494"/>
      <c r="IXA8" s="3494"/>
      <c r="IXB8" s="3494"/>
      <c r="IXC8" s="3494"/>
      <c r="IXD8" s="3494"/>
      <c r="IXE8" s="3494"/>
      <c r="IXF8" s="3494"/>
      <c r="IXG8" s="3494"/>
      <c r="IXH8" s="3494"/>
      <c r="IXI8" s="3494"/>
      <c r="IXJ8" s="3494"/>
      <c r="IXK8" s="3494"/>
      <c r="IXL8" s="3494"/>
      <c r="IXM8" s="3494"/>
      <c r="IXN8" s="3494"/>
      <c r="IXO8" s="3494"/>
      <c r="IXP8" s="3494"/>
      <c r="IXQ8" s="3494"/>
      <c r="IXR8" s="3494"/>
      <c r="IXS8" s="3494"/>
      <c r="IXT8" s="3494"/>
      <c r="IXU8" s="3494"/>
      <c r="IXV8" s="3494"/>
      <c r="IXW8" s="3494"/>
      <c r="IXX8" s="3494"/>
      <c r="IXY8" s="3494"/>
      <c r="IXZ8" s="3494"/>
      <c r="IYA8" s="3494"/>
      <c r="IYB8" s="3494"/>
      <c r="IYC8" s="3494"/>
      <c r="IYD8" s="3494"/>
      <c r="IYE8" s="3494"/>
      <c r="IYF8" s="3494"/>
      <c r="IYG8" s="3494"/>
      <c r="IYH8" s="3494"/>
      <c r="IYI8" s="3494"/>
      <c r="IYJ8" s="3494"/>
      <c r="IYK8" s="3494"/>
      <c r="IYL8" s="3494"/>
      <c r="IYM8" s="3494"/>
      <c r="IYN8" s="3494"/>
      <c r="IYO8" s="3494"/>
      <c r="IYP8" s="3494"/>
      <c r="IYQ8" s="3494"/>
      <c r="IYR8" s="3494"/>
      <c r="IYS8" s="3494"/>
      <c r="IYT8" s="3494"/>
      <c r="IYU8" s="3494"/>
      <c r="IYV8" s="3494"/>
      <c r="IYW8" s="3494"/>
      <c r="IYX8" s="3494"/>
      <c r="IYY8" s="3494"/>
      <c r="IYZ8" s="3494"/>
      <c r="IZA8" s="3494"/>
      <c r="IZB8" s="3494"/>
      <c r="IZC8" s="3494"/>
      <c r="IZD8" s="3494"/>
      <c r="IZE8" s="3494"/>
      <c r="IZF8" s="3494"/>
      <c r="IZG8" s="3494"/>
      <c r="IZH8" s="3494"/>
      <c r="IZI8" s="3494"/>
      <c r="IZJ8" s="3494"/>
      <c r="IZK8" s="3494"/>
      <c r="IZL8" s="3494"/>
      <c r="IZM8" s="3494"/>
      <c r="IZN8" s="3494"/>
      <c r="IZO8" s="3494"/>
      <c r="IZP8" s="3494"/>
      <c r="IZQ8" s="3494"/>
      <c r="IZR8" s="3494"/>
      <c r="IZS8" s="3494"/>
      <c r="IZT8" s="3494"/>
      <c r="IZU8" s="3494"/>
      <c r="IZV8" s="3494"/>
      <c r="IZW8" s="3494"/>
      <c r="IZX8" s="3494"/>
      <c r="IZY8" s="3494"/>
      <c r="IZZ8" s="3494"/>
      <c r="JAA8" s="3494"/>
      <c r="JAB8" s="3494"/>
      <c r="JAC8" s="3494"/>
      <c r="JAD8" s="3494"/>
      <c r="JAE8" s="3494"/>
      <c r="JAF8" s="3494"/>
      <c r="JAG8" s="3494"/>
      <c r="JAH8" s="3494"/>
      <c r="JAI8" s="3494"/>
      <c r="JAJ8" s="3494"/>
      <c r="JAK8" s="3494"/>
      <c r="JAL8" s="3494"/>
      <c r="JAM8" s="3494"/>
      <c r="JAN8" s="3494"/>
      <c r="JAO8" s="3494"/>
      <c r="JAP8" s="3494"/>
      <c r="JAQ8" s="3494"/>
      <c r="JAR8" s="3494"/>
      <c r="JAS8" s="3494"/>
      <c r="JAT8" s="3494"/>
      <c r="JAU8" s="3494"/>
      <c r="JAV8" s="3494"/>
      <c r="JAW8" s="3494"/>
      <c r="JAX8" s="3494"/>
      <c r="JAY8" s="3494"/>
      <c r="JAZ8" s="3494"/>
      <c r="JBA8" s="3494"/>
      <c r="JBB8" s="3494"/>
      <c r="JBC8" s="3494"/>
      <c r="JBD8" s="3494"/>
      <c r="JBE8" s="3494"/>
      <c r="JBF8" s="3494"/>
      <c r="JBG8" s="3494"/>
      <c r="JBH8" s="3494"/>
      <c r="JBI8" s="3494"/>
      <c r="JBJ8" s="3494"/>
      <c r="JBK8" s="3494"/>
      <c r="JBL8" s="3494"/>
      <c r="JBM8" s="3494"/>
      <c r="JBN8" s="3494"/>
      <c r="JBO8" s="3494"/>
      <c r="JBP8" s="3494"/>
      <c r="JBQ8" s="3494"/>
      <c r="JBR8" s="3494"/>
      <c r="JBS8" s="3494"/>
      <c r="JBT8" s="3494"/>
      <c r="JBU8" s="3494"/>
      <c r="JBV8" s="3494"/>
      <c r="JBW8" s="3494"/>
      <c r="JBX8" s="3494"/>
      <c r="JBY8" s="3494"/>
      <c r="JBZ8" s="3494"/>
      <c r="JCA8" s="3494"/>
      <c r="JCB8" s="3494"/>
      <c r="JCC8" s="3494"/>
      <c r="JCD8" s="3494"/>
      <c r="JCE8" s="3494"/>
      <c r="JCF8" s="3494"/>
      <c r="JCG8" s="3494"/>
      <c r="JCH8" s="3494"/>
      <c r="JCI8" s="3494"/>
      <c r="JCJ8" s="3494"/>
      <c r="JCK8" s="3494"/>
      <c r="JCL8" s="3494"/>
      <c r="JCM8" s="3494"/>
      <c r="JCN8" s="3494"/>
      <c r="JCO8" s="3494"/>
      <c r="JCP8" s="3494"/>
      <c r="JCQ8" s="3494"/>
      <c r="JCR8" s="3494"/>
      <c r="JCS8" s="3494"/>
      <c r="JCT8" s="3494"/>
      <c r="JCU8" s="3494"/>
      <c r="JCV8" s="3494"/>
      <c r="JCW8" s="3494"/>
      <c r="JCX8" s="3494"/>
      <c r="JCY8" s="3494"/>
      <c r="JCZ8" s="3494"/>
      <c r="JDA8" s="3494"/>
      <c r="JDB8" s="3494"/>
      <c r="JDC8" s="3494"/>
      <c r="JDD8" s="3494"/>
      <c r="JDE8" s="3494"/>
      <c r="JDF8" s="3494"/>
      <c r="JDG8" s="3494"/>
      <c r="JDH8" s="3494"/>
      <c r="JDI8" s="3494"/>
      <c r="JDJ8" s="3494"/>
      <c r="JDK8" s="3494"/>
      <c r="JDL8" s="3494"/>
      <c r="JDM8" s="3494"/>
      <c r="JDN8" s="3494"/>
      <c r="JDO8" s="3494"/>
      <c r="JDP8" s="3494"/>
      <c r="JDQ8" s="3494"/>
      <c r="JDR8" s="3494"/>
      <c r="JDS8" s="3494"/>
      <c r="JDT8" s="3494"/>
      <c r="JDU8" s="3494"/>
      <c r="JDV8" s="3494"/>
      <c r="JDW8" s="3494"/>
      <c r="JDX8" s="3494"/>
      <c r="JDY8" s="3494"/>
      <c r="JDZ8" s="3494"/>
      <c r="JEA8" s="3494"/>
      <c r="JEB8" s="3494"/>
      <c r="JEC8" s="3494"/>
      <c r="JED8" s="3494"/>
      <c r="JEE8" s="3494"/>
      <c r="JEF8" s="3494"/>
      <c r="JEG8" s="3494"/>
      <c r="JEH8" s="3494"/>
      <c r="JEI8" s="3494"/>
      <c r="JEJ8" s="3494"/>
      <c r="JEK8" s="3494"/>
      <c r="JEL8" s="3494"/>
      <c r="JEM8" s="3494"/>
      <c r="JEN8" s="3494"/>
      <c r="JEO8" s="3494"/>
      <c r="JEP8" s="3494"/>
      <c r="JEQ8" s="3494"/>
      <c r="JER8" s="3494"/>
      <c r="JES8" s="3494"/>
      <c r="JET8" s="3494"/>
      <c r="JEU8" s="3494"/>
      <c r="JEV8" s="3494"/>
      <c r="JEW8" s="3494"/>
      <c r="JEX8" s="3494"/>
      <c r="JEY8" s="3494"/>
      <c r="JEZ8" s="3494"/>
      <c r="JFA8" s="3494"/>
      <c r="JFB8" s="3494"/>
      <c r="JFC8" s="3494"/>
      <c r="JFD8" s="3494"/>
      <c r="JFE8" s="3494"/>
      <c r="JFF8" s="3494"/>
      <c r="JFG8" s="3494"/>
      <c r="JFH8" s="3494"/>
      <c r="JFI8" s="3494"/>
      <c r="JFJ8" s="3494"/>
      <c r="JFK8" s="3494"/>
      <c r="JFL8" s="3494"/>
      <c r="JFM8" s="3494"/>
      <c r="JFN8" s="3494"/>
      <c r="JFO8" s="3494"/>
      <c r="JFP8" s="3494"/>
      <c r="JFQ8" s="3494"/>
      <c r="JFR8" s="3494"/>
      <c r="JFS8" s="3494"/>
      <c r="JFT8" s="3494"/>
      <c r="JFU8" s="3494"/>
      <c r="JFV8" s="3494"/>
      <c r="JFW8" s="3494"/>
      <c r="JFX8" s="3494"/>
      <c r="JFY8" s="3494"/>
      <c r="JFZ8" s="3494"/>
      <c r="JGA8" s="3494"/>
      <c r="JGB8" s="3494"/>
      <c r="JGC8" s="3494"/>
      <c r="JGD8" s="3494"/>
      <c r="JGE8" s="3494"/>
      <c r="JGF8" s="3494"/>
      <c r="JGG8" s="3494"/>
      <c r="JGH8" s="3494"/>
      <c r="JGI8" s="3494"/>
      <c r="JGJ8" s="3494"/>
      <c r="JGK8" s="3494"/>
      <c r="JGL8" s="3494"/>
      <c r="JGM8" s="3494"/>
      <c r="JGN8" s="3494"/>
      <c r="JGO8" s="3494"/>
      <c r="JGP8" s="3494"/>
      <c r="JGQ8" s="3494"/>
      <c r="JGR8" s="3494"/>
      <c r="JGS8" s="3494"/>
      <c r="JGT8" s="3494"/>
      <c r="JGU8" s="3494"/>
      <c r="JGV8" s="3494"/>
      <c r="JGW8" s="3494"/>
      <c r="JGX8" s="3494"/>
      <c r="JGY8" s="3494"/>
      <c r="JGZ8" s="3494"/>
      <c r="JHA8" s="3494"/>
      <c r="JHB8" s="3494"/>
      <c r="JHC8" s="3494"/>
      <c r="JHD8" s="3494"/>
      <c r="JHE8" s="3494"/>
      <c r="JHF8" s="3494"/>
      <c r="JHG8" s="3494"/>
      <c r="JHH8" s="3494"/>
      <c r="JHI8" s="3494"/>
      <c r="JHJ8" s="3494"/>
      <c r="JHK8" s="3494"/>
      <c r="JHL8" s="3494"/>
      <c r="JHM8" s="3494"/>
      <c r="JHN8" s="3494"/>
      <c r="JHO8" s="3494"/>
      <c r="JHP8" s="3494"/>
      <c r="JHQ8" s="3494"/>
      <c r="JHR8" s="3494"/>
      <c r="JHS8" s="3494"/>
      <c r="JHT8" s="3494"/>
      <c r="JHU8" s="3494"/>
      <c r="JHV8" s="3494"/>
      <c r="JHW8" s="3494"/>
      <c r="JHX8" s="3494"/>
      <c r="JHY8" s="3494"/>
      <c r="JHZ8" s="3494"/>
      <c r="JIA8" s="3494"/>
      <c r="JIB8" s="3494"/>
      <c r="JIC8" s="3494"/>
      <c r="JID8" s="3494"/>
      <c r="JIE8" s="3494"/>
      <c r="JIF8" s="3494"/>
      <c r="JIG8" s="3494"/>
      <c r="JIH8" s="3494"/>
      <c r="JII8" s="3494"/>
      <c r="JIJ8" s="3494"/>
      <c r="JIK8" s="3494"/>
      <c r="JIL8" s="3494"/>
      <c r="JIM8" s="3494"/>
      <c r="JIN8" s="3494"/>
      <c r="JIO8" s="3494"/>
      <c r="JIP8" s="3494"/>
      <c r="JIQ8" s="3494"/>
      <c r="JIR8" s="3494"/>
      <c r="JIS8" s="3494"/>
      <c r="JIT8" s="3494"/>
      <c r="JIU8" s="3494"/>
      <c r="JIV8" s="3494"/>
      <c r="JIW8" s="3494"/>
      <c r="JIX8" s="3494"/>
      <c r="JIY8" s="3494"/>
      <c r="JIZ8" s="3494"/>
      <c r="JJA8" s="3494"/>
      <c r="JJB8" s="3494"/>
      <c r="JJC8" s="3494"/>
      <c r="JJD8" s="3494"/>
      <c r="JJE8" s="3494"/>
      <c r="JJF8" s="3494"/>
      <c r="JJG8" s="3494"/>
      <c r="JJH8" s="3494"/>
      <c r="JJI8" s="3494"/>
      <c r="JJJ8" s="3494"/>
      <c r="JJK8" s="3494"/>
      <c r="JJL8" s="3494"/>
      <c r="JJM8" s="3494"/>
      <c r="JJN8" s="3494"/>
      <c r="JJO8" s="3494"/>
      <c r="JJP8" s="3494"/>
      <c r="JJQ8" s="3494"/>
      <c r="JJR8" s="3494"/>
      <c r="JJS8" s="3494"/>
      <c r="JJT8" s="3494"/>
      <c r="JJU8" s="3494"/>
      <c r="JJV8" s="3494"/>
      <c r="JJW8" s="3494"/>
      <c r="JJX8" s="3494"/>
      <c r="JJY8" s="3494"/>
      <c r="JJZ8" s="3494"/>
      <c r="JKA8" s="3494"/>
      <c r="JKB8" s="3494"/>
      <c r="JKC8" s="3494"/>
      <c r="JKD8" s="3494"/>
      <c r="JKE8" s="3494"/>
      <c r="JKF8" s="3494"/>
      <c r="JKG8" s="3494"/>
      <c r="JKH8" s="3494"/>
      <c r="JKI8" s="3494"/>
      <c r="JKJ8" s="3494"/>
      <c r="JKK8" s="3494"/>
      <c r="JKL8" s="3494"/>
      <c r="JKM8" s="3494"/>
      <c r="JKN8" s="3494"/>
      <c r="JKO8" s="3494"/>
      <c r="JKP8" s="3494"/>
      <c r="JKQ8" s="3494"/>
      <c r="JKR8" s="3494"/>
      <c r="JKS8" s="3494"/>
      <c r="JKT8" s="3494"/>
      <c r="JKU8" s="3494"/>
      <c r="JKV8" s="3494"/>
      <c r="JKW8" s="3494"/>
      <c r="JKX8" s="3494"/>
      <c r="JKY8" s="3494"/>
      <c r="JKZ8" s="3494"/>
      <c r="JLA8" s="3494"/>
      <c r="JLB8" s="3494"/>
      <c r="JLC8" s="3494"/>
      <c r="JLD8" s="3494"/>
      <c r="JLE8" s="3494"/>
      <c r="JLF8" s="3494"/>
      <c r="JLG8" s="3494"/>
      <c r="JLH8" s="3494"/>
      <c r="JLI8" s="3494"/>
      <c r="JLJ8" s="3494"/>
      <c r="JLK8" s="3494"/>
      <c r="JLL8" s="3494"/>
      <c r="JLM8" s="3494"/>
      <c r="JLN8" s="3494"/>
      <c r="JLO8" s="3494"/>
      <c r="JLP8" s="3494"/>
      <c r="JLQ8" s="3494"/>
      <c r="JLR8" s="3494"/>
      <c r="JLS8" s="3494"/>
      <c r="JLT8" s="3494"/>
      <c r="JLU8" s="3494"/>
      <c r="JLV8" s="3494"/>
      <c r="JLW8" s="3494"/>
      <c r="JLX8" s="3494"/>
      <c r="JLY8" s="3494"/>
      <c r="JLZ8" s="3494"/>
      <c r="JMA8" s="3494"/>
      <c r="JMB8" s="3494"/>
      <c r="JMC8" s="3494"/>
      <c r="JMD8" s="3494"/>
      <c r="JME8" s="3494"/>
      <c r="JMF8" s="3494"/>
      <c r="JMG8" s="3494"/>
      <c r="JMH8" s="3494"/>
      <c r="JMI8" s="3494"/>
      <c r="JMJ8" s="3494"/>
      <c r="JMK8" s="3494"/>
      <c r="JML8" s="3494"/>
      <c r="JMM8" s="3494"/>
      <c r="JMN8" s="3494"/>
      <c r="JMO8" s="3494"/>
      <c r="JMP8" s="3494"/>
      <c r="JMQ8" s="3494"/>
      <c r="JMR8" s="3494"/>
      <c r="JMS8" s="3494"/>
      <c r="JMT8" s="3494"/>
      <c r="JMU8" s="3494"/>
      <c r="JMV8" s="3494"/>
      <c r="JMW8" s="3494"/>
      <c r="JMX8" s="3494"/>
      <c r="JMY8" s="3494"/>
      <c r="JMZ8" s="3494"/>
      <c r="JNA8" s="3494"/>
      <c r="JNB8" s="3494"/>
      <c r="JNC8" s="3494"/>
      <c r="JND8" s="3494"/>
      <c r="JNE8" s="3494"/>
      <c r="JNF8" s="3494"/>
      <c r="JNG8" s="3494"/>
      <c r="JNH8" s="3494"/>
      <c r="JNI8" s="3494"/>
      <c r="JNJ8" s="3494"/>
      <c r="JNK8" s="3494"/>
      <c r="JNL8" s="3494"/>
      <c r="JNM8" s="3494"/>
      <c r="JNN8" s="3494"/>
      <c r="JNO8" s="3494"/>
      <c r="JNP8" s="3494"/>
      <c r="JNQ8" s="3494"/>
      <c r="JNR8" s="3494"/>
      <c r="JNS8" s="3494"/>
      <c r="JNT8" s="3494"/>
      <c r="JNU8" s="3494"/>
      <c r="JNV8" s="3494"/>
      <c r="JNW8" s="3494"/>
      <c r="JNX8" s="3494"/>
      <c r="JNY8" s="3494"/>
      <c r="JNZ8" s="3494"/>
      <c r="JOA8" s="3494"/>
      <c r="JOB8" s="3494"/>
      <c r="JOC8" s="3494"/>
      <c r="JOD8" s="3494"/>
      <c r="JOE8" s="3494"/>
      <c r="JOF8" s="3494"/>
      <c r="JOG8" s="3494"/>
      <c r="JOH8" s="3494"/>
      <c r="JOI8" s="3494"/>
      <c r="JOJ8" s="3494"/>
      <c r="JOK8" s="3494"/>
      <c r="JOL8" s="3494"/>
      <c r="JOM8" s="3494"/>
      <c r="JON8" s="3494"/>
      <c r="JOO8" s="3494"/>
      <c r="JOP8" s="3494"/>
      <c r="JOQ8" s="3494"/>
      <c r="JOR8" s="3494"/>
      <c r="JOS8" s="3494"/>
      <c r="JOT8" s="3494"/>
      <c r="JOU8" s="3494"/>
      <c r="JOV8" s="3494"/>
      <c r="JOW8" s="3494"/>
      <c r="JOX8" s="3494"/>
      <c r="JOY8" s="3494"/>
      <c r="JOZ8" s="3494"/>
      <c r="JPA8" s="3494"/>
      <c r="JPB8" s="3494"/>
      <c r="JPC8" s="3494"/>
      <c r="JPD8" s="3494"/>
      <c r="JPE8" s="3494"/>
      <c r="JPF8" s="3494"/>
      <c r="JPG8" s="3494"/>
      <c r="JPH8" s="3494"/>
      <c r="JPI8" s="3494"/>
      <c r="JPJ8" s="3494"/>
      <c r="JPK8" s="3494"/>
      <c r="JPL8" s="3494"/>
      <c r="JPM8" s="3494"/>
      <c r="JPN8" s="3494"/>
      <c r="JPO8" s="3494"/>
      <c r="JPP8" s="3494"/>
      <c r="JPQ8" s="3494"/>
      <c r="JPR8" s="3494"/>
      <c r="JPS8" s="3494"/>
      <c r="JPT8" s="3494"/>
      <c r="JPU8" s="3494"/>
      <c r="JPV8" s="3494"/>
      <c r="JPW8" s="3494"/>
      <c r="JPX8" s="3494"/>
      <c r="JPY8" s="3494"/>
      <c r="JPZ8" s="3494"/>
      <c r="JQA8" s="3494"/>
      <c r="JQB8" s="3494"/>
      <c r="JQC8" s="3494"/>
      <c r="JQD8" s="3494"/>
      <c r="JQE8" s="3494"/>
      <c r="JQF8" s="3494"/>
      <c r="JQG8" s="3494"/>
      <c r="JQH8" s="3494"/>
      <c r="JQI8" s="3494"/>
      <c r="JQJ8" s="3494"/>
      <c r="JQK8" s="3494"/>
      <c r="JQL8" s="3494"/>
      <c r="JQM8" s="3494"/>
      <c r="JQN8" s="3494"/>
      <c r="JQO8" s="3494"/>
      <c r="JQP8" s="3494"/>
      <c r="JQQ8" s="3494"/>
      <c r="JQR8" s="3494"/>
      <c r="JQS8" s="3494"/>
      <c r="JQT8" s="3494"/>
      <c r="JQU8" s="3494"/>
      <c r="JQV8" s="3494"/>
      <c r="JQW8" s="3494"/>
      <c r="JQX8" s="3494"/>
      <c r="JQY8" s="3494"/>
      <c r="JQZ8" s="3494"/>
      <c r="JRA8" s="3494"/>
      <c r="JRB8" s="3494"/>
      <c r="JRC8" s="3494"/>
      <c r="JRD8" s="3494"/>
      <c r="JRE8" s="3494"/>
      <c r="JRF8" s="3494"/>
      <c r="JRG8" s="3494"/>
      <c r="JRH8" s="3494"/>
      <c r="JRI8" s="3494"/>
      <c r="JRJ8" s="3494"/>
      <c r="JRK8" s="3494"/>
      <c r="JRL8" s="3494"/>
      <c r="JRM8" s="3494"/>
      <c r="JRN8" s="3494"/>
      <c r="JRO8" s="3494"/>
      <c r="JRP8" s="3494"/>
      <c r="JRQ8" s="3494"/>
      <c r="JRR8" s="3494"/>
      <c r="JRS8" s="3494"/>
      <c r="JRT8" s="3494"/>
      <c r="JRU8" s="3494"/>
      <c r="JRV8" s="3494"/>
      <c r="JRW8" s="3494"/>
      <c r="JRX8" s="3494"/>
      <c r="JRY8" s="3494"/>
      <c r="JRZ8" s="3494"/>
      <c r="JSA8" s="3494"/>
      <c r="JSB8" s="3494"/>
      <c r="JSC8" s="3494"/>
      <c r="JSD8" s="3494"/>
      <c r="JSE8" s="3494"/>
      <c r="JSF8" s="3494"/>
      <c r="JSG8" s="3494"/>
      <c r="JSH8" s="3494"/>
      <c r="JSI8" s="3494"/>
      <c r="JSJ8" s="3494"/>
      <c r="JSK8" s="3494"/>
      <c r="JSL8" s="3494"/>
      <c r="JSM8" s="3494"/>
      <c r="JSN8" s="3494"/>
      <c r="JSO8" s="3494"/>
      <c r="JSP8" s="3494"/>
      <c r="JSQ8" s="3494"/>
      <c r="JSR8" s="3494"/>
      <c r="JSS8" s="3494"/>
      <c r="JST8" s="3494"/>
      <c r="JSU8" s="3494"/>
      <c r="JSV8" s="3494"/>
      <c r="JSW8" s="3494"/>
      <c r="JSX8" s="3494"/>
      <c r="JSY8" s="3494"/>
      <c r="JSZ8" s="3494"/>
      <c r="JTA8" s="3494"/>
      <c r="JTB8" s="3494"/>
      <c r="JTC8" s="3494"/>
      <c r="JTD8" s="3494"/>
      <c r="JTE8" s="3494"/>
      <c r="JTF8" s="3494"/>
      <c r="JTG8" s="3494"/>
      <c r="JTH8" s="3494"/>
      <c r="JTI8" s="3494"/>
      <c r="JTJ8" s="3494"/>
      <c r="JTK8" s="3494"/>
      <c r="JTL8" s="3494"/>
      <c r="JTM8" s="3494"/>
      <c r="JTN8" s="3494"/>
      <c r="JTO8" s="3494"/>
      <c r="JTP8" s="3494"/>
      <c r="JTQ8" s="3494"/>
      <c r="JTR8" s="3494"/>
      <c r="JTS8" s="3494"/>
      <c r="JTT8" s="3494"/>
      <c r="JTU8" s="3494"/>
      <c r="JTV8" s="3494"/>
      <c r="JTW8" s="3494"/>
      <c r="JTX8" s="3494"/>
      <c r="JTY8" s="3494"/>
      <c r="JTZ8" s="3494"/>
      <c r="JUA8" s="3494"/>
      <c r="JUB8" s="3494"/>
      <c r="JUC8" s="3494"/>
      <c r="JUD8" s="3494"/>
      <c r="JUE8" s="3494"/>
      <c r="JUF8" s="3494"/>
      <c r="JUG8" s="3494"/>
      <c r="JUH8" s="3494"/>
      <c r="JUI8" s="3494"/>
      <c r="JUJ8" s="3494"/>
      <c r="JUK8" s="3494"/>
      <c r="JUL8" s="3494"/>
      <c r="JUM8" s="3494"/>
      <c r="JUN8" s="3494"/>
      <c r="JUO8" s="3494"/>
      <c r="JUP8" s="3494"/>
      <c r="JUQ8" s="3494"/>
      <c r="JUR8" s="3494"/>
      <c r="JUS8" s="3494"/>
      <c r="JUT8" s="3494"/>
      <c r="JUU8" s="3494"/>
      <c r="JUV8" s="3494"/>
      <c r="JUW8" s="3494"/>
      <c r="JUX8" s="3494"/>
      <c r="JUY8" s="3494"/>
      <c r="JUZ8" s="3494"/>
      <c r="JVA8" s="3494"/>
      <c r="JVB8" s="3494"/>
      <c r="JVC8" s="3494"/>
      <c r="JVD8" s="3494"/>
      <c r="JVE8" s="3494"/>
      <c r="JVF8" s="3494"/>
      <c r="JVG8" s="3494"/>
      <c r="JVH8" s="3494"/>
      <c r="JVI8" s="3494"/>
      <c r="JVJ8" s="3494"/>
      <c r="JVK8" s="3494"/>
      <c r="JVL8" s="3494"/>
      <c r="JVM8" s="3494"/>
      <c r="JVN8" s="3494"/>
      <c r="JVO8" s="3494"/>
      <c r="JVP8" s="3494"/>
      <c r="JVQ8" s="3494"/>
      <c r="JVR8" s="3494"/>
      <c r="JVS8" s="3494"/>
      <c r="JVT8" s="3494"/>
      <c r="JVU8" s="3494"/>
      <c r="JVV8" s="3494"/>
      <c r="JVW8" s="3494"/>
      <c r="JVX8" s="3494"/>
      <c r="JVY8" s="3494"/>
      <c r="JVZ8" s="3494"/>
      <c r="JWA8" s="3494"/>
      <c r="JWB8" s="3494"/>
      <c r="JWC8" s="3494"/>
      <c r="JWD8" s="3494"/>
      <c r="JWE8" s="3494"/>
      <c r="JWF8" s="3494"/>
      <c r="JWG8" s="3494"/>
      <c r="JWH8" s="3494"/>
      <c r="JWI8" s="3494"/>
      <c r="JWJ8" s="3494"/>
      <c r="JWK8" s="3494"/>
      <c r="JWL8" s="3494"/>
      <c r="JWM8" s="3494"/>
      <c r="JWN8" s="3494"/>
      <c r="JWO8" s="3494"/>
      <c r="JWP8" s="3494"/>
      <c r="JWQ8" s="3494"/>
      <c r="JWR8" s="3494"/>
      <c r="JWS8" s="3494"/>
      <c r="JWT8" s="3494"/>
      <c r="JWU8" s="3494"/>
      <c r="JWV8" s="3494"/>
      <c r="JWW8" s="3494"/>
      <c r="JWX8" s="3494"/>
      <c r="JWY8" s="3494"/>
      <c r="JWZ8" s="3494"/>
      <c r="JXA8" s="3494"/>
      <c r="JXB8" s="3494"/>
      <c r="JXC8" s="3494"/>
      <c r="JXD8" s="3494"/>
      <c r="JXE8" s="3494"/>
      <c r="JXF8" s="3494"/>
      <c r="JXG8" s="3494"/>
      <c r="JXH8" s="3494"/>
      <c r="JXI8" s="3494"/>
      <c r="JXJ8" s="3494"/>
      <c r="JXK8" s="3494"/>
      <c r="JXL8" s="3494"/>
      <c r="JXM8" s="3494"/>
      <c r="JXN8" s="3494"/>
      <c r="JXO8" s="3494"/>
      <c r="JXP8" s="3494"/>
      <c r="JXQ8" s="3494"/>
      <c r="JXR8" s="3494"/>
      <c r="JXS8" s="3494"/>
      <c r="JXT8" s="3494"/>
      <c r="JXU8" s="3494"/>
      <c r="JXV8" s="3494"/>
      <c r="JXW8" s="3494"/>
      <c r="JXX8" s="3494"/>
      <c r="JXY8" s="3494"/>
      <c r="JXZ8" s="3494"/>
      <c r="JYA8" s="3494"/>
      <c r="JYB8" s="3494"/>
      <c r="JYC8" s="3494"/>
      <c r="JYD8" s="3494"/>
      <c r="JYE8" s="3494"/>
      <c r="JYF8" s="3494"/>
      <c r="JYG8" s="3494"/>
      <c r="JYH8" s="3494"/>
      <c r="JYI8" s="3494"/>
      <c r="JYJ8" s="3494"/>
      <c r="JYK8" s="3494"/>
      <c r="JYL8" s="3494"/>
      <c r="JYM8" s="3494"/>
      <c r="JYN8" s="3494"/>
      <c r="JYO8" s="3494"/>
      <c r="JYP8" s="3494"/>
      <c r="JYQ8" s="3494"/>
      <c r="JYR8" s="3494"/>
      <c r="JYS8" s="3494"/>
      <c r="JYT8" s="3494"/>
      <c r="JYU8" s="3494"/>
      <c r="JYV8" s="3494"/>
      <c r="JYW8" s="3494"/>
      <c r="JYX8" s="3494"/>
      <c r="JYY8" s="3494"/>
      <c r="JYZ8" s="3494"/>
      <c r="JZA8" s="3494"/>
      <c r="JZB8" s="3494"/>
      <c r="JZC8" s="3494"/>
      <c r="JZD8" s="3494"/>
      <c r="JZE8" s="3494"/>
      <c r="JZF8" s="3494"/>
      <c r="JZG8" s="3494"/>
      <c r="JZH8" s="3494"/>
      <c r="JZI8" s="3494"/>
      <c r="JZJ8" s="3494"/>
      <c r="JZK8" s="3494"/>
      <c r="JZL8" s="3494"/>
      <c r="JZM8" s="3494"/>
      <c r="JZN8" s="3494"/>
      <c r="JZO8" s="3494"/>
      <c r="JZP8" s="3494"/>
      <c r="JZQ8" s="3494"/>
      <c r="JZR8" s="3494"/>
      <c r="JZS8" s="3494"/>
      <c r="JZT8" s="3494"/>
      <c r="JZU8" s="3494"/>
      <c r="JZV8" s="3494"/>
      <c r="JZW8" s="3494"/>
      <c r="JZX8" s="3494"/>
      <c r="JZY8" s="3494"/>
      <c r="JZZ8" s="3494"/>
      <c r="KAA8" s="3494"/>
      <c r="KAB8" s="3494"/>
      <c r="KAC8" s="3494"/>
      <c r="KAD8" s="3494"/>
      <c r="KAE8" s="3494"/>
      <c r="KAF8" s="3494"/>
      <c r="KAG8" s="3494"/>
      <c r="KAH8" s="3494"/>
      <c r="KAI8" s="3494"/>
      <c r="KAJ8" s="3494"/>
      <c r="KAK8" s="3494"/>
      <c r="KAL8" s="3494"/>
      <c r="KAM8" s="3494"/>
      <c r="KAN8" s="3494"/>
      <c r="KAO8" s="3494"/>
      <c r="KAP8" s="3494"/>
      <c r="KAQ8" s="3494"/>
      <c r="KAR8" s="3494"/>
      <c r="KAS8" s="3494"/>
      <c r="KAT8" s="3494"/>
      <c r="KAU8" s="3494"/>
      <c r="KAV8" s="3494"/>
      <c r="KAW8" s="3494"/>
      <c r="KAX8" s="3494"/>
      <c r="KAY8" s="3494"/>
      <c r="KAZ8" s="3494"/>
      <c r="KBA8" s="3494"/>
      <c r="KBB8" s="3494"/>
      <c r="KBC8" s="3494"/>
      <c r="KBD8" s="3494"/>
      <c r="KBE8" s="3494"/>
      <c r="KBF8" s="3494"/>
      <c r="KBG8" s="3494"/>
      <c r="KBH8" s="3494"/>
      <c r="KBI8" s="3494"/>
      <c r="KBJ8" s="3494"/>
      <c r="KBK8" s="3494"/>
      <c r="KBL8" s="3494"/>
      <c r="KBM8" s="3494"/>
      <c r="KBN8" s="3494"/>
      <c r="KBO8" s="3494"/>
      <c r="KBP8" s="3494"/>
      <c r="KBQ8" s="3494"/>
      <c r="KBR8" s="3494"/>
      <c r="KBS8" s="3494"/>
      <c r="KBT8" s="3494"/>
      <c r="KBU8" s="3494"/>
      <c r="KBV8" s="3494"/>
      <c r="KBW8" s="3494"/>
      <c r="KBX8" s="3494"/>
      <c r="KBY8" s="3494"/>
      <c r="KBZ8" s="3494"/>
      <c r="KCA8" s="3494"/>
      <c r="KCB8" s="3494"/>
      <c r="KCC8" s="3494"/>
      <c r="KCD8" s="3494"/>
      <c r="KCE8" s="3494"/>
      <c r="KCF8" s="3494"/>
      <c r="KCG8" s="3494"/>
      <c r="KCH8" s="3494"/>
      <c r="KCI8" s="3494"/>
      <c r="KCJ8" s="3494"/>
      <c r="KCK8" s="3494"/>
      <c r="KCL8" s="3494"/>
      <c r="KCM8" s="3494"/>
      <c r="KCN8" s="3494"/>
      <c r="KCO8" s="3494"/>
      <c r="KCP8" s="3494"/>
      <c r="KCQ8" s="3494"/>
      <c r="KCR8" s="3494"/>
      <c r="KCS8" s="3494"/>
      <c r="KCT8" s="3494"/>
      <c r="KCU8" s="3494"/>
      <c r="KCV8" s="3494"/>
      <c r="KCW8" s="3494"/>
      <c r="KCX8" s="3494"/>
      <c r="KCY8" s="3494"/>
      <c r="KCZ8" s="3494"/>
      <c r="KDA8" s="3494"/>
      <c r="KDB8" s="3494"/>
      <c r="KDC8" s="3494"/>
      <c r="KDD8" s="3494"/>
      <c r="KDE8" s="3494"/>
      <c r="KDF8" s="3494"/>
      <c r="KDG8" s="3494"/>
      <c r="KDH8" s="3494"/>
      <c r="KDI8" s="3494"/>
      <c r="KDJ8" s="3494"/>
      <c r="KDK8" s="3494"/>
      <c r="KDL8" s="3494"/>
      <c r="KDM8" s="3494"/>
      <c r="KDN8" s="3494"/>
      <c r="KDO8" s="3494"/>
      <c r="KDP8" s="3494"/>
      <c r="KDQ8" s="3494"/>
      <c r="KDR8" s="3494"/>
      <c r="KDS8" s="3494"/>
      <c r="KDT8" s="3494"/>
      <c r="KDU8" s="3494"/>
      <c r="KDV8" s="3494"/>
      <c r="KDW8" s="3494"/>
      <c r="KDX8" s="3494"/>
      <c r="KDY8" s="3494"/>
      <c r="KDZ8" s="3494"/>
      <c r="KEA8" s="3494"/>
      <c r="KEB8" s="3494"/>
      <c r="KEC8" s="3494"/>
      <c r="KED8" s="3494"/>
      <c r="KEE8" s="3494"/>
      <c r="KEF8" s="3494"/>
      <c r="KEG8" s="3494"/>
      <c r="KEH8" s="3494"/>
      <c r="KEI8" s="3494"/>
      <c r="KEJ8" s="3494"/>
      <c r="KEK8" s="3494"/>
      <c r="KEL8" s="3494"/>
      <c r="KEM8" s="3494"/>
      <c r="KEN8" s="3494"/>
      <c r="KEO8" s="3494"/>
      <c r="KEP8" s="3494"/>
      <c r="KEQ8" s="3494"/>
      <c r="KER8" s="3494"/>
      <c r="KES8" s="3494"/>
      <c r="KET8" s="3494"/>
      <c r="KEU8" s="3494"/>
      <c r="KEV8" s="3494"/>
      <c r="KEW8" s="3494"/>
      <c r="KEX8" s="3494"/>
      <c r="KEY8" s="3494"/>
      <c r="KEZ8" s="3494"/>
      <c r="KFA8" s="3494"/>
      <c r="KFB8" s="3494"/>
      <c r="KFC8" s="3494"/>
      <c r="KFD8" s="3494"/>
      <c r="KFE8" s="3494"/>
      <c r="KFF8" s="3494"/>
      <c r="KFG8" s="3494"/>
      <c r="KFH8" s="3494"/>
      <c r="KFI8" s="3494"/>
      <c r="KFJ8" s="3494"/>
      <c r="KFK8" s="3494"/>
      <c r="KFL8" s="3494"/>
      <c r="KFM8" s="3494"/>
      <c r="KFN8" s="3494"/>
      <c r="KFO8" s="3494"/>
      <c r="KFP8" s="3494"/>
      <c r="KFQ8" s="3494"/>
      <c r="KFR8" s="3494"/>
      <c r="KFS8" s="3494"/>
      <c r="KFT8" s="3494"/>
      <c r="KFU8" s="3494"/>
      <c r="KFV8" s="3494"/>
      <c r="KFW8" s="3494"/>
      <c r="KFX8" s="3494"/>
      <c r="KFY8" s="3494"/>
      <c r="KFZ8" s="3494"/>
      <c r="KGA8" s="3494"/>
      <c r="KGB8" s="3494"/>
      <c r="KGC8" s="3494"/>
      <c r="KGD8" s="3494"/>
      <c r="KGE8" s="3494"/>
      <c r="KGF8" s="3494"/>
      <c r="KGG8" s="3494"/>
      <c r="KGH8" s="3494"/>
      <c r="KGI8" s="3494"/>
      <c r="KGJ8" s="3494"/>
      <c r="KGK8" s="3494"/>
      <c r="KGL8" s="3494"/>
      <c r="KGM8" s="3494"/>
      <c r="KGN8" s="3494"/>
      <c r="KGO8" s="3494"/>
      <c r="KGP8" s="3494"/>
      <c r="KGQ8" s="3494"/>
      <c r="KGR8" s="3494"/>
      <c r="KGS8" s="3494"/>
      <c r="KGT8" s="3494"/>
      <c r="KGU8" s="3494"/>
      <c r="KGV8" s="3494"/>
      <c r="KGW8" s="3494"/>
      <c r="KGX8" s="3494"/>
      <c r="KGY8" s="3494"/>
      <c r="KGZ8" s="3494"/>
      <c r="KHA8" s="3494"/>
      <c r="KHB8" s="3494"/>
      <c r="KHC8" s="3494"/>
      <c r="KHD8" s="3494"/>
      <c r="KHE8" s="3494"/>
      <c r="KHF8" s="3494"/>
      <c r="KHG8" s="3494"/>
      <c r="KHH8" s="3494"/>
      <c r="KHI8" s="3494"/>
      <c r="KHJ8" s="3494"/>
      <c r="KHK8" s="3494"/>
      <c r="KHL8" s="3494"/>
      <c r="KHM8" s="3494"/>
      <c r="KHN8" s="3494"/>
      <c r="KHO8" s="3494"/>
      <c r="KHP8" s="3494"/>
      <c r="KHQ8" s="3494"/>
      <c r="KHR8" s="3494"/>
      <c r="KHS8" s="3494"/>
      <c r="KHT8" s="3494"/>
      <c r="KHU8" s="3494"/>
      <c r="KHV8" s="3494"/>
      <c r="KHW8" s="3494"/>
      <c r="KHX8" s="3494"/>
      <c r="KHY8" s="3494"/>
      <c r="KHZ8" s="3494"/>
      <c r="KIA8" s="3494"/>
      <c r="KIB8" s="3494"/>
      <c r="KIC8" s="3494"/>
      <c r="KID8" s="3494"/>
      <c r="KIE8" s="3494"/>
      <c r="KIF8" s="3494"/>
      <c r="KIG8" s="3494"/>
      <c r="KIH8" s="3494"/>
      <c r="KII8" s="3494"/>
      <c r="KIJ8" s="3494"/>
      <c r="KIK8" s="3494"/>
      <c r="KIL8" s="3494"/>
      <c r="KIM8" s="3494"/>
      <c r="KIN8" s="3494"/>
      <c r="KIO8" s="3494"/>
      <c r="KIP8" s="3494"/>
      <c r="KIQ8" s="3494"/>
      <c r="KIR8" s="3494"/>
      <c r="KIS8" s="3494"/>
      <c r="KIT8" s="3494"/>
      <c r="KIU8" s="3494"/>
      <c r="KIV8" s="3494"/>
      <c r="KIW8" s="3494"/>
      <c r="KIX8" s="3494"/>
      <c r="KIY8" s="3494"/>
      <c r="KIZ8" s="3494"/>
      <c r="KJA8" s="3494"/>
      <c r="KJB8" s="3494"/>
      <c r="KJC8" s="3494"/>
      <c r="KJD8" s="3494"/>
      <c r="KJE8" s="3494"/>
      <c r="KJF8" s="3494"/>
      <c r="KJG8" s="3494"/>
      <c r="KJH8" s="3494"/>
      <c r="KJI8" s="3494"/>
      <c r="KJJ8" s="3494"/>
      <c r="KJK8" s="3494"/>
      <c r="KJL8" s="3494"/>
      <c r="KJM8" s="3494"/>
      <c r="KJN8" s="3494"/>
      <c r="KJO8" s="3494"/>
      <c r="KJP8" s="3494"/>
      <c r="KJQ8" s="3494"/>
      <c r="KJR8" s="3494"/>
      <c r="KJS8" s="3494"/>
      <c r="KJT8" s="3494"/>
      <c r="KJU8" s="3494"/>
      <c r="KJV8" s="3494"/>
      <c r="KJW8" s="3494"/>
      <c r="KJX8" s="3494"/>
      <c r="KJY8" s="3494"/>
      <c r="KJZ8" s="3494"/>
      <c r="KKA8" s="3494"/>
      <c r="KKB8" s="3494"/>
      <c r="KKC8" s="3494"/>
      <c r="KKD8" s="3494"/>
      <c r="KKE8" s="3494"/>
      <c r="KKF8" s="3494"/>
      <c r="KKG8" s="3494"/>
      <c r="KKH8" s="3494"/>
      <c r="KKI8" s="3494"/>
      <c r="KKJ8" s="3494"/>
      <c r="KKK8" s="3494"/>
      <c r="KKL8" s="3494"/>
      <c r="KKM8" s="3494"/>
      <c r="KKN8" s="3494"/>
      <c r="KKO8" s="3494"/>
      <c r="KKP8" s="3494"/>
      <c r="KKQ8" s="3494"/>
      <c r="KKR8" s="3494"/>
      <c r="KKS8" s="3494"/>
      <c r="KKT8" s="3494"/>
      <c r="KKU8" s="3494"/>
      <c r="KKV8" s="3494"/>
      <c r="KKW8" s="3494"/>
      <c r="KKX8" s="3494"/>
      <c r="KKY8" s="3494"/>
      <c r="KKZ8" s="3494"/>
      <c r="KLA8" s="3494"/>
      <c r="KLB8" s="3494"/>
      <c r="KLC8" s="3494"/>
      <c r="KLD8" s="3494"/>
      <c r="KLE8" s="3494"/>
      <c r="KLF8" s="3494"/>
      <c r="KLG8" s="3494"/>
      <c r="KLH8" s="3494"/>
      <c r="KLI8" s="3494"/>
      <c r="KLJ8" s="3494"/>
      <c r="KLK8" s="3494"/>
      <c r="KLL8" s="3494"/>
      <c r="KLM8" s="3494"/>
      <c r="KLN8" s="3494"/>
      <c r="KLO8" s="3494"/>
      <c r="KLP8" s="3494"/>
      <c r="KLQ8" s="3494"/>
      <c r="KLR8" s="3494"/>
      <c r="KLS8" s="3494"/>
      <c r="KLT8" s="3494"/>
      <c r="KLU8" s="3494"/>
      <c r="KLV8" s="3494"/>
      <c r="KLW8" s="3494"/>
      <c r="KLX8" s="3494"/>
      <c r="KLY8" s="3494"/>
      <c r="KLZ8" s="3494"/>
      <c r="KMA8" s="3494"/>
      <c r="KMB8" s="3494"/>
      <c r="KMC8" s="3494"/>
      <c r="KMD8" s="3494"/>
      <c r="KME8" s="3494"/>
      <c r="KMF8" s="3494"/>
      <c r="KMG8" s="3494"/>
      <c r="KMH8" s="3494"/>
      <c r="KMI8" s="3494"/>
      <c r="KMJ8" s="3494"/>
      <c r="KMK8" s="3494"/>
      <c r="KML8" s="3494"/>
      <c r="KMM8" s="3494"/>
      <c r="KMN8" s="3494"/>
      <c r="KMO8" s="3494"/>
      <c r="KMP8" s="3494"/>
      <c r="KMQ8" s="3494"/>
      <c r="KMR8" s="3494"/>
      <c r="KMS8" s="3494"/>
      <c r="KMT8" s="3494"/>
      <c r="KMU8" s="3494"/>
      <c r="KMV8" s="3494"/>
      <c r="KMW8" s="3494"/>
      <c r="KMX8" s="3494"/>
      <c r="KMY8" s="3494"/>
      <c r="KMZ8" s="3494"/>
      <c r="KNA8" s="3494"/>
      <c r="KNB8" s="3494"/>
      <c r="KNC8" s="3494"/>
      <c r="KND8" s="3494"/>
      <c r="KNE8" s="3494"/>
      <c r="KNF8" s="3494"/>
      <c r="KNG8" s="3494"/>
      <c r="KNH8" s="3494"/>
      <c r="KNI8" s="3494"/>
      <c r="KNJ8" s="3494"/>
      <c r="KNK8" s="3494"/>
      <c r="KNL8" s="3494"/>
      <c r="KNM8" s="3494"/>
      <c r="KNN8" s="3494"/>
      <c r="KNO8" s="3494"/>
      <c r="KNP8" s="3494"/>
      <c r="KNQ8" s="3494"/>
      <c r="KNR8" s="3494"/>
      <c r="KNS8" s="3494"/>
      <c r="KNT8" s="3494"/>
      <c r="KNU8" s="3494"/>
      <c r="KNV8" s="3494"/>
      <c r="KNW8" s="3494"/>
      <c r="KNX8" s="3494"/>
      <c r="KNY8" s="3494"/>
      <c r="KNZ8" s="3494"/>
      <c r="KOA8" s="3494"/>
      <c r="KOB8" s="3494"/>
      <c r="KOC8" s="3494"/>
      <c r="KOD8" s="3494"/>
      <c r="KOE8" s="3494"/>
      <c r="KOF8" s="3494"/>
      <c r="KOG8" s="3494"/>
      <c r="KOH8" s="3494"/>
      <c r="KOI8" s="3494"/>
      <c r="KOJ8" s="3494"/>
      <c r="KOK8" s="3494"/>
      <c r="KOL8" s="3494"/>
      <c r="KOM8" s="3494"/>
      <c r="KON8" s="3494"/>
      <c r="KOO8" s="3494"/>
      <c r="KOP8" s="3494"/>
      <c r="KOQ8" s="3494"/>
      <c r="KOR8" s="3494"/>
      <c r="KOS8" s="3494"/>
      <c r="KOT8" s="3494"/>
      <c r="KOU8" s="3494"/>
      <c r="KOV8" s="3494"/>
      <c r="KOW8" s="3494"/>
      <c r="KOX8" s="3494"/>
      <c r="KOY8" s="3494"/>
      <c r="KOZ8" s="3494"/>
      <c r="KPA8" s="3494"/>
      <c r="KPB8" s="3494"/>
      <c r="KPC8" s="3494"/>
      <c r="KPD8" s="3494"/>
      <c r="KPE8" s="3494"/>
      <c r="KPF8" s="3494"/>
      <c r="KPG8" s="3494"/>
      <c r="KPH8" s="3494"/>
      <c r="KPI8" s="3494"/>
      <c r="KPJ8" s="3494"/>
      <c r="KPK8" s="3494"/>
      <c r="KPL8" s="3494"/>
      <c r="KPM8" s="3494"/>
      <c r="KPN8" s="3494"/>
      <c r="KPO8" s="3494"/>
      <c r="KPP8" s="3494"/>
      <c r="KPQ8" s="3494"/>
      <c r="KPR8" s="3494"/>
      <c r="KPS8" s="3494"/>
      <c r="KPT8" s="3494"/>
      <c r="KPU8" s="3494"/>
      <c r="KPV8" s="3494"/>
      <c r="KPW8" s="3494"/>
      <c r="KPX8" s="3494"/>
      <c r="KPY8" s="3494"/>
      <c r="KPZ8" s="3494"/>
      <c r="KQA8" s="3494"/>
      <c r="KQB8" s="3494"/>
      <c r="KQC8" s="3494"/>
      <c r="KQD8" s="3494"/>
      <c r="KQE8" s="3494"/>
      <c r="KQF8" s="3494"/>
      <c r="KQG8" s="3494"/>
      <c r="KQH8" s="3494"/>
      <c r="KQI8" s="3494"/>
      <c r="KQJ8" s="3494"/>
      <c r="KQK8" s="3494"/>
      <c r="KQL8" s="3494"/>
      <c r="KQM8" s="3494"/>
      <c r="KQN8" s="3494"/>
      <c r="KQO8" s="3494"/>
      <c r="KQP8" s="3494"/>
      <c r="KQQ8" s="3494"/>
      <c r="KQR8" s="3494"/>
      <c r="KQS8" s="3494"/>
      <c r="KQT8" s="3494"/>
      <c r="KQU8" s="3494"/>
      <c r="KQV8" s="3494"/>
      <c r="KQW8" s="3494"/>
      <c r="KQX8" s="3494"/>
      <c r="KQY8" s="3494"/>
      <c r="KQZ8" s="3494"/>
      <c r="KRA8" s="3494"/>
      <c r="KRB8" s="3494"/>
      <c r="KRC8" s="3494"/>
      <c r="KRD8" s="3494"/>
      <c r="KRE8" s="3494"/>
      <c r="KRF8" s="3494"/>
      <c r="KRG8" s="3494"/>
      <c r="KRH8" s="3494"/>
      <c r="KRI8" s="3494"/>
      <c r="KRJ8" s="3494"/>
      <c r="KRK8" s="3494"/>
      <c r="KRL8" s="3494"/>
      <c r="KRM8" s="3494"/>
      <c r="KRN8" s="3494"/>
      <c r="KRO8" s="3494"/>
      <c r="KRP8" s="3494"/>
      <c r="KRQ8" s="3494"/>
      <c r="KRR8" s="3494"/>
      <c r="KRS8" s="3494"/>
      <c r="KRT8" s="3494"/>
      <c r="KRU8" s="3494"/>
      <c r="KRV8" s="3494"/>
      <c r="KRW8" s="3494"/>
      <c r="KRX8" s="3494"/>
      <c r="KRY8" s="3494"/>
      <c r="KRZ8" s="3494"/>
      <c r="KSA8" s="3494"/>
      <c r="KSB8" s="3494"/>
      <c r="KSC8" s="3494"/>
      <c r="KSD8" s="3494"/>
      <c r="KSE8" s="3494"/>
      <c r="KSF8" s="3494"/>
      <c r="KSG8" s="3494"/>
      <c r="KSH8" s="3494"/>
      <c r="KSI8" s="3494"/>
      <c r="KSJ8" s="3494"/>
      <c r="KSK8" s="3494"/>
      <c r="KSL8" s="3494"/>
      <c r="KSM8" s="3494"/>
      <c r="KSN8" s="3494"/>
      <c r="KSO8" s="3494"/>
      <c r="KSP8" s="3494"/>
      <c r="KSQ8" s="3494"/>
      <c r="KSR8" s="3494"/>
      <c r="KSS8" s="3494"/>
      <c r="KST8" s="3494"/>
      <c r="KSU8" s="3494"/>
      <c r="KSV8" s="3494"/>
      <c r="KSW8" s="3494"/>
      <c r="KSX8" s="3494"/>
      <c r="KSY8" s="3494"/>
      <c r="KSZ8" s="3494"/>
      <c r="KTA8" s="3494"/>
      <c r="KTB8" s="3494"/>
      <c r="KTC8" s="3494"/>
      <c r="KTD8" s="3494"/>
      <c r="KTE8" s="3494"/>
      <c r="KTF8" s="3494"/>
      <c r="KTG8" s="3494"/>
      <c r="KTH8" s="3494"/>
      <c r="KTI8" s="3494"/>
      <c r="KTJ8" s="3494"/>
      <c r="KTK8" s="3494"/>
      <c r="KTL8" s="3494"/>
      <c r="KTM8" s="3494"/>
      <c r="KTN8" s="3494"/>
      <c r="KTO8" s="3494"/>
      <c r="KTP8" s="3494"/>
      <c r="KTQ8" s="3494"/>
      <c r="KTR8" s="3494"/>
      <c r="KTS8" s="3494"/>
      <c r="KTT8" s="3494"/>
      <c r="KTU8" s="3494"/>
      <c r="KTV8" s="3494"/>
      <c r="KTW8" s="3494"/>
      <c r="KTX8" s="3494"/>
      <c r="KTY8" s="3494"/>
      <c r="KTZ8" s="3494"/>
      <c r="KUA8" s="3494"/>
      <c r="KUB8" s="3494"/>
      <c r="KUC8" s="3494"/>
      <c r="KUD8" s="3494"/>
      <c r="KUE8" s="3494"/>
      <c r="KUF8" s="3494"/>
      <c r="KUG8" s="3494"/>
      <c r="KUH8" s="3494"/>
      <c r="KUI8" s="3494"/>
      <c r="KUJ8" s="3494"/>
      <c r="KUK8" s="3494"/>
      <c r="KUL8" s="3494"/>
      <c r="KUM8" s="3494"/>
      <c r="KUN8" s="3494"/>
      <c r="KUO8" s="3494"/>
      <c r="KUP8" s="3494"/>
      <c r="KUQ8" s="3494"/>
      <c r="KUR8" s="3494"/>
      <c r="KUS8" s="3494"/>
      <c r="KUT8" s="3494"/>
      <c r="KUU8" s="3494"/>
      <c r="KUV8" s="3494"/>
      <c r="KUW8" s="3494"/>
      <c r="KUX8" s="3494"/>
      <c r="KUY8" s="3494"/>
      <c r="KUZ8" s="3494"/>
      <c r="KVA8" s="3494"/>
      <c r="KVB8" s="3494"/>
      <c r="KVC8" s="3494"/>
      <c r="KVD8" s="3494"/>
      <c r="KVE8" s="3494"/>
      <c r="KVF8" s="3494"/>
      <c r="KVG8" s="3494"/>
      <c r="KVH8" s="3494"/>
      <c r="KVI8" s="3494"/>
      <c r="KVJ8" s="3494"/>
      <c r="KVK8" s="3494"/>
      <c r="KVL8" s="3494"/>
      <c r="KVM8" s="3494"/>
      <c r="KVN8" s="3494"/>
      <c r="KVO8" s="3494"/>
      <c r="KVP8" s="3494"/>
      <c r="KVQ8" s="3494"/>
      <c r="KVR8" s="3494"/>
      <c r="KVS8" s="3494"/>
      <c r="KVT8" s="3494"/>
      <c r="KVU8" s="3494"/>
      <c r="KVV8" s="3494"/>
      <c r="KVW8" s="3494"/>
      <c r="KVX8" s="3494"/>
      <c r="KVY8" s="3494"/>
      <c r="KVZ8" s="3494"/>
      <c r="KWA8" s="3494"/>
      <c r="KWB8" s="3494"/>
      <c r="KWC8" s="3494"/>
      <c r="KWD8" s="3494"/>
      <c r="KWE8" s="3494"/>
      <c r="KWF8" s="3494"/>
      <c r="KWG8" s="3494"/>
      <c r="KWH8" s="3494"/>
      <c r="KWI8" s="3494"/>
      <c r="KWJ8" s="3494"/>
      <c r="KWK8" s="3494"/>
      <c r="KWL8" s="3494"/>
      <c r="KWM8" s="3494"/>
      <c r="KWN8" s="3494"/>
      <c r="KWO8" s="3494"/>
      <c r="KWP8" s="3494"/>
      <c r="KWQ8" s="3494"/>
      <c r="KWR8" s="3494"/>
      <c r="KWS8" s="3494"/>
      <c r="KWT8" s="3494"/>
      <c r="KWU8" s="3494"/>
      <c r="KWV8" s="3494"/>
      <c r="KWW8" s="3494"/>
      <c r="KWX8" s="3494"/>
      <c r="KWY8" s="3494"/>
      <c r="KWZ8" s="3494"/>
      <c r="KXA8" s="3494"/>
      <c r="KXB8" s="3494"/>
      <c r="KXC8" s="3494"/>
      <c r="KXD8" s="3494"/>
      <c r="KXE8" s="3494"/>
      <c r="KXF8" s="3494"/>
      <c r="KXG8" s="3494"/>
      <c r="KXH8" s="3494"/>
      <c r="KXI8" s="3494"/>
      <c r="KXJ8" s="3494"/>
      <c r="KXK8" s="3494"/>
      <c r="KXL8" s="3494"/>
      <c r="KXM8" s="3494"/>
      <c r="KXN8" s="3494"/>
      <c r="KXO8" s="3494"/>
      <c r="KXP8" s="3494"/>
      <c r="KXQ8" s="3494"/>
      <c r="KXR8" s="3494"/>
      <c r="KXS8" s="3494"/>
      <c r="KXT8" s="3494"/>
      <c r="KXU8" s="3494"/>
      <c r="KXV8" s="3494"/>
      <c r="KXW8" s="3494"/>
      <c r="KXX8" s="3494"/>
      <c r="KXY8" s="3494"/>
      <c r="KXZ8" s="3494"/>
      <c r="KYA8" s="3494"/>
      <c r="KYB8" s="3494"/>
      <c r="KYC8" s="3494"/>
      <c r="KYD8" s="3494"/>
      <c r="KYE8" s="3494"/>
      <c r="KYF8" s="3494"/>
      <c r="KYG8" s="3494"/>
      <c r="KYH8" s="3494"/>
      <c r="KYI8" s="3494"/>
      <c r="KYJ8" s="3494"/>
      <c r="KYK8" s="3494"/>
      <c r="KYL8" s="3494"/>
      <c r="KYM8" s="3494"/>
      <c r="KYN8" s="3494"/>
      <c r="KYO8" s="3494"/>
      <c r="KYP8" s="3494"/>
      <c r="KYQ8" s="3494"/>
      <c r="KYR8" s="3494"/>
      <c r="KYS8" s="3494"/>
      <c r="KYT8" s="3494"/>
      <c r="KYU8" s="3494"/>
      <c r="KYV8" s="3494"/>
      <c r="KYW8" s="3494"/>
      <c r="KYX8" s="3494"/>
      <c r="KYY8" s="3494"/>
      <c r="KYZ8" s="3494"/>
      <c r="KZA8" s="3494"/>
      <c r="KZB8" s="3494"/>
      <c r="KZC8" s="3494"/>
      <c r="KZD8" s="3494"/>
      <c r="KZE8" s="3494"/>
      <c r="KZF8" s="3494"/>
      <c r="KZG8" s="3494"/>
      <c r="KZH8" s="3494"/>
      <c r="KZI8" s="3494"/>
      <c r="KZJ8" s="3494"/>
      <c r="KZK8" s="3494"/>
      <c r="KZL8" s="3494"/>
      <c r="KZM8" s="3494"/>
      <c r="KZN8" s="3494"/>
      <c r="KZO8" s="3494"/>
      <c r="KZP8" s="3494"/>
      <c r="KZQ8" s="3494"/>
      <c r="KZR8" s="3494"/>
      <c r="KZS8" s="3494"/>
      <c r="KZT8" s="3494"/>
      <c r="KZU8" s="3494"/>
      <c r="KZV8" s="3494"/>
      <c r="KZW8" s="3494"/>
      <c r="KZX8" s="3494"/>
      <c r="KZY8" s="3494"/>
      <c r="KZZ8" s="3494"/>
      <c r="LAA8" s="3494"/>
      <c r="LAB8" s="3494"/>
      <c r="LAC8" s="3494"/>
      <c r="LAD8" s="3494"/>
      <c r="LAE8" s="3494"/>
      <c r="LAF8" s="3494"/>
      <c r="LAG8" s="3494"/>
      <c r="LAH8" s="3494"/>
      <c r="LAI8" s="3494"/>
      <c r="LAJ8" s="3494"/>
      <c r="LAK8" s="3494"/>
      <c r="LAL8" s="3494"/>
      <c r="LAM8" s="3494"/>
      <c r="LAN8" s="3494"/>
      <c r="LAO8" s="3494"/>
      <c r="LAP8" s="3494"/>
      <c r="LAQ8" s="3494"/>
      <c r="LAR8" s="3494"/>
      <c r="LAS8" s="3494"/>
      <c r="LAT8" s="3494"/>
      <c r="LAU8" s="3494"/>
      <c r="LAV8" s="3494"/>
      <c r="LAW8" s="3494"/>
      <c r="LAX8" s="3494"/>
      <c r="LAY8" s="3494"/>
      <c r="LAZ8" s="3494"/>
      <c r="LBA8" s="3494"/>
      <c r="LBB8" s="3494"/>
      <c r="LBC8" s="3494"/>
      <c r="LBD8" s="3494"/>
      <c r="LBE8" s="3494"/>
      <c r="LBF8" s="3494"/>
      <c r="LBG8" s="3494"/>
      <c r="LBH8" s="3494"/>
      <c r="LBI8" s="3494"/>
      <c r="LBJ8" s="3494"/>
      <c r="LBK8" s="3494"/>
      <c r="LBL8" s="3494"/>
      <c r="LBM8" s="3494"/>
      <c r="LBN8" s="3494"/>
      <c r="LBO8" s="3494"/>
      <c r="LBP8" s="3494"/>
      <c r="LBQ8" s="3494"/>
      <c r="LBR8" s="3494"/>
      <c r="LBS8" s="3494"/>
      <c r="LBT8" s="3494"/>
      <c r="LBU8" s="3494"/>
      <c r="LBV8" s="3494"/>
      <c r="LBW8" s="3494"/>
      <c r="LBX8" s="3494"/>
      <c r="LBY8" s="3494"/>
      <c r="LBZ8" s="3494"/>
      <c r="LCA8" s="3494"/>
      <c r="LCB8" s="3494"/>
      <c r="LCC8" s="3494"/>
      <c r="LCD8" s="3494"/>
      <c r="LCE8" s="3494"/>
      <c r="LCF8" s="3494"/>
      <c r="LCG8" s="3494"/>
      <c r="LCH8" s="3494"/>
      <c r="LCI8" s="3494"/>
      <c r="LCJ8" s="3494"/>
      <c r="LCK8" s="3494"/>
      <c r="LCL8" s="3494"/>
      <c r="LCM8" s="3494"/>
      <c r="LCN8" s="3494"/>
      <c r="LCO8" s="3494"/>
      <c r="LCP8" s="3494"/>
      <c r="LCQ8" s="3494"/>
      <c r="LCR8" s="3494"/>
      <c r="LCS8" s="3494"/>
      <c r="LCT8" s="3494"/>
      <c r="LCU8" s="3494"/>
      <c r="LCV8" s="3494"/>
      <c r="LCW8" s="3494"/>
      <c r="LCX8" s="3494"/>
      <c r="LCY8" s="3494"/>
      <c r="LCZ8" s="3494"/>
      <c r="LDA8" s="3494"/>
      <c r="LDB8" s="3494"/>
      <c r="LDC8" s="3494"/>
      <c r="LDD8" s="3494"/>
      <c r="LDE8" s="3494"/>
      <c r="LDF8" s="3494"/>
      <c r="LDG8" s="3494"/>
      <c r="LDH8" s="3494"/>
      <c r="LDI8" s="3494"/>
      <c r="LDJ8" s="3494"/>
      <c r="LDK8" s="3494"/>
      <c r="LDL8" s="3494"/>
      <c r="LDM8" s="3494"/>
      <c r="LDN8" s="3494"/>
      <c r="LDO8" s="3494"/>
      <c r="LDP8" s="3494"/>
      <c r="LDQ8" s="3494"/>
      <c r="LDR8" s="3494"/>
      <c r="LDS8" s="3494"/>
      <c r="LDT8" s="3494"/>
      <c r="LDU8" s="3494"/>
      <c r="LDV8" s="3494"/>
      <c r="LDW8" s="3494"/>
      <c r="LDX8" s="3494"/>
      <c r="LDY8" s="3494"/>
      <c r="LDZ8" s="3494"/>
      <c r="LEA8" s="3494"/>
      <c r="LEB8" s="3494"/>
      <c r="LEC8" s="3494"/>
      <c r="LED8" s="3494"/>
      <c r="LEE8" s="3494"/>
      <c r="LEF8" s="3494"/>
      <c r="LEG8" s="3494"/>
      <c r="LEH8" s="3494"/>
      <c r="LEI8" s="3494"/>
      <c r="LEJ8" s="3494"/>
      <c r="LEK8" s="3494"/>
      <c r="LEL8" s="3494"/>
      <c r="LEM8" s="3494"/>
      <c r="LEN8" s="3494"/>
      <c r="LEO8" s="3494"/>
      <c r="LEP8" s="3494"/>
      <c r="LEQ8" s="3494"/>
      <c r="LER8" s="3494"/>
      <c r="LES8" s="3494"/>
      <c r="LET8" s="3494"/>
      <c r="LEU8" s="3494"/>
      <c r="LEV8" s="3494"/>
      <c r="LEW8" s="3494"/>
      <c r="LEX8" s="3494"/>
      <c r="LEY8" s="3494"/>
      <c r="LEZ8" s="3494"/>
      <c r="LFA8" s="3494"/>
      <c r="LFB8" s="3494"/>
      <c r="LFC8" s="3494"/>
      <c r="LFD8" s="3494"/>
      <c r="LFE8" s="3494"/>
      <c r="LFF8" s="3494"/>
      <c r="LFG8" s="3494"/>
      <c r="LFH8" s="3494"/>
      <c r="LFI8" s="3494"/>
      <c r="LFJ8" s="3494"/>
      <c r="LFK8" s="3494"/>
      <c r="LFL8" s="3494"/>
      <c r="LFM8" s="3494"/>
      <c r="LFN8" s="3494"/>
      <c r="LFO8" s="3494"/>
      <c r="LFP8" s="3494"/>
      <c r="LFQ8" s="3494"/>
      <c r="LFR8" s="3494"/>
      <c r="LFS8" s="3494"/>
      <c r="LFT8" s="3494"/>
      <c r="LFU8" s="3494"/>
      <c r="LFV8" s="3494"/>
      <c r="LFW8" s="3494"/>
      <c r="LFX8" s="3494"/>
      <c r="LFY8" s="3494"/>
      <c r="LFZ8" s="3494"/>
      <c r="LGA8" s="3494"/>
      <c r="LGB8" s="3494"/>
      <c r="LGC8" s="3494"/>
      <c r="LGD8" s="3494"/>
      <c r="LGE8" s="3494"/>
      <c r="LGF8" s="3494"/>
      <c r="LGG8" s="3494"/>
      <c r="LGH8" s="3494"/>
      <c r="LGI8" s="3494"/>
      <c r="LGJ8" s="3494"/>
      <c r="LGK8" s="3494"/>
      <c r="LGL8" s="3494"/>
      <c r="LGM8" s="3494"/>
      <c r="LGN8" s="3494"/>
      <c r="LGO8" s="3494"/>
      <c r="LGP8" s="3494"/>
      <c r="LGQ8" s="3494"/>
      <c r="LGR8" s="3494"/>
      <c r="LGS8" s="3494"/>
      <c r="LGT8" s="3494"/>
      <c r="LGU8" s="3494"/>
      <c r="LGV8" s="3494"/>
      <c r="LGW8" s="3494"/>
      <c r="LGX8" s="3494"/>
      <c r="LGY8" s="3494"/>
      <c r="LGZ8" s="3494"/>
      <c r="LHA8" s="3494"/>
      <c r="LHB8" s="3494"/>
      <c r="LHC8" s="3494"/>
      <c r="LHD8" s="3494"/>
      <c r="LHE8" s="3494"/>
      <c r="LHF8" s="3494"/>
      <c r="LHG8" s="3494"/>
      <c r="LHH8" s="3494"/>
      <c r="LHI8" s="3494"/>
      <c r="LHJ8" s="3494"/>
      <c r="LHK8" s="3494"/>
      <c r="LHL8" s="3494"/>
      <c r="LHM8" s="3494"/>
      <c r="LHN8" s="3494"/>
      <c r="LHO8" s="3494"/>
      <c r="LHP8" s="3494"/>
      <c r="LHQ8" s="3494"/>
      <c r="LHR8" s="3494"/>
      <c r="LHS8" s="3494"/>
      <c r="LHT8" s="3494"/>
      <c r="LHU8" s="3494"/>
      <c r="LHV8" s="3494"/>
      <c r="LHW8" s="3494"/>
      <c r="LHX8" s="3494"/>
      <c r="LHY8" s="3494"/>
      <c r="LHZ8" s="3494"/>
      <c r="LIA8" s="3494"/>
      <c r="LIB8" s="3494"/>
      <c r="LIC8" s="3494"/>
      <c r="LID8" s="3494"/>
      <c r="LIE8" s="3494"/>
      <c r="LIF8" s="3494"/>
      <c r="LIG8" s="3494"/>
      <c r="LIH8" s="3494"/>
      <c r="LII8" s="3494"/>
      <c r="LIJ8" s="3494"/>
      <c r="LIK8" s="3494"/>
      <c r="LIL8" s="3494"/>
      <c r="LIM8" s="3494"/>
      <c r="LIN8" s="3494"/>
      <c r="LIO8" s="3494"/>
      <c r="LIP8" s="3494"/>
      <c r="LIQ8" s="3494"/>
      <c r="LIR8" s="3494"/>
      <c r="LIS8" s="3494"/>
      <c r="LIT8" s="3494"/>
      <c r="LIU8" s="3494"/>
      <c r="LIV8" s="3494"/>
      <c r="LIW8" s="3494"/>
      <c r="LIX8" s="3494"/>
      <c r="LIY8" s="3494"/>
      <c r="LIZ8" s="3494"/>
      <c r="LJA8" s="3494"/>
      <c r="LJB8" s="3494"/>
      <c r="LJC8" s="3494"/>
      <c r="LJD8" s="3494"/>
      <c r="LJE8" s="3494"/>
      <c r="LJF8" s="3494"/>
      <c r="LJG8" s="3494"/>
      <c r="LJH8" s="3494"/>
      <c r="LJI8" s="3494"/>
      <c r="LJJ8" s="3494"/>
      <c r="LJK8" s="3494"/>
      <c r="LJL8" s="3494"/>
      <c r="LJM8" s="3494"/>
      <c r="LJN8" s="3494"/>
      <c r="LJO8" s="3494"/>
      <c r="LJP8" s="3494"/>
      <c r="LJQ8" s="3494"/>
      <c r="LJR8" s="3494"/>
      <c r="LJS8" s="3494"/>
      <c r="LJT8" s="3494"/>
      <c r="LJU8" s="3494"/>
      <c r="LJV8" s="3494"/>
      <c r="LJW8" s="3494"/>
      <c r="LJX8" s="3494"/>
      <c r="LJY8" s="3494"/>
      <c r="LJZ8" s="3494"/>
      <c r="LKA8" s="3494"/>
      <c r="LKB8" s="3494"/>
      <c r="LKC8" s="3494"/>
      <c r="LKD8" s="3494"/>
      <c r="LKE8" s="3494"/>
      <c r="LKF8" s="3494"/>
      <c r="LKG8" s="3494"/>
      <c r="LKH8" s="3494"/>
      <c r="LKI8" s="3494"/>
      <c r="LKJ8" s="3494"/>
      <c r="LKK8" s="3494"/>
      <c r="LKL8" s="3494"/>
      <c r="LKM8" s="3494"/>
      <c r="LKN8" s="3494"/>
      <c r="LKO8" s="3494"/>
      <c r="LKP8" s="3494"/>
      <c r="LKQ8" s="3494"/>
      <c r="LKR8" s="3494"/>
      <c r="LKS8" s="3494"/>
      <c r="LKT8" s="3494"/>
      <c r="LKU8" s="3494"/>
      <c r="LKV8" s="3494"/>
      <c r="LKW8" s="3494"/>
      <c r="LKX8" s="3494"/>
      <c r="LKY8" s="3494"/>
      <c r="LKZ8" s="3494"/>
      <c r="LLA8" s="3494"/>
      <c r="LLB8" s="3494"/>
      <c r="LLC8" s="3494"/>
      <c r="LLD8" s="3494"/>
      <c r="LLE8" s="3494"/>
      <c r="LLF8" s="3494"/>
      <c r="LLG8" s="3494"/>
      <c r="LLH8" s="3494"/>
      <c r="LLI8" s="3494"/>
      <c r="LLJ8" s="3494"/>
      <c r="LLK8" s="3494"/>
      <c r="LLL8" s="3494"/>
      <c r="LLM8" s="3494"/>
      <c r="LLN8" s="3494"/>
      <c r="LLO8" s="3494"/>
      <c r="LLP8" s="3494"/>
      <c r="LLQ8" s="3494"/>
      <c r="LLR8" s="3494"/>
      <c r="LLS8" s="3494"/>
      <c r="LLT8" s="3494"/>
      <c r="LLU8" s="3494"/>
      <c r="LLV8" s="3494"/>
      <c r="LLW8" s="3494"/>
      <c r="LLX8" s="3494"/>
      <c r="LLY8" s="3494"/>
      <c r="LLZ8" s="3494"/>
      <c r="LMA8" s="3494"/>
      <c r="LMB8" s="3494"/>
      <c r="LMC8" s="3494"/>
      <c r="LMD8" s="3494"/>
      <c r="LME8" s="3494"/>
      <c r="LMF8" s="3494"/>
      <c r="LMG8" s="3494"/>
      <c r="LMH8" s="3494"/>
      <c r="LMI8" s="3494"/>
      <c r="LMJ8" s="3494"/>
      <c r="LMK8" s="3494"/>
      <c r="LML8" s="3494"/>
      <c r="LMM8" s="3494"/>
      <c r="LMN8" s="3494"/>
      <c r="LMO8" s="3494"/>
      <c r="LMP8" s="3494"/>
      <c r="LMQ8" s="3494"/>
      <c r="LMR8" s="3494"/>
      <c r="LMS8" s="3494"/>
      <c r="LMT8" s="3494"/>
      <c r="LMU8" s="3494"/>
      <c r="LMV8" s="3494"/>
      <c r="LMW8" s="3494"/>
      <c r="LMX8" s="3494"/>
      <c r="LMY8" s="3494"/>
      <c r="LMZ8" s="3494"/>
      <c r="LNA8" s="3494"/>
      <c r="LNB8" s="3494"/>
      <c r="LNC8" s="3494"/>
      <c r="LND8" s="3494"/>
      <c r="LNE8" s="3494"/>
      <c r="LNF8" s="3494"/>
      <c r="LNG8" s="3494"/>
      <c r="LNH8" s="3494"/>
      <c r="LNI8" s="3494"/>
      <c r="LNJ8" s="3494"/>
      <c r="LNK8" s="3494"/>
      <c r="LNL8" s="3494"/>
      <c r="LNM8" s="3494"/>
      <c r="LNN8" s="3494"/>
      <c r="LNO8" s="3494"/>
      <c r="LNP8" s="3494"/>
      <c r="LNQ8" s="3494"/>
      <c r="LNR8" s="3494"/>
      <c r="LNS8" s="3494"/>
      <c r="LNT8" s="3494"/>
      <c r="LNU8" s="3494"/>
      <c r="LNV8" s="3494"/>
      <c r="LNW8" s="3494"/>
      <c r="LNX8" s="3494"/>
      <c r="LNY8" s="3494"/>
      <c r="LNZ8" s="3494"/>
      <c r="LOA8" s="3494"/>
      <c r="LOB8" s="3494"/>
      <c r="LOC8" s="3494"/>
      <c r="LOD8" s="3494"/>
      <c r="LOE8" s="3494"/>
      <c r="LOF8" s="3494"/>
      <c r="LOG8" s="3494"/>
      <c r="LOH8" s="3494"/>
      <c r="LOI8" s="3494"/>
      <c r="LOJ8" s="3494"/>
      <c r="LOK8" s="3494"/>
      <c r="LOL8" s="3494"/>
      <c r="LOM8" s="3494"/>
      <c r="LON8" s="3494"/>
      <c r="LOO8" s="3494"/>
      <c r="LOP8" s="3494"/>
      <c r="LOQ8" s="3494"/>
      <c r="LOR8" s="3494"/>
      <c r="LOS8" s="3494"/>
      <c r="LOT8" s="3494"/>
      <c r="LOU8" s="3494"/>
      <c r="LOV8" s="3494"/>
      <c r="LOW8" s="3494"/>
      <c r="LOX8" s="3494"/>
      <c r="LOY8" s="3494"/>
      <c r="LOZ8" s="3494"/>
      <c r="LPA8" s="3494"/>
      <c r="LPB8" s="3494"/>
      <c r="LPC8" s="3494"/>
      <c r="LPD8" s="3494"/>
      <c r="LPE8" s="3494"/>
      <c r="LPF8" s="3494"/>
      <c r="LPG8" s="3494"/>
      <c r="LPH8" s="3494"/>
      <c r="LPI8" s="3494"/>
      <c r="LPJ8" s="3494"/>
      <c r="LPK8" s="3494"/>
      <c r="LPL8" s="3494"/>
      <c r="LPM8" s="3494"/>
      <c r="LPN8" s="3494"/>
      <c r="LPO8" s="3494"/>
      <c r="LPP8" s="3494"/>
      <c r="LPQ8" s="3494"/>
      <c r="LPR8" s="3494"/>
      <c r="LPS8" s="3494"/>
      <c r="LPT8" s="3494"/>
      <c r="LPU8" s="3494"/>
      <c r="LPV8" s="3494"/>
      <c r="LPW8" s="3494"/>
      <c r="LPX8" s="3494"/>
      <c r="LPY8" s="3494"/>
      <c r="LPZ8" s="3494"/>
      <c r="LQA8" s="3494"/>
      <c r="LQB8" s="3494"/>
      <c r="LQC8" s="3494"/>
      <c r="LQD8" s="3494"/>
      <c r="LQE8" s="3494"/>
      <c r="LQF8" s="3494"/>
      <c r="LQG8" s="3494"/>
      <c r="LQH8" s="3494"/>
      <c r="LQI8" s="3494"/>
      <c r="LQJ8" s="3494"/>
      <c r="LQK8" s="3494"/>
      <c r="LQL8" s="3494"/>
      <c r="LQM8" s="3494"/>
      <c r="LQN8" s="3494"/>
      <c r="LQO8" s="3494"/>
      <c r="LQP8" s="3494"/>
      <c r="LQQ8" s="3494"/>
      <c r="LQR8" s="3494"/>
      <c r="LQS8" s="3494"/>
      <c r="LQT8" s="3494"/>
      <c r="LQU8" s="3494"/>
      <c r="LQV8" s="3494"/>
      <c r="LQW8" s="3494"/>
      <c r="LQX8" s="3494"/>
      <c r="LQY8" s="3494"/>
      <c r="LQZ8" s="3494"/>
      <c r="LRA8" s="3494"/>
      <c r="LRB8" s="3494"/>
      <c r="LRC8" s="3494"/>
      <c r="LRD8" s="3494"/>
      <c r="LRE8" s="3494"/>
      <c r="LRF8" s="3494"/>
      <c r="LRG8" s="3494"/>
      <c r="LRH8" s="3494"/>
      <c r="LRI8" s="3494"/>
      <c r="LRJ8" s="3494"/>
      <c r="LRK8" s="3494"/>
      <c r="LRL8" s="3494"/>
      <c r="LRM8" s="3494"/>
      <c r="LRN8" s="3494"/>
      <c r="LRO8" s="3494"/>
      <c r="LRP8" s="3494"/>
      <c r="LRQ8" s="3494"/>
      <c r="LRR8" s="3494"/>
      <c r="LRS8" s="3494"/>
      <c r="LRT8" s="3494"/>
      <c r="LRU8" s="3494"/>
      <c r="LRV8" s="3494"/>
      <c r="LRW8" s="3494"/>
      <c r="LRX8" s="3494"/>
      <c r="LRY8" s="3494"/>
      <c r="LRZ8" s="3494"/>
      <c r="LSA8" s="3494"/>
      <c r="LSB8" s="3494"/>
      <c r="LSC8" s="3494"/>
      <c r="LSD8" s="3494"/>
      <c r="LSE8" s="3494"/>
      <c r="LSF8" s="3494"/>
      <c r="LSG8" s="3494"/>
      <c r="LSH8" s="3494"/>
      <c r="LSI8" s="3494"/>
      <c r="LSJ8" s="3494"/>
      <c r="LSK8" s="3494"/>
      <c r="LSL8" s="3494"/>
      <c r="LSM8" s="3494"/>
      <c r="LSN8" s="3494"/>
      <c r="LSO8" s="3494"/>
      <c r="LSP8" s="3494"/>
      <c r="LSQ8" s="3494"/>
      <c r="LSR8" s="3494"/>
      <c r="LSS8" s="3494"/>
      <c r="LST8" s="3494"/>
      <c r="LSU8" s="3494"/>
      <c r="LSV8" s="3494"/>
      <c r="LSW8" s="3494"/>
      <c r="LSX8" s="3494"/>
      <c r="LSY8" s="3494"/>
      <c r="LSZ8" s="3494"/>
      <c r="LTA8" s="3494"/>
      <c r="LTB8" s="3494"/>
      <c r="LTC8" s="3494"/>
      <c r="LTD8" s="3494"/>
      <c r="LTE8" s="3494"/>
      <c r="LTF8" s="3494"/>
      <c r="LTG8" s="3494"/>
      <c r="LTH8" s="3494"/>
      <c r="LTI8" s="3494"/>
      <c r="LTJ8" s="3494"/>
      <c r="LTK8" s="3494"/>
      <c r="LTL8" s="3494"/>
      <c r="LTM8" s="3494"/>
      <c r="LTN8" s="3494"/>
      <c r="LTO8" s="3494"/>
      <c r="LTP8" s="3494"/>
      <c r="LTQ8" s="3494"/>
      <c r="LTR8" s="3494"/>
      <c r="LTS8" s="3494"/>
      <c r="LTT8" s="3494"/>
      <c r="LTU8" s="3494"/>
      <c r="LTV8" s="3494"/>
      <c r="LTW8" s="3494"/>
      <c r="LTX8" s="3494"/>
      <c r="LTY8" s="3494"/>
      <c r="LTZ8" s="3494"/>
      <c r="LUA8" s="3494"/>
      <c r="LUB8" s="3494"/>
      <c r="LUC8" s="3494"/>
      <c r="LUD8" s="3494"/>
      <c r="LUE8" s="3494"/>
      <c r="LUF8" s="3494"/>
      <c r="LUG8" s="3494"/>
      <c r="LUH8" s="3494"/>
      <c r="LUI8" s="3494"/>
      <c r="LUJ8" s="3494"/>
      <c r="LUK8" s="3494"/>
      <c r="LUL8" s="3494"/>
      <c r="LUM8" s="3494"/>
      <c r="LUN8" s="3494"/>
      <c r="LUO8" s="3494"/>
      <c r="LUP8" s="3494"/>
      <c r="LUQ8" s="3494"/>
      <c r="LUR8" s="3494"/>
      <c r="LUS8" s="3494"/>
      <c r="LUT8" s="3494"/>
      <c r="LUU8" s="3494"/>
      <c r="LUV8" s="3494"/>
      <c r="LUW8" s="3494"/>
      <c r="LUX8" s="3494"/>
      <c r="LUY8" s="3494"/>
      <c r="LUZ8" s="3494"/>
      <c r="LVA8" s="3494"/>
      <c r="LVB8" s="3494"/>
      <c r="LVC8" s="3494"/>
      <c r="LVD8" s="3494"/>
      <c r="LVE8" s="3494"/>
      <c r="LVF8" s="3494"/>
      <c r="LVG8" s="3494"/>
      <c r="LVH8" s="3494"/>
      <c r="LVI8" s="3494"/>
      <c r="LVJ8" s="3494"/>
      <c r="LVK8" s="3494"/>
      <c r="LVL8" s="3494"/>
      <c r="LVM8" s="3494"/>
      <c r="LVN8" s="3494"/>
      <c r="LVO8" s="3494"/>
      <c r="LVP8" s="3494"/>
      <c r="LVQ8" s="3494"/>
      <c r="LVR8" s="3494"/>
      <c r="LVS8" s="3494"/>
      <c r="LVT8" s="3494"/>
      <c r="LVU8" s="3494"/>
      <c r="LVV8" s="3494"/>
      <c r="LVW8" s="3494"/>
      <c r="LVX8" s="3494"/>
      <c r="LVY8" s="3494"/>
      <c r="LVZ8" s="3494"/>
      <c r="LWA8" s="3494"/>
      <c r="LWB8" s="3494"/>
      <c r="LWC8" s="3494"/>
      <c r="LWD8" s="3494"/>
      <c r="LWE8" s="3494"/>
      <c r="LWF8" s="3494"/>
      <c r="LWG8" s="3494"/>
      <c r="LWH8" s="3494"/>
      <c r="LWI8" s="3494"/>
      <c r="LWJ8" s="3494"/>
      <c r="LWK8" s="3494"/>
      <c r="LWL8" s="3494"/>
      <c r="LWM8" s="3494"/>
      <c r="LWN8" s="3494"/>
      <c r="LWO8" s="3494"/>
      <c r="LWP8" s="3494"/>
      <c r="LWQ8" s="3494"/>
      <c r="LWR8" s="3494"/>
      <c r="LWS8" s="3494"/>
      <c r="LWT8" s="3494"/>
      <c r="LWU8" s="3494"/>
      <c r="LWV8" s="3494"/>
      <c r="LWW8" s="3494"/>
      <c r="LWX8" s="3494"/>
      <c r="LWY8" s="3494"/>
      <c r="LWZ8" s="3494"/>
      <c r="LXA8" s="3494"/>
      <c r="LXB8" s="3494"/>
      <c r="LXC8" s="3494"/>
      <c r="LXD8" s="3494"/>
      <c r="LXE8" s="3494"/>
      <c r="LXF8" s="3494"/>
      <c r="LXG8" s="3494"/>
      <c r="LXH8" s="3494"/>
      <c r="LXI8" s="3494"/>
      <c r="LXJ8" s="3494"/>
      <c r="LXK8" s="3494"/>
      <c r="LXL8" s="3494"/>
      <c r="LXM8" s="3494"/>
      <c r="LXN8" s="3494"/>
      <c r="LXO8" s="3494"/>
      <c r="LXP8" s="3494"/>
      <c r="LXQ8" s="3494"/>
      <c r="LXR8" s="3494"/>
      <c r="LXS8" s="3494"/>
      <c r="LXT8" s="3494"/>
      <c r="LXU8" s="3494"/>
      <c r="LXV8" s="3494"/>
      <c r="LXW8" s="3494"/>
      <c r="LXX8" s="3494"/>
      <c r="LXY8" s="3494"/>
      <c r="LXZ8" s="3494"/>
      <c r="LYA8" s="3494"/>
      <c r="LYB8" s="3494"/>
      <c r="LYC8" s="3494"/>
      <c r="LYD8" s="3494"/>
      <c r="LYE8" s="3494"/>
      <c r="LYF8" s="3494"/>
      <c r="LYG8" s="3494"/>
      <c r="LYH8" s="3494"/>
      <c r="LYI8" s="3494"/>
      <c r="LYJ8" s="3494"/>
      <c r="LYK8" s="3494"/>
      <c r="LYL8" s="3494"/>
      <c r="LYM8" s="3494"/>
      <c r="LYN8" s="3494"/>
      <c r="LYO8" s="3494"/>
      <c r="LYP8" s="3494"/>
      <c r="LYQ8" s="3494"/>
      <c r="LYR8" s="3494"/>
      <c r="LYS8" s="3494"/>
      <c r="LYT8" s="3494"/>
      <c r="LYU8" s="3494"/>
      <c r="LYV8" s="3494"/>
      <c r="LYW8" s="3494"/>
      <c r="LYX8" s="3494"/>
      <c r="LYY8" s="3494"/>
      <c r="LYZ8" s="3494"/>
      <c r="LZA8" s="3494"/>
      <c r="LZB8" s="3494"/>
      <c r="LZC8" s="3494"/>
      <c r="LZD8" s="3494"/>
      <c r="LZE8" s="3494"/>
      <c r="LZF8" s="3494"/>
      <c r="LZG8" s="3494"/>
      <c r="LZH8" s="3494"/>
      <c r="LZI8" s="3494"/>
      <c r="LZJ8" s="3494"/>
      <c r="LZK8" s="3494"/>
      <c r="LZL8" s="3494"/>
      <c r="LZM8" s="3494"/>
      <c r="LZN8" s="3494"/>
      <c r="LZO8" s="3494"/>
      <c r="LZP8" s="3494"/>
      <c r="LZQ8" s="3494"/>
      <c r="LZR8" s="3494"/>
      <c r="LZS8" s="3494"/>
      <c r="LZT8" s="3494"/>
      <c r="LZU8" s="3494"/>
      <c r="LZV8" s="3494"/>
      <c r="LZW8" s="3494"/>
      <c r="LZX8" s="3494"/>
      <c r="LZY8" s="3494"/>
      <c r="LZZ8" s="3494"/>
      <c r="MAA8" s="3494"/>
      <c r="MAB8" s="3494"/>
      <c r="MAC8" s="3494"/>
      <c r="MAD8" s="3494"/>
      <c r="MAE8" s="3494"/>
      <c r="MAF8" s="3494"/>
      <c r="MAG8" s="3494"/>
      <c r="MAH8" s="3494"/>
      <c r="MAI8" s="3494"/>
      <c r="MAJ8" s="3494"/>
      <c r="MAK8" s="3494"/>
      <c r="MAL8" s="3494"/>
      <c r="MAM8" s="3494"/>
      <c r="MAN8" s="3494"/>
      <c r="MAO8" s="3494"/>
      <c r="MAP8" s="3494"/>
      <c r="MAQ8" s="3494"/>
      <c r="MAR8" s="3494"/>
      <c r="MAS8" s="3494"/>
      <c r="MAT8" s="3494"/>
      <c r="MAU8" s="3494"/>
      <c r="MAV8" s="3494"/>
      <c r="MAW8" s="3494"/>
      <c r="MAX8" s="3494"/>
      <c r="MAY8" s="3494"/>
      <c r="MAZ8" s="3494"/>
      <c r="MBA8" s="3494"/>
      <c r="MBB8" s="3494"/>
      <c r="MBC8" s="3494"/>
      <c r="MBD8" s="3494"/>
      <c r="MBE8" s="3494"/>
      <c r="MBF8" s="3494"/>
      <c r="MBG8" s="3494"/>
      <c r="MBH8" s="3494"/>
      <c r="MBI8" s="3494"/>
      <c r="MBJ8" s="3494"/>
      <c r="MBK8" s="3494"/>
      <c r="MBL8" s="3494"/>
      <c r="MBM8" s="3494"/>
      <c r="MBN8" s="3494"/>
      <c r="MBO8" s="3494"/>
      <c r="MBP8" s="3494"/>
      <c r="MBQ8" s="3494"/>
      <c r="MBR8" s="3494"/>
      <c r="MBS8" s="3494"/>
      <c r="MBT8" s="3494"/>
      <c r="MBU8" s="3494"/>
      <c r="MBV8" s="3494"/>
      <c r="MBW8" s="3494"/>
      <c r="MBX8" s="3494"/>
      <c r="MBY8" s="3494"/>
      <c r="MBZ8" s="3494"/>
      <c r="MCA8" s="3494"/>
      <c r="MCB8" s="3494"/>
      <c r="MCC8" s="3494"/>
      <c r="MCD8" s="3494"/>
      <c r="MCE8" s="3494"/>
      <c r="MCF8" s="3494"/>
      <c r="MCG8" s="3494"/>
      <c r="MCH8" s="3494"/>
      <c r="MCI8" s="3494"/>
      <c r="MCJ8" s="3494"/>
      <c r="MCK8" s="3494"/>
      <c r="MCL8" s="3494"/>
      <c r="MCM8" s="3494"/>
      <c r="MCN8" s="3494"/>
      <c r="MCO8" s="3494"/>
      <c r="MCP8" s="3494"/>
      <c r="MCQ8" s="3494"/>
      <c r="MCR8" s="3494"/>
      <c r="MCS8" s="3494"/>
      <c r="MCT8" s="3494"/>
      <c r="MCU8" s="3494"/>
      <c r="MCV8" s="3494"/>
      <c r="MCW8" s="3494"/>
      <c r="MCX8" s="3494"/>
      <c r="MCY8" s="3494"/>
      <c r="MCZ8" s="3494"/>
      <c r="MDA8" s="3494"/>
      <c r="MDB8" s="3494"/>
      <c r="MDC8" s="3494"/>
      <c r="MDD8" s="3494"/>
      <c r="MDE8" s="3494"/>
      <c r="MDF8" s="3494"/>
      <c r="MDG8" s="3494"/>
      <c r="MDH8" s="3494"/>
      <c r="MDI8" s="3494"/>
      <c r="MDJ8" s="3494"/>
      <c r="MDK8" s="3494"/>
      <c r="MDL8" s="3494"/>
      <c r="MDM8" s="3494"/>
      <c r="MDN8" s="3494"/>
      <c r="MDO8" s="3494"/>
      <c r="MDP8" s="3494"/>
      <c r="MDQ8" s="3494"/>
      <c r="MDR8" s="3494"/>
      <c r="MDS8" s="3494"/>
      <c r="MDT8" s="3494"/>
      <c r="MDU8" s="3494"/>
      <c r="MDV8" s="3494"/>
      <c r="MDW8" s="3494"/>
      <c r="MDX8" s="3494"/>
      <c r="MDY8" s="3494"/>
      <c r="MDZ8" s="3494"/>
      <c r="MEA8" s="3494"/>
      <c r="MEB8" s="3494"/>
      <c r="MEC8" s="3494"/>
      <c r="MED8" s="3494"/>
      <c r="MEE8" s="3494"/>
      <c r="MEF8" s="3494"/>
      <c r="MEG8" s="3494"/>
      <c r="MEH8" s="3494"/>
      <c r="MEI8" s="3494"/>
      <c r="MEJ8" s="3494"/>
      <c r="MEK8" s="3494"/>
      <c r="MEL8" s="3494"/>
      <c r="MEM8" s="3494"/>
      <c r="MEN8" s="3494"/>
      <c r="MEO8" s="3494"/>
      <c r="MEP8" s="3494"/>
      <c r="MEQ8" s="3494"/>
      <c r="MER8" s="3494"/>
      <c r="MES8" s="3494"/>
      <c r="MET8" s="3494"/>
      <c r="MEU8" s="3494"/>
      <c r="MEV8" s="3494"/>
      <c r="MEW8" s="3494"/>
      <c r="MEX8" s="3494"/>
      <c r="MEY8" s="3494"/>
      <c r="MEZ8" s="3494"/>
      <c r="MFA8" s="3494"/>
      <c r="MFB8" s="3494"/>
      <c r="MFC8" s="3494"/>
      <c r="MFD8" s="3494"/>
      <c r="MFE8" s="3494"/>
      <c r="MFF8" s="3494"/>
      <c r="MFG8" s="3494"/>
      <c r="MFH8" s="3494"/>
      <c r="MFI8" s="3494"/>
      <c r="MFJ8" s="3494"/>
      <c r="MFK8" s="3494"/>
      <c r="MFL8" s="3494"/>
      <c r="MFM8" s="3494"/>
      <c r="MFN8" s="3494"/>
      <c r="MFO8" s="3494"/>
      <c r="MFP8" s="3494"/>
      <c r="MFQ8" s="3494"/>
      <c r="MFR8" s="3494"/>
      <c r="MFS8" s="3494"/>
      <c r="MFT8" s="3494"/>
      <c r="MFU8" s="3494"/>
      <c r="MFV8" s="3494"/>
      <c r="MFW8" s="3494"/>
      <c r="MFX8" s="3494"/>
      <c r="MFY8" s="3494"/>
      <c r="MFZ8" s="3494"/>
      <c r="MGA8" s="3494"/>
      <c r="MGB8" s="3494"/>
      <c r="MGC8" s="3494"/>
      <c r="MGD8" s="3494"/>
      <c r="MGE8" s="3494"/>
      <c r="MGF8" s="3494"/>
      <c r="MGG8" s="3494"/>
      <c r="MGH8" s="3494"/>
      <c r="MGI8" s="3494"/>
      <c r="MGJ8" s="3494"/>
      <c r="MGK8" s="3494"/>
      <c r="MGL8" s="3494"/>
      <c r="MGM8" s="3494"/>
      <c r="MGN8" s="3494"/>
      <c r="MGO8" s="3494"/>
      <c r="MGP8" s="3494"/>
      <c r="MGQ8" s="3494"/>
      <c r="MGR8" s="3494"/>
      <c r="MGS8" s="3494"/>
      <c r="MGT8" s="3494"/>
      <c r="MGU8" s="3494"/>
      <c r="MGV8" s="3494"/>
      <c r="MGW8" s="3494"/>
      <c r="MGX8" s="3494"/>
      <c r="MGY8" s="3494"/>
      <c r="MGZ8" s="3494"/>
      <c r="MHA8" s="3494"/>
      <c r="MHB8" s="3494"/>
      <c r="MHC8" s="3494"/>
      <c r="MHD8" s="3494"/>
      <c r="MHE8" s="3494"/>
      <c r="MHF8" s="3494"/>
      <c r="MHG8" s="3494"/>
      <c r="MHH8" s="3494"/>
      <c r="MHI8" s="3494"/>
      <c r="MHJ8" s="3494"/>
      <c r="MHK8" s="3494"/>
      <c r="MHL8" s="3494"/>
      <c r="MHM8" s="3494"/>
      <c r="MHN8" s="3494"/>
      <c r="MHO8" s="3494"/>
      <c r="MHP8" s="3494"/>
      <c r="MHQ8" s="3494"/>
      <c r="MHR8" s="3494"/>
      <c r="MHS8" s="3494"/>
      <c r="MHT8" s="3494"/>
      <c r="MHU8" s="3494"/>
      <c r="MHV8" s="3494"/>
      <c r="MHW8" s="3494"/>
      <c r="MHX8" s="3494"/>
      <c r="MHY8" s="3494"/>
      <c r="MHZ8" s="3494"/>
      <c r="MIA8" s="3494"/>
      <c r="MIB8" s="3494"/>
      <c r="MIC8" s="3494"/>
      <c r="MID8" s="3494"/>
      <c r="MIE8" s="3494"/>
      <c r="MIF8" s="3494"/>
      <c r="MIG8" s="3494"/>
      <c r="MIH8" s="3494"/>
      <c r="MII8" s="3494"/>
      <c r="MIJ8" s="3494"/>
      <c r="MIK8" s="3494"/>
      <c r="MIL8" s="3494"/>
      <c r="MIM8" s="3494"/>
      <c r="MIN8" s="3494"/>
      <c r="MIO8" s="3494"/>
      <c r="MIP8" s="3494"/>
      <c r="MIQ8" s="3494"/>
      <c r="MIR8" s="3494"/>
      <c r="MIS8" s="3494"/>
      <c r="MIT8" s="3494"/>
      <c r="MIU8" s="3494"/>
      <c r="MIV8" s="3494"/>
      <c r="MIW8" s="3494"/>
      <c r="MIX8" s="3494"/>
      <c r="MIY8" s="3494"/>
      <c r="MIZ8" s="3494"/>
      <c r="MJA8" s="3494"/>
      <c r="MJB8" s="3494"/>
      <c r="MJC8" s="3494"/>
      <c r="MJD8" s="3494"/>
      <c r="MJE8" s="3494"/>
      <c r="MJF8" s="3494"/>
      <c r="MJG8" s="3494"/>
      <c r="MJH8" s="3494"/>
      <c r="MJI8" s="3494"/>
      <c r="MJJ8" s="3494"/>
      <c r="MJK8" s="3494"/>
      <c r="MJL8" s="3494"/>
      <c r="MJM8" s="3494"/>
      <c r="MJN8" s="3494"/>
      <c r="MJO8" s="3494"/>
      <c r="MJP8" s="3494"/>
      <c r="MJQ8" s="3494"/>
      <c r="MJR8" s="3494"/>
      <c r="MJS8" s="3494"/>
      <c r="MJT8" s="3494"/>
      <c r="MJU8" s="3494"/>
      <c r="MJV8" s="3494"/>
      <c r="MJW8" s="3494"/>
      <c r="MJX8" s="3494"/>
      <c r="MJY8" s="3494"/>
      <c r="MJZ8" s="3494"/>
      <c r="MKA8" s="3494"/>
      <c r="MKB8" s="3494"/>
      <c r="MKC8" s="3494"/>
      <c r="MKD8" s="3494"/>
      <c r="MKE8" s="3494"/>
      <c r="MKF8" s="3494"/>
      <c r="MKG8" s="3494"/>
      <c r="MKH8" s="3494"/>
      <c r="MKI8" s="3494"/>
      <c r="MKJ8" s="3494"/>
      <c r="MKK8" s="3494"/>
      <c r="MKL8" s="3494"/>
      <c r="MKM8" s="3494"/>
      <c r="MKN8" s="3494"/>
      <c r="MKO8" s="3494"/>
      <c r="MKP8" s="3494"/>
      <c r="MKQ8" s="3494"/>
      <c r="MKR8" s="3494"/>
      <c r="MKS8" s="3494"/>
      <c r="MKT8" s="3494"/>
      <c r="MKU8" s="3494"/>
      <c r="MKV8" s="3494"/>
      <c r="MKW8" s="3494"/>
      <c r="MKX8" s="3494"/>
      <c r="MKY8" s="3494"/>
      <c r="MKZ8" s="3494"/>
      <c r="MLA8" s="3494"/>
      <c r="MLB8" s="3494"/>
      <c r="MLC8" s="3494"/>
      <c r="MLD8" s="3494"/>
      <c r="MLE8" s="3494"/>
      <c r="MLF8" s="3494"/>
      <c r="MLG8" s="3494"/>
      <c r="MLH8" s="3494"/>
      <c r="MLI8" s="3494"/>
      <c r="MLJ8" s="3494"/>
      <c r="MLK8" s="3494"/>
      <c r="MLL8" s="3494"/>
      <c r="MLM8" s="3494"/>
      <c r="MLN8" s="3494"/>
      <c r="MLO8" s="3494"/>
      <c r="MLP8" s="3494"/>
      <c r="MLQ8" s="3494"/>
      <c r="MLR8" s="3494"/>
      <c r="MLS8" s="3494"/>
      <c r="MLT8" s="3494"/>
      <c r="MLU8" s="3494"/>
      <c r="MLV8" s="3494"/>
      <c r="MLW8" s="3494"/>
      <c r="MLX8" s="3494"/>
      <c r="MLY8" s="3494"/>
      <c r="MLZ8" s="3494"/>
      <c r="MMA8" s="3494"/>
      <c r="MMB8" s="3494"/>
      <c r="MMC8" s="3494"/>
      <c r="MMD8" s="3494"/>
      <c r="MME8" s="3494"/>
      <c r="MMF8" s="3494"/>
      <c r="MMG8" s="3494"/>
      <c r="MMH8" s="3494"/>
      <c r="MMI8" s="3494"/>
      <c r="MMJ8" s="3494"/>
      <c r="MMK8" s="3494"/>
      <c r="MML8" s="3494"/>
      <c r="MMM8" s="3494"/>
      <c r="MMN8" s="3494"/>
      <c r="MMO8" s="3494"/>
      <c r="MMP8" s="3494"/>
      <c r="MMQ8" s="3494"/>
      <c r="MMR8" s="3494"/>
      <c r="MMS8" s="3494"/>
      <c r="MMT8" s="3494"/>
      <c r="MMU8" s="3494"/>
      <c r="MMV8" s="3494"/>
      <c r="MMW8" s="3494"/>
      <c r="MMX8" s="3494"/>
      <c r="MMY8" s="3494"/>
      <c r="MMZ8" s="3494"/>
      <c r="MNA8" s="3494"/>
      <c r="MNB8" s="3494"/>
      <c r="MNC8" s="3494"/>
      <c r="MND8" s="3494"/>
      <c r="MNE8" s="3494"/>
      <c r="MNF8" s="3494"/>
      <c r="MNG8" s="3494"/>
      <c r="MNH8" s="3494"/>
      <c r="MNI8" s="3494"/>
      <c r="MNJ8" s="3494"/>
      <c r="MNK8" s="3494"/>
      <c r="MNL8" s="3494"/>
      <c r="MNM8" s="3494"/>
      <c r="MNN8" s="3494"/>
      <c r="MNO8" s="3494"/>
      <c r="MNP8" s="3494"/>
      <c r="MNQ8" s="3494"/>
      <c r="MNR8" s="3494"/>
      <c r="MNS8" s="3494"/>
      <c r="MNT8" s="3494"/>
      <c r="MNU8" s="3494"/>
      <c r="MNV8" s="3494"/>
      <c r="MNW8" s="3494"/>
      <c r="MNX8" s="3494"/>
      <c r="MNY8" s="3494"/>
      <c r="MNZ8" s="3494"/>
      <c r="MOA8" s="3494"/>
      <c r="MOB8" s="3494"/>
      <c r="MOC8" s="3494"/>
      <c r="MOD8" s="3494"/>
      <c r="MOE8" s="3494"/>
      <c r="MOF8" s="3494"/>
      <c r="MOG8" s="3494"/>
      <c r="MOH8" s="3494"/>
      <c r="MOI8" s="3494"/>
      <c r="MOJ8" s="3494"/>
      <c r="MOK8" s="3494"/>
      <c r="MOL8" s="3494"/>
      <c r="MOM8" s="3494"/>
      <c r="MON8" s="3494"/>
      <c r="MOO8" s="3494"/>
      <c r="MOP8" s="3494"/>
      <c r="MOQ8" s="3494"/>
      <c r="MOR8" s="3494"/>
      <c r="MOS8" s="3494"/>
      <c r="MOT8" s="3494"/>
      <c r="MOU8" s="3494"/>
      <c r="MOV8" s="3494"/>
      <c r="MOW8" s="3494"/>
      <c r="MOX8" s="3494"/>
      <c r="MOY8" s="3494"/>
      <c r="MOZ8" s="3494"/>
      <c r="MPA8" s="3494"/>
      <c r="MPB8" s="3494"/>
      <c r="MPC8" s="3494"/>
      <c r="MPD8" s="3494"/>
      <c r="MPE8" s="3494"/>
      <c r="MPF8" s="3494"/>
      <c r="MPG8" s="3494"/>
      <c r="MPH8" s="3494"/>
      <c r="MPI8" s="3494"/>
      <c r="MPJ8" s="3494"/>
      <c r="MPK8" s="3494"/>
      <c r="MPL8" s="3494"/>
      <c r="MPM8" s="3494"/>
      <c r="MPN8" s="3494"/>
      <c r="MPO8" s="3494"/>
      <c r="MPP8" s="3494"/>
      <c r="MPQ8" s="3494"/>
      <c r="MPR8" s="3494"/>
      <c r="MPS8" s="3494"/>
      <c r="MPT8" s="3494"/>
      <c r="MPU8" s="3494"/>
      <c r="MPV8" s="3494"/>
      <c r="MPW8" s="3494"/>
      <c r="MPX8" s="3494"/>
      <c r="MPY8" s="3494"/>
      <c r="MPZ8" s="3494"/>
      <c r="MQA8" s="3494"/>
      <c r="MQB8" s="3494"/>
      <c r="MQC8" s="3494"/>
      <c r="MQD8" s="3494"/>
      <c r="MQE8" s="3494"/>
      <c r="MQF8" s="3494"/>
      <c r="MQG8" s="3494"/>
      <c r="MQH8" s="3494"/>
      <c r="MQI8" s="3494"/>
      <c r="MQJ8" s="3494"/>
      <c r="MQK8" s="3494"/>
      <c r="MQL8" s="3494"/>
      <c r="MQM8" s="3494"/>
      <c r="MQN8" s="3494"/>
      <c r="MQO8" s="3494"/>
      <c r="MQP8" s="3494"/>
      <c r="MQQ8" s="3494"/>
      <c r="MQR8" s="3494"/>
      <c r="MQS8" s="3494"/>
      <c r="MQT8" s="3494"/>
      <c r="MQU8" s="3494"/>
      <c r="MQV8" s="3494"/>
      <c r="MQW8" s="3494"/>
      <c r="MQX8" s="3494"/>
      <c r="MQY8" s="3494"/>
      <c r="MQZ8" s="3494"/>
      <c r="MRA8" s="3494"/>
      <c r="MRB8" s="3494"/>
      <c r="MRC8" s="3494"/>
      <c r="MRD8" s="3494"/>
      <c r="MRE8" s="3494"/>
      <c r="MRF8" s="3494"/>
      <c r="MRG8" s="3494"/>
      <c r="MRH8" s="3494"/>
      <c r="MRI8" s="3494"/>
      <c r="MRJ8" s="3494"/>
      <c r="MRK8" s="3494"/>
      <c r="MRL8" s="3494"/>
      <c r="MRM8" s="3494"/>
      <c r="MRN8" s="3494"/>
      <c r="MRO8" s="3494"/>
      <c r="MRP8" s="3494"/>
      <c r="MRQ8" s="3494"/>
      <c r="MRR8" s="3494"/>
      <c r="MRS8" s="3494"/>
      <c r="MRT8" s="3494"/>
      <c r="MRU8" s="3494"/>
      <c r="MRV8" s="3494"/>
      <c r="MRW8" s="3494"/>
      <c r="MRX8" s="3494"/>
      <c r="MRY8" s="3494"/>
      <c r="MRZ8" s="3494"/>
      <c r="MSA8" s="3494"/>
      <c r="MSB8" s="3494"/>
      <c r="MSC8" s="3494"/>
      <c r="MSD8" s="3494"/>
      <c r="MSE8" s="3494"/>
      <c r="MSF8" s="3494"/>
      <c r="MSG8" s="3494"/>
      <c r="MSH8" s="3494"/>
      <c r="MSI8" s="3494"/>
      <c r="MSJ8" s="3494"/>
      <c r="MSK8" s="3494"/>
      <c r="MSL8" s="3494"/>
      <c r="MSM8" s="3494"/>
      <c r="MSN8" s="3494"/>
      <c r="MSO8" s="3494"/>
      <c r="MSP8" s="3494"/>
      <c r="MSQ8" s="3494"/>
      <c r="MSR8" s="3494"/>
      <c r="MSS8" s="3494"/>
      <c r="MST8" s="3494"/>
      <c r="MSU8" s="3494"/>
      <c r="MSV8" s="3494"/>
      <c r="MSW8" s="3494"/>
      <c r="MSX8" s="3494"/>
      <c r="MSY8" s="3494"/>
      <c r="MSZ8" s="3494"/>
      <c r="MTA8" s="3494"/>
      <c r="MTB8" s="3494"/>
      <c r="MTC8" s="3494"/>
      <c r="MTD8" s="3494"/>
      <c r="MTE8" s="3494"/>
      <c r="MTF8" s="3494"/>
      <c r="MTG8" s="3494"/>
      <c r="MTH8" s="3494"/>
      <c r="MTI8" s="3494"/>
      <c r="MTJ8" s="3494"/>
      <c r="MTK8" s="3494"/>
      <c r="MTL8" s="3494"/>
      <c r="MTM8" s="3494"/>
      <c r="MTN8" s="3494"/>
      <c r="MTO8" s="3494"/>
      <c r="MTP8" s="3494"/>
      <c r="MTQ8" s="3494"/>
      <c r="MTR8" s="3494"/>
      <c r="MTS8" s="3494"/>
      <c r="MTT8" s="3494"/>
      <c r="MTU8" s="3494"/>
      <c r="MTV8" s="3494"/>
      <c r="MTW8" s="3494"/>
      <c r="MTX8" s="3494"/>
      <c r="MTY8" s="3494"/>
      <c r="MTZ8" s="3494"/>
      <c r="MUA8" s="3494"/>
      <c r="MUB8" s="3494"/>
      <c r="MUC8" s="3494"/>
      <c r="MUD8" s="3494"/>
      <c r="MUE8" s="3494"/>
      <c r="MUF8" s="3494"/>
      <c r="MUG8" s="3494"/>
      <c r="MUH8" s="3494"/>
      <c r="MUI8" s="3494"/>
      <c r="MUJ8" s="3494"/>
      <c r="MUK8" s="3494"/>
      <c r="MUL8" s="3494"/>
      <c r="MUM8" s="3494"/>
      <c r="MUN8" s="3494"/>
      <c r="MUO8" s="3494"/>
      <c r="MUP8" s="3494"/>
      <c r="MUQ8" s="3494"/>
      <c r="MUR8" s="3494"/>
      <c r="MUS8" s="3494"/>
      <c r="MUT8" s="3494"/>
      <c r="MUU8" s="3494"/>
      <c r="MUV8" s="3494"/>
      <c r="MUW8" s="3494"/>
      <c r="MUX8" s="3494"/>
      <c r="MUY8" s="3494"/>
      <c r="MUZ8" s="3494"/>
      <c r="MVA8" s="3494"/>
      <c r="MVB8" s="3494"/>
      <c r="MVC8" s="3494"/>
      <c r="MVD8" s="3494"/>
      <c r="MVE8" s="3494"/>
      <c r="MVF8" s="3494"/>
      <c r="MVG8" s="3494"/>
      <c r="MVH8" s="3494"/>
      <c r="MVI8" s="3494"/>
      <c r="MVJ8" s="3494"/>
      <c r="MVK8" s="3494"/>
      <c r="MVL8" s="3494"/>
      <c r="MVM8" s="3494"/>
      <c r="MVN8" s="3494"/>
      <c r="MVO8" s="3494"/>
      <c r="MVP8" s="3494"/>
      <c r="MVQ8" s="3494"/>
      <c r="MVR8" s="3494"/>
      <c r="MVS8" s="3494"/>
      <c r="MVT8" s="3494"/>
      <c r="MVU8" s="3494"/>
      <c r="MVV8" s="3494"/>
      <c r="MVW8" s="3494"/>
      <c r="MVX8" s="3494"/>
      <c r="MVY8" s="3494"/>
      <c r="MVZ8" s="3494"/>
      <c r="MWA8" s="3494"/>
      <c r="MWB8" s="3494"/>
      <c r="MWC8" s="3494"/>
      <c r="MWD8" s="3494"/>
      <c r="MWE8" s="3494"/>
      <c r="MWF8" s="3494"/>
      <c r="MWG8" s="3494"/>
      <c r="MWH8" s="3494"/>
      <c r="MWI8" s="3494"/>
      <c r="MWJ8" s="3494"/>
      <c r="MWK8" s="3494"/>
      <c r="MWL8" s="3494"/>
      <c r="MWM8" s="3494"/>
      <c r="MWN8" s="3494"/>
      <c r="MWO8" s="3494"/>
      <c r="MWP8" s="3494"/>
      <c r="MWQ8" s="3494"/>
      <c r="MWR8" s="3494"/>
      <c r="MWS8" s="3494"/>
      <c r="MWT8" s="3494"/>
      <c r="MWU8" s="3494"/>
      <c r="MWV8" s="3494"/>
      <c r="MWW8" s="3494"/>
      <c r="MWX8" s="3494"/>
      <c r="MWY8" s="3494"/>
      <c r="MWZ8" s="3494"/>
      <c r="MXA8" s="3494"/>
      <c r="MXB8" s="3494"/>
      <c r="MXC8" s="3494"/>
      <c r="MXD8" s="3494"/>
      <c r="MXE8" s="3494"/>
      <c r="MXF8" s="3494"/>
      <c r="MXG8" s="3494"/>
      <c r="MXH8" s="3494"/>
      <c r="MXI8" s="3494"/>
      <c r="MXJ8" s="3494"/>
      <c r="MXK8" s="3494"/>
      <c r="MXL8" s="3494"/>
      <c r="MXM8" s="3494"/>
      <c r="MXN8" s="3494"/>
      <c r="MXO8" s="3494"/>
      <c r="MXP8" s="3494"/>
      <c r="MXQ8" s="3494"/>
      <c r="MXR8" s="3494"/>
      <c r="MXS8" s="3494"/>
      <c r="MXT8" s="3494"/>
      <c r="MXU8" s="3494"/>
      <c r="MXV8" s="3494"/>
      <c r="MXW8" s="3494"/>
      <c r="MXX8" s="3494"/>
      <c r="MXY8" s="3494"/>
      <c r="MXZ8" s="3494"/>
      <c r="MYA8" s="3494"/>
      <c r="MYB8" s="3494"/>
      <c r="MYC8" s="3494"/>
      <c r="MYD8" s="3494"/>
      <c r="MYE8" s="3494"/>
      <c r="MYF8" s="3494"/>
      <c r="MYG8" s="3494"/>
      <c r="MYH8" s="3494"/>
      <c r="MYI8" s="3494"/>
      <c r="MYJ8" s="3494"/>
      <c r="MYK8" s="3494"/>
      <c r="MYL8" s="3494"/>
      <c r="MYM8" s="3494"/>
      <c r="MYN8" s="3494"/>
      <c r="MYO8" s="3494"/>
      <c r="MYP8" s="3494"/>
      <c r="MYQ8" s="3494"/>
      <c r="MYR8" s="3494"/>
      <c r="MYS8" s="3494"/>
      <c r="MYT8" s="3494"/>
      <c r="MYU8" s="3494"/>
      <c r="MYV8" s="3494"/>
      <c r="MYW8" s="3494"/>
      <c r="MYX8" s="3494"/>
      <c r="MYY8" s="3494"/>
      <c r="MYZ8" s="3494"/>
      <c r="MZA8" s="3494"/>
      <c r="MZB8" s="3494"/>
      <c r="MZC8" s="3494"/>
      <c r="MZD8" s="3494"/>
      <c r="MZE8" s="3494"/>
      <c r="MZF8" s="3494"/>
      <c r="MZG8" s="3494"/>
      <c r="MZH8" s="3494"/>
      <c r="MZI8" s="3494"/>
      <c r="MZJ8" s="3494"/>
      <c r="MZK8" s="3494"/>
      <c r="MZL8" s="3494"/>
      <c r="MZM8" s="3494"/>
      <c r="MZN8" s="3494"/>
      <c r="MZO8" s="3494"/>
      <c r="MZP8" s="3494"/>
      <c r="MZQ8" s="3494"/>
      <c r="MZR8" s="3494"/>
      <c r="MZS8" s="3494"/>
      <c r="MZT8" s="3494"/>
      <c r="MZU8" s="3494"/>
      <c r="MZV8" s="3494"/>
      <c r="MZW8" s="3494"/>
      <c r="MZX8" s="3494"/>
      <c r="MZY8" s="3494"/>
      <c r="MZZ8" s="3494"/>
      <c r="NAA8" s="3494"/>
      <c r="NAB8" s="3494"/>
      <c r="NAC8" s="3494"/>
      <c r="NAD8" s="3494"/>
      <c r="NAE8" s="3494"/>
      <c r="NAF8" s="3494"/>
      <c r="NAG8" s="3494"/>
      <c r="NAH8" s="3494"/>
      <c r="NAI8" s="3494"/>
      <c r="NAJ8" s="3494"/>
      <c r="NAK8" s="3494"/>
      <c r="NAL8" s="3494"/>
      <c r="NAM8" s="3494"/>
      <c r="NAN8" s="3494"/>
      <c r="NAO8" s="3494"/>
      <c r="NAP8" s="3494"/>
      <c r="NAQ8" s="3494"/>
      <c r="NAR8" s="3494"/>
      <c r="NAS8" s="3494"/>
      <c r="NAT8" s="3494"/>
      <c r="NAU8" s="3494"/>
      <c r="NAV8" s="3494"/>
      <c r="NAW8" s="3494"/>
      <c r="NAX8" s="3494"/>
      <c r="NAY8" s="3494"/>
      <c r="NAZ8" s="3494"/>
      <c r="NBA8" s="3494"/>
      <c r="NBB8" s="3494"/>
      <c r="NBC8" s="3494"/>
      <c r="NBD8" s="3494"/>
      <c r="NBE8" s="3494"/>
      <c r="NBF8" s="3494"/>
      <c r="NBG8" s="3494"/>
      <c r="NBH8" s="3494"/>
      <c r="NBI8" s="3494"/>
      <c r="NBJ8" s="3494"/>
      <c r="NBK8" s="3494"/>
      <c r="NBL8" s="3494"/>
      <c r="NBM8" s="3494"/>
      <c r="NBN8" s="3494"/>
      <c r="NBO8" s="3494"/>
      <c r="NBP8" s="3494"/>
      <c r="NBQ8" s="3494"/>
      <c r="NBR8" s="3494"/>
      <c r="NBS8" s="3494"/>
      <c r="NBT8" s="3494"/>
      <c r="NBU8" s="3494"/>
      <c r="NBV8" s="3494"/>
      <c r="NBW8" s="3494"/>
      <c r="NBX8" s="3494"/>
      <c r="NBY8" s="3494"/>
      <c r="NBZ8" s="3494"/>
      <c r="NCA8" s="3494"/>
      <c r="NCB8" s="3494"/>
      <c r="NCC8" s="3494"/>
      <c r="NCD8" s="3494"/>
      <c r="NCE8" s="3494"/>
      <c r="NCF8" s="3494"/>
      <c r="NCG8" s="3494"/>
      <c r="NCH8" s="3494"/>
      <c r="NCI8" s="3494"/>
      <c r="NCJ8" s="3494"/>
      <c r="NCK8" s="3494"/>
      <c r="NCL8" s="3494"/>
      <c r="NCM8" s="3494"/>
      <c r="NCN8" s="3494"/>
      <c r="NCO8" s="3494"/>
      <c r="NCP8" s="3494"/>
      <c r="NCQ8" s="3494"/>
      <c r="NCR8" s="3494"/>
      <c r="NCS8" s="3494"/>
      <c r="NCT8" s="3494"/>
      <c r="NCU8" s="3494"/>
      <c r="NCV8" s="3494"/>
      <c r="NCW8" s="3494"/>
      <c r="NCX8" s="3494"/>
      <c r="NCY8" s="3494"/>
      <c r="NCZ8" s="3494"/>
      <c r="NDA8" s="3494"/>
      <c r="NDB8" s="3494"/>
      <c r="NDC8" s="3494"/>
      <c r="NDD8" s="3494"/>
      <c r="NDE8" s="3494"/>
      <c r="NDF8" s="3494"/>
      <c r="NDG8" s="3494"/>
      <c r="NDH8" s="3494"/>
      <c r="NDI8" s="3494"/>
      <c r="NDJ8" s="3494"/>
      <c r="NDK8" s="3494"/>
      <c r="NDL8" s="3494"/>
      <c r="NDM8" s="3494"/>
      <c r="NDN8" s="3494"/>
      <c r="NDO8" s="3494"/>
      <c r="NDP8" s="3494"/>
      <c r="NDQ8" s="3494"/>
      <c r="NDR8" s="3494"/>
      <c r="NDS8" s="3494"/>
      <c r="NDT8" s="3494"/>
      <c r="NDU8" s="3494"/>
      <c r="NDV8" s="3494"/>
      <c r="NDW8" s="3494"/>
      <c r="NDX8" s="3494"/>
      <c r="NDY8" s="3494"/>
      <c r="NDZ8" s="3494"/>
      <c r="NEA8" s="3494"/>
      <c r="NEB8" s="3494"/>
      <c r="NEC8" s="3494"/>
      <c r="NED8" s="3494"/>
      <c r="NEE8" s="3494"/>
      <c r="NEF8" s="3494"/>
      <c r="NEG8" s="3494"/>
      <c r="NEH8" s="3494"/>
      <c r="NEI8" s="3494"/>
      <c r="NEJ8" s="3494"/>
      <c r="NEK8" s="3494"/>
      <c r="NEL8" s="3494"/>
      <c r="NEM8" s="3494"/>
      <c r="NEN8" s="3494"/>
      <c r="NEO8" s="3494"/>
      <c r="NEP8" s="3494"/>
      <c r="NEQ8" s="3494"/>
      <c r="NER8" s="3494"/>
      <c r="NES8" s="3494"/>
      <c r="NET8" s="3494"/>
      <c r="NEU8" s="3494"/>
      <c r="NEV8" s="3494"/>
      <c r="NEW8" s="3494"/>
      <c r="NEX8" s="3494"/>
      <c r="NEY8" s="3494"/>
      <c r="NEZ8" s="3494"/>
      <c r="NFA8" s="3494"/>
      <c r="NFB8" s="3494"/>
      <c r="NFC8" s="3494"/>
      <c r="NFD8" s="3494"/>
      <c r="NFE8" s="3494"/>
      <c r="NFF8" s="3494"/>
      <c r="NFG8" s="3494"/>
      <c r="NFH8" s="3494"/>
      <c r="NFI8" s="3494"/>
      <c r="NFJ8" s="3494"/>
      <c r="NFK8" s="3494"/>
      <c r="NFL8" s="3494"/>
      <c r="NFM8" s="3494"/>
      <c r="NFN8" s="3494"/>
      <c r="NFO8" s="3494"/>
      <c r="NFP8" s="3494"/>
      <c r="NFQ8" s="3494"/>
      <c r="NFR8" s="3494"/>
      <c r="NFS8" s="3494"/>
      <c r="NFT8" s="3494"/>
      <c r="NFU8" s="3494"/>
      <c r="NFV8" s="3494"/>
      <c r="NFW8" s="3494"/>
      <c r="NFX8" s="3494"/>
      <c r="NFY8" s="3494"/>
      <c r="NFZ8" s="3494"/>
      <c r="NGA8" s="3494"/>
      <c r="NGB8" s="3494"/>
      <c r="NGC8" s="3494"/>
      <c r="NGD8" s="3494"/>
      <c r="NGE8" s="3494"/>
      <c r="NGF8" s="3494"/>
      <c r="NGG8" s="3494"/>
      <c r="NGH8" s="3494"/>
      <c r="NGI8" s="3494"/>
      <c r="NGJ8" s="3494"/>
      <c r="NGK8" s="3494"/>
      <c r="NGL8" s="3494"/>
      <c r="NGM8" s="3494"/>
      <c r="NGN8" s="3494"/>
      <c r="NGO8" s="3494"/>
      <c r="NGP8" s="3494"/>
      <c r="NGQ8" s="3494"/>
      <c r="NGR8" s="3494"/>
      <c r="NGS8" s="3494"/>
      <c r="NGT8" s="3494"/>
      <c r="NGU8" s="3494"/>
      <c r="NGV8" s="3494"/>
      <c r="NGW8" s="3494"/>
      <c r="NGX8" s="3494"/>
      <c r="NGY8" s="3494"/>
      <c r="NGZ8" s="3494"/>
      <c r="NHA8" s="3494"/>
      <c r="NHB8" s="3494"/>
      <c r="NHC8" s="3494"/>
      <c r="NHD8" s="3494"/>
      <c r="NHE8" s="3494"/>
      <c r="NHF8" s="3494"/>
      <c r="NHG8" s="3494"/>
      <c r="NHH8" s="3494"/>
      <c r="NHI8" s="3494"/>
      <c r="NHJ8" s="3494"/>
      <c r="NHK8" s="3494"/>
      <c r="NHL8" s="3494"/>
      <c r="NHM8" s="3494"/>
      <c r="NHN8" s="3494"/>
      <c r="NHO8" s="3494"/>
      <c r="NHP8" s="3494"/>
      <c r="NHQ8" s="3494"/>
      <c r="NHR8" s="3494"/>
      <c r="NHS8" s="3494"/>
      <c r="NHT8" s="3494"/>
      <c r="NHU8" s="3494"/>
      <c r="NHV8" s="3494"/>
      <c r="NHW8" s="3494"/>
      <c r="NHX8" s="3494"/>
      <c r="NHY8" s="3494"/>
      <c r="NHZ8" s="3494"/>
      <c r="NIA8" s="3494"/>
      <c r="NIB8" s="3494"/>
      <c r="NIC8" s="3494"/>
      <c r="NID8" s="3494"/>
      <c r="NIE8" s="3494"/>
      <c r="NIF8" s="3494"/>
      <c r="NIG8" s="3494"/>
      <c r="NIH8" s="3494"/>
      <c r="NII8" s="3494"/>
      <c r="NIJ8" s="3494"/>
      <c r="NIK8" s="3494"/>
      <c r="NIL8" s="3494"/>
      <c r="NIM8" s="3494"/>
      <c r="NIN8" s="3494"/>
      <c r="NIO8" s="3494"/>
      <c r="NIP8" s="3494"/>
      <c r="NIQ8" s="3494"/>
      <c r="NIR8" s="3494"/>
      <c r="NIS8" s="3494"/>
      <c r="NIT8" s="3494"/>
      <c r="NIU8" s="3494"/>
      <c r="NIV8" s="3494"/>
      <c r="NIW8" s="3494"/>
      <c r="NIX8" s="3494"/>
      <c r="NIY8" s="3494"/>
      <c r="NIZ8" s="3494"/>
      <c r="NJA8" s="3494"/>
      <c r="NJB8" s="3494"/>
      <c r="NJC8" s="3494"/>
      <c r="NJD8" s="3494"/>
      <c r="NJE8" s="3494"/>
      <c r="NJF8" s="3494"/>
      <c r="NJG8" s="3494"/>
      <c r="NJH8" s="3494"/>
      <c r="NJI8" s="3494"/>
      <c r="NJJ8" s="3494"/>
      <c r="NJK8" s="3494"/>
      <c r="NJL8" s="3494"/>
      <c r="NJM8" s="3494"/>
      <c r="NJN8" s="3494"/>
      <c r="NJO8" s="3494"/>
      <c r="NJP8" s="3494"/>
      <c r="NJQ8" s="3494"/>
      <c r="NJR8" s="3494"/>
      <c r="NJS8" s="3494"/>
      <c r="NJT8" s="3494"/>
      <c r="NJU8" s="3494"/>
      <c r="NJV8" s="3494"/>
      <c r="NJW8" s="3494"/>
      <c r="NJX8" s="3494"/>
      <c r="NJY8" s="3494"/>
      <c r="NJZ8" s="3494"/>
      <c r="NKA8" s="3494"/>
      <c r="NKB8" s="3494"/>
      <c r="NKC8" s="3494"/>
      <c r="NKD8" s="3494"/>
      <c r="NKE8" s="3494"/>
      <c r="NKF8" s="3494"/>
      <c r="NKG8" s="3494"/>
      <c r="NKH8" s="3494"/>
      <c r="NKI8" s="3494"/>
      <c r="NKJ8" s="3494"/>
      <c r="NKK8" s="3494"/>
      <c r="NKL8" s="3494"/>
      <c r="NKM8" s="3494"/>
      <c r="NKN8" s="3494"/>
      <c r="NKO8" s="3494"/>
      <c r="NKP8" s="3494"/>
      <c r="NKQ8" s="3494"/>
      <c r="NKR8" s="3494"/>
      <c r="NKS8" s="3494"/>
      <c r="NKT8" s="3494"/>
      <c r="NKU8" s="3494"/>
      <c r="NKV8" s="3494"/>
      <c r="NKW8" s="3494"/>
      <c r="NKX8" s="3494"/>
      <c r="NKY8" s="3494"/>
      <c r="NKZ8" s="3494"/>
      <c r="NLA8" s="3494"/>
      <c r="NLB8" s="3494"/>
      <c r="NLC8" s="3494"/>
      <c r="NLD8" s="3494"/>
      <c r="NLE8" s="3494"/>
      <c r="NLF8" s="3494"/>
      <c r="NLG8" s="3494"/>
      <c r="NLH8" s="3494"/>
      <c r="NLI8" s="3494"/>
      <c r="NLJ8" s="3494"/>
      <c r="NLK8" s="3494"/>
      <c r="NLL8" s="3494"/>
      <c r="NLM8" s="3494"/>
      <c r="NLN8" s="3494"/>
      <c r="NLO8" s="3494"/>
      <c r="NLP8" s="3494"/>
      <c r="NLQ8" s="3494"/>
      <c r="NLR8" s="3494"/>
      <c r="NLS8" s="3494"/>
      <c r="NLT8" s="3494"/>
      <c r="NLU8" s="3494"/>
      <c r="NLV8" s="3494"/>
      <c r="NLW8" s="3494"/>
      <c r="NLX8" s="3494"/>
      <c r="NLY8" s="3494"/>
      <c r="NLZ8" s="3494"/>
      <c r="NMA8" s="3494"/>
      <c r="NMB8" s="3494"/>
      <c r="NMC8" s="3494"/>
      <c r="NMD8" s="3494"/>
      <c r="NME8" s="3494"/>
      <c r="NMF8" s="3494"/>
      <c r="NMG8" s="3494"/>
      <c r="NMH8" s="3494"/>
      <c r="NMI8" s="3494"/>
      <c r="NMJ8" s="3494"/>
      <c r="NMK8" s="3494"/>
      <c r="NML8" s="3494"/>
      <c r="NMM8" s="3494"/>
      <c r="NMN8" s="3494"/>
      <c r="NMO8" s="3494"/>
      <c r="NMP8" s="3494"/>
      <c r="NMQ8" s="3494"/>
      <c r="NMR8" s="3494"/>
      <c r="NMS8" s="3494"/>
      <c r="NMT8" s="3494"/>
      <c r="NMU8" s="3494"/>
      <c r="NMV8" s="3494"/>
      <c r="NMW8" s="3494"/>
      <c r="NMX8" s="3494"/>
      <c r="NMY8" s="3494"/>
      <c r="NMZ8" s="3494"/>
      <c r="NNA8" s="3494"/>
      <c r="NNB8" s="3494"/>
      <c r="NNC8" s="3494"/>
      <c r="NND8" s="3494"/>
      <c r="NNE8" s="3494"/>
      <c r="NNF8" s="3494"/>
      <c r="NNG8" s="3494"/>
      <c r="NNH8" s="3494"/>
      <c r="NNI8" s="3494"/>
      <c r="NNJ8" s="3494"/>
      <c r="NNK8" s="3494"/>
      <c r="NNL8" s="3494"/>
      <c r="NNM8" s="3494"/>
      <c r="NNN8" s="3494"/>
      <c r="NNO8" s="3494"/>
      <c r="NNP8" s="3494"/>
      <c r="NNQ8" s="3494"/>
      <c r="NNR8" s="3494"/>
      <c r="NNS8" s="3494"/>
      <c r="NNT8" s="3494"/>
      <c r="NNU8" s="3494"/>
      <c r="NNV8" s="3494"/>
      <c r="NNW8" s="3494"/>
      <c r="NNX8" s="3494"/>
      <c r="NNY8" s="3494"/>
      <c r="NNZ8" s="3494"/>
      <c r="NOA8" s="3494"/>
      <c r="NOB8" s="3494"/>
      <c r="NOC8" s="3494"/>
      <c r="NOD8" s="3494"/>
      <c r="NOE8" s="3494"/>
      <c r="NOF8" s="3494"/>
      <c r="NOG8" s="3494"/>
      <c r="NOH8" s="3494"/>
      <c r="NOI8" s="3494"/>
      <c r="NOJ8" s="3494"/>
      <c r="NOK8" s="3494"/>
      <c r="NOL8" s="3494"/>
      <c r="NOM8" s="3494"/>
      <c r="NON8" s="3494"/>
      <c r="NOO8" s="3494"/>
      <c r="NOP8" s="3494"/>
      <c r="NOQ8" s="3494"/>
      <c r="NOR8" s="3494"/>
      <c r="NOS8" s="3494"/>
      <c r="NOT8" s="3494"/>
      <c r="NOU8" s="3494"/>
      <c r="NOV8" s="3494"/>
      <c r="NOW8" s="3494"/>
      <c r="NOX8" s="3494"/>
      <c r="NOY8" s="3494"/>
      <c r="NOZ8" s="3494"/>
      <c r="NPA8" s="3494"/>
      <c r="NPB8" s="3494"/>
      <c r="NPC8" s="3494"/>
      <c r="NPD8" s="3494"/>
      <c r="NPE8" s="3494"/>
      <c r="NPF8" s="3494"/>
      <c r="NPG8" s="3494"/>
      <c r="NPH8" s="3494"/>
      <c r="NPI8" s="3494"/>
      <c r="NPJ8" s="3494"/>
      <c r="NPK8" s="3494"/>
      <c r="NPL8" s="3494"/>
      <c r="NPM8" s="3494"/>
      <c r="NPN8" s="3494"/>
      <c r="NPO8" s="3494"/>
      <c r="NPP8" s="3494"/>
      <c r="NPQ8" s="3494"/>
      <c r="NPR8" s="3494"/>
      <c r="NPS8" s="3494"/>
      <c r="NPT8" s="3494"/>
      <c r="NPU8" s="3494"/>
      <c r="NPV8" s="3494"/>
      <c r="NPW8" s="3494"/>
      <c r="NPX8" s="3494"/>
      <c r="NPY8" s="3494"/>
      <c r="NPZ8" s="3494"/>
      <c r="NQA8" s="3494"/>
      <c r="NQB8" s="3494"/>
      <c r="NQC8" s="3494"/>
      <c r="NQD8" s="3494"/>
      <c r="NQE8" s="3494"/>
      <c r="NQF8" s="3494"/>
      <c r="NQG8" s="3494"/>
      <c r="NQH8" s="3494"/>
      <c r="NQI8" s="3494"/>
      <c r="NQJ8" s="3494"/>
      <c r="NQK8" s="3494"/>
      <c r="NQL8" s="3494"/>
      <c r="NQM8" s="3494"/>
      <c r="NQN8" s="3494"/>
      <c r="NQO8" s="3494"/>
      <c r="NQP8" s="3494"/>
      <c r="NQQ8" s="3494"/>
      <c r="NQR8" s="3494"/>
      <c r="NQS8" s="3494"/>
      <c r="NQT8" s="3494"/>
      <c r="NQU8" s="3494"/>
      <c r="NQV8" s="3494"/>
      <c r="NQW8" s="3494"/>
      <c r="NQX8" s="3494"/>
      <c r="NQY8" s="3494"/>
      <c r="NQZ8" s="3494"/>
      <c r="NRA8" s="3494"/>
      <c r="NRB8" s="3494"/>
      <c r="NRC8" s="3494"/>
      <c r="NRD8" s="3494"/>
      <c r="NRE8" s="3494"/>
      <c r="NRF8" s="3494"/>
      <c r="NRG8" s="3494"/>
      <c r="NRH8" s="3494"/>
      <c r="NRI8" s="3494"/>
      <c r="NRJ8" s="3494"/>
      <c r="NRK8" s="3494"/>
      <c r="NRL8" s="3494"/>
      <c r="NRM8" s="3494"/>
      <c r="NRN8" s="3494"/>
      <c r="NRO8" s="3494"/>
      <c r="NRP8" s="3494"/>
      <c r="NRQ8" s="3494"/>
      <c r="NRR8" s="3494"/>
      <c r="NRS8" s="3494"/>
      <c r="NRT8" s="3494"/>
      <c r="NRU8" s="3494"/>
      <c r="NRV8" s="3494"/>
      <c r="NRW8" s="3494"/>
      <c r="NRX8" s="3494"/>
      <c r="NRY8" s="3494"/>
      <c r="NRZ8" s="3494"/>
      <c r="NSA8" s="3494"/>
      <c r="NSB8" s="3494"/>
      <c r="NSC8" s="3494"/>
      <c r="NSD8" s="3494"/>
      <c r="NSE8" s="3494"/>
      <c r="NSF8" s="3494"/>
      <c r="NSG8" s="3494"/>
      <c r="NSH8" s="3494"/>
      <c r="NSI8" s="3494"/>
      <c r="NSJ8" s="3494"/>
      <c r="NSK8" s="3494"/>
      <c r="NSL8" s="3494"/>
      <c r="NSM8" s="3494"/>
      <c r="NSN8" s="3494"/>
      <c r="NSO8" s="3494"/>
      <c r="NSP8" s="3494"/>
      <c r="NSQ8" s="3494"/>
      <c r="NSR8" s="3494"/>
      <c r="NSS8" s="3494"/>
      <c r="NST8" s="3494"/>
      <c r="NSU8" s="3494"/>
      <c r="NSV8" s="3494"/>
      <c r="NSW8" s="3494"/>
      <c r="NSX8" s="3494"/>
      <c r="NSY8" s="3494"/>
      <c r="NSZ8" s="3494"/>
      <c r="NTA8" s="3494"/>
      <c r="NTB8" s="3494"/>
      <c r="NTC8" s="3494"/>
      <c r="NTD8" s="3494"/>
      <c r="NTE8" s="3494"/>
      <c r="NTF8" s="3494"/>
      <c r="NTG8" s="3494"/>
      <c r="NTH8" s="3494"/>
      <c r="NTI8" s="3494"/>
      <c r="NTJ8" s="3494"/>
      <c r="NTK8" s="3494"/>
      <c r="NTL8" s="3494"/>
      <c r="NTM8" s="3494"/>
      <c r="NTN8" s="3494"/>
      <c r="NTO8" s="3494"/>
      <c r="NTP8" s="3494"/>
      <c r="NTQ8" s="3494"/>
      <c r="NTR8" s="3494"/>
      <c r="NTS8" s="3494"/>
      <c r="NTT8" s="3494"/>
      <c r="NTU8" s="3494"/>
      <c r="NTV8" s="3494"/>
      <c r="NTW8" s="3494"/>
      <c r="NTX8" s="3494"/>
      <c r="NTY8" s="3494"/>
      <c r="NTZ8" s="3494"/>
      <c r="NUA8" s="3494"/>
      <c r="NUB8" s="3494"/>
      <c r="NUC8" s="3494"/>
      <c r="NUD8" s="3494"/>
      <c r="NUE8" s="3494"/>
      <c r="NUF8" s="3494"/>
      <c r="NUG8" s="3494"/>
      <c r="NUH8" s="3494"/>
      <c r="NUI8" s="3494"/>
      <c r="NUJ8" s="3494"/>
      <c r="NUK8" s="3494"/>
      <c r="NUL8" s="3494"/>
      <c r="NUM8" s="3494"/>
      <c r="NUN8" s="3494"/>
      <c r="NUO8" s="3494"/>
      <c r="NUP8" s="3494"/>
      <c r="NUQ8" s="3494"/>
      <c r="NUR8" s="3494"/>
      <c r="NUS8" s="3494"/>
      <c r="NUT8" s="3494"/>
      <c r="NUU8" s="3494"/>
      <c r="NUV8" s="3494"/>
      <c r="NUW8" s="3494"/>
      <c r="NUX8" s="3494"/>
      <c r="NUY8" s="3494"/>
      <c r="NUZ8" s="3494"/>
      <c r="NVA8" s="3494"/>
      <c r="NVB8" s="3494"/>
      <c r="NVC8" s="3494"/>
      <c r="NVD8" s="3494"/>
      <c r="NVE8" s="3494"/>
      <c r="NVF8" s="3494"/>
      <c r="NVG8" s="3494"/>
      <c r="NVH8" s="3494"/>
      <c r="NVI8" s="3494"/>
      <c r="NVJ8" s="3494"/>
      <c r="NVK8" s="3494"/>
      <c r="NVL8" s="3494"/>
      <c r="NVM8" s="3494"/>
      <c r="NVN8" s="3494"/>
      <c r="NVO8" s="3494"/>
      <c r="NVP8" s="3494"/>
      <c r="NVQ8" s="3494"/>
      <c r="NVR8" s="3494"/>
      <c r="NVS8" s="3494"/>
      <c r="NVT8" s="3494"/>
      <c r="NVU8" s="3494"/>
      <c r="NVV8" s="3494"/>
      <c r="NVW8" s="3494"/>
      <c r="NVX8" s="3494"/>
      <c r="NVY8" s="3494"/>
      <c r="NVZ8" s="3494"/>
      <c r="NWA8" s="3494"/>
      <c r="NWB8" s="3494"/>
      <c r="NWC8" s="3494"/>
      <c r="NWD8" s="3494"/>
      <c r="NWE8" s="3494"/>
      <c r="NWF8" s="3494"/>
      <c r="NWG8" s="3494"/>
      <c r="NWH8" s="3494"/>
      <c r="NWI8" s="3494"/>
      <c r="NWJ8" s="3494"/>
      <c r="NWK8" s="3494"/>
      <c r="NWL8" s="3494"/>
      <c r="NWM8" s="3494"/>
      <c r="NWN8" s="3494"/>
      <c r="NWO8" s="3494"/>
      <c r="NWP8" s="3494"/>
      <c r="NWQ8" s="3494"/>
      <c r="NWR8" s="3494"/>
      <c r="NWS8" s="3494"/>
      <c r="NWT8" s="3494"/>
      <c r="NWU8" s="3494"/>
      <c r="NWV8" s="3494"/>
      <c r="NWW8" s="3494"/>
      <c r="NWX8" s="3494"/>
      <c r="NWY8" s="3494"/>
      <c r="NWZ8" s="3494"/>
      <c r="NXA8" s="3494"/>
      <c r="NXB8" s="3494"/>
      <c r="NXC8" s="3494"/>
      <c r="NXD8" s="3494"/>
      <c r="NXE8" s="3494"/>
      <c r="NXF8" s="3494"/>
      <c r="NXG8" s="3494"/>
      <c r="NXH8" s="3494"/>
      <c r="NXI8" s="3494"/>
      <c r="NXJ8" s="3494"/>
      <c r="NXK8" s="3494"/>
      <c r="NXL8" s="3494"/>
      <c r="NXM8" s="3494"/>
      <c r="NXN8" s="3494"/>
      <c r="NXO8" s="3494"/>
      <c r="NXP8" s="3494"/>
      <c r="NXQ8" s="3494"/>
      <c r="NXR8" s="3494"/>
      <c r="NXS8" s="3494"/>
      <c r="NXT8" s="3494"/>
      <c r="NXU8" s="3494"/>
      <c r="NXV8" s="3494"/>
      <c r="NXW8" s="3494"/>
      <c r="NXX8" s="3494"/>
      <c r="NXY8" s="3494"/>
      <c r="NXZ8" s="3494"/>
      <c r="NYA8" s="3494"/>
      <c r="NYB8" s="3494"/>
      <c r="NYC8" s="3494"/>
      <c r="NYD8" s="3494"/>
      <c r="NYE8" s="3494"/>
      <c r="NYF8" s="3494"/>
      <c r="NYG8" s="3494"/>
      <c r="NYH8" s="3494"/>
      <c r="NYI8" s="3494"/>
      <c r="NYJ8" s="3494"/>
      <c r="NYK8" s="3494"/>
      <c r="NYL8" s="3494"/>
      <c r="NYM8" s="3494"/>
      <c r="NYN8" s="3494"/>
      <c r="NYO8" s="3494"/>
      <c r="NYP8" s="3494"/>
      <c r="NYQ8" s="3494"/>
      <c r="NYR8" s="3494"/>
      <c r="NYS8" s="3494"/>
      <c r="NYT8" s="3494"/>
      <c r="NYU8" s="3494"/>
      <c r="NYV8" s="3494"/>
      <c r="NYW8" s="3494"/>
      <c r="NYX8" s="3494"/>
      <c r="NYY8" s="3494"/>
      <c r="NYZ8" s="3494"/>
      <c r="NZA8" s="3494"/>
      <c r="NZB8" s="3494"/>
      <c r="NZC8" s="3494"/>
      <c r="NZD8" s="3494"/>
      <c r="NZE8" s="3494"/>
      <c r="NZF8" s="3494"/>
      <c r="NZG8" s="3494"/>
      <c r="NZH8" s="3494"/>
      <c r="NZI8" s="3494"/>
      <c r="NZJ8" s="3494"/>
      <c r="NZK8" s="3494"/>
      <c r="NZL8" s="3494"/>
      <c r="NZM8" s="3494"/>
      <c r="NZN8" s="3494"/>
      <c r="NZO8" s="3494"/>
      <c r="NZP8" s="3494"/>
      <c r="NZQ8" s="3494"/>
      <c r="NZR8" s="3494"/>
      <c r="NZS8" s="3494"/>
      <c r="NZT8" s="3494"/>
      <c r="NZU8" s="3494"/>
      <c r="NZV8" s="3494"/>
      <c r="NZW8" s="3494"/>
      <c r="NZX8" s="3494"/>
      <c r="NZY8" s="3494"/>
      <c r="NZZ8" s="3494"/>
      <c r="OAA8" s="3494"/>
      <c r="OAB8" s="3494"/>
      <c r="OAC8" s="3494"/>
      <c r="OAD8" s="3494"/>
      <c r="OAE8" s="3494"/>
      <c r="OAF8" s="3494"/>
      <c r="OAG8" s="3494"/>
      <c r="OAH8" s="3494"/>
      <c r="OAI8" s="3494"/>
      <c r="OAJ8" s="3494"/>
      <c r="OAK8" s="3494"/>
      <c r="OAL8" s="3494"/>
      <c r="OAM8" s="3494"/>
      <c r="OAN8" s="3494"/>
      <c r="OAO8" s="3494"/>
      <c r="OAP8" s="3494"/>
      <c r="OAQ8" s="3494"/>
      <c r="OAR8" s="3494"/>
      <c r="OAS8" s="3494"/>
      <c r="OAT8" s="3494"/>
      <c r="OAU8" s="3494"/>
      <c r="OAV8" s="3494"/>
      <c r="OAW8" s="3494"/>
      <c r="OAX8" s="3494"/>
      <c r="OAY8" s="3494"/>
      <c r="OAZ8" s="3494"/>
      <c r="OBA8" s="3494"/>
      <c r="OBB8" s="3494"/>
      <c r="OBC8" s="3494"/>
      <c r="OBD8" s="3494"/>
      <c r="OBE8" s="3494"/>
      <c r="OBF8" s="3494"/>
      <c r="OBG8" s="3494"/>
      <c r="OBH8" s="3494"/>
      <c r="OBI8" s="3494"/>
      <c r="OBJ8" s="3494"/>
      <c r="OBK8" s="3494"/>
      <c r="OBL8" s="3494"/>
      <c r="OBM8" s="3494"/>
      <c r="OBN8" s="3494"/>
      <c r="OBO8" s="3494"/>
      <c r="OBP8" s="3494"/>
      <c r="OBQ8" s="3494"/>
      <c r="OBR8" s="3494"/>
      <c r="OBS8" s="3494"/>
      <c r="OBT8" s="3494"/>
      <c r="OBU8" s="3494"/>
      <c r="OBV8" s="3494"/>
      <c r="OBW8" s="3494"/>
      <c r="OBX8" s="3494"/>
      <c r="OBY8" s="3494"/>
      <c r="OBZ8" s="3494"/>
      <c r="OCA8" s="3494"/>
      <c r="OCB8" s="3494"/>
      <c r="OCC8" s="3494"/>
      <c r="OCD8" s="3494"/>
      <c r="OCE8" s="3494"/>
      <c r="OCF8" s="3494"/>
      <c r="OCG8" s="3494"/>
      <c r="OCH8" s="3494"/>
      <c r="OCI8" s="3494"/>
      <c r="OCJ8" s="3494"/>
      <c r="OCK8" s="3494"/>
      <c r="OCL8" s="3494"/>
      <c r="OCM8" s="3494"/>
      <c r="OCN8" s="3494"/>
      <c r="OCO8" s="3494"/>
      <c r="OCP8" s="3494"/>
      <c r="OCQ8" s="3494"/>
      <c r="OCR8" s="3494"/>
      <c r="OCS8" s="3494"/>
      <c r="OCT8" s="3494"/>
      <c r="OCU8" s="3494"/>
      <c r="OCV8" s="3494"/>
      <c r="OCW8" s="3494"/>
      <c r="OCX8" s="3494"/>
      <c r="OCY8" s="3494"/>
      <c r="OCZ8" s="3494"/>
      <c r="ODA8" s="3494"/>
      <c r="ODB8" s="3494"/>
      <c r="ODC8" s="3494"/>
      <c r="ODD8" s="3494"/>
      <c r="ODE8" s="3494"/>
      <c r="ODF8" s="3494"/>
      <c r="ODG8" s="3494"/>
      <c r="ODH8" s="3494"/>
      <c r="ODI8" s="3494"/>
      <c r="ODJ8" s="3494"/>
      <c r="ODK8" s="3494"/>
      <c r="ODL8" s="3494"/>
      <c r="ODM8" s="3494"/>
      <c r="ODN8" s="3494"/>
      <c r="ODO8" s="3494"/>
      <c r="ODP8" s="3494"/>
      <c r="ODQ8" s="3494"/>
      <c r="ODR8" s="3494"/>
      <c r="ODS8" s="3494"/>
      <c r="ODT8" s="3494"/>
      <c r="ODU8" s="3494"/>
      <c r="ODV8" s="3494"/>
      <c r="ODW8" s="3494"/>
      <c r="ODX8" s="3494"/>
      <c r="ODY8" s="3494"/>
      <c r="ODZ8" s="3494"/>
      <c r="OEA8" s="3494"/>
      <c r="OEB8" s="3494"/>
      <c r="OEC8" s="3494"/>
      <c r="OED8" s="3494"/>
      <c r="OEE8" s="3494"/>
      <c r="OEF8" s="3494"/>
      <c r="OEG8" s="3494"/>
      <c r="OEH8" s="3494"/>
      <c r="OEI8" s="3494"/>
      <c r="OEJ8" s="3494"/>
      <c r="OEK8" s="3494"/>
      <c r="OEL8" s="3494"/>
      <c r="OEM8" s="3494"/>
      <c r="OEN8" s="3494"/>
      <c r="OEO8" s="3494"/>
      <c r="OEP8" s="3494"/>
      <c r="OEQ8" s="3494"/>
      <c r="OER8" s="3494"/>
      <c r="OES8" s="3494"/>
      <c r="OET8" s="3494"/>
      <c r="OEU8" s="3494"/>
      <c r="OEV8" s="3494"/>
      <c r="OEW8" s="3494"/>
      <c r="OEX8" s="3494"/>
      <c r="OEY8" s="3494"/>
      <c r="OEZ8" s="3494"/>
      <c r="OFA8" s="3494"/>
      <c r="OFB8" s="3494"/>
      <c r="OFC8" s="3494"/>
      <c r="OFD8" s="3494"/>
      <c r="OFE8" s="3494"/>
      <c r="OFF8" s="3494"/>
      <c r="OFG8" s="3494"/>
      <c r="OFH8" s="3494"/>
      <c r="OFI8" s="3494"/>
      <c r="OFJ8" s="3494"/>
      <c r="OFK8" s="3494"/>
      <c r="OFL8" s="3494"/>
      <c r="OFM8" s="3494"/>
      <c r="OFN8" s="3494"/>
      <c r="OFO8" s="3494"/>
      <c r="OFP8" s="3494"/>
      <c r="OFQ8" s="3494"/>
      <c r="OFR8" s="3494"/>
      <c r="OFS8" s="3494"/>
      <c r="OFT8" s="3494"/>
      <c r="OFU8" s="3494"/>
      <c r="OFV8" s="3494"/>
      <c r="OFW8" s="3494"/>
      <c r="OFX8" s="3494"/>
      <c r="OFY8" s="3494"/>
      <c r="OFZ8" s="3494"/>
      <c r="OGA8" s="3494"/>
      <c r="OGB8" s="3494"/>
      <c r="OGC8" s="3494"/>
      <c r="OGD8" s="3494"/>
      <c r="OGE8" s="3494"/>
      <c r="OGF8" s="3494"/>
      <c r="OGG8" s="3494"/>
      <c r="OGH8" s="3494"/>
      <c r="OGI8" s="3494"/>
      <c r="OGJ8" s="3494"/>
      <c r="OGK8" s="3494"/>
      <c r="OGL8" s="3494"/>
      <c r="OGM8" s="3494"/>
      <c r="OGN8" s="3494"/>
      <c r="OGO8" s="3494"/>
      <c r="OGP8" s="3494"/>
      <c r="OGQ8" s="3494"/>
      <c r="OGR8" s="3494"/>
      <c r="OGS8" s="3494"/>
      <c r="OGT8" s="3494"/>
      <c r="OGU8" s="3494"/>
      <c r="OGV8" s="3494"/>
      <c r="OGW8" s="3494"/>
      <c r="OGX8" s="3494"/>
      <c r="OGY8" s="3494"/>
      <c r="OGZ8" s="3494"/>
      <c r="OHA8" s="3494"/>
      <c r="OHB8" s="3494"/>
      <c r="OHC8" s="3494"/>
      <c r="OHD8" s="3494"/>
      <c r="OHE8" s="3494"/>
      <c r="OHF8" s="3494"/>
      <c r="OHG8" s="3494"/>
      <c r="OHH8" s="3494"/>
      <c r="OHI8" s="3494"/>
      <c r="OHJ8" s="3494"/>
      <c r="OHK8" s="3494"/>
      <c r="OHL8" s="3494"/>
      <c r="OHM8" s="3494"/>
      <c r="OHN8" s="3494"/>
      <c r="OHO8" s="3494"/>
      <c r="OHP8" s="3494"/>
      <c r="OHQ8" s="3494"/>
      <c r="OHR8" s="3494"/>
      <c r="OHS8" s="3494"/>
      <c r="OHT8" s="3494"/>
      <c r="OHU8" s="3494"/>
      <c r="OHV8" s="3494"/>
      <c r="OHW8" s="3494"/>
      <c r="OHX8" s="3494"/>
      <c r="OHY8" s="3494"/>
      <c r="OHZ8" s="3494"/>
      <c r="OIA8" s="3494"/>
      <c r="OIB8" s="3494"/>
      <c r="OIC8" s="3494"/>
      <c r="OID8" s="3494"/>
      <c r="OIE8" s="3494"/>
      <c r="OIF8" s="3494"/>
      <c r="OIG8" s="3494"/>
      <c r="OIH8" s="3494"/>
      <c r="OII8" s="3494"/>
      <c r="OIJ8" s="3494"/>
      <c r="OIK8" s="3494"/>
      <c r="OIL8" s="3494"/>
      <c r="OIM8" s="3494"/>
      <c r="OIN8" s="3494"/>
      <c r="OIO8" s="3494"/>
      <c r="OIP8" s="3494"/>
      <c r="OIQ8" s="3494"/>
      <c r="OIR8" s="3494"/>
      <c r="OIS8" s="3494"/>
      <c r="OIT8" s="3494"/>
      <c r="OIU8" s="3494"/>
      <c r="OIV8" s="3494"/>
      <c r="OIW8" s="3494"/>
      <c r="OIX8" s="3494"/>
      <c r="OIY8" s="3494"/>
      <c r="OIZ8" s="3494"/>
      <c r="OJA8" s="3494"/>
      <c r="OJB8" s="3494"/>
      <c r="OJC8" s="3494"/>
      <c r="OJD8" s="3494"/>
      <c r="OJE8" s="3494"/>
      <c r="OJF8" s="3494"/>
      <c r="OJG8" s="3494"/>
      <c r="OJH8" s="3494"/>
      <c r="OJI8" s="3494"/>
      <c r="OJJ8" s="3494"/>
      <c r="OJK8" s="3494"/>
      <c r="OJL8" s="3494"/>
      <c r="OJM8" s="3494"/>
      <c r="OJN8" s="3494"/>
      <c r="OJO8" s="3494"/>
      <c r="OJP8" s="3494"/>
      <c r="OJQ8" s="3494"/>
      <c r="OJR8" s="3494"/>
      <c r="OJS8" s="3494"/>
      <c r="OJT8" s="3494"/>
      <c r="OJU8" s="3494"/>
      <c r="OJV8" s="3494"/>
      <c r="OJW8" s="3494"/>
      <c r="OJX8" s="3494"/>
      <c r="OJY8" s="3494"/>
      <c r="OJZ8" s="3494"/>
      <c r="OKA8" s="3494"/>
      <c r="OKB8" s="3494"/>
      <c r="OKC8" s="3494"/>
      <c r="OKD8" s="3494"/>
      <c r="OKE8" s="3494"/>
      <c r="OKF8" s="3494"/>
      <c r="OKG8" s="3494"/>
      <c r="OKH8" s="3494"/>
      <c r="OKI8" s="3494"/>
      <c r="OKJ8" s="3494"/>
      <c r="OKK8" s="3494"/>
      <c r="OKL8" s="3494"/>
      <c r="OKM8" s="3494"/>
      <c r="OKN8" s="3494"/>
      <c r="OKO8" s="3494"/>
      <c r="OKP8" s="3494"/>
      <c r="OKQ8" s="3494"/>
      <c r="OKR8" s="3494"/>
      <c r="OKS8" s="3494"/>
      <c r="OKT8" s="3494"/>
      <c r="OKU8" s="3494"/>
      <c r="OKV8" s="3494"/>
      <c r="OKW8" s="3494"/>
      <c r="OKX8" s="3494"/>
      <c r="OKY8" s="3494"/>
      <c r="OKZ8" s="3494"/>
      <c r="OLA8" s="3494"/>
      <c r="OLB8" s="3494"/>
      <c r="OLC8" s="3494"/>
      <c r="OLD8" s="3494"/>
      <c r="OLE8" s="3494"/>
      <c r="OLF8" s="3494"/>
      <c r="OLG8" s="3494"/>
      <c r="OLH8" s="3494"/>
      <c r="OLI8" s="3494"/>
      <c r="OLJ8" s="3494"/>
      <c r="OLK8" s="3494"/>
      <c r="OLL8" s="3494"/>
      <c r="OLM8" s="3494"/>
      <c r="OLN8" s="3494"/>
      <c r="OLO8" s="3494"/>
      <c r="OLP8" s="3494"/>
      <c r="OLQ8" s="3494"/>
      <c r="OLR8" s="3494"/>
      <c r="OLS8" s="3494"/>
      <c r="OLT8" s="3494"/>
      <c r="OLU8" s="3494"/>
      <c r="OLV8" s="3494"/>
      <c r="OLW8" s="3494"/>
      <c r="OLX8" s="3494"/>
      <c r="OLY8" s="3494"/>
      <c r="OLZ8" s="3494"/>
      <c r="OMA8" s="3494"/>
      <c r="OMB8" s="3494"/>
      <c r="OMC8" s="3494"/>
      <c r="OMD8" s="3494"/>
      <c r="OME8" s="3494"/>
      <c r="OMF8" s="3494"/>
      <c r="OMG8" s="3494"/>
      <c r="OMH8" s="3494"/>
      <c r="OMI8" s="3494"/>
      <c r="OMJ8" s="3494"/>
      <c r="OMK8" s="3494"/>
      <c r="OML8" s="3494"/>
      <c r="OMM8" s="3494"/>
      <c r="OMN8" s="3494"/>
      <c r="OMO8" s="3494"/>
      <c r="OMP8" s="3494"/>
      <c r="OMQ8" s="3494"/>
      <c r="OMR8" s="3494"/>
      <c r="OMS8" s="3494"/>
      <c r="OMT8" s="3494"/>
      <c r="OMU8" s="3494"/>
      <c r="OMV8" s="3494"/>
      <c r="OMW8" s="3494"/>
      <c r="OMX8" s="3494"/>
      <c r="OMY8" s="3494"/>
      <c r="OMZ8" s="3494"/>
      <c r="ONA8" s="3494"/>
      <c r="ONB8" s="3494"/>
      <c r="ONC8" s="3494"/>
      <c r="OND8" s="3494"/>
      <c r="ONE8" s="3494"/>
      <c r="ONF8" s="3494"/>
      <c r="ONG8" s="3494"/>
      <c r="ONH8" s="3494"/>
      <c r="ONI8" s="3494"/>
      <c r="ONJ8" s="3494"/>
      <c r="ONK8" s="3494"/>
      <c r="ONL8" s="3494"/>
      <c r="ONM8" s="3494"/>
      <c r="ONN8" s="3494"/>
      <c r="ONO8" s="3494"/>
      <c r="ONP8" s="3494"/>
      <c r="ONQ8" s="3494"/>
      <c r="ONR8" s="3494"/>
      <c r="ONS8" s="3494"/>
      <c r="ONT8" s="3494"/>
      <c r="ONU8" s="3494"/>
      <c r="ONV8" s="3494"/>
      <c r="ONW8" s="3494"/>
      <c r="ONX8" s="3494"/>
      <c r="ONY8" s="3494"/>
      <c r="ONZ8" s="3494"/>
      <c r="OOA8" s="3494"/>
      <c r="OOB8" s="3494"/>
      <c r="OOC8" s="3494"/>
      <c r="OOD8" s="3494"/>
      <c r="OOE8" s="3494"/>
      <c r="OOF8" s="3494"/>
      <c r="OOG8" s="3494"/>
      <c r="OOH8" s="3494"/>
      <c r="OOI8" s="3494"/>
      <c r="OOJ8" s="3494"/>
      <c r="OOK8" s="3494"/>
      <c r="OOL8" s="3494"/>
      <c r="OOM8" s="3494"/>
      <c r="OON8" s="3494"/>
      <c r="OOO8" s="3494"/>
      <c r="OOP8" s="3494"/>
      <c r="OOQ8" s="3494"/>
      <c r="OOR8" s="3494"/>
      <c r="OOS8" s="3494"/>
      <c r="OOT8" s="3494"/>
      <c r="OOU8" s="3494"/>
      <c r="OOV8" s="3494"/>
      <c r="OOW8" s="3494"/>
      <c r="OOX8" s="3494"/>
      <c r="OOY8" s="3494"/>
      <c r="OOZ8" s="3494"/>
      <c r="OPA8" s="3494"/>
      <c r="OPB8" s="3494"/>
      <c r="OPC8" s="3494"/>
      <c r="OPD8" s="3494"/>
      <c r="OPE8" s="3494"/>
      <c r="OPF8" s="3494"/>
      <c r="OPG8" s="3494"/>
      <c r="OPH8" s="3494"/>
      <c r="OPI8" s="3494"/>
      <c r="OPJ8" s="3494"/>
      <c r="OPK8" s="3494"/>
      <c r="OPL8" s="3494"/>
      <c r="OPM8" s="3494"/>
      <c r="OPN8" s="3494"/>
      <c r="OPO8" s="3494"/>
      <c r="OPP8" s="3494"/>
      <c r="OPQ8" s="3494"/>
      <c r="OPR8" s="3494"/>
      <c r="OPS8" s="3494"/>
      <c r="OPT8" s="3494"/>
      <c r="OPU8" s="3494"/>
      <c r="OPV8" s="3494"/>
      <c r="OPW8" s="3494"/>
      <c r="OPX8" s="3494"/>
      <c r="OPY8" s="3494"/>
      <c r="OPZ8" s="3494"/>
      <c r="OQA8" s="3494"/>
      <c r="OQB8" s="3494"/>
      <c r="OQC8" s="3494"/>
      <c r="OQD8" s="3494"/>
      <c r="OQE8" s="3494"/>
      <c r="OQF8" s="3494"/>
      <c r="OQG8" s="3494"/>
      <c r="OQH8" s="3494"/>
      <c r="OQI8" s="3494"/>
      <c r="OQJ8" s="3494"/>
      <c r="OQK8" s="3494"/>
      <c r="OQL8" s="3494"/>
      <c r="OQM8" s="3494"/>
      <c r="OQN8" s="3494"/>
      <c r="OQO8" s="3494"/>
      <c r="OQP8" s="3494"/>
      <c r="OQQ8" s="3494"/>
      <c r="OQR8" s="3494"/>
      <c r="OQS8" s="3494"/>
      <c r="OQT8" s="3494"/>
      <c r="OQU8" s="3494"/>
      <c r="OQV8" s="3494"/>
      <c r="OQW8" s="3494"/>
      <c r="OQX8" s="3494"/>
      <c r="OQY8" s="3494"/>
      <c r="OQZ8" s="3494"/>
      <c r="ORA8" s="3494"/>
      <c r="ORB8" s="3494"/>
      <c r="ORC8" s="3494"/>
      <c r="ORD8" s="3494"/>
      <c r="ORE8" s="3494"/>
      <c r="ORF8" s="3494"/>
      <c r="ORG8" s="3494"/>
      <c r="ORH8" s="3494"/>
      <c r="ORI8" s="3494"/>
      <c r="ORJ8" s="3494"/>
      <c r="ORK8" s="3494"/>
      <c r="ORL8" s="3494"/>
      <c r="ORM8" s="3494"/>
      <c r="ORN8" s="3494"/>
      <c r="ORO8" s="3494"/>
      <c r="ORP8" s="3494"/>
      <c r="ORQ8" s="3494"/>
      <c r="ORR8" s="3494"/>
      <c r="ORS8" s="3494"/>
      <c r="ORT8" s="3494"/>
      <c r="ORU8" s="3494"/>
      <c r="ORV8" s="3494"/>
      <c r="ORW8" s="3494"/>
      <c r="ORX8" s="3494"/>
      <c r="ORY8" s="3494"/>
      <c r="ORZ8" s="3494"/>
      <c r="OSA8" s="3494"/>
      <c r="OSB8" s="3494"/>
      <c r="OSC8" s="3494"/>
      <c r="OSD8" s="3494"/>
      <c r="OSE8" s="3494"/>
      <c r="OSF8" s="3494"/>
      <c r="OSG8" s="3494"/>
      <c r="OSH8" s="3494"/>
      <c r="OSI8" s="3494"/>
      <c r="OSJ8" s="3494"/>
      <c r="OSK8" s="3494"/>
      <c r="OSL8" s="3494"/>
      <c r="OSM8" s="3494"/>
      <c r="OSN8" s="3494"/>
      <c r="OSO8" s="3494"/>
      <c r="OSP8" s="3494"/>
      <c r="OSQ8" s="3494"/>
      <c r="OSR8" s="3494"/>
      <c r="OSS8" s="3494"/>
      <c r="OST8" s="3494"/>
      <c r="OSU8" s="3494"/>
      <c r="OSV8" s="3494"/>
      <c r="OSW8" s="3494"/>
      <c r="OSX8" s="3494"/>
      <c r="OSY8" s="3494"/>
      <c r="OSZ8" s="3494"/>
      <c r="OTA8" s="3494"/>
      <c r="OTB8" s="3494"/>
      <c r="OTC8" s="3494"/>
      <c r="OTD8" s="3494"/>
      <c r="OTE8" s="3494"/>
      <c r="OTF8" s="3494"/>
      <c r="OTG8" s="3494"/>
      <c r="OTH8" s="3494"/>
      <c r="OTI8" s="3494"/>
      <c r="OTJ8" s="3494"/>
      <c r="OTK8" s="3494"/>
      <c r="OTL8" s="3494"/>
      <c r="OTM8" s="3494"/>
      <c r="OTN8" s="3494"/>
      <c r="OTO8" s="3494"/>
      <c r="OTP8" s="3494"/>
      <c r="OTQ8" s="3494"/>
      <c r="OTR8" s="3494"/>
      <c r="OTS8" s="3494"/>
      <c r="OTT8" s="3494"/>
      <c r="OTU8" s="3494"/>
      <c r="OTV8" s="3494"/>
      <c r="OTW8" s="3494"/>
      <c r="OTX8" s="3494"/>
      <c r="OTY8" s="3494"/>
      <c r="OTZ8" s="3494"/>
      <c r="OUA8" s="3494"/>
      <c r="OUB8" s="3494"/>
      <c r="OUC8" s="3494"/>
      <c r="OUD8" s="3494"/>
      <c r="OUE8" s="3494"/>
      <c r="OUF8" s="3494"/>
      <c r="OUG8" s="3494"/>
      <c r="OUH8" s="3494"/>
      <c r="OUI8" s="3494"/>
      <c r="OUJ8" s="3494"/>
      <c r="OUK8" s="3494"/>
      <c r="OUL8" s="3494"/>
      <c r="OUM8" s="3494"/>
      <c r="OUN8" s="3494"/>
      <c r="OUO8" s="3494"/>
      <c r="OUP8" s="3494"/>
      <c r="OUQ8" s="3494"/>
      <c r="OUR8" s="3494"/>
      <c r="OUS8" s="3494"/>
      <c r="OUT8" s="3494"/>
      <c r="OUU8" s="3494"/>
      <c r="OUV8" s="3494"/>
      <c r="OUW8" s="3494"/>
      <c r="OUX8" s="3494"/>
      <c r="OUY8" s="3494"/>
      <c r="OUZ8" s="3494"/>
      <c r="OVA8" s="3494"/>
      <c r="OVB8" s="3494"/>
      <c r="OVC8" s="3494"/>
      <c r="OVD8" s="3494"/>
      <c r="OVE8" s="3494"/>
      <c r="OVF8" s="3494"/>
      <c r="OVG8" s="3494"/>
      <c r="OVH8" s="3494"/>
      <c r="OVI8" s="3494"/>
      <c r="OVJ8" s="3494"/>
      <c r="OVK8" s="3494"/>
      <c r="OVL8" s="3494"/>
      <c r="OVM8" s="3494"/>
      <c r="OVN8" s="3494"/>
      <c r="OVO8" s="3494"/>
      <c r="OVP8" s="3494"/>
      <c r="OVQ8" s="3494"/>
      <c r="OVR8" s="3494"/>
      <c r="OVS8" s="3494"/>
      <c r="OVT8" s="3494"/>
      <c r="OVU8" s="3494"/>
      <c r="OVV8" s="3494"/>
      <c r="OVW8" s="3494"/>
      <c r="OVX8" s="3494"/>
      <c r="OVY8" s="3494"/>
      <c r="OVZ8" s="3494"/>
      <c r="OWA8" s="3494"/>
      <c r="OWB8" s="3494"/>
      <c r="OWC8" s="3494"/>
      <c r="OWD8" s="3494"/>
      <c r="OWE8" s="3494"/>
      <c r="OWF8" s="3494"/>
      <c r="OWG8" s="3494"/>
      <c r="OWH8" s="3494"/>
      <c r="OWI8" s="3494"/>
      <c r="OWJ8" s="3494"/>
      <c r="OWK8" s="3494"/>
      <c r="OWL8" s="3494"/>
      <c r="OWM8" s="3494"/>
      <c r="OWN8" s="3494"/>
      <c r="OWO8" s="3494"/>
      <c r="OWP8" s="3494"/>
      <c r="OWQ8" s="3494"/>
      <c r="OWR8" s="3494"/>
      <c r="OWS8" s="3494"/>
      <c r="OWT8" s="3494"/>
      <c r="OWU8" s="3494"/>
      <c r="OWV8" s="3494"/>
      <c r="OWW8" s="3494"/>
      <c r="OWX8" s="3494"/>
      <c r="OWY8" s="3494"/>
      <c r="OWZ8" s="3494"/>
      <c r="OXA8" s="3494"/>
      <c r="OXB8" s="3494"/>
      <c r="OXC8" s="3494"/>
      <c r="OXD8" s="3494"/>
      <c r="OXE8" s="3494"/>
      <c r="OXF8" s="3494"/>
      <c r="OXG8" s="3494"/>
      <c r="OXH8" s="3494"/>
      <c r="OXI8" s="3494"/>
      <c r="OXJ8" s="3494"/>
      <c r="OXK8" s="3494"/>
      <c r="OXL8" s="3494"/>
      <c r="OXM8" s="3494"/>
      <c r="OXN8" s="3494"/>
      <c r="OXO8" s="3494"/>
      <c r="OXP8" s="3494"/>
      <c r="OXQ8" s="3494"/>
      <c r="OXR8" s="3494"/>
      <c r="OXS8" s="3494"/>
      <c r="OXT8" s="3494"/>
      <c r="OXU8" s="3494"/>
      <c r="OXV8" s="3494"/>
      <c r="OXW8" s="3494"/>
      <c r="OXX8" s="3494"/>
      <c r="OXY8" s="3494"/>
      <c r="OXZ8" s="3494"/>
      <c r="OYA8" s="3494"/>
      <c r="OYB8" s="3494"/>
      <c r="OYC8" s="3494"/>
      <c r="OYD8" s="3494"/>
      <c r="OYE8" s="3494"/>
      <c r="OYF8" s="3494"/>
      <c r="OYG8" s="3494"/>
      <c r="OYH8" s="3494"/>
      <c r="OYI8" s="3494"/>
      <c r="OYJ8" s="3494"/>
      <c r="OYK8" s="3494"/>
      <c r="OYL8" s="3494"/>
      <c r="OYM8" s="3494"/>
      <c r="OYN8" s="3494"/>
      <c r="OYO8" s="3494"/>
      <c r="OYP8" s="3494"/>
      <c r="OYQ8" s="3494"/>
      <c r="OYR8" s="3494"/>
      <c r="OYS8" s="3494"/>
      <c r="OYT8" s="3494"/>
      <c r="OYU8" s="3494"/>
      <c r="OYV8" s="3494"/>
      <c r="OYW8" s="3494"/>
      <c r="OYX8" s="3494"/>
      <c r="OYY8" s="3494"/>
      <c r="OYZ8" s="3494"/>
      <c r="OZA8" s="3494"/>
      <c r="OZB8" s="3494"/>
      <c r="OZC8" s="3494"/>
      <c r="OZD8" s="3494"/>
      <c r="OZE8" s="3494"/>
      <c r="OZF8" s="3494"/>
      <c r="OZG8" s="3494"/>
      <c r="OZH8" s="3494"/>
      <c r="OZI8" s="3494"/>
      <c r="OZJ8" s="3494"/>
      <c r="OZK8" s="3494"/>
      <c r="OZL8" s="3494"/>
      <c r="OZM8" s="3494"/>
      <c r="OZN8" s="3494"/>
      <c r="OZO8" s="3494"/>
      <c r="OZP8" s="3494"/>
      <c r="OZQ8" s="3494"/>
      <c r="OZR8" s="3494"/>
      <c r="OZS8" s="3494"/>
      <c r="OZT8" s="3494"/>
      <c r="OZU8" s="3494"/>
      <c r="OZV8" s="3494"/>
      <c r="OZW8" s="3494"/>
      <c r="OZX8" s="3494"/>
      <c r="OZY8" s="3494"/>
      <c r="OZZ8" s="3494"/>
      <c r="PAA8" s="3494"/>
      <c r="PAB8" s="3494"/>
      <c r="PAC8" s="3494"/>
      <c r="PAD8" s="3494"/>
      <c r="PAE8" s="3494"/>
      <c r="PAF8" s="3494"/>
      <c r="PAG8" s="3494"/>
      <c r="PAH8" s="3494"/>
      <c r="PAI8" s="3494"/>
      <c r="PAJ8" s="3494"/>
      <c r="PAK8" s="3494"/>
      <c r="PAL8" s="3494"/>
      <c r="PAM8" s="3494"/>
      <c r="PAN8" s="3494"/>
      <c r="PAO8" s="3494"/>
      <c r="PAP8" s="3494"/>
      <c r="PAQ8" s="3494"/>
      <c r="PAR8" s="3494"/>
      <c r="PAS8" s="3494"/>
      <c r="PAT8" s="3494"/>
      <c r="PAU8" s="3494"/>
      <c r="PAV8" s="3494"/>
      <c r="PAW8" s="3494"/>
      <c r="PAX8" s="3494"/>
      <c r="PAY8" s="3494"/>
      <c r="PAZ8" s="3494"/>
      <c r="PBA8" s="3494"/>
      <c r="PBB8" s="3494"/>
      <c r="PBC8" s="3494"/>
      <c r="PBD8" s="3494"/>
      <c r="PBE8" s="3494"/>
      <c r="PBF8" s="3494"/>
      <c r="PBG8" s="3494"/>
      <c r="PBH8" s="3494"/>
      <c r="PBI8" s="3494"/>
      <c r="PBJ8" s="3494"/>
      <c r="PBK8" s="3494"/>
      <c r="PBL8" s="3494"/>
      <c r="PBM8" s="3494"/>
      <c r="PBN8" s="3494"/>
      <c r="PBO8" s="3494"/>
      <c r="PBP8" s="3494"/>
      <c r="PBQ8" s="3494"/>
      <c r="PBR8" s="3494"/>
      <c r="PBS8" s="3494"/>
      <c r="PBT8" s="3494"/>
      <c r="PBU8" s="3494"/>
      <c r="PBV8" s="3494"/>
      <c r="PBW8" s="3494"/>
      <c r="PBX8" s="3494"/>
      <c r="PBY8" s="3494"/>
      <c r="PBZ8" s="3494"/>
      <c r="PCA8" s="3494"/>
      <c r="PCB8" s="3494"/>
      <c r="PCC8" s="3494"/>
      <c r="PCD8" s="3494"/>
      <c r="PCE8" s="3494"/>
      <c r="PCF8" s="3494"/>
      <c r="PCG8" s="3494"/>
      <c r="PCH8" s="3494"/>
      <c r="PCI8" s="3494"/>
      <c r="PCJ8" s="3494"/>
      <c r="PCK8" s="3494"/>
      <c r="PCL8" s="3494"/>
      <c r="PCM8" s="3494"/>
      <c r="PCN8" s="3494"/>
      <c r="PCO8" s="3494"/>
      <c r="PCP8" s="3494"/>
      <c r="PCQ8" s="3494"/>
      <c r="PCR8" s="3494"/>
      <c r="PCS8" s="3494"/>
      <c r="PCT8" s="3494"/>
      <c r="PCU8" s="3494"/>
      <c r="PCV8" s="3494"/>
      <c r="PCW8" s="3494"/>
      <c r="PCX8" s="3494"/>
      <c r="PCY8" s="3494"/>
      <c r="PCZ8" s="3494"/>
      <c r="PDA8" s="3494"/>
      <c r="PDB8" s="3494"/>
      <c r="PDC8" s="3494"/>
      <c r="PDD8" s="3494"/>
      <c r="PDE8" s="3494"/>
      <c r="PDF8" s="3494"/>
      <c r="PDG8" s="3494"/>
      <c r="PDH8" s="3494"/>
      <c r="PDI8" s="3494"/>
      <c r="PDJ8" s="3494"/>
      <c r="PDK8" s="3494"/>
      <c r="PDL8" s="3494"/>
      <c r="PDM8" s="3494"/>
      <c r="PDN8" s="3494"/>
      <c r="PDO8" s="3494"/>
      <c r="PDP8" s="3494"/>
      <c r="PDQ8" s="3494"/>
      <c r="PDR8" s="3494"/>
      <c r="PDS8" s="3494"/>
      <c r="PDT8" s="3494"/>
      <c r="PDU8" s="3494"/>
      <c r="PDV8" s="3494"/>
      <c r="PDW8" s="3494"/>
      <c r="PDX8" s="3494"/>
      <c r="PDY8" s="3494"/>
      <c r="PDZ8" s="3494"/>
      <c r="PEA8" s="3494"/>
      <c r="PEB8" s="3494"/>
      <c r="PEC8" s="3494"/>
      <c r="PED8" s="3494"/>
      <c r="PEE8" s="3494"/>
      <c r="PEF8" s="3494"/>
      <c r="PEG8" s="3494"/>
      <c r="PEH8" s="3494"/>
      <c r="PEI8" s="3494"/>
      <c r="PEJ8" s="3494"/>
      <c r="PEK8" s="3494"/>
      <c r="PEL8" s="3494"/>
      <c r="PEM8" s="3494"/>
      <c r="PEN8" s="3494"/>
      <c r="PEO8" s="3494"/>
      <c r="PEP8" s="3494"/>
      <c r="PEQ8" s="3494"/>
      <c r="PER8" s="3494"/>
      <c r="PES8" s="3494"/>
      <c r="PET8" s="3494"/>
      <c r="PEU8" s="3494"/>
      <c r="PEV8" s="3494"/>
      <c r="PEW8" s="3494"/>
      <c r="PEX8" s="3494"/>
      <c r="PEY8" s="3494"/>
      <c r="PEZ8" s="3494"/>
      <c r="PFA8" s="3494"/>
      <c r="PFB8" s="3494"/>
      <c r="PFC8" s="3494"/>
      <c r="PFD8" s="3494"/>
      <c r="PFE8" s="3494"/>
      <c r="PFF8" s="3494"/>
      <c r="PFG8" s="3494"/>
      <c r="PFH8" s="3494"/>
      <c r="PFI8" s="3494"/>
      <c r="PFJ8" s="3494"/>
      <c r="PFK8" s="3494"/>
      <c r="PFL8" s="3494"/>
      <c r="PFM8" s="3494"/>
      <c r="PFN8" s="3494"/>
      <c r="PFO8" s="3494"/>
      <c r="PFP8" s="3494"/>
      <c r="PFQ8" s="3494"/>
      <c r="PFR8" s="3494"/>
      <c r="PFS8" s="3494"/>
      <c r="PFT8" s="3494"/>
      <c r="PFU8" s="3494"/>
      <c r="PFV8" s="3494"/>
      <c r="PFW8" s="3494"/>
      <c r="PFX8" s="3494"/>
      <c r="PFY8" s="3494"/>
      <c r="PFZ8" s="3494"/>
      <c r="PGA8" s="3494"/>
      <c r="PGB8" s="3494"/>
      <c r="PGC8" s="3494"/>
      <c r="PGD8" s="3494"/>
      <c r="PGE8" s="3494"/>
      <c r="PGF8" s="3494"/>
      <c r="PGG8" s="3494"/>
      <c r="PGH8" s="3494"/>
      <c r="PGI8" s="3494"/>
      <c r="PGJ8" s="3494"/>
      <c r="PGK8" s="3494"/>
      <c r="PGL8" s="3494"/>
      <c r="PGM8" s="3494"/>
      <c r="PGN8" s="3494"/>
      <c r="PGO8" s="3494"/>
      <c r="PGP8" s="3494"/>
      <c r="PGQ8" s="3494"/>
      <c r="PGR8" s="3494"/>
      <c r="PGS8" s="3494"/>
      <c r="PGT8" s="3494"/>
      <c r="PGU8" s="3494"/>
      <c r="PGV8" s="3494"/>
      <c r="PGW8" s="3494"/>
      <c r="PGX8" s="3494"/>
      <c r="PGY8" s="3494"/>
      <c r="PGZ8" s="3494"/>
      <c r="PHA8" s="3494"/>
      <c r="PHB8" s="3494"/>
      <c r="PHC8" s="3494"/>
      <c r="PHD8" s="3494"/>
      <c r="PHE8" s="3494"/>
      <c r="PHF8" s="3494"/>
      <c r="PHG8" s="3494"/>
      <c r="PHH8" s="3494"/>
      <c r="PHI8" s="3494"/>
      <c r="PHJ8" s="3494"/>
      <c r="PHK8" s="3494"/>
      <c r="PHL8" s="3494"/>
      <c r="PHM8" s="3494"/>
      <c r="PHN8" s="3494"/>
      <c r="PHO8" s="3494"/>
      <c r="PHP8" s="3494"/>
      <c r="PHQ8" s="3494"/>
      <c r="PHR8" s="3494"/>
      <c r="PHS8" s="3494"/>
      <c r="PHT8" s="3494"/>
      <c r="PHU8" s="3494"/>
      <c r="PHV8" s="3494"/>
      <c r="PHW8" s="3494"/>
      <c r="PHX8" s="3494"/>
      <c r="PHY8" s="3494"/>
      <c r="PHZ8" s="3494"/>
      <c r="PIA8" s="3494"/>
      <c r="PIB8" s="3494"/>
      <c r="PIC8" s="3494"/>
      <c r="PID8" s="3494"/>
      <c r="PIE8" s="3494"/>
      <c r="PIF8" s="3494"/>
      <c r="PIG8" s="3494"/>
      <c r="PIH8" s="3494"/>
      <c r="PII8" s="3494"/>
      <c r="PIJ8" s="3494"/>
      <c r="PIK8" s="3494"/>
      <c r="PIL8" s="3494"/>
      <c r="PIM8" s="3494"/>
      <c r="PIN8" s="3494"/>
      <c r="PIO8" s="3494"/>
      <c r="PIP8" s="3494"/>
      <c r="PIQ8" s="3494"/>
      <c r="PIR8" s="3494"/>
      <c r="PIS8" s="3494"/>
      <c r="PIT8" s="3494"/>
      <c r="PIU8" s="3494"/>
      <c r="PIV8" s="3494"/>
      <c r="PIW8" s="3494"/>
      <c r="PIX8" s="3494"/>
      <c r="PIY8" s="3494"/>
      <c r="PIZ8" s="3494"/>
      <c r="PJA8" s="3494"/>
      <c r="PJB8" s="3494"/>
      <c r="PJC8" s="3494"/>
      <c r="PJD8" s="3494"/>
      <c r="PJE8" s="3494"/>
      <c r="PJF8" s="3494"/>
      <c r="PJG8" s="3494"/>
      <c r="PJH8" s="3494"/>
      <c r="PJI8" s="3494"/>
      <c r="PJJ8" s="3494"/>
      <c r="PJK8" s="3494"/>
      <c r="PJL8" s="3494"/>
      <c r="PJM8" s="3494"/>
      <c r="PJN8" s="3494"/>
      <c r="PJO8" s="3494"/>
      <c r="PJP8" s="3494"/>
      <c r="PJQ8" s="3494"/>
      <c r="PJR8" s="3494"/>
      <c r="PJS8" s="3494"/>
      <c r="PJT8" s="3494"/>
      <c r="PJU8" s="3494"/>
      <c r="PJV8" s="3494"/>
      <c r="PJW8" s="3494"/>
      <c r="PJX8" s="3494"/>
      <c r="PJY8" s="3494"/>
      <c r="PJZ8" s="3494"/>
      <c r="PKA8" s="3494"/>
      <c r="PKB8" s="3494"/>
      <c r="PKC8" s="3494"/>
      <c r="PKD8" s="3494"/>
      <c r="PKE8" s="3494"/>
      <c r="PKF8" s="3494"/>
      <c r="PKG8" s="3494"/>
      <c r="PKH8" s="3494"/>
      <c r="PKI8" s="3494"/>
      <c r="PKJ8" s="3494"/>
      <c r="PKK8" s="3494"/>
      <c r="PKL8" s="3494"/>
      <c r="PKM8" s="3494"/>
      <c r="PKN8" s="3494"/>
      <c r="PKO8" s="3494"/>
      <c r="PKP8" s="3494"/>
      <c r="PKQ8" s="3494"/>
      <c r="PKR8" s="3494"/>
      <c r="PKS8" s="3494"/>
      <c r="PKT8" s="3494"/>
      <c r="PKU8" s="3494"/>
      <c r="PKV8" s="3494"/>
      <c r="PKW8" s="3494"/>
      <c r="PKX8" s="3494"/>
      <c r="PKY8" s="3494"/>
      <c r="PKZ8" s="3494"/>
      <c r="PLA8" s="3494"/>
      <c r="PLB8" s="3494"/>
      <c r="PLC8" s="3494"/>
      <c r="PLD8" s="3494"/>
      <c r="PLE8" s="3494"/>
      <c r="PLF8" s="3494"/>
      <c r="PLG8" s="3494"/>
      <c r="PLH8" s="3494"/>
      <c r="PLI8" s="3494"/>
      <c r="PLJ8" s="3494"/>
      <c r="PLK8" s="3494"/>
      <c r="PLL8" s="3494"/>
      <c r="PLM8" s="3494"/>
      <c r="PLN8" s="3494"/>
      <c r="PLO8" s="3494"/>
      <c r="PLP8" s="3494"/>
      <c r="PLQ8" s="3494"/>
      <c r="PLR8" s="3494"/>
      <c r="PLS8" s="3494"/>
      <c r="PLT8" s="3494"/>
      <c r="PLU8" s="3494"/>
      <c r="PLV8" s="3494"/>
      <c r="PLW8" s="3494"/>
      <c r="PLX8" s="3494"/>
      <c r="PLY8" s="3494"/>
      <c r="PLZ8" s="3494"/>
      <c r="PMA8" s="3494"/>
      <c r="PMB8" s="3494"/>
      <c r="PMC8" s="3494"/>
      <c r="PMD8" s="3494"/>
      <c r="PME8" s="3494"/>
      <c r="PMF8" s="3494"/>
      <c r="PMG8" s="3494"/>
      <c r="PMH8" s="3494"/>
      <c r="PMI8" s="3494"/>
      <c r="PMJ8" s="3494"/>
      <c r="PMK8" s="3494"/>
      <c r="PML8" s="3494"/>
      <c r="PMM8" s="3494"/>
      <c r="PMN8" s="3494"/>
      <c r="PMO8" s="3494"/>
      <c r="PMP8" s="3494"/>
      <c r="PMQ8" s="3494"/>
      <c r="PMR8" s="3494"/>
      <c r="PMS8" s="3494"/>
      <c r="PMT8" s="3494"/>
      <c r="PMU8" s="3494"/>
      <c r="PMV8" s="3494"/>
      <c r="PMW8" s="3494"/>
      <c r="PMX8" s="3494"/>
      <c r="PMY8" s="3494"/>
      <c r="PMZ8" s="3494"/>
      <c r="PNA8" s="3494"/>
      <c r="PNB8" s="3494"/>
      <c r="PNC8" s="3494"/>
      <c r="PND8" s="3494"/>
      <c r="PNE8" s="3494"/>
      <c r="PNF8" s="3494"/>
      <c r="PNG8" s="3494"/>
      <c r="PNH8" s="3494"/>
      <c r="PNI8" s="3494"/>
      <c r="PNJ8" s="3494"/>
      <c r="PNK8" s="3494"/>
      <c r="PNL8" s="3494"/>
      <c r="PNM8" s="3494"/>
      <c r="PNN8" s="3494"/>
      <c r="PNO8" s="3494"/>
      <c r="PNP8" s="3494"/>
      <c r="PNQ8" s="3494"/>
      <c r="PNR8" s="3494"/>
      <c r="PNS8" s="3494"/>
      <c r="PNT8" s="3494"/>
      <c r="PNU8" s="3494"/>
      <c r="PNV8" s="3494"/>
      <c r="PNW8" s="3494"/>
      <c r="PNX8" s="3494"/>
      <c r="PNY8" s="3494"/>
      <c r="PNZ8" s="3494"/>
      <c r="POA8" s="3494"/>
      <c r="POB8" s="3494"/>
      <c r="POC8" s="3494"/>
      <c r="POD8" s="3494"/>
      <c r="POE8" s="3494"/>
      <c r="POF8" s="3494"/>
      <c r="POG8" s="3494"/>
      <c r="POH8" s="3494"/>
      <c r="POI8" s="3494"/>
      <c r="POJ8" s="3494"/>
      <c r="POK8" s="3494"/>
      <c r="POL8" s="3494"/>
      <c r="POM8" s="3494"/>
      <c r="PON8" s="3494"/>
      <c r="POO8" s="3494"/>
      <c r="POP8" s="3494"/>
      <c r="POQ8" s="3494"/>
      <c r="POR8" s="3494"/>
      <c r="POS8" s="3494"/>
      <c r="POT8" s="3494"/>
      <c r="POU8" s="3494"/>
      <c r="POV8" s="3494"/>
      <c r="POW8" s="3494"/>
      <c r="POX8" s="3494"/>
      <c r="POY8" s="3494"/>
      <c r="POZ8" s="3494"/>
      <c r="PPA8" s="3494"/>
      <c r="PPB8" s="3494"/>
      <c r="PPC8" s="3494"/>
      <c r="PPD8" s="3494"/>
      <c r="PPE8" s="3494"/>
      <c r="PPF8" s="3494"/>
      <c r="PPG8" s="3494"/>
      <c r="PPH8" s="3494"/>
      <c r="PPI8" s="3494"/>
      <c r="PPJ8" s="3494"/>
      <c r="PPK8" s="3494"/>
      <c r="PPL8" s="3494"/>
      <c r="PPM8" s="3494"/>
      <c r="PPN8" s="3494"/>
      <c r="PPO8" s="3494"/>
      <c r="PPP8" s="3494"/>
      <c r="PPQ8" s="3494"/>
      <c r="PPR8" s="3494"/>
      <c r="PPS8" s="3494"/>
      <c r="PPT8" s="3494"/>
      <c r="PPU8" s="3494"/>
      <c r="PPV8" s="3494"/>
      <c r="PPW8" s="3494"/>
      <c r="PPX8" s="3494"/>
      <c r="PPY8" s="3494"/>
      <c r="PPZ8" s="3494"/>
      <c r="PQA8" s="3494"/>
      <c r="PQB8" s="3494"/>
      <c r="PQC8" s="3494"/>
      <c r="PQD8" s="3494"/>
      <c r="PQE8" s="3494"/>
      <c r="PQF8" s="3494"/>
      <c r="PQG8" s="3494"/>
      <c r="PQH8" s="3494"/>
      <c r="PQI8" s="3494"/>
      <c r="PQJ8" s="3494"/>
      <c r="PQK8" s="3494"/>
      <c r="PQL8" s="3494"/>
      <c r="PQM8" s="3494"/>
      <c r="PQN8" s="3494"/>
      <c r="PQO8" s="3494"/>
      <c r="PQP8" s="3494"/>
      <c r="PQQ8" s="3494"/>
      <c r="PQR8" s="3494"/>
      <c r="PQS8" s="3494"/>
      <c r="PQT8" s="3494"/>
      <c r="PQU8" s="3494"/>
      <c r="PQV8" s="3494"/>
      <c r="PQW8" s="3494"/>
      <c r="PQX8" s="3494"/>
      <c r="PQY8" s="3494"/>
      <c r="PQZ8" s="3494"/>
      <c r="PRA8" s="3494"/>
      <c r="PRB8" s="3494"/>
      <c r="PRC8" s="3494"/>
      <c r="PRD8" s="3494"/>
      <c r="PRE8" s="3494"/>
      <c r="PRF8" s="3494"/>
      <c r="PRG8" s="3494"/>
      <c r="PRH8" s="3494"/>
      <c r="PRI8" s="3494"/>
      <c r="PRJ8" s="3494"/>
      <c r="PRK8" s="3494"/>
      <c r="PRL8" s="3494"/>
      <c r="PRM8" s="3494"/>
      <c r="PRN8" s="3494"/>
      <c r="PRO8" s="3494"/>
      <c r="PRP8" s="3494"/>
      <c r="PRQ8" s="3494"/>
      <c r="PRR8" s="3494"/>
      <c r="PRS8" s="3494"/>
      <c r="PRT8" s="3494"/>
      <c r="PRU8" s="3494"/>
      <c r="PRV8" s="3494"/>
      <c r="PRW8" s="3494"/>
      <c r="PRX8" s="3494"/>
      <c r="PRY8" s="3494"/>
      <c r="PRZ8" s="3494"/>
      <c r="PSA8" s="3494"/>
      <c r="PSB8" s="3494"/>
      <c r="PSC8" s="3494"/>
      <c r="PSD8" s="3494"/>
      <c r="PSE8" s="3494"/>
      <c r="PSF8" s="3494"/>
      <c r="PSG8" s="3494"/>
      <c r="PSH8" s="3494"/>
      <c r="PSI8" s="3494"/>
      <c r="PSJ8" s="3494"/>
      <c r="PSK8" s="3494"/>
      <c r="PSL8" s="3494"/>
      <c r="PSM8" s="3494"/>
      <c r="PSN8" s="3494"/>
      <c r="PSO8" s="3494"/>
      <c r="PSP8" s="3494"/>
      <c r="PSQ8" s="3494"/>
      <c r="PSR8" s="3494"/>
      <c r="PSS8" s="3494"/>
      <c r="PST8" s="3494"/>
      <c r="PSU8" s="3494"/>
      <c r="PSV8" s="3494"/>
      <c r="PSW8" s="3494"/>
      <c r="PSX8" s="3494"/>
      <c r="PSY8" s="3494"/>
      <c r="PSZ8" s="3494"/>
      <c r="PTA8" s="3494"/>
      <c r="PTB8" s="3494"/>
      <c r="PTC8" s="3494"/>
      <c r="PTD8" s="3494"/>
      <c r="PTE8" s="3494"/>
      <c r="PTF8" s="3494"/>
      <c r="PTG8" s="3494"/>
      <c r="PTH8" s="3494"/>
      <c r="PTI8" s="3494"/>
      <c r="PTJ8" s="3494"/>
      <c r="PTK8" s="3494"/>
      <c r="PTL8" s="3494"/>
      <c r="PTM8" s="3494"/>
      <c r="PTN8" s="3494"/>
      <c r="PTO8" s="3494"/>
      <c r="PTP8" s="3494"/>
      <c r="PTQ8" s="3494"/>
      <c r="PTR8" s="3494"/>
      <c r="PTS8" s="3494"/>
      <c r="PTT8" s="3494"/>
      <c r="PTU8" s="3494"/>
      <c r="PTV8" s="3494"/>
      <c r="PTW8" s="3494"/>
      <c r="PTX8" s="3494"/>
      <c r="PTY8" s="3494"/>
      <c r="PTZ8" s="3494"/>
      <c r="PUA8" s="3494"/>
      <c r="PUB8" s="3494"/>
      <c r="PUC8" s="3494"/>
      <c r="PUD8" s="3494"/>
      <c r="PUE8" s="3494"/>
      <c r="PUF8" s="3494"/>
      <c r="PUG8" s="3494"/>
      <c r="PUH8" s="3494"/>
      <c r="PUI8" s="3494"/>
      <c r="PUJ8" s="3494"/>
      <c r="PUK8" s="3494"/>
      <c r="PUL8" s="3494"/>
      <c r="PUM8" s="3494"/>
      <c r="PUN8" s="3494"/>
      <c r="PUO8" s="3494"/>
      <c r="PUP8" s="3494"/>
      <c r="PUQ8" s="3494"/>
      <c r="PUR8" s="3494"/>
      <c r="PUS8" s="3494"/>
      <c r="PUT8" s="3494"/>
      <c r="PUU8" s="3494"/>
      <c r="PUV8" s="3494"/>
      <c r="PUW8" s="3494"/>
      <c r="PUX8" s="3494"/>
      <c r="PUY8" s="3494"/>
      <c r="PUZ8" s="3494"/>
      <c r="PVA8" s="3494"/>
      <c r="PVB8" s="3494"/>
      <c r="PVC8" s="3494"/>
      <c r="PVD8" s="3494"/>
      <c r="PVE8" s="3494"/>
      <c r="PVF8" s="3494"/>
      <c r="PVG8" s="3494"/>
      <c r="PVH8" s="3494"/>
      <c r="PVI8" s="3494"/>
      <c r="PVJ8" s="3494"/>
      <c r="PVK8" s="3494"/>
      <c r="PVL8" s="3494"/>
      <c r="PVM8" s="3494"/>
      <c r="PVN8" s="3494"/>
      <c r="PVO8" s="3494"/>
      <c r="PVP8" s="3494"/>
      <c r="PVQ8" s="3494"/>
      <c r="PVR8" s="3494"/>
      <c r="PVS8" s="3494"/>
      <c r="PVT8" s="3494"/>
      <c r="PVU8" s="3494"/>
      <c r="PVV8" s="3494"/>
      <c r="PVW8" s="3494"/>
      <c r="PVX8" s="3494"/>
      <c r="PVY8" s="3494"/>
      <c r="PVZ8" s="3494"/>
      <c r="PWA8" s="3494"/>
      <c r="PWB8" s="3494"/>
      <c r="PWC8" s="3494"/>
      <c r="PWD8" s="3494"/>
      <c r="PWE8" s="3494"/>
      <c r="PWF8" s="3494"/>
      <c r="PWG8" s="3494"/>
      <c r="PWH8" s="3494"/>
      <c r="PWI8" s="3494"/>
      <c r="PWJ8" s="3494"/>
      <c r="PWK8" s="3494"/>
      <c r="PWL8" s="3494"/>
      <c r="PWM8" s="3494"/>
      <c r="PWN8" s="3494"/>
      <c r="PWO8" s="3494"/>
      <c r="PWP8" s="3494"/>
      <c r="PWQ8" s="3494"/>
      <c r="PWR8" s="3494"/>
      <c r="PWS8" s="3494"/>
      <c r="PWT8" s="3494"/>
      <c r="PWU8" s="3494"/>
      <c r="PWV8" s="3494"/>
      <c r="PWW8" s="3494"/>
      <c r="PWX8" s="3494"/>
      <c r="PWY8" s="3494"/>
      <c r="PWZ8" s="3494"/>
      <c r="PXA8" s="3494"/>
      <c r="PXB8" s="3494"/>
      <c r="PXC8" s="3494"/>
      <c r="PXD8" s="3494"/>
      <c r="PXE8" s="3494"/>
      <c r="PXF8" s="3494"/>
      <c r="PXG8" s="3494"/>
      <c r="PXH8" s="3494"/>
      <c r="PXI8" s="3494"/>
      <c r="PXJ8" s="3494"/>
      <c r="PXK8" s="3494"/>
      <c r="PXL8" s="3494"/>
      <c r="PXM8" s="3494"/>
      <c r="PXN8" s="3494"/>
      <c r="PXO8" s="3494"/>
      <c r="PXP8" s="3494"/>
      <c r="PXQ8" s="3494"/>
      <c r="PXR8" s="3494"/>
      <c r="PXS8" s="3494"/>
      <c r="PXT8" s="3494"/>
      <c r="PXU8" s="3494"/>
      <c r="PXV8" s="3494"/>
      <c r="PXW8" s="3494"/>
      <c r="PXX8" s="3494"/>
      <c r="PXY8" s="3494"/>
      <c r="PXZ8" s="3494"/>
      <c r="PYA8" s="3494"/>
      <c r="PYB8" s="3494"/>
      <c r="PYC8" s="3494"/>
      <c r="PYD8" s="3494"/>
      <c r="PYE8" s="3494"/>
      <c r="PYF8" s="3494"/>
      <c r="PYG8" s="3494"/>
      <c r="PYH8" s="3494"/>
      <c r="PYI8" s="3494"/>
      <c r="PYJ8" s="3494"/>
      <c r="PYK8" s="3494"/>
      <c r="PYL8" s="3494"/>
      <c r="PYM8" s="3494"/>
      <c r="PYN8" s="3494"/>
      <c r="PYO8" s="3494"/>
      <c r="PYP8" s="3494"/>
      <c r="PYQ8" s="3494"/>
      <c r="PYR8" s="3494"/>
      <c r="PYS8" s="3494"/>
      <c r="PYT8" s="3494"/>
      <c r="PYU8" s="3494"/>
      <c r="PYV8" s="3494"/>
      <c r="PYW8" s="3494"/>
      <c r="PYX8" s="3494"/>
      <c r="PYY8" s="3494"/>
      <c r="PYZ8" s="3494"/>
      <c r="PZA8" s="3494"/>
      <c r="PZB8" s="3494"/>
      <c r="PZC8" s="3494"/>
      <c r="PZD8" s="3494"/>
      <c r="PZE8" s="3494"/>
      <c r="PZF8" s="3494"/>
      <c r="PZG8" s="3494"/>
      <c r="PZH8" s="3494"/>
      <c r="PZI8" s="3494"/>
      <c r="PZJ8" s="3494"/>
      <c r="PZK8" s="3494"/>
      <c r="PZL8" s="3494"/>
      <c r="PZM8" s="3494"/>
      <c r="PZN8" s="3494"/>
      <c r="PZO8" s="3494"/>
      <c r="PZP8" s="3494"/>
      <c r="PZQ8" s="3494"/>
      <c r="PZR8" s="3494"/>
      <c r="PZS8" s="3494"/>
      <c r="PZT8" s="3494"/>
      <c r="PZU8" s="3494"/>
      <c r="PZV8" s="3494"/>
      <c r="PZW8" s="3494"/>
      <c r="PZX8" s="3494"/>
      <c r="PZY8" s="3494"/>
      <c r="PZZ8" s="3494"/>
      <c r="QAA8" s="3494"/>
      <c r="QAB8" s="3494"/>
      <c r="QAC8" s="3494"/>
      <c r="QAD8" s="3494"/>
      <c r="QAE8" s="3494"/>
      <c r="QAF8" s="3494"/>
      <c r="QAG8" s="3494"/>
      <c r="QAH8" s="3494"/>
      <c r="QAI8" s="3494"/>
      <c r="QAJ8" s="3494"/>
      <c r="QAK8" s="3494"/>
      <c r="QAL8" s="3494"/>
      <c r="QAM8" s="3494"/>
      <c r="QAN8" s="3494"/>
      <c r="QAO8" s="3494"/>
      <c r="QAP8" s="3494"/>
      <c r="QAQ8" s="3494"/>
      <c r="QAR8" s="3494"/>
      <c r="QAS8" s="3494"/>
      <c r="QAT8" s="3494"/>
      <c r="QAU8" s="3494"/>
      <c r="QAV8" s="3494"/>
      <c r="QAW8" s="3494"/>
      <c r="QAX8" s="3494"/>
      <c r="QAY8" s="3494"/>
      <c r="QAZ8" s="3494"/>
      <c r="QBA8" s="3494"/>
      <c r="QBB8" s="3494"/>
      <c r="QBC8" s="3494"/>
      <c r="QBD8" s="3494"/>
      <c r="QBE8" s="3494"/>
      <c r="QBF8" s="3494"/>
      <c r="QBG8" s="3494"/>
      <c r="QBH8" s="3494"/>
      <c r="QBI8" s="3494"/>
      <c r="QBJ8" s="3494"/>
      <c r="QBK8" s="3494"/>
      <c r="QBL8" s="3494"/>
      <c r="QBM8" s="3494"/>
      <c r="QBN8" s="3494"/>
      <c r="QBO8" s="3494"/>
      <c r="QBP8" s="3494"/>
      <c r="QBQ8" s="3494"/>
      <c r="QBR8" s="3494"/>
      <c r="QBS8" s="3494"/>
      <c r="QBT8" s="3494"/>
      <c r="QBU8" s="3494"/>
      <c r="QBV8" s="3494"/>
      <c r="QBW8" s="3494"/>
      <c r="QBX8" s="3494"/>
      <c r="QBY8" s="3494"/>
      <c r="QBZ8" s="3494"/>
      <c r="QCA8" s="3494"/>
      <c r="QCB8" s="3494"/>
      <c r="QCC8" s="3494"/>
      <c r="QCD8" s="3494"/>
      <c r="QCE8" s="3494"/>
      <c r="QCF8" s="3494"/>
      <c r="QCG8" s="3494"/>
      <c r="QCH8" s="3494"/>
      <c r="QCI8" s="3494"/>
      <c r="QCJ8" s="3494"/>
      <c r="QCK8" s="3494"/>
      <c r="QCL8" s="3494"/>
      <c r="QCM8" s="3494"/>
      <c r="QCN8" s="3494"/>
      <c r="QCO8" s="3494"/>
      <c r="QCP8" s="3494"/>
      <c r="QCQ8" s="3494"/>
      <c r="QCR8" s="3494"/>
      <c r="QCS8" s="3494"/>
      <c r="QCT8" s="3494"/>
      <c r="QCU8" s="3494"/>
      <c r="QCV8" s="3494"/>
      <c r="QCW8" s="3494"/>
      <c r="QCX8" s="3494"/>
      <c r="QCY8" s="3494"/>
      <c r="QCZ8" s="3494"/>
      <c r="QDA8" s="3494"/>
      <c r="QDB8" s="3494"/>
      <c r="QDC8" s="3494"/>
      <c r="QDD8" s="3494"/>
      <c r="QDE8" s="3494"/>
      <c r="QDF8" s="3494"/>
      <c r="QDG8" s="3494"/>
      <c r="QDH8" s="3494"/>
      <c r="QDI8" s="3494"/>
      <c r="QDJ8" s="3494"/>
      <c r="QDK8" s="3494"/>
      <c r="QDL8" s="3494"/>
      <c r="QDM8" s="3494"/>
      <c r="QDN8" s="3494"/>
      <c r="QDO8" s="3494"/>
      <c r="QDP8" s="3494"/>
      <c r="QDQ8" s="3494"/>
      <c r="QDR8" s="3494"/>
      <c r="QDS8" s="3494"/>
      <c r="QDT8" s="3494"/>
      <c r="QDU8" s="3494"/>
      <c r="QDV8" s="3494"/>
      <c r="QDW8" s="3494"/>
      <c r="QDX8" s="3494"/>
      <c r="QDY8" s="3494"/>
      <c r="QDZ8" s="3494"/>
      <c r="QEA8" s="3494"/>
      <c r="QEB8" s="3494"/>
      <c r="QEC8" s="3494"/>
      <c r="QED8" s="3494"/>
      <c r="QEE8" s="3494"/>
      <c r="QEF8" s="3494"/>
      <c r="QEG8" s="3494"/>
      <c r="QEH8" s="3494"/>
      <c r="QEI8" s="3494"/>
      <c r="QEJ8" s="3494"/>
      <c r="QEK8" s="3494"/>
      <c r="QEL8" s="3494"/>
      <c r="QEM8" s="3494"/>
      <c r="QEN8" s="3494"/>
      <c r="QEO8" s="3494"/>
      <c r="QEP8" s="3494"/>
      <c r="QEQ8" s="3494"/>
      <c r="QER8" s="3494"/>
      <c r="QES8" s="3494"/>
      <c r="QET8" s="3494"/>
      <c r="QEU8" s="3494"/>
      <c r="QEV8" s="3494"/>
      <c r="QEW8" s="3494"/>
      <c r="QEX8" s="3494"/>
      <c r="QEY8" s="3494"/>
      <c r="QEZ8" s="3494"/>
      <c r="QFA8" s="3494"/>
      <c r="QFB8" s="3494"/>
      <c r="QFC8" s="3494"/>
      <c r="QFD8" s="3494"/>
      <c r="QFE8" s="3494"/>
      <c r="QFF8" s="3494"/>
      <c r="QFG8" s="3494"/>
      <c r="QFH8" s="3494"/>
      <c r="QFI8" s="3494"/>
      <c r="QFJ8" s="3494"/>
      <c r="QFK8" s="3494"/>
      <c r="QFL8" s="3494"/>
      <c r="QFM8" s="3494"/>
      <c r="QFN8" s="3494"/>
      <c r="QFO8" s="3494"/>
      <c r="QFP8" s="3494"/>
      <c r="QFQ8" s="3494"/>
      <c r="QFR8" s="3494"/>
      <c r="QFS8" s="3494"/>
      <c r="QFT8" s="3494"/>
      <c r="QFU8" s="3494"/>
      <c r="QFV8" s="3494"/>
      <c r="QFW8" s="3494"/>
      <c r="QFX8" s="3494"/>
      <c r="QFY8" s="3494"/>
      <c r="QFZ8" s="3494"/>
      <c r="QGA8" s="3494"/>
      <c r="QGB8" s="3494"/>
      <c r="QGC8" s="3494"/>
      <c r="QGD8" s="3494"/>
      <c r="QGE8" s="3494"/>
      <c r="QGF8" s="3494"/>
      <c r="QGG8" s="3494"/>
      <c r="QGH8" s="3494"/>
      <c r="QGI8" s="3494"/>
      <c r="QGJ8" s="3494"/>
      <c r="QGK8" s="3494"/>
      <c r="QGL8" s="3494"/>
      <c r="QGM8" s="3494"/>
      <c r="QGN8" s="3494"/>
      <c r="QGO8" s="3494"/>
      <c r="QGP8" s="3494"/>
      <c r="QGQ8" s="3494"/>
      <c r="QGR8" s="3494"/>
      <c r="QGS8" s="3494"/>
      <c r="QGT8" s="3494"/>
      <c r="QGU8" s="3494"/>
      <c r="QGV8" s="3494"/>
      <c r="QGW8" s="3494"/>
      <c r="QGX8" s="3494"/>
      <c r="QGY8" s="3494"/>
      <c r="QGZ8" s="3494"/>
      <c r="QHA8" s="3494"/>
      <c r="QHB8" s="3494"/>
      <c r="QHC8" s="3494"/>
      <c r="QHD8" s="3494"/>
      <c r="QHE8" s="3494"/>
      <c r="QHF8" s="3494"/>
      <c r="QHG8" s="3494"/>
      <c r="QHH8" s="3494"/>
      <c r="QHI8" s="3494"/>
      <c r="QHJ8" s="3494"/>
      <c r="QHK8" s="3494"/>
      <c r="QHL8" s="3494"/>
      <c r="QHM8" s="3494"/>
      <c r="QHN8" s="3494"/>
      <c r="QHO8" s="3494"/>
      <c r="QHP8" s="3494"/>
      <c r="QHQ8" s="3494"/>
      <c r="QHR8" s="3494"/>
      <c r="QHS8" s="3494"/>
      <c r="QHT8" s="3494"/>
      <c r="QHU8" s="3494"/>
      <c r="QHV8" s="3494"/>
      <c r="QHW8" s="3494"/>
      <c r="QHX8" s="3494"/>
      <c r="QHY8" s="3494"/>
      <c r="QHZ8" s="3494"/>
      <c r="QIA8" s="3494"/>
      <c r="QIB8" s="3494"/>
      <c r="QIC8" s="3494"/>
      <c r="QID8" s="3494"/>
      <c r="QIE8" s="3494"/>
      <c r="QIF8" s="3494"/>
      <c r="QIG8" s="3494"/>
      <c r="QIH8" s="3494"/>
      <c r="QII8" s="3494"/>
      <c r="QIJ8" s="3494"/>
      <c r="QIK8" s="3494"/>
      <c r="QIL8" s="3494"/>
      <c r="QIM8" s="3494"/>
      <c r="QIN8" s="3494"/>
      <c r="QIO8" s="3494"/>
      <c r="QIP8" s="3494"/>
      <c r="QIQ8" s="3494"/>
      <c r="QIR8" s="3494"/>
      <c r="QIS8" s="3494"/>
      <c r="QIT8" s="3494"/>
      <c r="QIU8" s="3494"/>
      <c r="QIV8" s="3494"/>
      <c r="QIW8" s="3494"/>
      <c r="QIX8" s="3494"/>
      <c r="QIY8" s="3494"/>
      <c r="QIZ8" s="3494"/>
      <c r="QJA8" s="3494"/>
      <c r="QJB8" s="3494"/>
      <c r="QJC8" s="3494"/>
      <c r="QJD8" s="3494"/>
      <c r="QJE8" s="3494"/>
      <c r="QJF8" s="3494"/>
      <c r="QJG8" s="3494"/>
      <c r="QJH8" s="3494"/>
      <c r="QJI8" s="3494"/>
      <c r="QJJ8" s="3494"/>
      <c r="QJK8" s="3494"/>
      <c r="QJL8" s="3494"/>
      <c r="QJM8" s="3494"/>
      <c r="QJN8" s="3494"/>
      <c r="QJO8" s="3494"/>
      <c r="QJP8" s="3494"/>
      <c r="QJQ8" s="3494"/>
      <c r="QJR8" s="3494"/>
      <c r="QJS8" s="3494"/>
      <c r="QJT8" s="3494"/>
      <c r="QJU8" s="3494"/>
      <c r="QJV8" s="3494"/>
      <c r="QJW8" s="3494"/>
      <c r="QJX8" s="3494"/>
      <c r="QJY8" s="3494"/>
      <c r="QJZ8" s="3494"/>
      <c r="QKA8" s="3494"/>
      <c r="QKB8" s="3494"/>
      <c r="QKC8" s="3494"/>
      <c r="QKD8" s="3494"/>
      <c r="QKE8" s="3494"/>
      <c r="QKF8" s="3494"/>
      <c r="QKG8" s="3494"/>
      <c r="QKH8" s="3494"/>
      <c r="QKI8" s="3494"/>
      <c r="QKJ8" s="3494"/>
      <c r="QKK8" s="3494"/>
      <c r="QKL8" s="3494"/>
      <c r="QKM8" s="3494"/>
      <c r="QKN8" s="3494"/>
      <c r="QKO8" s="3494"/>
      <c r="QKP8" s="3494"/>
      <c r="QKQ8" s="3494"/>
      <c r="QKR8" s="3494"/>
      <c r="QKS8" s="3494"/>
      <c r="QKT8" s="3494"/>
      <c r="QKU8" s="3494"/>
      <c r="QKV8" s="3494"/>
      <c r="QKW8" s="3494"/>
      <c r="QKX8" s="3494"/>
      <c r="QKY8" s="3494"/>
      <c r="QKZ8" s="3494"/>
      <c r="QLA8" s="3494"/>
      <c r="QLB8" s="3494"/>
      <c r="QLC8" s="3494"/>
      <c r="QLD8" s="3494"/>
      <c r="QLE8" s="3494"/>
      <c r="QLF8" s="3494"/>
      <c r="QLG8" s="3494"/>
      <c r="QLH8" s="3494"/>
      <c r="QLI8" s="3494"/>
      <c r="QLJ8" s="3494"/>
      <c r="QLK8" s="3494"/>
      <c r="QLL8" s="3494"/>
      <c r="QLM8" s="3494"/>
      <c r="QLN8" s="3494"/>
      <c r="QLO8" s="3494"/>
      <c r="QLP8" s="3494"/>
      <c r="QLQ8" s="3494"/>
      <c r="QLR8" s="3494"/>
      <c r="QLS8" s="3494"/>
      <c r="QLT8" s="3494"/>
      <c r="QLU8" s="3494"/>
      <c r="QLV8" s="3494"/>
      <c r="QLW8" s="3494"/>
      <c r="QLX8" s="3494"/>
      <c r="QLY8" s="3494"/>
      <c r="QLZ8" s="3494"/>
      <c r="QMA8" s="3494"/>
      <c r="QMB8" s="3494"/>
      <c r="QMC8" s="3494"/>
      <c r="QMD8" s="3494"/>
      <c r="QME8" s="3494"/>
      <c r="QMF8" s="3494"/>
      <c r="QMG8" s="3494"/>
      <c r="QMH8" s="3494"/>
      <c r="QMI8" s="3494"/>
      <c r="QMJ8" s="3494"/>
      <c r="QMK8" s="3494"/>
      <c r="QML8" s="3494"/>
      <c r="QMM8" s="3494"/>
      <c r="QMN8" s="3494"/>
      <c r="QMO8" s="3494"/>
      <c r="QMP8" s="3494"/>
      <c r="QMQ8" s="3494"/>
      <c r="QMR8" s="3494"/>
      <c r="QMS8" s="3494"/>
      <c r="QMT8" s="3494"/>
      <c r="QMU8" s="3494"/>
      <c r="QMV8" s="3494"/>
      <c r="QMW8" s="3494"/>
      <c r="QMX8" s="3494"/>
      <c r="QMY8" s="3494"/>
      <c r="QMZ8" s="3494"/>
      <c r="QNA8" s="3494"/>
      <c r="QNB8" s="3494"/>
      <c r="QNC8" s="3494"/>
      <c r="QND8" s="3494"/>
      <c r="QNE8" s="3494"/>
      <c r="QNF8" s="3494"/>
      <c r="QNG8" s="3494"/>
      <c r="QNH8" s="3494"/>
      <c r="QNI8" s="3494"/>
      <c r="QNJ8" s="3494"/>
      <c r="QNK8" s="3494"/>
      <c r="QNL8" s="3494"/>
      <c r="QNM8" s="3494"/>
      <c r="QNN8" s="3494"/>
      <c r="QNO8" s="3494"/>
      <c r="QNP8" s="3494"/>
      <c r="QNQ8" s="3494"/>
      <c r="QNR8" s="3494"/>
      <c r="QNS8" s="3494"/>
      <c r="QNT8" s="3494"/>
      <c r="QNU8" s="3494"/>
      <c r="QNV8" s="3494"/>
      <c r="QNW8" s="3494"/>
      <c r="QNX8" s="3494"/>
      <c r="QNY8" s="3494"/>
      <c r="QNZ8" s="3494"/>
      <c r="QOA8" s="3494"/>
      <c r="QOB8" s="3494"/>
      <c r="QOC8" s="3494"/>
      <c r="QOD8" s="3494"/>
      <c r="QOE8" s="3494"/>
      <c r="QOF8" s="3494"/>
      <c r="QOG8" s="3494"/>
      <c r="QOH8" s="3494"/>
      <c r="QOI8" s="3494"/>
      <c r="QOJ8" s="3494"/>
      <c r="QOK8" s="3494"/>
      <c r="QOL8" s="3494"/>
      <c r="QOM8" s="3494"/>
      <c r="QON8" s="3494"/>
      <c r="QOO8" s="3494"/>
      <c r="QOP8" s="3494"/>
      <c r="QOQ8" s="3494"/>
      <c r="QOR8" s="3494"/>
      <c r="QOS8" s="3494"/>
      <c r="QOT8" s="3494"/>
      <c r="QOU8" s="3494"/>
      <c r="QOV8" s="3494"/>
      <c r="QOW8" s="3494"/>
      <c r="QOX8" s="3494"/>
      <c r="QOY8" s="3494"/>
      <c r="QOZ8" s="3494"/>
      <c r="QPA8" s="3494"/>
      <c r="QPB8" s="3494"/>
      <c r="QPC8" s="3494"/>
      <c r="QPD8" s="3494"/>
      <c r="QPE8" s="3494"/>
      <c r="QPF8" s="3494"/>
      <c r="QPG8" s="3494"/>
      <c r="QPH8" s="3494"/>
      <c r="QPI8" s="3494"/>
      <c r="QPJ8" s="3494"/>
      <c r="QPK8" s="3494"/>
      <c r="QPL8" s="3494"/>
      <c r="QPM8" s="3494"/>
      <c r="QPN8" s="3494"/>
      <c r="QPO8" s="3494"/>
      <c r="QPP8" s="3494"/>
      <c r="QPQ8" s="3494"/>
      <c r="QPR8" s="3494"/>
      <c r="QPS8" s="3494"/>
      <c r="QPT8" s="3494"/>
      <c r="QPU8" s="3494"/>
      <c r="QPV8" s="3494"/>
      <c r="QPW8" s="3494"/>
      <c r="QPX8" s="3494"/>
      <c r="QPY8" s="3494"/>
      <c r="QPZ8" s="3494"/>
      <c r="QQA8" s="3494"/>
      <c r="QQB8" s="3494"/>
      <c r="QQC8" s="3494"/>
      <c r="QQD8" s="3494"/>
      <c r="QQE8" s="3494"/>
      <c r="QQF8" s="3494"/>
      <c r="QQG8" s="3494"/>
      <c r="QQH8" s="3494"/>
      <c r="QQI8" s="3494"/>
      <c r="QQJ8" s="3494"/>
      <c r="QQK8" s="3494"/>
      <c r="QQL8" s="3494"/>
      <c r="QQM8" s="3494"/>
      <c r="QQN8" s="3494"/>
      <c r="QQO8" s="3494"/>
      <c r="QQP8" s="3494"/>
      <c r="QQQ8" s="3494"/>
      <c r="QQR8" s="3494"/>
      <c r="QQS8" s="3494"/>
      <c r="QQT8" s="3494"/>
      <c r="QQU8" s="3494"/>
      <c r="QQV8" s="3494"/>
      <c r="QQW8" s="3494"/>
      <c r="QQX8" s="3494"/>
      <c r="QQY8" s="3494"/>
      <c r="QQZ8" s="3494"/>
      <c r="QRA8" s="3494"/>
      <c r="QRB8" s="3494"/>
      <c r="QRC8" s="3494"/>
      <c r="QRD8" s="3494"/>
      <c r="QRE8" s="3494"/>
      <c r="QRF8" s="3494"/>
      <c r="QRG8" s="3494"/>
      <c r="QRH8" s="3494"/>
      <c r="QRI8" s="3494"/>
      <c r="QRJ8" s="3494"/>
      <c r="QRK8" s="3494"/>
      <c r="QRL8" s="3494"/>
      <c r="QRM8" s="3494"/>
      <c r="QRN8" s="3494"/>
      <c r="QRO8" s="3494"/>
      <c r="QRP8" s="3494"/>
      <c r="QRQ8" s="3494"/>
      <c r="QRR8" s="3494"/>
      <c r="QRS8" s="3494"/>
      <c r="QRT8" s="3494"/>
      <c r="QRU8" s="3494"/>
      <c r="QRV8" s="3494"/>
      <c r="QRW8" s="3494"/>
      <c r="QRX8" s="3494"/>
      <c r="QRY8" s="3494"/>
      <c r="QRZ8" s="3494"/>
      <c r="QSA8" s="3494"/>
      <c r="QSB8" s="3494"/>
      <c r="QSC8" s="3494"/>
      <c r="QSD8" s="3494"/>
      <c r="QSE8" s="3494"/>
      <c r="QSF8" s="3494"/>
      <c r="QSG8" s="3494"/>
      <c r="QSH8" s="3494"/>
      <c r="QSI8" s="3494"/>
      <c r="QSJ8" s="3494"/>
      <c r="QSK8" s="3494"/>
      <c r="QSL8" s="3494"/>
      <c r="QSM8" s="3494"/>
      <c r="QSN8" s="3494"/>
      <c r="QSO8" s="3494"/>
      <c r="QSP8" s="3494"/>
      <c r="QSQ8" s="3494"/>
      <c r="QSR8" s="3494"/>
      <c r="QSS8" s="3494"/>
      <c r="QST8" s="3494"/>
      <c r="QSU8" s="3494"/>
      <c r="QSV8" s="3494"/>
      <c r="QSW8" s="3494"/>
      <c r="QSX8" s="3494"/>
      <c r="QSY8" s="3494"/>
      <c r="QSZ8" s="3494"/>
      <c r="QTA8" s="3494"/>
      <c r="QTB8" s="3494"/>
      <c r="QTC8" s="3494"/>
      <c r="QTD8" s="3494"/>
      <c r="QTE8" s="3494"/>
      <c r="QTF8" s="3494"/>
      <c r="QTG8" s="3494"/>
      <c r="QTH8" s="3494"/>
      <c r="QTI8" s="3494"/>
      <c r="QTJ8" s="3494"/>
      <c r="QTK8" s="3494"/>
      <c r="QTL8" s="3494"/>
      <c r="QTM8" s="3494"/>
      <c r="QTN8" s="3494"/>
      <c r="QTO8" s="3494"/>
      <c r="QTP8" s="3494"/>
      <c r="QTQ8" s="3494"/>
      <c r="QTR8" s="3494"/>
      <c r="QTS8" s="3494"/>
      <c r="QTT8" s="3494"/>
      <c r="QTU8" s="3494"/>
      <c r="QTV8" s="3494"/>
      <c r="QTW8" s="3494"/>
      <c r="QTX8" s="3494"/>
      <c r="QTY8" s="3494"/>
      <c r="QTZ8" s="3494"/>
      <c r="QUA8" s="3494"/>
      <c r="QUB8" s="3494"/>
      <c r="QUC8" s="3494"/>
      <c r="QUD8" s="3494"/>
      <c r="QUE8" s="3494"/>
      <c r="QUF8" s="3494"/>
      <c r="QUG8" s="3494"/>
      <c r="QUH8" s="3494"/>
      <c r="QUI8" s="3494"/>
      <c r="QUJ8" s="3494"/>
      <c r="QUK8" s="3494"/>
      <c r="QUL8" s="3494"/>
      <c r="QUM8" s="3494"/>
      <c r="QUN8" s="3494"/>
      <c r="QUO8" s="3494"/>
      <c r="QUP8" s="3494"/>
      <c r="QUQ8" s="3494"/>
      <c r="QUR8" s="3494"/>
      <c r="QUS8" s="3494"/>
      <c r="QUT8" s="3494"/>
      <c r="QUU8" s="3494"/>
      <c r="QUV8" s="3494"/>
      <c r="QUW8" s="3494"/>
      <c r="QUX8" s="3494"/>
      <c r="QUY8" s="3494"/>
      <c r="QUZ8" s="3494"/>
      <c r="QVA8" s="3494"/>
      <c r="QVB8" s="3494"/>
      <c r="QVC8" s="3494"/>
      <c r="QVD8" s="3494"/>
      <c r="QVE8" s="3494"/>
      <c r="QVF8" s="3494"/>
      <c r="QVG8" s="3494"/>
      <c r="QVH8" s="3494"/>
      <c r="QVI8" s="3494"/>
      <c r="QVJ8" s="3494"/>
      <c r="QVK8" s="3494"/>
      <c r="QVL8" s="3494"/>
      <c r="QVM8" s="3494"/>
      <c r="QVN8" s="3494"/>
      <c r="QVO8" s="3494"/>
      <c r="QVP8" s="3494"/>
      <c r="QVQ8" s="3494"/>
      <c r="QVR8" s="3494"/>
      <c r="QVS8" s="3494"/>
      <c r="QVT8" s="3494"/>
      <c r="QVU8" s="3494"/>
      <c r="QVV8" s="3494"/>
      <c r="QVW8" s="3494"/>
      <c r="QVX8" s="3494"/>
      <c r="QVY8" s="3494"/>
      <c r="QVZ8" s="3494"/>
      <c r="QWA8" s="3494"/>
      <c r="QWB8" s="3494"/>
      <c r="QWC8" s="3494"/>
      <c r="QWD8" s="3494"/>
      <c r="QWE8" s="3494"/>
      <c r="QWF8" s="3494"/>
      <c r="QWG8" s="3494"/>
      <c r="QWH8" s="3494"/>
      <c r="QWI8" s="3494"/>
      <c r="QWJ8" s="3494"/>
      <c r="QWK8" s="3494"/>
      <c r="QWL8" s="3494"/>
      <c r="QWM8" s="3494"/>
      <c r="QWN8" s="3494"/>
      <c r="QWO8" s="3494"/>
      <c r="QWP8" s="3494"/>
      <c r="QWQ8" s="3494"/>
      <c r="QWR8" s="3494"/>
      <c r="QWS8" s="3494"/>
      <c r="QWT8" s="3494"/>
      <c r="QWU8" s="3494"/>
      <c r="QWV8" s="3494"/>
      <c r="QWW8" s="3494"/>
      <c r="QWX8" s="3494"/>
      <c r="QWY8" s="3494"/>
      <c r="QWZ8" s="3494"/>
      <c r="QXA8" s="3494"/>
      <c r="QXB8" s="3494"/>
      <c r="QXC8" s="3494"/>
      <c r="QXD8" s="3494"/>
      <c r="QXE8" s="3494"/>
      <c r="QXF8" s="3494"/>
      <c r="QXG8" s="3494"/>
      <c r="QXH8" s="3494"/>
      <c r="QXI8" s="3494"/>
      <c r="QXJ8" s="3494"/>
      <c r="QXK8" s="3494"/>
      <c r="QXL8" s="3494"/>
      <c r="QXM8" s="3494"/>
      <c r="QXN8" s="3494"/>
      <c r="QXO8" s="3494"/>
      <c r="QXP8" s="3494"/>
      <c r="QXQ8" s="3494"/>
      <c r="QXR8" s="3494"/>
      <c r="QXS8" s="3494"/>
      <c r="QXT8" s="3494"/>
      <c r="QXU8" s="3494"/>
      <c r="QXV8" s="3494"/>
      <c r="QXW8" s="3494"/>
      <c r="QXX8" s="3494"/>
      <c r="QXY8" s="3494"/>
      <c r="QXZ8" s="3494"/>
      <c r="QYA8" s="3494"/>
      <c r="QYB8" s="3494"/>
      <c r="QYC8" s="3494"/>
      <c r="QYD8" s="3494"/>
      <c r="QYE8" s="3494"/>
      <c r="QYF8" s="3494"/>
      <c r="QYG8" s="3494"/>
      <c r="QYH8" s="3494"/>
      <c r="QYI8" s="3494"/>
      <c r="QYJ8" s="3494"/>
      <c r="QYK8" s="3494"/>
      <c r="QYL8" s="3494"/>
      <c r="QYM8" s="3494"/>
      <c r="QYN8" s="3494"/>
      <c r="QYO8" s="3494"/>
      <c r="QYP8" s="3494"/>
      <c r="QYQ8" s="3494"/>
      <c r="QYR8" s="3494"/>
      <c r="QYS8" s="3494"/>
      <c r="QYT8" s="3494"/>
      <c r="QYU8" s="3494"/>
      <c r="QYV8" s="3494"/>
      <c r="QYW8" s="3494"/>
      <c r="QYX8" s="3494"/>
      <c r="QYY8" s="3494"/>
      <c r="QYZ8" s="3494"/>
      <c r="QZA8" s="3494"/>
      <c r="QZB8" s="3494"/>
      <c r="QZC8" s="3494"/>
      <c r="QZD8" s="3494"/>
      <c r="QZE8" s="3494"/>
      <c r="QZF8" s="3494"/>
      <c r="QZG8" s="3494"/>
      <c r="QZH8" s="3494"/>
      <c r="QZI8" s="3494"/>
      <c r="QZJ8" s="3494"/>
      <c r="QZK8" s="3494"/>
      <c r="QZL8" s="3494"/>
      <c r="QZM8" s="3494"/>
      <c r="QZN8" s="3494"/>
      <c r="QZO8" s="3494"/>
      <c r="QZP8" s="3494"/>
      <c r="QZQ8" s="3494"/>
      <c r="QZR8" s="3494"/>
      <c r="QZS8" s="3494"/>
      <c r="QZT8" s="3494"/>
      <c r="QZU8" s="3494"/>
      <c r="QZV8" s="3494"/>
      <c r="QZW8" s="3494"/>
      <c r="QZX8" s="3494"/>
      <c r="QZY8" s="3494"/>
      <c r="QZZ8" s="3494"/>
      <c r="RAA8" s="3494"/>
      <c r="RAB8" s="3494"/>
      <c r="RAC8" s="3494"/>
      <c r="RAD8" s="3494"/>
      <c r="RAE8" s="3494"/>
      <c r="RAF8" s="3494"/>
      <c r="RAG8" s="3494"/>
      <c r="RAH8" s="3494"/>
      <c r="RAI8" s="3494"/>
      <c r="RAJ8" s="3494"/>
      <c r="RAK8" s="3494"/>
      <c r="RAL8" s="3494"/>
      <c r="RAM8" s="3494"/>
      <c r="RAN8" s="3494"/>
      <c r="RAO8" s="3494"/>
      <c r="RAP8" s="3494"/>
      <c r="RAQ8" s="3494"/>
      <c r="RAR8" s="3494"/>
      <c r="RAS8" s="3494"/>
      <c r="RAT8" s="3494"/>
      <c r="RAU8" s="3494"/>
      <c r="RAV8" s="3494"/>
      <c r="RAW8" s="3494"/>
      <c r="RAX8" s="3494"/>
      <c r="RAY8" s="3494"/>
      <c r="RAZ8" s="3494"/>
      <c r="RBA8" s="3494"/>
      <c r="RBB8" s="3494"/>
      <c r="RBC8" s="3494"/>
      <c r="RBD8" s="3494"/>
      <c r="RBE8" s="3494"/>
      <c r="RBF8" s="3494"/>
      <c r="RBG8" s="3494"/>
      <c r="RBH8" s="3494"/>
      <c r="RBI8" s="3494"/>
      <c r="RBJ8" s="3494"/>
      <c r="RBK8" s="3494"/>
      <c r="RBL8" s="3494"/>
      <c r="RBM8" s="3494"/>
      <c r="RBN8" s="3494"/>
      <c r="RBO8" s="3494"/>
      <c r="RBP8" s="3494"/>
      <c r="RBQ8" s="3494"/>
      <c r="RBR8" s="3494"/>
      <c r="RBS8" s="3494"/>
      <c r="RBT8" s="3494"/>
      <c r="RBU8" s="3494"/>
      <c r="RBV8" s="3494"/>
      <c r="RBW8" s="3494"/>
      <c r="RBX8" s="3494"/>
      <c r="RBY8" s="3494"/>
      <c r="RBZ8" s="3494"/>
      <c r="RCA8" s="3494"/>
      <c r="RCB8" s="3494"/>
      <c r="RCC8" s="3494"/>
      <c r="RCD8" s="3494"/>
      <c r="RCE8" s="3494"/>
      <c r="RCF8" s="3494"/>
      <c r="RCG8" s="3494"/>
      <c r="RCH8" s="3494"/>
      <c r="RCI8" s="3494"/>
      <c r="RCJ8" s="3494"/>
      <c r="RCK8" s="3494"/>
      <c r="RCL8" s="3494"/>
      <c r="RCM8" s="3494"/>
      <c r="RCN8" s="3494"/>
      <c r="RCO8" s="3494"/>
      <c r="RCP8" s="3494"/>
      <c r="RCQ8" s="3494"/>
      <c r="RCR8" s="3494"/>
      <c r="RCS8" s="3494"/>
      <c r="RCT8" s="3494"/>
      <c r="RCU8" s="3494"/>
      <c r="RCV8" s="3494"/>
      <c r="RCW8" s="3494"/>
      <c r="RCX8" s="3494"/>
      <c r="RCY8" s="3494"/>
      <c r="RCZ8" s="3494"/>
      <c r="RDA8" s="3494"/>
      <c r="RDB8" s="3494"/>
      <c r="RDC8" s="3494"/>
      <c r="RDD8" s="3494"/>
      <c r="RDE8" s="3494"/>
      <c r="RDF8" s="3494"/>
      <c r="RDG8" s="3494"/>
      <c r="RDH8" s="3494"/>
      <c r="RDI8" s="3494"/>
      <c r="RDJ8" s="3494"/>
      <c r="RDK8" s="3494"/>
      <c r="RDL8" s="3494"/>
      <c r="RDM8" s="3494"/>
      <c r="RDN8" s="3494"/>
      <c r="RDO8" s="3494"/>
      <c r="RDP8" s="3494"/>
      <c r="RDQ8" s="3494"/>
      <c r="RDR8" s="3494"/>
      <c r="RDS8" s="3494"/>
      <c r="RDT8" s="3494"/>
      <c r="RDU8" s="3494"/>
      <c r="RDV8" s="3494"/>
      <c r="RDW8" s="3494"/>
      <c r="RDX8" s="3494"/>
      <c r="RDY8" s="3494"/>
      <c r="RDZ8" s="3494"/>
      <c r="REA8" s="3494"/>
      <c r="REB8" s="3494"/>
      <c r="REC8" s="3494"/>
      <c r="RED8" s="3494"/>
      <c r="REE8" s="3494"/>
      <c r="REF8" s="3494"/>
      <c r="REG8" s="3494"/>
      <c r="REH8" s="3494"/>
      <c r="REI8" s="3494"/>
      <c r="REJ8" s="3494"/>
      <c r="REK8" s="3494"/>
      <c r="REL8" s="3494"/>
      <c r="REM8" s="3494"/>
      <c r="REN8" s="3494"/>
      <c r="REO8" s="3494"/>
      <c r="REP8" s="3494"/>
      <c r="REQ8" s="3494"/>
      <c r="RER8" s="3494"/>
      <c r="RES8" s="3494"/>
      <c r="RET8" s="3494"/>
      <c r="REU8" s="3494"/>
      <c r="REV8" s="3494"/>
      <c r="REW8" s="3494"/>
      <c r="REX8" s="3494"/>
      <c r="REY8" s="3494"/>
      <c r="REZ8" s="3494"/>
      <c r="RFA8" s="3494"/>
      <c r="RFB8" s="3494"/>
      <c r="RFC8" s="3494"/>
      <c r="RFD8" s="3494"/>
      <c r="RFE8" s="3494"/>
      <c r="RFF8" s="3494"/>
      <c r="RFG8" s="3494"/>
      <c r="RFH8" s="3494"/>
      <c r="RFI8" s="3494"/>
      <c r="RFJ8" s="3494"/>
      <c r="RFK8" s="3494"/>
      <c r="RFL8" s="3494"/>
      <c r="RFM8" s="3494"/>
      <c r="RFN8" s="3494"/>
      <c r="RFO8" s="3494"/>
      <c r="RFP8" s="3494"/>
      <c r="RFQ8" s="3494"/>
      <c r="RFR8" s="3494"/>
      <c r="RFS8" s="3494"/>
      <c r="RFT8" s="3494"/>
      <c r="RFU8" s="3494"/>
      <c r="RFV8" s="3494"/>
      <c r="RFW8" s="3494"/>
      <c r="RFX8" s="3494"/>
      <c r="RFY8" s="3494"/>
      <c r="RFZ8" s="3494"/>
      <c r="RGA8" s="3494"/>
      <c r="RGB8" s="3494"/>
      <c r="RGC8" s="3494"/>
      <c r="RGD8" s="3494"/>
      <c r="RGE8" s="3494"/>
      <c r="RGF8" s="3494"/>
      <c r="RGG8" s="3494"/>
      <c r="RGH8" s="3494"/>
      <c r="RGI8" s="3494"/>
      <c r="RGJ8" s="3494"/>
      <c r="RGK8" s="3494"/>
      <c r="RGL8" s="3494"/>
      <c r="RGM8" s="3494"/>
      <c r="RGN8" s="3494"/>
      <c r="RGO8" s="3494"/>
      <c r="RGP8" s="3494"/>
      <c r="RGQ8" s="3494"/>
      <c r="RGR8" s="3494"/>
      <c r="RGS8" s="3494"/>
      <c r="RGT8" s="3494"/>
      <c r="RGU8" s="3494"/>
      <c r="RGV8" s="3494"/>
      <c r="RGW8" s="3494"/>
      <c r="RGX8" s="3494"/>
      <c r="RGY8" s="3494"/>
      <c r="RGZ8" s="3494"/>
      <c r="RHA8" s="3494"/>
      <c r="RHB8" s="3494"/>
      <c r="RHC8" s="3494"/>
      <c r="RHD8" s="3494"/>
      <c r="RHE8" s="3494"/>
      <c r="RHF8" s="3494"/>
      <c r="RHG8" s="3494"/>
      <c r="RHH8" s="3494"/>
      <c r="RHI8" s="3494"/>
      <c r="RHJ8" s="3494"/>
      <c r="RHK8" s="3494"/>
      <c r="RHL8" s="3494"/>
      <c r="RHM8" s="3494"/>
      <c r="RHN8" s="3494"/>
      <c r="RHO8" s="3494"/>
      <c r="RHP8" s="3494"/>
      <c r="RHQ8" s="3494"/>
      <c r="RHR8" s="3494"/>
      <c r="RHS8" s="3494"/>
      <c r="RHT8" s="3494"/>
      <c r="RHU8" s="3494"/>
      <c r="RHV8" s="3494"/>
      <c r="RHW8" s="3494"/>
      <c r="RHX8" s="3494"/>
      <c r="RHY8" s="3494"/>
      <c r="RHZ8" s="3494"/>
      <c r="RIA8" s="3494"/>
      <c r="RIB8" s="3494"/>
      <c r="RIC8" s="3494"/>
      <c r="RID8" s="3494"/>
      <c r="RIE8" s="3494"/>
      <c r="RIF8" s="3494"/>
      <c r="RIG8" s="3494"/>
      <c r="RIH8" s="3494"/>
      <c r="RII8" s="3494"/>
      <c r="RIJ8" s="3494"/>
      <c r="RIK8" s="3494"/>
      <c r="RIL8" s="3494"/>
      <c r="RIM8" s="3494"/>
      <c r="RIN8" s="3494"/>
      <c r="RIO8" s="3494"/>
      <c r="RIP8" s="3494"/>
      <c r="RIQ8" s="3494"/>
      <c r="RIR8" s="3494"/>
      <c r="RIS8" s="3494"/>
      <c r="RIT8" s="3494"/>
      <c r="RIU8" s="3494"/>
      <c r="RIV8" s="3494"/>
      <c r="RIW8" s="3494"/>
      <c r="RIX8" s="3494"/>
      <c r="RIY8" s="3494"/>
      <c r="RIZ8" s="3494"/>
      <c r="RJA8" s="3494"/>
      <c r="RJB8" s="3494"/>
      <c r="RJC8" s="3494"/>
      <c r="RJD8" s="3494"/>
      <c r="RJE8" s="3494"/>
      <c r="RJF8" s="3494"/>
      <c r="RJG8" s="3494"/>
      <c r="RJH8" s="3494"/>
      <c r="RJI8" s="3494"/>
      <c r="RJJ8" s="3494"/>
      <c r="RJK8" s="3494"/>
      <c r="RJL8" s="3494"/>
      <c r="RJM8" s="3494"/>
      <c r="RJN8" s="3494"/>
      <c r="RJO8" s="3494"/>
      <c r="RJP8" s="3494"/>
      <c r="RJQ8" s="3494"/>
      <c r="RJR8" s="3494"/>
      <c r="RJS8" s="3494"/>
      <c r="RJT8" s="3494"/>
      <c r="RJU8" s="3494"/>
      <c r="RJV8" s="3494"/>
      <c r="RJW8" s="3494"/>
      <c r="RJX8" s="3494"/>
      <c r="RJY8" s="3494"/>
      <c r="RJZ8" s="3494"/>
      <c r="RKA8" s="3494"/>
      <c r="RKB8" s="3494"/>
      <c r="RKC8" s="3494"/>
      <c r="RKD8" s="3494"/>
      <c r="RKE8" s="3494"/>
      <c r="RKF8" s="3494"/>
      <c r="RKG8" s="3494"/>
      <c r="RKH8" s="3494"/>
      <c r="RKI8" s="3494"/>
      <c r="RKJ8" s="3494"/>
      <c r="RKK8" s="3494"/>
      <c r="RKL8" s="3494"/>
      <c r="RKM8" s="3494"/>
      <c r="RKN8" s="3494"/>
      <c r="RKO8" s="3494"/>
      <c r="RKP8" s="3494"/>
      <c r="RKQ8" s="3494"/>
      <c r="RKR8" s="3494"/>
      <c r="RKS8" s="3494"/>
      <c r="RKT8" s="3494"/>
      <c r="RKU8" s="3494"/>
      <c r="RKV8" s="3494"/>
      <c r="RKW8" s="3494"/>
      <c r="RKX8" s="3494"/>
      <c r="RKY8" s="3494"/>
      <c r="RKZ8" s="3494"/>
      <c r="RLA8" s="3494"/>
      <c r="RLB8" s="3494"/>
      <c r="RLC8" s="3494"/>
      <c r="RLD8" s="3494"/>
      <c r="RLE8" s="3494"/>
      <c r="RLF8" s="3494"/>
      <c r="RLG8" s="3494"/>
      <c r="RLH8" s="3494"/>
      <c r="RLI8" s="3494"/>
      <c r="RLJ8" s="3494"/>
      <c r="RLK8" s="3494"/>
      <c r="RLL8" s="3494"/>
      <c r="RLM8" s="3494"/>
      <c r="RLN8" s="3494"/>
      <c r="RLO8" s="3494"/>
      <c r="RLP8" s="3494"/>
      <c r="RLQ8" s="3494"/>
      <c r="RLR8" s="3494"/>
      <c r="RLS8" s="3494"/>
      <c r="RLT8" s="3494"/>
      <c r="RLU8" s="3494"/>
      <c r="RLV8" s="3494"/>
      <c r="RLW8" s="3494"/>
      <c r="RLX8" s="3494"/>
      <c r="RLY8" s="3494"/>
      <c r="RLZ8" s="3494"/>
      <c r="RMA8" s="3494"/>
      <c r="RMB8" s="3494"/>
      <c r="RMC8" s="3494"/>
      <c r="RMD8" s="3494"/>
      <c r="RME8" s="3494"/>
      <c r="RMF8" s="3494"/>
      <c r="RMG8" s="3494"/>
      <c r="RMH8" s="3494"/>
      <c r="RMI8" s="3494"/>
      <c r="RMJ8" s="3494"/>
      <c r="RMK8" s="3494"/>
      <c r="RML8" s="3494"/>
      <c r="RMM8" s="3494"/>
      <c r="RMN8" s="3494"/>
      <c r="RMO8" s="3494"/>
      <c r="RMP8" s="3494"/>
      <c r="RMQ8" s="3494"/>
      <c r="RMR8" s="3494"/>
      <c r="RMS8" s="3494"/>
      <c r="RMT8" s="3494"/>
      <c r="RMU8" s="3494"/>
      <c r="RMV8" s="3494"/>
      <c r="RMW8" s="3494"/>
      <c r="RMX8" s="3494"/>
      <c r="RMY8" s="3494"/>
      <c r="RMZ8" s="3494"/>
      <c r="RNA8" s="3494"/>
      <c r="RNB8" s="3494"/>
      <c r="RNC8" s="3494"/>
      <c r="RND8" s="3494"/>
      <c r="RNE8" s="3494"/>
      <c r="RNF8" s="3494"/>
      <c r="RNG8" s="3494"/>
      <c r="RNH8" s="3494"/>
      <c r="RNI8" s="3494"/>
      <c r="RNJ8" s="3494"/>
      <c r="RNK8" s="3494"/>
      <c r="RNL8" s="3494"/>
      <c r="RNM8" s="3494"/>
      <c r="RNN8" s="3494"/>
      <c r="RNO8" s="3494"/>
      <c r="RNP8" s="3494"/>
      <c r="RNQ8" s="3494"/>
      <c r="RNR8" s="3494"/>
      <c r="RNS8" s="3494"/>
      <c r="RNT8" s="3494"/>
      <c r="RNU8" s="3494"/>
      <c r="RNV8" s="3494"/>
      <c r="RNW8" s="3494"/>
      <c r="RNX8" s="3494"/>
      <c r="RNY8" s="3494"/>
      <c r="RNZ8" s="3494"/>
      <c r="ROA8" s="3494"/>
      <c r="ROB8" s="3494"/>
      <c r="ROC8" s="3494"/>
      <c r="ROD8" s="3494"/>
      <c r="ROE8" s="3494"/>
      <c r="ROF8" s="3494"/>
      <c r="ROG8" s="3494"/>
      <c r="ROH8" s="3494"/>
      <c r="ROI8" s="3494"/>
      <c r="ROJ8" s="3494"/>
      <c r="ROK8" s="3494"/>
      <c r="ROL8" s="3494"/>
      <c r="ROM8" s="3494"/>
      <c r="RON8" s="3494"/>
      <c r="ROO8" s="3494"/>
      <c r="ROP8" s="3494"/>
      <c r="ROQ8" s="3494"/>
      <c r="ROR8" s="3494"/>
      <c r="ROS8" s="3494"/>
      <c r="ROT8" s="3494"/>
      <c r="ROU8" s="3494"/>
      <c r="ROV8" s="3494"/>
      <c r="ROW8" s="3494"/>
      <c r="ROX8" s="3494"/>
      <c r="ROY8" s="3494"/>
      <c r="ROZ8" s="3494"/>
      <c r="RPA8" s="3494"/>
      <c r="RPB8" s="3494"/>
      <c r="RPC8" s="3494"/>
      <c r="RPD8" s="3494"/>
      <c r="RPE8" s="3494"/>
      <c r="RPF8" s="3494"/>
      <c r="RPG8" s="3494"/>
      <c r="RPH8" s="3494"/>
      <c r="RPI8" s="3494"/>
      <c r="RPJ8" s="3494"/>
      <c r="RPK8" s="3494"/>
      <c r="RPL8" s="3494"/>
      <c r="RPM8" s="3494"/>
      <c r="RPN8" s="3494"/>
      <c r="RPO8" s="3494"/>
      <c r="RPP8" s="3494"/>
      <c r="RPQ8" s="3494"/>
      <c r="RPR8" s="3494"/>
      <c r="RPS8" s="3494"/>
      <c r="RPT8" s="3494"/>
      <c r="RPU8" s="3494"/>
      <c r="RPV8" s="3494"/>
      <c r="RPW8" s="3494"/>
      <c r="RPX8" s="3494"/>
      <c r="RPY8" s="3494"/>
      <c r="RPZ8" s="3494"/>
      <c r="RQA8" s="3494"/>
      <c r="RQB8" s="3494"/>
      <c r="RQC8" s="3494"/>
      <c r="RQD8" s="3494"/>
      <c r="RQE8" s="3494"/>
      <c r="RQF8" s="3494"/>
      <c r="RQG8" s="3494"/>
      <c r="RQH8" s="3494"/>
      <c r="RQI8" s="3494"/>
      <c r="RQJ8" s="3494"/>
      <c r="RQK8" s="3494"/>
      <c r="RQL8" s="3494"/>
      <c r="RQM8" s="3494"/>
      <c r="RQN8" s="3494"/>
      <c r="RQO8" s="3494"/>
      <c r="RQP8" s="3494"/>
      <c r="RQQ8" s="3494"/>
      <c r="RQR8" s="3494"/>
      <c r="RQS8" s="3494"/>
      <c r="RQT8" s="3494"/>
      <c r="RQU8" s="3494"/>
      <c r="RQV8" s="3494"/>
      <c r="RQW8" s="3494"/>
      <c r="RQX8" s="3494"/>
      <c r="RQY8" s="3494"/>
      <c r="RQZ8" s="3494"/>
      <c r="RRA8" s="3494"/>
      <c r="RRB8" s="3494"/>
      <c r="RRC8" s="3494"/>
      <c r="RRD8" s="3494"/>
      <c r="RRE8" s="3494"/>
      <c r="RRF8" s="3494"/>
      <c r="RRG8" s="3494"/>
      <c r="RRH8" s="3494"/>
      <c r="RRI8" s="3494"/>
      <c r="RRJ8" s="3494"/>
      <c r="RRK8" s="3494"/>
      <c r="RRL8" s="3494"/>
      <c r="RRM8" s="3494"/>
      <c r="RRN8" s="3494"/>
      <c r="RRO8" s="3494"/>
      <c r="RRP8" s="3494"/>
      <c r="RRQ8" s="3494"/>
      <c r="RRR8" s="3494"/>
      <c r="RRS8" s="3494"/>
      <c r="RRT8" s="3494"/>
      <c r="RRU8" s="3494"/>
      <c r="RRV8" s="3494"/>
      <c r="RRW8" s="3494"/>
      <c r="RRX8" s="3494"/>
      <c r="RRY8" s="3494"/>
      <c r="RRZ8" s="3494"/>
      <c r="RSA8" s="3494"/>
      <c r="RSB8" s="3494"/>
      <c r="RSC8" s="3494"/>
      <c r="RSD8" s="3494"/>
      <c r="RSE8" s="3494"/>
      <c r="RSF8" s="3494"/>
      <c r="RSG8" s="3494"/>
      <c r="RSH8" s="3494"/>
      <c r="RSI8" s="3494"/>
      <c r="RSJ8" s="3494"/>
      <c r="RSK8" s="3494"/>
      <c r="RSL8" s="3494"/>
      <c r="RSM8" s="3494"/>
      <c r="RSN8" s="3494"/>
      <c r="RSO8" s="3494"/>
      <c r="RSP8" s="3494"/>
      <c r="RSQ8" s="3494"/>
      <c r="RSR8" s="3494"/>
      <c r="RSS8" s="3494"/>
      <c r="RST8" s="3494"/>
      <c r="RSU8" s="3494"/>
      <c r="RSV8" s="3494"/>
      <c r="RSW8" s="3494"/>
      <c r="RSX8" s="3494"/>
      <c r="RSY8" s="3494"/>
      <c r="RSZ8" s="3494"/>
      <c r="RTA8" s="3494"/>
      <c r="RTB8" s="3494"/>
      <c r="RTC8" s="3494"/>
      <c r="RTD8" s="3494"/>
      <c r="RTE8" s="3494"/>
      <c r="RTF8" s="3494"/>
      <c r="RTG8" s="3494"/>
      <c r="RTH8" s="3494"/>
      <c r="RTI8" s="3494"/>
      <c r="RTJ8" s="3494"/>
      <c r="RTK8" s="3494"/>
      <c r="RTL8" s="3494"/>
      <c r="RTM8" s="3494"/>
      <c r="RTN8" s="3494"/>
      <c r="RTO8" s="3494"/>
      <c r="RTP8" s="3494"/>
      <c r="RTQ8" s="3494"/>
      <c r="RTR8" s="3494"/>
      <c r="RTS8" s="3494"/>
      <c r="RTT8" s="3494"/>
      <c r="RTU8" s="3494"/>
      <c r="RTV8" s="3494"/>
      <c r="RTW8" s="3494"/>
      <c r="RTX8" s="3494"/>
      <c r="RTY8" s="3494"/>
      <c r="RTZ8" s="3494"/>
      <c r="RUA8" s="3494"/>
      <c r="RUB8" s="3494"/>
      <c r="RUC8" s="3494"/>
      <c r="RUD8" s="3494"/>
      <c r="RUE8" s="3494"/>
      <c r="RUF8" s="3494"/>
      <c r="RUG8" s="3494"/>
      <c r="RUH8" s="3494"/>
      <c r="RUI8" s="3494"/>
      <c r="RUJ8" s="3494"/>
      <c r="RUK8" s="3494"/>
      <c r="RUL8" s="3494"/>
      <c r="RUM8" s="3494"/>
      <c r="RUN8" s="3494"/>
      <c r="RUO8" s="3494"/>
      <c r="RUP8" s="3494"/>
      <c r="RUQ8" s="3494"/>
      <c r="RUR8" s="3494"/>
      <c r="RUS8" s="3494"/>
      <c r="RUT8" s="3494"/>
      <c r="RUU8" s="3494"/>
      <c r="RUV8" s="3494"/>
      <c r="RUW8" s="3494"/>
      <c r="RUX8" s="3494"/>
      <c r="RUY8" s="3494"/>
      <c r="RUZ8" s="3494"/>
      <c r="RVA8" s="3494"/>
      <c r="RVB8" s="3494"/>
      <c r="RVC8" s="3494"/>
      <c r="RVD8" s="3494"/>
      <c r="RVE8" s="3494"/>
      <c r="RVF8" s="3494"/>
      <c r="RVG8" s="3494"/>
      <c r="RVH8" s="3494"/>
      <c r="RVI8" s="3494"/>
      <c r="RVJ8" s="3494"/>
      <c r="RVK8" s="3494"/>
      <c r="RVL8" s="3494"/>
      <c r="RVM8" s="3494"/>
      <c r="RVN8" s="3494"/>
      <c r="RVO8" s="3494"/>
      <c r="RVP8" s="3494"/>
      <c r="RVQ8" s="3494"/>
      <c r="RVR8" s="3494"/>
      <c r="RVS8" s="3494"/>
      <c r="RVT8" s="3494"/>
      <c r="RVU8" s="3494"/>
      <c r="RVV8" s="3494"/>
      <c r="RVW8" s="3494"/>
      <c r="RVX8" s="3494"/>
      <c r="RVY8" s="3494"/>
      <c r="RVZ8" s="3494"/>
      <c r="RWA8" s="3494"/>
      <c r="RWB8" s="3494"/>
      <c r="RWC8" s="3494"/>
      <c r="RWD8" s="3494"/>
      <c r="RWE8" s="3494"/>
      <c r="RWF8" s="3494"/>
      <c r="RWG8" s="3494"/>
      <c r="RWH8" s="3494"/>
      <c r="RWI8" s="3494"/>
      <c r="RWJ8" s="3494"/>
      <c r="RWK8" s="3494"/>
      <c r="RWL8" s="3494"/>
      <c r="RWM8" s="3494"/>
      <c r="RWN8" s="3494"/>
      <c r="RWO8" s="3494"/>
      <c r="RWP8" s="3494"/>
      <c r="RWQ8" s="3494"/>
      <c r="RWR8" s="3494"/>
      <c r="RWS8" s="3494"/>
      <c r="RWT8" s="3494"/>
      <c r="RWU8" s="3494"/>
      <c r="RWV8" s="3494"/>
      <c r="RWW8" s="3494"/>
      <c r="RWX8" s="3494"/>
      <c r="RWY8" s="3494"/>
      <c r="RWZ8" s="3494"/>
      <c r="RXA8" s="3494"/>
      <c r="RXB8" s="3494"/>
      <c r="RXC8" s="3494"/>
      <c r="RXD8" s="3494"/>
      <c r="RXE8" s="3494"/>
      <c r="RXF8" s="3494"/>
      <c r="RXG8" s="3494"/>
      <c r="RXH8" s="3494"/>
      <c r="RXI8" s="3494"/>
      <c r="RXJ8" s="3494"/>
      <c r="RXK8" s="3494"/>
      <c r="RXL8" s="3494"/>
      <c r="RXM8" s="3494"/>
      <c r="RXN8" s="3494"/>
      <c r="RXO8" s="3494"/>
      <c r="RXP8" s="3494"/>
      <c r="RXQ8" s="3494"/>
      <c r="RXR8" s="3494"/>
      <c r="RXS8" s="3494"/>
      <c r="RXT8" s="3494"/>
      <c r="RXU8" s="3494"/>
      <c r="RXV8" s="3494"/>
      <c r="RXW8" s="3494"/>
      <c r="RXX8" s="3494"/>
      <c r="RXY8" s="3494"/>
      <c r="RXZ8" s="3494"/>
      <c r="RYA8" s="3494"/>
      <c r="RYB8" s="3494"/>
      <c r="RYC8" s="3494"/>
      <c r="RYD8" s="3494"/>
      <c r="RYE8" s="3494"/>
      <c r="RYF8" s="3494"/>
      <c r="RYG8" s="3494"/>
      <c r="RYH8" s="3494"/>
      <c r="RYI8" s="3494"/>
      <c r="RYJ8" s="3494"/>
      <c r="RYK8" s="3494"/>
      <c r="RYL8" s="3494"/>
      <c r="RYM8" s="3494"/>
      <c r="RYN8" s="3494"/>
      <c r="RYO8" s="3494"/>
      <c r="RYP8" s="3494"/>
      <c r="RYQ8" s="3494"/>
      <c r="RYR8" s="3494"/>
      <c r="RYS8" s="3494"/>
      <c r="RYT8" s="3494"/>
      <c r="RYU8" s="3494"/>
      <c r="RYV8" s="3494"/>
      <c r="RYW8" s="3494"/>
      <c r="RYX8" s="3494"/>
      <c r="RYY8" s="3494"/>
      <c r="RYZ8" s="3494"/>
      <c r="RZA8" s="3494"/>
      <c r="RZB8" s="3494"/>
      <c r="RZC8" s="3494"/>
      <c r="RZD8" s="3494"/>
      <c r="RZE8" s="3494"/>
      <c r="RZF8" s="3494"/>
      <c r="RZG8" s="3494"/>
      <c r="RZH8" s="3494"/>
      <c r="RZI8" s="3494"/>
      <c r="RZJ8" s="3494"/>
      <c r="RZK8" s="3494"/>
      <c r="RZL8" s="3494"/>
      <c r="RZM8" s="3494"/>
      <c r="RZN8" s="3494"/>
      <c r="RZO8" s="3494"/>
      <c r="RZP8" s="3494"/>
      <c r="RZQ8" s="3494"/>
      <c r="RZR8" s="3494"/>
      <c r="RZS8" s="3494"/>
      <c r="RZT8" s="3494"/>
      <c r="RZU8" s="3494"/>
      <c r="RZV8" s="3494"/>
      <c r="RZW8" s="3494"/>
      <c r="RZX8" s="3494"/>
      <c r="RZY8" s="3494"/>
      <c r="RZZ8" s="3494"/>
      <c r="SAA8" s="3494"/>
      <c r="SAB8" s="3494"/>
      <c r="SAC8" s="3494"/>
      <c r="SAD8" s="3494"/>
      <c r="SAE8" s="3494"/>
      <c r="SAF8" s="3494"/>
      <c r="SAG8" s="3494"/>
      <c r="SAH8" s="3494"/>
      <c r="SAI8" s="3494"/>
      <c r="SAJ8" s="3494"/>
      <c r="SAK8" s="3494"/>
      <c r="SAL8" s="3494"/>
      <c r="SAM8" s="3494"/>
      <c r="SAN8" s="3494"/>
      <c r="SAO8" s="3494"/>
      <c r="SAP8" s="3494"/>
      <c r="SAQ8" s="3494"/>
      <c r="SAR8" s="3494"/>
      <c r="SAS8" s="3494"/>
      <c r="SAT8" s="3494"/>
      <c r="SAU8" s="3494"/>
      <c r="SAV8" s="3494"/>
      <c r="SAW8" s="3494"/>
      <c r="SAX8" s="3494"/>
      <c r="SAY8" s="3494"/>
      <c r="SAZ8" s="3494"/>
      <c r="SBA8" s="3494"/>
      <c r="SBB8" s="3494"/>
      <c r="SBC8" s="3494"/>
      <c r="SBD8" s="3494"/>
      <c r="SBE8" s="3494"/>
      <c r="SBF8" s="3494"/>
      <c r="SBG8" s="3494"/>
      <c r="SBH8" s="3494"/>
      <c r="SBI8" s="3494"/>
      <c r="SBJ8" s="3494"/>
      <c r="SBK8" s="3494"/>
      <c r="SBL8" s="3494"/>
      <c r="SBM8" s="3494"/>
      <c r="SBN8" s="3494"/>
      <c r="SBO8" s="3494"/>
      <c r="SBP8" s="3494"/>
      <c r="SBQ8" s="3494"/>
      <c r="SBR8" s="3494"/>
      <c r="SBS8" s="3494"/>
      <c r="SBT8" s="3494"/>
      <c r="SBU8" s="3494"/>
      <c r="SBV8" s="3494"/>
      <c r="SBW8" s="3494"/>
      <c r="SBX8" s="3494"/>
      <c r="SBY8" s="3494"/>
      <c r="SBZ8" s="3494"/>
      <c r="SCA8" s="3494"/>
      <c r="SCB8" s="3494"/>
      <c r="SCC8" s="3494"/>
      <c r="SCD8" s="3494"/>
      <c r="SCE8" s="3494"/>
      <c r="SCF8" s="3494"/>
      <c r="SCG8" s="3494"/>
      <c r="SCH8" s="3494"/>
      <c r="SCI8" s="3494"/>
      <c r="SCJ8" s="3494"/>
      <c r="SCK8" s="3494"/>
      <c r="SCL8" s="3494"/>
      <c r="SCM8" s="3494"/>
      <c r="SCN8" s="3494"/>
      <c r="SCO8" s="3494"/>
      <c r="SCP8" s="3494"/>
      <c r="SCQ8" s="3494"/>
      <c r="SCR8" s="3494"/>
      <c r="SCS8" s="3494"/>
      <c r="SCT8" s="3494"/>
      <c r="SCU8" s="3494"/>
      <c r="SCV8" s="3494"/>
      <c r="SCW8" s="3494"/>
      <c r="SCX8" s="3494"/>
      <c r="SCY8" s="3494"/>
      <c r="SCZ8" s="3494"/>
      <c r="SDA8" s="3494"/>
      <c r="SDB8" s="3494"/>
      <c r="SDC8" s="3494"/>
      <c r="SDD8" s="3494"/>
      <c r="SDE8" s="3494"/>
      <c r="SDF8" s="3494"/>
      <c r="SDG8" s="3494"/>
      <c r="SDH8" s="3494"/>
      <c r="SDI8" s="3494"/>
      <c r="SDJ8" s="3494"/>
      <c r="SDK8" s="3494"/>
      <c r="SDL8" s="3494"/>
      <c r="SDM8" s="3494"/>
      <c r="SDN8" s="3494"/>
      <c r="SDO8" s="3494"/>
      <c r="SDP8" s="3494"/>
      <c r="SDQ8" s="3494"/>
      <c r="SDR8" s="3494"/>
      <c r="SDS8" s="3494"/>
      <c r="SDT8" s="3494"/>
      <c r="SDU8" s="3494"/>
      <c r="SDV8" s="3494"/>
      <c r="SDW8" s="3494"/>
      <c r="SDX8" s="3494"/>
      <c r="SDY8" s="3494"/>
      <c r="SDZ8" s="3494"/>
      <c r="SEA8" s="3494"/>
      <c r="SEB8" s="3494"/>
      <c r="SEC8" s="3494"/>
      <c r="SED8" s="3494"/>
      <c r="SEE8" s="3494"/>
      <c r="SEF8" s="3494"/>
      <c r="SEG8" s="3494"/>
      <c r="SEH8" s="3494"/>
      <c r="SEI8" s="3494"/>
      <c r="SEJ8" s="3494"/>
      <c r="SEK8" s="3494"/>
      <c r="SEL8" s="3494"/>
      <c r="SEM8" s="3494"/>
      <c r="SEN8" s="3494"/>
      <c r="SEO8" s="3494"/>
      <c r="SEP8" s="3494"/>
      <c r="SEQ8" s="3494"/>
      <c r="SER8" s="3494"/>
      <c r="SES8" s="3494"/>
      <c r="SET8" s="3494"/>
      <c r="SEU8" s="3494"/>
      <c r="SEV8" s="3494"/>
      <c r="SEW8" s="3494"/>
      <c r="SEX8" s="3494"/>
      <c r="SEY8" s="3494"/>
      <c r="SEZ8" s="3494"/>
      <c r="SFA8" s="3494"/>
      <c r="SFB8" s="3494"/>
      <c r="SFC8" s="3494"/>
      <c r="SFD8" s="3494"/>
      <c r="SFE8" s="3494"/>
      <c r="SFF8" s="3494"/>
      <c r="SFG8" s="3494"/>
      <c r="SFH8" s="3494"/>
      <c r="SFI8" s="3494"/>
      <c r="SFJ8" s="3494"/>
      <c r="SFK8" s="3494"/>
      <c r="SFL8" s="3494"/>
      <c r="SFM8" s="3494"/>
      <c r="SFN8" s="3494"/>
      <c r="SFO8" s="3494"/>
      <c r="SFP8" s="3494"/>
      <c r="SFQ8" s="3494"/>
      <c r="SFR8" s="3494"/>
      <c r="SFS8" s="3494"/>
      <c r="SFT8" s="3494"/>
      <c r="SFU8" s="3494"/>
      <c r="SFV8" s="3494"/>
      <c r="SFW8" s="3494"/>
      <c r="SFX8" s="3494"/>
      <c r="SFY8" s="3494"/>
      <c r="SFZ8" s="3494"/>
      <c r="SGA8" s="3494"/>
      <c r="SGB8" s="3494"/>
      <c r="SGC8" s="3494"/>
      <c r="SGD8" s="3494"/>
      <c r="SGE8" s="3494"/>
      <c r="SGF8" s="3494"/>
      <c r="SGG8" s="3494"/>
      <c r="SGH8" s="3494"/>
      <c r="SGI8" s="3494"/>
      <c r="SGJ8" s="3494"/>
      <c r="SGK8" s="3494"/>
      <c r="SGL8" s="3494"/>
      <c r="SGM8" s="3494"/>
      <c r="SGN8" s="3494"/>
      <c r="SGO8" s="3494"/>
      <c r="SGP8" s="3494"/>
      <c r="SGQ8" s="3494"/>
      <c r="SGR8" s="3494"/>
      <c r="SGS8" s="3494"/>
      <c r="SGT8" s="3494"/>
      <c r="SGU8" s="3494"/>
      <c r="SGV8" s="3494"/>
      <c r="SGW8" s="3494"/>
      <c r="SGX8" s="3494"/>
      <c r="SGY8" s="3494"/>
      <c r="SGZ8" s="3494"/>
      <c r="SHA8" s="3494"/>
      <c r="SHB8" s="3494"/>
      <c r="SHC8" s="3494"/>
      <c r="SHD8" s="3494"/>
      <c r="SHE8" s="3494"/>
      <c r="SHF8" s="3494"/>
      <c r="SHG8" s="3494"/>
      <c r="SHH8" s="3494"/>
      <c r="SHI8" s="3494"/>
      <c r="SHJ8" s="3494"/>
      <c r="SHK8" s="3494"/>
      <c r="SHL8" s="3494"/>
      <c r="SHM8" s="3494"/>
      <c r="SHN8" s="3494"/>
      <c r="SHO8" s="3494"/>
      <c r="SHP8" s="3494"/>
      <c r="SHQ8" s="3494"/>
      <c r="SHR8" s="3494"/>
      <c r="SHS8" s="3494"/>
      <c r="SHT8" s="3494"/>
      <c r="SHU8" s="3494"/>
      <c r="SHV8" s="3494"/>
      <c r="SHW8" s="3494"/>
      <c r="SHX8" s="3494"/>
      <c r="SHY8" s="3494"/>
      <c r="SHZ8" s="3494"/>
      <c r="SIA8" s="3494"/>
      <c r="SIB8" s="3494"/>
      <c r="SIC8" s="3494"/>
      <c r="SID8" s="3494"/>
      <c r="SIE8" s="3494"/>
      <c r="SIF8" s="3494"/>
      <c r="SIG8" s="3494"/>
      <c r="SIH8" s="3494"/>
      <c r="SII8" s="3494"/>
      <c r="SIJ8" s="3494"/>
      <c r="SIK8" s="3494"/>
      <c r="SIL8" s="3494"/>
      <c r="SIM8" s="3494"/>
      <c r="SIN8" s="3494"/>
      <c r="SIO8" s="3494"/>
      <c r="SIP8" s="3494"/>
      <c r="SIQ8" s="3494"/>
      <c r="SIR8" s="3494"/>
      <c r="SIS8" s="3494"/>
      <c r="SIT8" s="3494"/>
      <c r="SIU8" s="3494"/>
      <c r="SIV8" s="3494"/>
      <c r="SIW8" s="3494"/>
      <c r="SIX8" s="3494"/>
      <c r="SIY8" s="3494"/>
      <c r="SIZ8" s="3494"/>
      <c r="SJA8" s="3494"/>
      <c r="SJB8" s="3494"/>
      <c r="SJC8" s="3494"/>
      <c r="SJD8" s="3494"/>
      <c r="SJE8" s="3494"/>
      <c r="SJF8" s="3494"/>
      <c r="SJG8" s="3494"/>
      <c r="SJH8" s="3494"/>
      <c r="SJI8" s="3494"/>
      <c r="SJJ8" s="3494"/>
      <c r="SJK8" s="3494"/>
      <c r="SJL8" s="3494"/>
      <c r="SJM8" s="3494"/>
      <c r="SJN8" s="3494"/>
      <c r="SJO8" s="3494"/>
      <c r="SJP8" s="3494"/>
      <c r="SJQ8" s="3494"/>
      <c r="SJR8" s="3494"/>
      <c r="SJS8" s="3494"/>
      <c r="SJT8" s="3494"/>
      <c r="SJU8" s="3494"/>
      <c r="SJV8" s="3494"/>
      <c r="SJW8" s="3494"/>
      <c r="SJX8" s="3494"/>
      <c r="SJY8" s="3494"/>
      <c r="SJZ8" s="3494"/>
      <c r="SKA8" s="3494"/>
      <c r="SKB8" s="3494"/>
      <c r="SKC8" s="3494"/>
      <c r="SKD8" s="3494"/>
      <c r="SKE8" s="3494"/>
      <c r="SKF8" s="3494"/>
      <c r="SKG8" s="3494"/>
      <c r="SKH8" s="3494"/>
      <c r="SKI8" s="3494"/>
      <c r="SKJ8" s="3494"/>
      <c r="SKK8" s="3494"/>
      <c r="SKL8" s="3494"/>
      <c r="SKM8" s="3494"/>
      <c r="SKN8" s="3494"/>
      <c r="SKO8" s="3494"/>
      <c r="SKP8" s="3494"/>
      <c r="SKQ8" s="3494"/>
      <c r="SKR8" s="3494"/>
      <c r="SKS8" s="3494"/>
      <c r="SKT8" s="3494"/>
      <c r="SKU8" s="3494"/>
      <c r="SKV8" s="3494"/>
      <c r="SKW8" s="3494"/>
      <c r="SKX8" s="3494"/>
      <c r="SKY8" s="3494"/>
      <c r="SKZ8" s="3494"/>
      <c r="SLA8" s="3494"/>
      <c r="SLB8" s="3494"/>
      <c r="SLC8" s="3494"/>
      <c r="SLD8" s="3494"/>
      <c r="SLE8" s="3494"/>
      <c r="SLF8" s="3494"/>
      <c r="SLG8" s="3494"/>
      <c r="SLH8" s="3494"/>
      <c r="SLI8" s="3494"/>
      <c r="SLJ8" s="3494"/>
      <c r="SLK8" s="3494"/>
      <c r="SLL8" s="3494"/>
      <c r="SLM8" s="3494"/>
      <c r="SLN8" s="3494"/>
      <c r="SLO8" s="3494"/>
      <c r="SLP8" s="3494"/>
      <c r="SLQ8" s="3494"/>
      <c r="SLR8" s="3494"/>
      <c r="SLS8" s="3494"/>
      <c r="SLT8" s="3494"/>
      <c r="SLU8" s="3494"/>
      <c r="SLV8" s="3494"/>
      <c r="SLW8" s="3494"/>
      <c r="SLX8" s="3494"/>
      <c r="SLY8" s="3494"/>
      <c r="SLZ8" s="3494"/>
      <c r="SMA8" s="3494"/>
      <c r="SMB8" s="3494"/>
      <c r="SMC8" s="3494"/>
      <c r="SMD8" s="3494"/>
      <c r="SME8" s="3494"/>
      <c r="SMF8" s="3494"/>
      <c r="SMG8" s="3494"/>
      <c r="SMH8" s="3494"/>
      <c r="SMI8" s="3494"/>
      <c r="SMJ8" s="3494"/>
      <c r="SMK8" s="3494"/>
      <c r="SML8" s="3494"/>
      <c r="SMM8" s="3494"/>
      <c r="SMN8" s="3494"/>
      <c r="SMO8" s="3494"/>
      <c r="SMP8" s="3494"/>
      <c r="SMQ8" s="3494"/>
      <c r="SMR8" s="3494"/>
      <c r="SMS8" s="3494"/>
      <c r="SMT8" s="3494"/>
      <c r="SMU8" s="3494"/>
      <c r="SMV8" s="3494"/>
      <c r="SMW8" s="3494"/>
      <c r="SMX8" s="3494"/>
      <c r="SMY8" s="3494"/>
      <c r="SMZ8" s="3494"/>
      <c r="SNA8" s="3494"/>
      <c r="SNB8" s="3494"/>
      <c r="SNC8" s="3494"/>
      <c r="SND8" s="3494"/>
      <c r="SNE8" s="3494"/>
      <c r="SNF8" s="3494"/>
      <c r="SNG8" s="3494"/>
      <c r="SNH8" s="3494"/>
      <c r="SNI8" s="3494"/>
      <c r="SNJ8" s="3494"/>
      <c r="SNK8" s="3494"/>
      <c r="SNL8" s="3494"/>
      <c r="SNM8" s="3494"/>
      <c r="SNN8" s="3494"/>
      <c r="SNO8" s="3494"/>
      <c r="SNP8" s="3494"/>
      <c r="SNQ8" s="3494"/>
      <c r="SNR8" s="3494"/>
      <c r="SNS8" s="3494"/>
      <c r="SNT8" s="3494"/>
      <c r="SNU8" s="3494"/>
      <c r="SNV8" s="3494"/>
      <c r="SNW8" s="3494"/>
      <c r="SNX8" s="3494"/>
      <c r="SNY8" s="3494"/>
      <c r="SNZ8" s="3494"/>
      <c r="SOA8" s="3494"/>
      <c r="SOB8" s="3494"/>
      <c r="SOC8" s="3494"/>
      <c r="SOD8" s="3494"/>
      <c r="SOE8" s="3494"/>
      <c r="SOF8" s="3494"/>
      <c r="SOG8" s="3494"/>
      <c r="SOH8" s="3494"/>
      <c r="SOI8" s="3494"/>
      <c r="SOJ8" s="3494"/>
      <c r="SOK8" s="3494"/>
      <c r="SOL8" s="3494"/>
      <c r="SOM8" s="3494"/>
      <c r="SON8" s="3494"/>
      <c r="SOO8" s="3494"/>
      <c r="SOP8" s="3494"/>
      <c r="SOQ8" s="3494"/>
      <c r="SOR8" s="3494"/>
      <c r="SOS8" s="3494"/>
      <c r="SOT8" s="3494"/>
      <c r="SOU8" s="3494"/>
      <c r="SOV8" s="3494"/>
      <c r="SOW8" s="3494"/>
      <c r="SOX8" s="3494"/>
      <c r="SOY8" s="3494"/>
      <c r="SOZ8" s="3494"/>
      <c r="SPA8" s="3494"/>
      <c r="SPB8" s="3494"/>
      <c r="SPC8" s="3494"/>
      <c r="SPD8" s="3494"/>
      <c r="SPE8" s="3494"/>
      <c r="SPF8" s="3494"/>
      <c r="SPG8" s="3494"/>
      <c r="SPH8" s="3494"/>
      <c r="SPI8" s="3494"/>
      <c r="SPJ8" s="3494"/>
      <c r="SPK8" s="3494"/>
      <c r="SPL8" s="3494"/>
      <c r="SPM8" s="3494"/>
      <c r="SPN8" s="3494"/>
      <c r="SPO8" s="3494"/>
      <c r="SPP8" s="3494"/>
      <c r="SPQ8" s="3494"/>
      <c r="SPR8" s="3494"/>
      <c r="SPS8" s="3494"/>
      <c r="SPT8" s="3494"/>
      <c r="SPU8" s="3494"/>
      <c r="SPV8" s="3494"/>
      <c r="SPW8" s="3494"/>
      <c r="SPX8" s="3494"/>
      <c r="SPY8" s="3494"/>
      <c r="SPZ8" s="3494"/>
      <c r="SQA8" s="3494"/>
      <c r="SQB8" s="3494"/>
      <c r="SQC8" s="3494"/>
      <c r="SQD8" s="3494"/>
      <c r="SQE8" s="3494"/>
      <c r="SQF8" s="3494"/>
      <c r="SQG8" s="3494"/>
      <c r="SQH8" s="3494"/>
      <c r="SQI8" s="3494"/>
      <c r="SQJ8" s="3494"/>
      <c r="SQK8" s="3494"/>
      <c r="SQL8" s="3494"/>
      <c r="SQM8" s="3494"/>
      <c r="SQN8" s="3494"/>
      <c r="SQO8" s="3494"/>
      <c r="SQP8" s="3494"/>
      <c r="SQQ8" s="3494"/>
      <c r="SQR8" s="3494"/>
      <c r="SQS8" s="3494"/>
      <c r="SQT8" s="3494"/>
      <c r="SQU8" s="3494"/>
      <c r="SQV8" s="3494"/>
      <c r="SQW8" s="3494"/>
      <c r="SQX8" s="3494"/>
      <c r="SQY8" s="3494"/>
      <c r="SQZ8" s="3494"/>
      <c r="SRA8" s="3494"/>
      <c r="SRB8" s="3494"/>
      <c r="SRC8" s="3494"/>
      <c r="SRD8" s="3494"/>
      <c r="SRE8" s="3494"/>
      <c r="SRF8" s="3494"/>
      <c r="SRG8" s="3494"/>
      <c r="SRH8" s="3494"/>
      <c r="SRI8" s="3494"/>
      <c r="SRJ8" s="3494"/>
      <c r="SRK8" s="3494"/>
      <c r="SRL8" s="3494"/>
      <c r="SRM8" s="3494"/>
      <c r="SRN8" s="3494"/>
      <c r="SRO8" s="3494"/>
      <c r="SRP8" s="3494"/>
      <c r="SRQ8" s="3494"/>
      <c r="SRR8" s="3494"/>
      <c r="SRS8" s="3494"/>
      <c r="SRT8" s="3494"/>
      <c r="SRU8" s="3494"/>
      <c r="SRV8" s="3494"/>
      <c r="SRW8" s="3494"/>
      <c r="SRX8" s="3494"/>
      <c r="SRY8" s="3494"/>
      <c r="SRZ8" s="3494"/>
      <c r="SSA8" s="3494"/>
      <c r="SSB8" s="3494"/>
      <c r="SSC8" s="3494"/>
      <c r="SSD8" s="3494"/>
      <c r="SSE8" s="3494"/>
      <c r="SSF8" s="3494"/>
      <c r="SSG8" s="3494"/>
      <c r="SSH8" s="3494"/>
      <c r="SSI8" s="3494"/>
      <c r="SSJ8" s="3494"/>
      <c r="SSK8" s="3494"/>
      <c r="SSL8" s="3494"/>
      <c r="SSM8" s="3494"/>
      <c r="SSN8" s="3494"/>
      <c r="SSO8" s="3494"/>
      <c r="SSP8" s="3494"/>
      <c r="SSQ8" s="3494"/>
      <c r="SSR8" s="3494"/>
      <c r="SSS8" s="3494"/>
      <c r="SST8" s="3494"/>
      <c r="SSU8" s="3494"/>
      <c r="SSV8" s="3494"/>
      <c r="SSW8" s="3494"/>
      <c r="SSX8" s="3494"/>
      <c r="SSY8" s="3494"/>
      <c r="SSZ8" s="3494"/>
      <c r="STA8" s="3494"/>
      <c r="STB8" s="3494"/>
      <c r="STC8" s="3494"/>
      <c r="STD8" s="3494"/>
      <c r="STE8" s="3494"/>
      <c r="STF8" s="3494"/>
      <c r="STG8" s="3494"/>
      <c r="STH8" s="3494"/>
      <c r="STI8" s="3494"/>
      <c r="STJ8" s="3494"/>
      <c r="STK8" s="3494"/>
      <c r="STL8" s="3494"/>
      <c r="STM8" s="3494"/>
      <c r="STN8" s="3494"/>
      <c r="STO8" s="3494"/>
      <c r="STP8" s="3494"/>
      <c r="STQ8" s="3494"/>
      <c r="STR8" s="3494"/>
      <c r="STS8" s="3494"/>
      <c r="STT8" s="3494"/>
      <c r="STU8" s="3494"/>
      <c r="STV8" s="3494"/>
      <c r="STW8" s="3494"/>
      <c r="STX8" s="3494"/>
      <c r="STY8" s="3494"/>
      <c r="STZ8" s="3494"/>
      <c r="SUA8" s="3494"/>
      <c r="SUB8" s="3494"/>
      <c r="SUC8" s="3494"/>
      <c r="SUD8" s="3494"/>
      <c r="SUE8" s="3494"/>
      <c r="SUF8" s="3494"/>
      <c r="SUG8" s="3494"/>
      <c r="SUH8" s="3494"/>
      <c r="SUI8" s="3494"/>
      <c r="SUJ8" s="3494"/>
      <c r="SUK8" s="3494"/>
      <c r="SUL8" s="3494"/>
      <c r="SUM8" s="3494"/>
      <c r="SUN8" s="3494"/>
      <c r="SUO8" s="3494"/>
      <c r="SUP8" s="3494"/>
      <c r="SUQ8" s="3494"/>
      <c r="SUR8" s="3494"/>
      <c r="SUS8" s="3494"/>
      <c r="SUT8" s="3494"/>
      <c r="SUU8" s="3494"/>
      <c r="SUV8" s="3494"/>
      <c r="SUW8" s="3494"/>
      <c r="SUX8" s="3494"/>
      <c r="SUY8" s="3494"/>
      <c r="SUZ8" s="3494"/>
      <c r="SVA8" s="3494"/>
      <c r="SVB8" s="3494"/>
      <c r="SVC8" s="3494"/>
      <c r="SVD8" s="3494"/>
      <c r="SVE8" s="3494"/>
      <c r="SVF8" s="3494"/>
      <c r="SVG8" s="3494"/>
      <c r="SVH8" s="3494"/>
      <c r="SVI8" s="3494"/>
      <c r="SVJ8" s="3494"/>
      <c r="SVK8" s="3494"/>
      <c r="SVL8" s="3494"/>
      <c r="SVM8" s="3494"/>
      <c r="SVN8" s="3494"/>
      <c r="SVO8" s="3494"/>
      <c r="SVP8" s="3494"/>
      <c r="SVQ8" s="3494"/>
      <c r="SVR8" s="3494"/>
      <c r="SVS8" s="3494"/>
      <c r="SVT8" s="3494"/>
      <c r="SVU8" s="3494"/>
      <c r="SVV8" s="3494"/>
      <c r="SVW8" s="3494"/>
      <c r="SVX8" s="3494"/>
      <c r="SVY8" s="3494"/>
      <c r="SVZ8" s="3494"/>
      <c r="SWA8" s="3494"/>
      <c r="SWB8" s="3494"/>
      <c r="SWC8" s="3494"/>
      <c r="SWD8" s="3494"/>
      <c r="SWE8" s="3494"/>
      <c r="SWF8" s="3494"/>
      <c r="SWG8" s="3494"/>
      <c r="SWH8" s="3494"/>
      <c r="SWI8" s="3494"/>
      <c r="SWJ8" s="3494"/>
      <c r="SWK8" s="3494"/>
      <c r="SWL8" s="3494"/>
      <c r="SWM8" s="3494"/>
      <c r="SWN8" s="3494"/>
      <c r="SWO8" s="3494"/>
      <c r="SWP8" s="3494"/>
      <c r="SWQ8" s="3494"/>
      <c r="SWR8" s="3494"/>
      <c r="SWS8" s="3494"/>
      <c r="SWT8" s="3494"/>
      <c r="SWU8" s="3494"/>
      <c r="SWV8" s="3494"/>
      <c r="SWW8" s="3494"/>
      <c r="SWX8" s="3494"/>
      <c r="SWY8" s="3494"/>
      <c r="SWZ8" s="3494"/>
      <c r="SXA8" s="3494"/>
      <c r="SXB8" s="3494"/>
      <c r="SXC8" s="3494"/>
      <c r="SXD8" s="3494"/>
      <c r="SXE8" s="3494"/>
      <c r="SXF8" s="3494"/>
      <c r="SXG8" s="3494"/>
      <c r="SXH8" s="3494"/>
      <c r="SXI8" s="3494"/>
      <c r="SXJ8" s="3494"/>
      <c r="SXK8" s="3494"/>
      <c r="SXL8" s="3494"/>
      <c r="SXM8" s="3494"/>
      <c r="SXN8" s="3494"/>
      <c r="SXO8" s="3494"/>
      <c r="SXP8" s="3494"/>
      <c r="SXQ8" s="3494"/>
      <c r="SXR8" s="3494"/>
      <c r="SXS8" s="3494"/>
      <c r="SXT8" s="3494"/>
      <c r="SXU8" s="3494"/>
      <c r="SXV8" s="3494"/>
      <c r="SXW8" s="3494"/>
      <c r="SXX8" s="3494"/>
      <c r="SXY8" s="3494"/>
      <c r="SXZ8" s="3494"/>
      <c r="SYA8" s="3494"/>
      <c r="SYB8" s="3494"/>
      <c r="SYC8" s="3494"/>
      <c r="SYD8" s="3494"/>
      <c r="SYE8" s="3494"/>
      <c r="SYF8" s="3494"/>
      <c r="SYG8" s="3494"/>
      <c r="SYH8" s="3494"/>
      <c r="SYI8" s="3494"/>
      <c r="SYJ8" s="3494"/>
      <c r="SYK8" s="3494"/>
      <c r="SYL8" s="3494"/>
      <c r="SYM8" s="3494"/>
      <c r="SYN8" s="3494"/>
      <c r="SYO8" s="3494"/>
      <c r="SYP8" s="3494"/>
      <c r="SYQ8" s="3494"/>
      <c r="SYR8" s="3494"/>
      <c r="SYS8" s="3494"/>
      <c r="SYT8" s="3494"/>
      <c r="SYU8" s="3494"/>
      <c r="SYV8" s="3494"/>
      <c r="SYW8" s="3494"/>
      <c r="SYX8" s="3494"/>
      <c r="SYY8" s="3494"/>
      <c r="SYZ8" s="3494"/>
      <c r="SZA8" s="3494"/>
      <c r="SZB8" s="3494"/>
      <c r="SZC8" s="3494"/>
      <c r="SZD8" s="3494"/>
      <c r="SZE8" s="3494"/>
      <c r="SZF8" s="3494"/>
      <c r="SZG8" s="3494"/>
      <c r="SZH8" s="3494"/>
      <c r="SZI8" s="3494"/>
      <c r="SZJ8" s="3494"/>
      <c r="SZK8" s="3494"/>
      <c r="SZL8" s="3494"/>
      <c r="SZM8" s="3494"/>
      <c r="SZN8" s="3494"/>
      <c r="SZO8" s="3494"/>
      <c r="SZP8" s="3494"/>
      <c r="SZQ8" s="3494"/>
      <c r="SZR8" s="3494"/>
      <c r="SZS8" s="3494"/>
      <c r="SZT8" s="3494"/>
      <c r="SZU8" s="3494"/>
      <c r="SZV8" s="3494"/>
      <c r="SZW8" s="3494"/>
      <c r="SZX8" s="3494"/>
      <c r="SZY8" s="3494"/>
      <c r="SZZ8" s="3494"/>
      <c r="TAA8" s="3494"/>
      <c r="TAB8" s="3494"/>
      <c r="TAC8" s="3494"/>
      <c r="TAD8" s="3494"/>
      <c r="TAE8" s="3494"/>
      <c r="TAF8" s="3494"/>
      <c r="TAG8" s="3494"/>
      <c r="TAH8" s="3494"/>
      <c r="TAI8" s="3494"/>
      <c r="TAJ8" s="3494"/>
      <c r="TAK8" s="3494"/>
      <c r="TAL8" s="3494"/>
      <c r="TAM8" s="3494"/>
      <c r="TAN8" s="3494"/>
      <c r="TAO8" s="3494"/>
      <c r="TAP8" s="3494"/>
      <c r="TAQ8" s="3494"/>
      <c r="TAR8" s="3494"/>
      <c r="TAS8" s="3494"/>
      <c r="TAT8" s="3494"/>
      <c r="TAU8" s="3494"/>
      <c r="TAV8" s="3494"/>
      <c r="TAW8" s="3494"/>
      <c r="TAX8" s="3494"/>
      <c r="TAY8" s="3494"/>
      <c r="TAZ8" s="3494"/>
      <c r="TBA8" s="3494"/>
      <c r="TBB8" s="3494"/>
      <c r="TBC8" s="3494"/>
      <c r="TBD8" s="3494"/>
      <c r="TBE8" s="3494"/>
      <c r="TBF8" s="3494"/>
      <c r="TBG8" s="3494"/>
      <c r="TBH8" s="3494"/>
      <c r="TBI8" s="3494"/>
      <c r="TBJ8" s="3494"/>
      <c r="TBK8" s="3494"/>
      <c r="TBL8" s="3494"/>
      <c r="TBM8" s="3494"/>
      <c r="TBN8" s="3494"/>
      <c r="TBO8" s="3494"/>
      <c r="TBP8" s="3494"/>
      <c r="TBQ8" s="3494"/>
      <c r="TBR8" s="3494"/>
      <c r="TBS8" s="3494"/>
      <c r="TBT8" s="3494"/>
      <c r="TBU8" s="3494"/>
      <c r="TBV8" s="3494"/>
      <c r="TBW8" s="3494"/>
      <c r="TBX8" s="3494"/>
      <c r="TBY8" s="3494"/>
      <c r="TBZ8" s="3494"/>
      <c r="TCA8" s="3494"/>
      <c r="TCB8" s="3494"/>
      <c r="TCC8" s="3494"/>
      <c r="TCD8" s="3494"/>
      <c r="TCE8" s="3494"/>
      <c r="TCF8" s="3494"/>
      <c r="TCG8" s="3494"/>
      <c r="TCH8" s="3494"/>
      <c r="TCI8" s="3494"/>
      <c r="TCJ8" s="3494"/>
      <c r="TCK8" s="3494"/>
      <c r="TCL8" s="3494"/>
      <c r="TCM8" s="3494"/>
      <c r="TCN8" s="3494"/>
      <c r="TCO8" s="3494"/>
      <c r="TCP8" s="3494"/>
      <c r="TCQ8" s="3494"/>
      <c r="TCR8" s="3494"/>
      <c r="TCS8" s="3494"/>
      <c r="TCT8" s="3494"/>
      <c r="TCU8" s="3494"/>
      <c r="TCV8" s="3494"/>
      <c r="TCW8" s="3494"/>
      <c r="TCX8" s="3494"/>
      <c r="TCY8" s="3494"/>
      <c r="TCZ8" s="3494"/>
      <c r="TDA8" s="3494"/>
      <c r="TDB8" s="3494"/>
      <c r="TDC8" s="3494"/>
      <c r="TDD8" s="3494"/>
      <c r="TDE8" s="3494"/>
      <c r="TDF8" s="3494"/>
      <c r="TDG8" s="3494"/>
      <c r="TDH8" s="3494"/>
      <c r="TDI8" s="3494"/>
      <c r="TDJ8" s="3494"/>
      <c r="TDK8" s="3494"/>
      <c r="TDL8" s="3494"/>
      <c r="TDM8" s="3494"/>
      <c r="TDN8" s="3494"/>
      <c r="TDO8" s="3494"/>
      <c r="TDP8" s="3494"/>
      <c r="TDQ8" s="3494"/>
      <c r="TDR8" s="3494"/>
      <c r="TDS8" s="3494"/>
      <c r="TDT8" s="3494"/>
      <c r="TDU8" s="3494"/>
      <c r="TDV8" s="3494"/>
      <c r="TDW8" s="3494"/>
      <c r="TDX8" s="3494"/>
      <c r="TDY8" s="3494"/>
      <c r="TDZ8" s="3494"/>
      <c r="TEA8" s="3494"/>
      <c r="TEB8" s="3494"/>
      <c r="TEC8" s="3494"/>
      <c r="TED8" s="3494"/>
      <c r="TEE8" s="3494"/>
      <c r="TEF8" s="3494"/>
      <c r="TEG8" s="3494"/>
      <c r="TEH8" s="3494"/>
      <c r="TEI8" s="3494"/>
      <c r="TEJ8" s="3494"/>
      <c r="TEK8" s="3494"/>
      <c r="TEL8" s="3494"/>
      <c r="TEM8" s="3494"/>
      <c r="TEN8" s="3494"/>
      <c r="TEO8" s="3494"/>
      <c r="TEP8" s="3494"/>
      <c r="TEQ8" s="3494"/>
      <c r="TER8" s="3494"/>
      <c r="TES8" s="3494"/>
      <c r="TET8" s="3494"/>
      <c r="TEU8" s="3494"/>
      <c r="TEV8" s="3494"/>
      <c r="TEW8" s="3494"/>
      <c r="TEX8" s="3494"/>
      <c r="TEY8" s="3494"/>
      <c r="TEZ8" s="3494"/>
      <c r="TFA8" s="3494"/>
      <c r="TFB8" s="3494"/>
      <c r="TFC8" s="3494"/>
      <c r="TFD8" s="3494"/>
      <c r="TFE8" s="3494"/>
      <c r="TFF8" s="3494"/>
      <c r="TFG8" s="3494"/>
      <c r="TFH8" s="3494"/>
      <c r="TFI8" s="3494"/>
      <c r="TFJ8" s="3494"/>
      <c r="TFK8" s="3494"/>
      <c r="TFL8" s="3494"/>
      <c r="TFM8" s="3494"/>
      <c r="TFN8" s="3494"/>
      <c r="TFO8" s="3494"/>
      <c r="TFP8" s="3494"/>
      <c r="TFQ8" s="3494"/>
      <c r="TFR8" s="3494"/>
      <c r="TFS8" s="3494"/>
      <c r="TFT8" s="3494"/>
      <c r="TFU8" s="3494"/>
      <c r="TFV8" s="3494"/>
      <c r="TFW8" s="3494"/>
      <c r="TFX8" s="3494"/>
      <c r="TFY8" s="3494"/>
      <c r="TFZ8" s="3494"/>
      <c r="TGA8" s="3494"/>
      <c r="TGB8" s="3494"/>
      <c r="TGC8" s="3494"/>
      <c r="TGD8" s="3494"/>
      <c r="TGE8" s="3494"/>
      <c r="TGF8" s="3494"/>
      <c r="TGG8" s="3494"/>
      <c r="TGH8" s="3494"/>
      <c r="TGI8" s="3494"/>
      <c r="TGJ8" s="3494"/>
      <c r="TGK8" s="3494"/>
      <c r="TGL8" s="3494"/>
      <c r="TGM8" s="3494"/>
      <c r="TGN8" s="3494"/>
      <c r="TGO8" s="3494"/>
      <c r="TGP8" s="3494"/>
      <c r="TGQ8" s="3494"/>
      <c r="TGR8" s="3494"/>
      <c r="TGS8" s="3494"/>
      <c r="TGT8" s="3494"/>
      <c r="TGU8" s="3494"/>
      <c r="TGV8" s="3494"/>
      <c r="TGW8" s="3494"/>
      <c r="TGX8" s="3494"/>
      <c r="TGY8" s="3494"/>
      <c r="TGZ8" s="3494"/>
      <c r="THA8" s="3494"/>
      <c r="THB8" s="3494"/>
      <c r="THC8" s="3494"/>
      <c r="THD8" s="3494"/>
      <c r="THE8" s="3494"/>
      <c r="THF8" s="3494"/>
      <c r="THG8" s="3494"/>
      <c r="THH8" s="3494"/>
      <c r="THI8" s="3494"/>
      <c r="THJ8" s="3494"/>
      <c r="THK8" s="3494"/>
      <c r="THL8" s="3494"/>
      <c r="THM8" s="3494"/>
      <c r="THN8" s="3494"/>
      <c r="THO8" s="3494"/>
      <c r="THP8" s="3494"/>
      <c r="THQ8" s="3494"/>
      <c r="THR8" s="3494"/>
      <c r="THS8" s="3494"/>
      <c r="THT8" s="3494"/>
      <c r="THU8" s="3494"/>
      <c r="THV8" s="3494"/>
      <c r="THW8" s="3494"/>
      <c r="THX8" s="3494"/>
      <c r="THY8" s="3494"/>
      <c r="THZ8" s="3494"/>
      <c r="TIA8" s="3494"/>
      <c r="TIB8" s="3494"/>
      <c r="TIC8" s="3494"/>
      <c r="TID8" s="3494"/>
      <c r="TIE8" s="3494"/>
      <c r="TIF8" s="3494"/>
      <c r="TIG8" s="3494"/>
      <c r="TIH8" s="3494"/>
      <c r="TII8" s="3494"/>
      <c r="TIJ8" s="3494"/>
      <c r="TIK8" s="3494"/>
      <c r="TIL8" s="3494"/>
      <c r="TIM8" s="3494"/>
      <c r="TIN8" s="3494"/>
      <c r="TIO8" s="3494"/>
      <c r="TIP8" s="3494"/>
      <c r="TIQ8" s="3494"/>
      <c r="TIR8" s="3494"/>
      <c r="TIS8" s="3494"/>
      <c r="TIT8" s="3494"/>
      <c r="TIU8" s="3494"/>
      <c r="TIV8" s="3494"/>
      <c r="TIW8" s="3494"/>
      <c r="TIX8" s="3494"/>
      <c r="TIY8" s="3494"/>
      <c r="TIZ8" s="3494"/>
      <c r="TJA8" s="3494"/>
      <c r="TJB8" s="3494"/>
      <c r="TJC8" s="3494"/>
      <c r="TJD8" s="3494"/>
      <c r="TJE8" s="3494"/>
      <c r="TJF8" s="3494"/>
      <c r="TJG8" s="3494"/>
      <c r="TJH8" s="3494"/>
      <c r="TJI8" s="3494"/>
      <c r="TJJ8" s="3494"/>
      <c r="TJK8" s="3494"/>
      <c r="TJL8" s="3494"/>
      <c r="TJM8" s="3494"/>
      <c r="TJN8" s="3494"/>
      <c r="TJO8" s="3494"/>
      <c r="TJP8" s="3494"/>
      <c r="TJQ8" s="3494"/>
      <c r="TJR8" s="3494"/>
      <c r="TJS8" s="3494"/>
      <c r="TJT8" s="3494"/>
      <c r="TJU8" s="3494"/>
      <c r="TJV8" s="3494"/>
      <c r="TJW8" s="3494"/>
      <c r="TJX8" s="3494"/>
      <c r="TJY8" s="3494"/>
      <c r="TJZ8" s="3494"/>
      <c r="TKA8" s="3494"/>
      <c r="TKB8" s="3494"/>
      <c r="TKC8" s="3494"/>
      <c r="TKD8" s="3494"/>
      <c r="TKE8" s="3494"/>
      <c r="TKF8" s="3494"/>
      <c r="TKG8" s="3494"/>
      <c r="TKH8" s="3494"/>
      <c r="TKI8" s="3494"/>
      <c r="TKJ8" s="3494"/>
      <c r="TKK8" s="3494"/>
      <c r="TKL8" s="3494"/>
      <c r="TKM8" s="3494"/>
      <c r="TKN8" s="3494"/>
      <c r="TKO8" s="3494"/>
      <c r="TKP8" s="3494"/>
      <c r="TKQ8" s="3494"/>
      <c r="TKR8" s="3494"/>
      <c r="TKS8" s="3494"/>
      <c r="TKT8" s="3494"/>
      <c r="TKU8" s="3494"/>
      <c r="TKV8" s="3494"/>
      <c r="TKW8" s="3494"/>
      <c r="TKX8" s="3494"/>
      <c r="TKY8" s="3494"/>
      <c r="TKZ8" s="3494"/>
      <c r="TLA8" s="3494"/>
      <c r="TLB8" s="3494"/>
      <c r="TLC8" s="3494"/>
      <c r="TLD8" s="3494"/>
      <c r="TLE8" s="3494"/>
      <c r="TLF8" s="3494"/>
      <c r="TLG8" s="3494"/>
      <c r="TLH8" s="3494"/>
      <c r="TLI8" s="3494"/>
      <c r="TLJ8" s="3494"/>
      <c r="TLK8" s="3494"/>
      <c r="TLL8" s="3494"/>
      <c r="TLM8" s="3494"/>
      <c r="TLN8" s="3494"/>
      <c r="TLO8" s="3494"/>
      <c r="TLP8" s="3494"/>
      <c r="TLQ8" s="3494"/>
      <c r="TLR8" s="3494"/>
      <c r="TLS8" s="3494"/>
      <c r="TLT8" s="3494"/>
      <c r="TLU8" s="3494"/>
      <c r="TLV8" s="3494"/>
      <c r="TLW8" s="3494"/>
      <c r="TLX8" s="3494"/>
      <c r="TLY8" s="3494"/>
      <c r="TLZ8" s="3494"/>
      <c r="TMA8" s="3494"/>
      <c r="TMB8" s="3494"/>
      <c r="TMC8" s="3494"/>
      <c r="TMD8" s="3494"/>
      <c r="TME8" s="3494"/>
      <c r="TMF8" s="3494"/>
      <c r="TMG8" s="3494"/>
      <c r="TMH8" s="3494"/>
      <c r="TMI8" s="3494"/>
      <c r="TMJ8" s="3494"/>
      <c r="TMK8" s="3494"/>
      <c r="TML8" s="3494"/>
      <c r="TMM8" s="3494"/>
      <c r="TMN8" s="3494"/>
      <c r="TMO8" s="3494"/>
      <c r="TMP8" s="3494"/>
      <c r="TMQ8" s="3494"/>
      <c r="TMR8" s="3494"/>
      <c r="TMS8" s="3494"/>
      <c r="TMT8" s="3494"/>
      <c r="TMU8" s="3494"/>
      <c r="TMV8" s="3494"/>
      <c r="TMW8" s="3494"/>
      <c r="TMX8" s="3494"/>
      <c r="TMY8" s="3494"/>
      <c r="TMZ8" s="3494"/>
      <c r="TNA8" s="3494"/>
      <c r="TNB8" s="3494"/>
      <c r="TNC8" s="3494"/>
      <c r="TND8" s="3494"/>
      <c r="TNE8" s="3494"/>
      <c r="TNF8" s="3494"/>
      <c r="TNG8" s="3494"/>
      <c r="TNH8" s="3494"/>
      <c r="TNI8" s="3494"/>
      <c r="TNJ8" s="3494"/>
      <c r="TNK8" s="3494"/>
      <c r="TNL8" s="3494"/>
      <c r="TNM8" s="3494"/>
      <c r="TNN8" s="3494"/>
      <c r="TNO8" s="3494"/>
      <c r="TNP8" s="3494"/>
      <c r="TNQ8" s="3494"/>
      <c r="TNR8" s="3494"/>
      <c r="TNS8" s="3494"/>
      <c r="TNT8" s="3494"/>
      <c r="TNU8" s="3494"/>
      <c r="TNV8" s="3494"/>
      <c r="TNW8" s="3494"/>
      <c r="TNX8" s="3494"/>
      <c r="TNY8" s="3494"/>
      <c r="TNZ8" s="3494"/>
      <c r="TOA8" s="3494"/>
      <c r="TOB8" s="3494"/>
      <c r="TOC8" s="3494"/>
      <c r="TOD8" s="3494"/>
      <c r="TOE8" s="3494"/>
      <c r="TOF8" s="3494"/>
      <c r="TOG8" s="3494"/>
      <c r="TOH8" s="3494"/>
      <c r="TOI8" s="3494"/>
      <c r="TOJ8" s="3494"/>
      <c r="TOK8" s="3494"/>
      <c r="TOL8" s="3494"/>
      <c r="TOM8" s="3494"/>
      <c r="TON8" s="3494"/>
      <c r="TOO8" s="3494"/>
      <c r="TOP8" s="3494"/>
      <c r="TOQ8" s="3494"/>
      <c r="TOR8" s="3494"/>
      <c r="TOS8" s="3494"/>
      <c r="TOT8" s="3494"/>
      <c r="TOU8" s="3494"/>
      <c r="TOV8" s="3494"/>
      <c r="TOW8" s="3494"/>
      <c r="TOX8" s="3494"/>
      <c r="TOY8" s="3494"/>
      <c r="TOZ8" s="3494"/>
      <c r="TPA8" s="3494"/>
      <c r="TPB8" s="3494"/>
      <c r="TPC8" s="3494"/>
      <c r="TPD8" s="3494"/>
      <c r="TPE8" s="3494"/>
      <c r="TPF8" s="3494"/>
      <c r="TPG8" s="3494"/>
      <c r="TPH8" s="3494"/>
      <c r="TPI8" s="3494"/>
      <c r="TPJ8" s="3494"/>
      <c r="TPK8" s="3494"/>
      <c r="TPL8" s="3494"/>
      <c r="TPM8" s="3494"/>
      <c r="TPN8" s="3494"/>
      <c r="TPO8" s="3494"/>
      <c r="TPP8" s="3494"/>
      <c r="TPQ8" s="3494"/>
      <c r="TPR8" s="3494"/>
      <c r="TPS8" s="3494"/>
      <c r="TPT8" s="3494"/>
      <c r="TPU8" s="3494"/>
      <c r="TPV8" s="3494"/>
      <c r="TPW8" s="3494"/>
      <c r="TPX8" s="3494"/>
      <c r="TPY8" s="3494"/>
      <c r="TPZ8" s="3494"/>
      <c r="TQA8" s="3494"/>
      <c r="TQB8" s="3494"/>
      <c r="TQC8" s="3494"/>
      <c r="TQD8" s="3494"/>
      <c r="TQE8" s="3494"/>
      <c r="TQF8" s="3494"/>
      <c r="TQG8" s="3494"/>
      <c r="TQH8" s="3494"/>
      <c r="TQI8" s="3494"/>
      <c r="TQJ8" s="3494"/>
      <c r="TQK8" s="3494"/>
      <c r="TQL8" s="3494"/>
      <c r="TQM8" s="3494"/>
      <c r="TQN8" s="3494"/>
      <c r="TQO8" s="3494"/>
      <c r="TQP8" s="3494"/>
      <c r="TQQ8" s="3494"/>
      <c r="TQR8" s="3494"/>
      <c r="TQS8" s="3494"/>
      <c r="TQT8" s="3494"/>
      <c r="TQU8" s="3494"/>
      <c r="TQV8" s="3494"/>
      <c r="TQW8" s="3494"/>
      <c r="TQX8" s="3494"/>
      <c r="TQY8" s="3494"/>
      <c r="TQZ8" s="3494"/>
      <c r="TRA8" s="3494"/>
      <c r="TRB8" s="3494"/>
      <c r="TRC8" s="3494"/>
      <c r="TRD8" s="3494"/>
      <c r="TRE8" s="3494"/>
      <c r="TRF8" s="3494"/>
      <c r="TRG8" s="3494"/>
      <c r="TRH8" s="3494"/>
      <c r="TRI8" s="3494"/>
      <c r="TRJ8" s="3494"/>
      <c r="TRK8" s="3494"/>
      <c r="TRL8" s="3494"/>
      <c r="TRM8" s="3494"/>
      <c r="TRN8" s="3494"/>
      <c r="TRO8" s="3494"/>
      <c r="TRP8" s="3494"/>
      <c r="TRQ8" s="3494"/>
      <c r="TRR8" s="3494"/>
      <c r="TRS8" s="3494"/>
      <c r="TRT8" s="3494"/>
      <c r="TRU8" s="3494"/>
      <c r="TRV8" s="3494"/>
      <c r="TRW8" s="3494"/>
      <c r="TRX8" s="3494"/>
      <c r="TRY8" s="3494"/>
      <c r="TRZ8" s="3494"/>
      <c r="TSA8" s="3494"/>
      <c r="TSB8" s="3494"/>
      <c r="TSC8" s="3494"/>
      <c r="TSD8" s="3494"/>
      <c r="TSE8" s="3494"/>
      <c r="TSF8" s="3494"/>
      <c r="TSG8" s="3494"/>
      <c r="TSH8" s="3494"/>
      <c r="TSI8" s="3494"/>
      <c r="TSJ8" s="3494"/>
      <c r="TSK8" s="3494"/>
      <c r="TSL8" s="3494"/>
      <c r="TSM8" s="3494"/>
      <c r="TSN8" s="3494"/>
      <c r="TSO8" s="3494"/>
      <c r="TSP8" s="3494"/>
      <c r="TSQ8" s="3494"/>
      <c r="TSR8" s="3494"/>
      <c r="TSS8" s="3494"/>
      <c r="TST8" s="3494"/>
      <c r="TSU8" s="3494"/>
      <c r="TSV8" s="3494"/>
      <c r="TSW8" s="3494"/>
      <c r="TSX8" s="3494"/>
      <c r="TSY8" s="3494"/>
      <c r="TSZ8" s="3494"/>
      <c r="TTA8" s="3494"/>
      <c r="TTB8" s="3494"/>
      <c r="TTC8" s="3494"/>
      <c r="TTD8" s="3494"/>
      <c r="TTE8" s="3494"/>
      <c r="TTF8" s="3494"/>
      <c r="TTG8" s="3494"/>
      <c r="TTH8" s="3494"/>
      <c r="TTI8" s="3494"/>
      <c r="TTJ8" s="3494"/>
      <c r="TTK8" s="3494"/>
      <c r="TTL8" s="3494"/>
      <c r="TTM8" s="3494"/>
      <c r="TTN8" s="3494"/>
      <c r="TTO8" s="3494"/>
      <c r="TTP8" s="3494"/>
      <c r="TTQ8" s="3494"/>
      <c r="TTR8" s="3494"/>
      <c r="TTS8" s="3494"/>
      <c r="TTT8" s="3494"/>
      <c r="TTU8" s="3494"/>
      <c r="TTV8" s="3494"/>
      <c r="TTW8" s="3494"/>
      <c r="TTX8" s="3494"/>
      <c r="TTY8" s="3494"/>
      <c r="TTZ8" s="3494"/>
      <c r="TUA8" s="3494"/>
      <c r="TUB8" s="3494"/>
      <c r="TUC8" s="3494"/>
      <c r="TUD8" s="3494"/>
      <c r="TUE8" s="3494"/>
      <c r="TUF8" s="3494"/>
      <c r="TUG8" s="3494"/>
      <c r="TUH8" s="3494"/>
      <c r="TUI8" s="3494"/>
      <c r="TUJ8" s="3494"/>
      <c r="TUK8" s="3494"/>
      <c r="TUL8" s="3494"/>
      <c r="TUM8" s="3494"/>
      <c r="TUN8" s="3494"/>
      <c r="TUO8" s="3494"/>
      <c r="TUP8" s="3494"/>
      <c r="TUQ8" s="3494"/>
      <c r="TUR8" s="3494"/>
      <c r="TUS8" s="3494"/>
      <c r="TUT8" s="3494"/>
      <c r="TUU8" s="3494"/>
      <c r="TUV8" s="3494"/>
      <c r="TUW8" s="3494"/>
      <c r="TUX8" s="3494"/>
      <c r="TUY8" s="3494"/>
      <c r="TUZ8" s="3494"/>
      <c r="TVA8" s="3494"/>
      <c r="TVB8" s="3494"/>
      <c r="TVC8" s="3494"/>
      <c r="TVD8" s="3494"/>
      <c r="TVE8" s="3494"/>
      <c r="TVF8" s="3494"/>
      <c r="TVG8" s="3494"/>
      <c r="TVH8" s="3494"/>
      <c r="TVI8" s="3494"/>
      <c r="TVJ8" s="3494"/>
      <c r="TVK8" s="3494"/>
      <c r="TVL8" s="3494"/>
      <c r="TVM8" s="3494"/>
      <c r="TVN8" s="3494"/>
      <c r="TVO8" s="3494"/>
      <c r="TVP8" s="3494"/>
      <c r="TVQ8" s="3494"/>
      <c r="TVR8" s="3494"/>
      <c r="TVS8" s="3494"/>
      <c r="TVT8" s="3494"/>
      <c r="TVU8" s="3494"/>
      <c r="TVV8" s="3494"/>
      <c r="TVW8" s="3494"/>
      <c r="TVX8" s="3494"/>
      <c r="TVY8" s="3494"/>
      <c r="TVZ8" s="3494"/>
      <c r="TWA8" s="3494"/>
      <c r="TWB8" s="3494"/>
      <c r="TWC8" s="3494"/>
      <c r="TWD8" s="3494"/>
      <c r="TWE8" s="3494"/>
      <c r="TWF8" s="3494"/>
      <c r="TWG8" s="3494"/>
      <c r="TWH8" s="3494"/>
      <c r="TWI8" s="3494"/>
      <c r="TWJ8" s="3494"/>
      <c r="TWK8" s="3494"/>
      <c r="TWL8" s="3494"/>
      <c r="TWM8" s="3494"/>
      <c r="TWN8" s="3494"/>
      <c r="TWO8" s="3494"/>
      <c r="TWP8" s="3494"/>
      <c r="TWQ8" s="3494"/>
      <c r="TWR8" s="3494"/>
      <c r="TWS8" s="3494"/>
      <c r="TWT8" s="3494"/>
      <c r="TWU8" s="3494"/>
      <c r="TWV8" s="3494"/>
      <c r="TWW8" s="3494"/>
      <c r="TWX8" s="3494"/>
      <c r="TWY8" s="3494"/>
      <c r="TWZ8" s="3494"/>
      <c r="TXA8" s="3494"/>
      <c r="TXB8" s="3494"/>
      <c r="TXC8" s="3494"/>
      <c r="TXD8" s="3494"/>
      <c r="TXE8" s="3494"/>
      <c r="TXF8" s="3494"/>
      <c r="TXG8" s="3494"/>
      <c r="TXH8" s="3494"/>
      <c r="TXI8" s="3494"/>
      <c r="TXJ8" s="3494"/>
      <c r="TXK8" s="3494"/>
      <c r="TXL8" s="3494"/>
      <c r="TXM8" s="3494"/>
      <c r="TXN8" s="3494"/>
      <c r="TXO8" s="3494"/>
      <c r="TXP8" s="3494"/>
      <c r="TXQ8" s="3494"/>
      <c r="TXR8" s="3494"/>
      <c r="TXS8" s="3494"/>
      <c r="TXT8" s="3494"/>
      <c r="TXU8" s="3494"/>
      <c r="TXV8" s="3494"/>
      <c r="TXW8" s="3494"/>
      <c r="TXX8" s="3494"/>
      <c r="TXY8" s="3494"/>
      <c r="TXZ8" s="3494"/>
      <c r="TYA8" s="3494"/>
      <c r="TYB8" s="3494"/>
      <c r="TYC8" s="3494"/>
      <c r="TYD8" s="3494"/>
      <c r="TYE8" s="3494"/>
      <c r="TYF8" s="3494"/>
      <c r="TYG8" s="3494"/>
      <c r="TYH8" s="3494"/>
      <c r="TYI8" s="3494"/>
      <c r="TYJ8" s="3494"/>
      <c r="TYK8" s="3494"/>
      <c r="TYL8" s="3494"/>
      <c r="TYM8" s="3494"/>
      <c r="TYN8" s="3494"/>
      <c r="TYO8" s="3494"/>
      <c r="TYP8" s="3494"/>
      <c r="TYQ8" s="3494"/>
      <c r="TYR8" s="3494"/>
      <c r="TYS8" s="3494"/>
      <c r="TYT8" s="3494"/>
      <c r="TYU8" s="3494"/>
      <c r="TYV8" s="3494"/>
      <c r="TYW8" s="3494"/>
      <c r="TYX8" s="3494"/>
      <c r="TYY8" s="3494"/>
      <c r="TYZ8" s="3494"/>
      <c r="TZA8" s="3494"/>
      <c r="TZB8" s="3494"/>
      <c r="TZC8" s="3494"/>
      <c r="TZD8" s="3494"/>
      <c r="TZE8" s="3494"/>
      <c r="TZF8" s="3494"/>
      <c r="TZG8" s="3494"/>
      <c r="TZH8" s="3494"/>
      <c r="TZI8" s="3494"/>
      <c r="TZJ8" s="3494"/>
      <c r="TZK8" s="3494"/>
      <c r="TZL8" s="3494"/>
      <c r="TZM8" s="3494"/>
      <c r="TZN8" s="3494"/>
      <c r="TZO8" s="3494"/>
      <c r="TZP8" s="3494"/>
      <c r="TZQ8" s="3494"/>
      <c r="TZR8" s="3494"/>
      <c r="TZS8" s="3494"/>
      <c r="TZT8" s="3494"/>
      <c r="TZU8" s="3494"/>
      <c r="TZV8" s="3494"/>
      <c r="TZW8" s="3494"/>
      <c r="TZX8" s="3494"/>
      <c r="TZY8" s="3494"/>
      <c r="TZZ8" s="3494"/>
      <c r="UAA8" s="3494"/>
      <c r="UAB8" s="3494"/>
      <c r="UAC8" s="3494"/>
      <c r="UAD8" s="3494"/>
      <c r="UAE8" s="3494"/>
      <c r="UAF8" s="3494"/>
      <c r="UAG8" s="3494"/>
      <c r="UAH8" s="3494"/>
      <c r="UAI8" s="3494"/>
      <c r="UAJ8" s="3494"/>
      <c r="UAK8" s="3494"/>
      <c r="UAL8" s="3494"/>
      <c r="UAM8" s="3494"/>
      <c r="UAN8" s="3494"/>
      <c r="UAO8" s="3494"/>
      <c r="UAP8" s="3494"/>
      <c r="UAQ8" s="3494"/>
      <c r="UAR8" s="3494"/>
      <c r="UAS8" s="3494"/>
      <c r="UAT8" s="3494"/>
      <c r="UAU8" s="3494"/>
      <c r="UAV8" s="3494"/>
      <c r="UAW8" s="3494"/>
      <c r="UAX8" s="3494"/>
      <c r="UAY8" s="3494"/>
      <c r="UAZ8" s="3494"/>
      <c r="UBA8" s="3494"/>
      <c r="UBB8" s="3494"/>
      <c r="UBC8" s="3494"/>
      <c r="UBD8" s="3494"/>
      <c r="UBE8" s="3494"/>
      <c r="UBF8" s="3494"/>
      <c r="UBG8" s="3494"/>
      <c r="UBH8" s="3494"/>
      <c r="UBI8" s="3494"/>
      <c r="UBJ8" s="3494"/>
      <c r="UBK8" s="3494"/>
      <c r="UBL8" s="3494"/>
      <c r="UBM8" s="3494"/>
      <c r="UBN8" s="3494"/>
      <c r="UBO8" s="3494"/>
      <c r="UBP8" s="3494"/>
      <c r="UBQ8" s="3494"/>
      <c r="UBR8" s="3494"/>
      <c r="UBS8" s="3494"/>
      <c r="UBT8" s="3494"/>
      <c r="UBU8" s="3494"/>
      <c r="UBV8" s="3494"/>
      <c r="UBW8" s="3494"/>
      <c r="UBX8" s="3494"/>
      <c r="UBY8" s="3494"/>
      <c r="UBZ8" s="3494"/>
      <c r="UCA8" s="3494"/>
      <c r="UCB8" s="3494"/>
      <c r="UCC8" s="3494"/>
      <c r="UCD8" s="3494"/>
      <c r="UCE8" s="3494"/>
      <c r="UCF8" s="3494"/>
      <c r="UCG8" s="3494"/>
      <c r="UCH8" s="3494"/>
      <c r="UCI8" s="3494"/>
      <c r="UCJ8" s="3494"/>
      <c r="UCK8" s="3494"/>
      <c r="UCL8" s="3494"/>
      <c r="UCM8" s="3494"/>
      <c r="UCN8" s="3494"/>
      <c r="UCO8" s="3494"/>
      <c r="UCP8" s="3494"/>
      <c r="UCQ8" s="3494"/>
      <c r="UCR8" s="3494"/>
      <c r="UCS8" s="3494"/>
      <c r="UCT8" s="3494"/>
      <c r="UCU8" s="3494"/>
      <c r="UCV8" s="3494"/>
      <c r="UCW8" s="3494"/>
      <c r="UCX8" s="3494"/>
      <c r="UCY8" s="3494"/>
      <c r="UCZ8" s="3494"/>
      <c r="UDA8" s="3494"/>
      <c r="UDB8" s="3494"/>
      <c r="UDC8" s="3494"/>
      <c r="UDD8" s="3494"/>
      <c r="UDE8" s="3494"/>
      <c r="UDF8" s="3494"/>
      <c r="UDG8" s="3494"/>
      <c r="UDH8" s="3494"/>
      <c r="UDI8" s="3494"/>
      <c r="UDJ8" s="3494"/>
      <c r="UDK8" s="3494"/>
      <c r="UDL8" s="3494"/>
      <c r="UDM8" s="3494"/>
      <c r="UDN8" s="3494"/>
      <c r="UDO8" s="3494"/>
      <c r="UDP8" s="3494"/>
      <c r="UDQ8" s="3494"/>
      <c r="UDR8" s="3494"/>
      <c r="UDS8" s="3494"/>
      <c r="UDT8" s="3494"/>
      <c r="UDU8" s="3494"/>
      <c r="UDV8" s="3494"/>
      <c r="UDW8" s="3494"/>
      <c r="UDX8" s="3494"/>
      <c r="UDY8" s="3494"/>
      <c r="UDZ8" s="3494"/>
      <c r="UEA8" s="3494"/>
      <c r="UEB8" s="3494"/>
      <c r="UEC8" s="3494"/>
      <c r="UED8" s="3494"/>
      <c r="UEE8" s="3494"/>
      <c r="UEF8" s="3494"/>
      <c r="UEG8" s="3494"/>
      <c r="UEH8" s="3494"/>
      <c r="UEI8" s="3494"/>
      <c r="UEJ8" s="3494"/>
      <c r="UEK8" s="3494"/>
      <c r="UEL8" s="3494"/>
      <c r="UEM8" s="3494"/>
      <c r="UEN8" s="3494"/>
      <c r="UEO8" s="3494"/>
      <c r="UEP8" s="3494"/>
      <c r="UEQ8" s="3494"/>
      <c r="UER8" s="3494"/>
      <c r="UES8" s="3494"/>
      <c r="UET8" s="3494"/>
      <c r="UEU8" s="3494"/>
      <c r="UEV8" s="3494"/>
      <c r="UEW8" s="3494"/>
      <c r="UEX8" s="3494"/>
      <c r="UEY8" s="3494"/>
      <c r="UEZ8" s="3494"/>
      <c r="UFA8" s="3494"/>
      <c r="UFB8" s="3494"/>
      <c r="UFC8" s="3494"/>
      <c r="UFD8" s="3494"/>
      <c r="UFE8" s="3494"/>
      <c r="UFF8" s="3494"/>
      <c r="UFG8" s="3494"/>
      <c r="UFH8" s="3494"/>
      <c r="UFI8" s="3494"/>
      <c r="UFJ8" s="3494"/>
      <c r="UFK8" s="3494"/>
      <c r="UFL8" s="3494"/>
      <c r="UFM8" s="3494"/>
      <c r="UFN8" s="3494"/>
      <c r="UFO8" s="3494"/>
      <c r="UFP8" s="3494"/>
      <c r="UFQ8" s="3494"/>
      <c r="UFR8" s="3494"/>
      <c r="UFS8" s="3494"/>
      <c r="UFT8" s="3494"/>
      <c r="UFU8" s="3494"/>
      <c r="UFV8" s="3494"/>
      <c r="UFW8" s="3494"/>
      <c r="UFX8" s="3494"/>
      <c r="UFY8" s="3494"/>
      <c r="UFZ8" s="3494"/>
      <c r="UGA8" s="3494"/>
      <c r="UGB8" s="3494"/>
      <c r="UGC8" s="3494"/>
      <c r="UGD8" s="3494"/>
      <c r="UGE8" s="3494"/>
      <c r="UGF8" s="3494"/>
      <c r="UGG8" s="3494"/>
      <c r="UGH8" s="3494"/>
      <c r="UGI8" s="3494"/>
      <c r="UGJ8" s="3494"/>
      <c r="UGK8" s="3494"/>
      <c r="UGL8" s="3494"/>
      <c r="UGM8" s="3494"/>
      <c r="UGN8" s="3494"/>
      <c r="UGO8" s="3494"/>
      <c r="UGP8" s="3494"/>
      <c r="UGQ8" s="3494"/>
      <c r="UGR8" s="3494"/>
      <c r="UGS8" s="3494"/>
      <c r="UGT8" s="3494"/>
      <c r="UGU8" s="3494"/>
      <c r="UGV8" s="3494"/>
      <c r="UGW8" s="3494"/>
      <c r="UGX8" s="3494"/>
      <c r="UGY8" s="3494"/>
      <c r="UGZ8" s="3494"/>
      <c r="UHA8" s="3494"/>
      <c r="UHB8" s="3494"/>
      <c r="UHC8" s="3494"/>
      <c r="UHD8" s="3494"/>
      <c r="UHE8" s="3494"/>
      <c r="UHF8" s="3494"/>
      <c r="UHG8" s="3494"/>
      <c r="UHH8" s="3494"/>
      <c r="UHI8" s="3494"/>
      <c r="UHJ8" s="3494"/>
      <c r="UHK8" s="3494"/>
      <c r="UHL8" s="3494"/>
      <c r="UHM8" s="3494"/>
      <c r="UHN8" s="3494"/>
      <c r="UHO8" s="3494"/>
      <c r="UHP8" s="3494"/>
      <c r="UHQ8" s="3494"/>
      <c r="UHR8" s="3494"/>
      <c r="UHS8" s="3494"/>
      <c r="UHT8" s="3494"/>
      <c r="UHU8" s="3494"/>
      <c r="UHV8" s="3494"/>
      <c r="UHW8" s="3494"/>
      <c r="UHX8" s="3494"/>
      <c r="UHY8" s="3494"/>
      <c r="UHZ8" s="3494"/>
      <c r="UIA8" s="3494"/>
      <c r="UIB8" s="3494"/>
      <c r="UIC8" s="3494"/>
      <c r="UID8" s="3494"/>
      <c r="UIE8" s="3494"/>
      <c r="UIF8" s="3494"/>
      <c r="UIG8" s="3494"/>
      <c r="UIH8" s="3494"/>
      <c r="UII8" s="3494"/>
      <c r="UIJ8" s="3494"/>
      <c r="UIK8" s="3494"/>
      <c r="UIL8" s="3494"/>
      <c r="UIM8" s="3494"/>
      <c r="UIN8" s="3494"/>
      <c r="UIO8" s="3494"/>
      <c r="UIP8" s="3494"/>
      <c r="UIQ8" s="3494"/>
      <c r="UIR8" s="3494"/>
      <c r="UIS8" s="3494"/>
      <c r="UIT8" s="3494"/>
      <c r="UIU8" s="3494"/>
      <c r="UIV8" s="3494"/>
      <c r="UIW8" s="3494"/>
      <c r="UIX8" s="3494"/>
      <c r="UIY8" s="3494"/>
      <c r="UIZ8" s="3494"/>
      <c r="UJA8" s="3494"/>
      <c r="UJB8" s="3494"/>
      <c r="UJC8" s="3494"/>
      <c r="UJD8" s="3494"/>
      <c r="UJE8" s="3494"/>
      <c r="UJF8" s="3494"/>
      <c r="UJG8" s="3494"/>
      <c r="UJH8" s="3494"/>
      <c r="UJI8" s="3494"/>
      <c r="UJJ8" s="3494"/>
      <c r="UJK8" s="3494"/>
      <c r="UJL8" s="3494"/>
      <c r="UJM8" s="3494"/>
      <c r="UJN8" s="3494"/>
      <c r="UJO8" s="3494"/>
      <c r="UJP8" s="3494"/>
      <c r="UJQ8" s="3494"/>
      <c r="UJR8" s="3494"/>
      <c r="UJS8" s="3494"/>
      <c r="UJT8" s="3494"/>
      <c r="UJU8" s="3494"/>
      <c r="UJV8" s="3494"/>
      <c r="UJW8" s="3494"/>
      <c r="UJX8" s="3494"/>
      <c r="UJY8" s="3494"/>
      <c r="UJZ8" s="3494"/>
      <c r="UKA8" s="3494"/>
      <c r="UKB8" s="3494"/>
      <c r="UKC8" s="3494"/>
      <c r="UKD8" s="3494"/>
      <c r="UKE8" s="3494"/>
      <c r="UKF8" s="3494"/>
      <c r="UKG8" s="3494"/>
      <c r="UKH8" s="3494"/>
      <c r="UKI8" s="3494"/>
      <c r="UKJ8" s="3494"/>
      <c r="UKK8" s="3494"/>
      <c r="UKL8" s="3494"/>
      <c r="UKM8" s="3494"/>
      <c r="UKN8" s="3494"/>
      <c r="UKO8" s="3494"/>
      <c r="UKP8" s="3494"/>
      <c r="UKQ8" s="3494"/>
      <c r="UKR8" s="3494"/>
      <c r="UKS8" s="3494"/>
      <c r="UKT8" s="3494"/>
      <c r="UKU8" s="3494"/>
      <c r="UKV8" s="3494"/>
      <c r="UKW8" s="3494"/>
      <c r="UKX8" s="3494"/>
      <c r="UKY8" s="3494"/>
      <c r="UKZ8" s="3494"/>
      <c r="ULA8" s="3494"/>
      <c r="ULB8" s="3494"/>
      <c r="ULC8" s="3494"/>
      <c r="ULD8" s="3494"/>
      <c r="ULE8" s="3494"/>
      <c r="ULF8" s="3494"/>
      <c r="ULG8" s="3494"/>
      <c r="ULH8" s="3494"/>
      <c r="ULI8" s="3494"/>
      <c r="ULJ8" s="3494"/>
      <c r="ULK8" s="3494"/>
      <c r="ULL8" s="3494"/>
      <c r="ULM8" s="3494"/>
      <c r="ULN8" s="3494"/>
      <c r="ULO8" s="3494"/>
      <c r="ULP8" s="3494"/>
      <c r="ULQ8" s="3494"/>
      <c r="ULR8" s="3494"/>
      <c r="ULS8" s="3494"/>
      <c r="ULT8" s="3494"/>
      <c r="ULU8" s="3494"/>
      <c r="ULV8" s="3494"/>
      <c r="ULW8" s="3494"/>
      <c r="ULX8" s="3494"/>
      <c r="ULY8" s="3494"/>
      <c r="ULZ8" s="3494"/>
      <c r="UMA8" s="3494"/>
      <c r="UMB8" s="3494"/>
      <c r="UMC8" s="3494"/>
      <c r="UMD8" s="3494"/>
      <c r="UME8" s="3494"/>
      <c r="UMF8" s="3494"/>
      <c r="UMG8" s="3494"/>
      <c r="UMH8" s="3494"/>
      <c r="UMI8" s="3494"/>
      <c r="UMJ8" s="3494"/>
      <c r="UMK8" s="3494"/>
      <c r="UML8" s="3494"/>
      <c r="UMM8" s="3494"/>
      <c r="UMN8" s="3494"/>
      <c r="UMO8" s="3494"/>
      <c r="UMP8" s="3494"/>
      <c r="UMQ8" s="3494"/>
      <c r="UMR8" s="3494"/>
      <c r="UMS8" s="3494"/>
      <c r="UMT8" s="3494"/>
      <c r="UMU8" s="3494"/>
      <c r="UMV8" s="3494"/>
      <c r="UMW8" s="3494"/>
      <c r="UMX8" s="3494"/>
      <c r="UMY8" s="3494"/>
      <c r="UMZ8" s="3494"/>
      <c r="UNA8" s="3494"/>
      <c r="UNB8" s="3494"/>
      <c r="UNC8" s="3494"/>
      <c r="UND8" s="3494"/>
      <c r="UNE8" s="3494"/>
      <c r="UNF8" s="3494"/>
      <c r="UNG8" s="3494"/>
      <c r="UNH8" s="3494"/>
      <c r="UNI8" s="3494"/>
      <c r="UNJ8" s="3494"/>
      <c r="UNK8" s="3494"/>
      <c r="UNL8" s="3494"/>
      <c r="UNM8" s="3494"/>
      <c r="UNN8" s="3494"/>
      <c r="UNO8" s="3494"/>
      <c r="UNP8" s="3494"/>
      <c r="UNQ8" s="3494"/>
      <c r="UNR8" s="3494"/>
      <c r="UNS8" s="3494"/>
      <c r="UNT8" s="3494"/>
      <c r="UNU8" s="3494"/>
      <c r="UNV8" s="3494"/>
      <c r="UNW8" s="3494"/>
      <c r="UNX8" s="3494"/>
      <c r="UNY8" s="3494"/>
      <c r="UNZ8" s="3494"/>
      <c r="UOA8" s="3494"/>
      <c r="UOB8" s="3494"/>
      <c r="UOC8" s="3494"/>
      <c r="UOD8" s="3494"/>
      <c r="UOE8" s="3494"/>
      <c r="UOF8" s="3494"/>
      <c r="UOG8" s="3494"/>
      <c r="UOH8" s="3494"/>
      <c r="UOI8" s="3494"/>
      <c r="UOJ8" s="3494"/>
      <c r="UOK8" s="3494"/>
      <c r="UOL8" s="3494"/>
      <c r="UOM8" s="3494"/>
      <c r="UON8" s="3494"/>
      <c r="UOO8" s="3494"/>
      <c r="UOP8" s="3494"/>
      <c r="UOQ8" s="3494"/>
      <c r="UOR8" s="3494"/>
      <c r="UOS8" s="3494"/>
      <c r="UOT8" s="3494"/>
      <c r="UOU8" s="3494"/>
      <c r="UOV8" s="3494"/>
      <c r="UOW8" s="3494"/>
      <c r="UOX8" s="3494"/>
      <c r="UOY8" s="3494"/>
      <c r="UOZ8" s="3494"/>
      <c r="UPA8" s="3494"/>
      <c r="UPB8" s="3494"/>
      <c r="UPC8" s="3494"/>
      <c r="UPD8" s="3494"/>
      <c r="UPE8" s="3494"/>
      <c r="UPF8" s="3494"/>
      <c r="UPG8" s="3494"/>
      <c r="UPH8" s="3494"/>
      <c r="UPI8" s="3494"/>
      <c r="UPJ8" s="3494"/>
      <c r="UPK8" s="3494"/>
      <c r="UPL8" s="3494"/>
      <c r="UPM8" s="3494"/>
      <c r="UPN8" s="3494"/>
      <c r="UPO8" s="3494"/>
      <c r="UPP8" s="3494"/>
      <c r="UPQ8" s="3494"/>
      <c r="UPR8" s="3494"/>
      <c r="UPS8" s="3494"/>
      <c r="UPT8" s="3494"/>
      <c r="UPU8" s="3494"/>
      <c r="UPV8" s="3494"/>
      <c r="UPW8" s="3494"/>
      <c r="UPX8" s="3494"/>
      <c r="UPY8" s="3494"/>
      <c r="UPZ8" s="3494"/>
      <c r="UQA8" s="3494"/>
      <c r="UQB8" s="3494"/>
      <c r="UQC8" s="3494"/>
      <c r="UQD8" s="3494"/>
      <c r="UQE8" s="3494"/>
      <c r="UQF8" s="3494"/>
      <c r="UQG8" s="3494"/>
      <c r="UQH8" s="3494"/>
      <c r="UQI8" s="3494"/>
      <c r="UQJ8" s="3494"/>
      <c r="UQK8" s="3494"/>
      <c r="UQL8" s="3494"/>
      <c r="UQM8" s="3494"/>
      <c r="UQN8" s="3494"/>
      <c r="UQO8" s="3494"/>
      <c r="UQP8" s="3494"/>
      <c r="UQQ8" s="3494"/>
      <c r="UQR8" s="3494"/>
      <c r="UQS8" s="3494"/>
      <c r="UQT8" s="3494"/>
      <c r="UQU8" s="3494"/>
      <c r="UQV8" s="3494"/>
      <c r="UQW8" s="3494"/>
      <c r="UQX8" s="3494"/>
      <c r="UQY8" s="3494"/>
      <c r="UQZ8" s="3494"/>
      <c r="URA8" s="3494"/>
      <c r="URB8" s="3494"/>
      <c r="URC8" s="3494"/>
      <c r="URD8" s="3494"/>
      <c r="URE8" s="3494"/>
      <c r="URF8" s="3494"/>
      <c r="URG8" s="3494"/>
      <c r="URH8" s="3494"/>
      <c r="URI8" s="3494"/>
      <c r="URJ8" s="3494"/>
      <c r="URK8" s="3494"/>
      <c r="URL8" s="3494"/>
      <c r="URM8" s="3494"/>
      <c r="URN8" s="3494"/>
      <c r="URO8" s="3494"/>
      <c r="URP8" s="3494"/>
      <c r="URQ8" s="3494"/>
      <c r="URR8" s="3494"/>
      <c r="URS8" s="3494"/>
      <c r="URT8" s="3494"/>
      <c r="URU8" s="3494"/>
      <c r="URV8" s="3494"/>
      <c r="URW8" s="3494"/>
      <c r="URX8" s="3494"/>
      <c r="URY8" s="3494"/>
      <c r="URZ8" s="3494"/>
      <c r="USA8" s="3494"/>
      <c r="USB8" s="3494"/>
      <c r="USC8" s="3494"/>
      <c r="USD8" s="3494"/>
      <c r="USE8" s="3494"/>
      <c r="USF8" s="3494"/>
      <c r="USG8" s="3494"/>
      <c r="USH8" s="3494"/>
      <c r="USI8" s="3494"/>
      <c r="USJ8" s="3494"/>
      <c r="USK8" s="3494"/>
      <c r="USL8" s="3494"/>
      <c r="USM8" s="3494"/>
      <c r="USN8" s="3494"/>
      <c r="USO8" s="3494"/>
      <c r="USP8" s="3494"/>
      <c r="USQ8" s="3494"/>
      <c r="USR8" s="3494"/>
      <c r="USS8" s="3494"/>
      <c r="UST8" s="3494"/>
      <c r="USU8" s="3494"/>
      <c r="USV8" s="3494"/>
      <c r="USW8" s="3494"/>
      <c r="USX8" s="3494"/>
      <c r="USY8" s="3494"/>
      <c r="USZ8" s="3494"/>
      <c r="UTA8" s="3494"/>
      <c r="UTB8" s="3494"/>
      <c r="UTC8" s="3494"/>
      <c r="UTD8" s="3494"/>
      <c r="UTE8" s="3494"/>
      <c r="UTF8" s="3494"/>
      <c r="UTG8" s="3494"/>
      <c r="UTH8" s="3494"/>
      <c r="UTI8" s="3494"/>
      <c r="UTJ8" s="3494"/>
      <c r="UTK8" s="3494"/>
      <c r="UTL8" s="3494"/>
      <c r="UTM8" s="3494"/>
      <c r="UTN8" s="3494"/>
      <c r="UTO8" s="3494"/>
      <c r="UTP8" s="3494"/>
      <c r="UTQ8" s="3494"/>
      <c r="UTR8" s="3494"/>
      <c r="UTS8" s="3494"/>
      <c r="UTT8" s="3494"/>
      <c r="UTU8" s="3494"/>
      <c r="UTV8" s="3494"/>
      <c r="UTW8" s="3494"/>
      <c r="UTX8" s="3494"/>
      <c r="UTY8" s="3494"/>
      <c r="UTZ8" s="3494"/>
      <c r="UUA8" s="3494"/>
      <c r="UUB8" s="3494"/>
      <c r="UUC8" s="3494"/>
      <c r="UUD8" s="3494"/>
      <c r="UUE8" s="3494"/>
      <c r="UUF8" s="3494"/>
      <c r="UUG8" s="3494"/>
      <c r="UUH8" s="3494"/>
      <c r="UUI8" s="3494"/>
      <c r="UUJ8" s="3494"/>
      <c r="UUK8" s="3494"/>
      <c r="UUL8" s="3494"/>
      <c r="UUM8" s="3494"/>
      <c r="UUN8" s="3494"/>
      <c r="UUO8" s="3494"/>
      <c r="UUP8" s="3494"/>
      <c r="UUQ8" s="3494"/>
      <c r="UUR8" s="3494"/>
      <c r="UUS8" s="3494"/>
      <c r="UUT8" s="3494"/>
      <c r="UUU8" s="3494"/>
      <c r="UUV8" s="3494"/>
      <c r="UUW8" s="3494"/>
      <c r="UUX8" s="3494"/>
      <c r="UUY8" s="3494"/>
      <c r="UUZ8" s="3494"/>
      <c r="UVA8" s="3494"/>
      <c r="UVB8" s="3494"/>
      <c r="UVC8" s="3494"/>
      <c r="UVD8" s="3494"/>
      <c r="UVE8" s="3494"/>
      <c r="UVF8" s="3494"/>
      <c r="UVG8" s="3494"/>
      <c r="UVH8" s="3494"/>
      <c r="UVI8" s="3494"/>
      <c r="UVJ8" s="3494"/>
      <c r="UVK8" s="3494"/>
      <c r="UVL8" s="3494"/>
      <c r="UVM8" s="3494"/>
      <c r="UVN8" s="3494"/>
      <c r="UVO8" s="3494"/>
      <c r="UVP8" s="3494"/>
      <c r="UVQ8" s="3494"/>
      <c r="UVR8" s="3494"/>
      <c r="UVS8" s="3494"/>
      <c r="UVT8" s="3494"/>
      <c r="UVU8" s="3494"/>
      <c r="UVV8" s="3494"/>
      <c r="UVW8" s="3494"/>
      <c r="UVX8" s="3494"/>
      <c r="UVY8" s="3494"/>
      <c r="UVZ8" s="3494"/>
      <c r="UWA8" s="3494"/>
      <c r="UWB8" s="3494"/>
      <c r="UWC8" s="3494"/>
      <c r="UWD8" s="3494"/>
      <c r="UWE8" s="3494"/>
      <c r="UWF8" s="3494"/>
      <c r="UWG8" s="3494"/>
      <c r="UWH8" s="3494"/>
      <c r="UWI8" s="3494"/>
      <c r="UWJ8" s="3494"/>
      <c r="UWK8" s="3494"/>
      <c r="UWL8" s="3494"/>
      <c r="UWM8" s="3494"/>
      <c r="UWN8" s="3494"/>
      <c r="UWO8" s="3494"/>
      <c r="UWP8" s="3494"/>
      <c r="UWQ8" s="3494"/>
      <c r="UWR8" s="3494"/>
      <c r="UWS8" s="3494"/>
      <c r="UWT8" s="3494"/>
      <c r="UWU8" s="3494"/>
      <c r="UWV8" s="3494"/>
      <c r="UWW8" s="3494"/>
      <c r="UWX8" s="3494"/>
      <c r="UWY8" s="3494"/>
      <c r="UWZ8" s="3494"/>
      <c r="UXA8" s="3494"/>
      <c r="UXB8" s="3494"/>
      <c r="UXC8" s="3494"/>
      <c r="UXD8" s="3494"/>
      <c r="UXE8" s="3494"/>
      <c r="UXF8" s="3494"/>
      <c r="UXG8" s="3494"/>
      <c r="UXH8" s="3494"/>
      <c r="UXI8" s="3494"/>
      <c r="UXJ8" s="3494"/>
      <c r="UXK8" s="3494"/>
      <c r="UXL8" s="3494"/>
      <c r="UXM8" s="3494"/>
      <c r="UXN8" s="3494"/>
      <c r="UXO8" s="3494"/>
      <c r="UXP8" s="3494"/>
      <c r="UXQ8" s="3494"/>
      <c r="UXR8" s="3494"/>
      <c r="UXS8" s="3494"/>
      <c r="UXT8" s="3494"/>
      <c r="UXU8" s="3494"/>
      <c r="UXV8" s="3494"/>
      <c r="UXW8" s="3494"/>
      <c r="UXX8" s="3494"/>
      <c r="UXY8" s="3494"/>
      <c r="UXZ8" s="3494"/>
      <c r="UYA8" s="3494"/>
      <c r="UYB8" s="3494"/>
      <c r="UYC8" s="3494"/>
      <c r="UYD8" s="3494"/>
      <c r="UYE8" s="3494"/>
      <c r="UYF8" s="3494"/>
      <c r="UYG8" s="3494"/>
      <c r="UYH8" s="3494"/>
      <c r="UYI8" s="3494"/>
      <c r="UYJ8" s="3494"/>
      <c r="UYK8" s="3494"/>
      <c r="UYL8" s="3494"/>
      <c r="UYM8" s="3494"/>
      <c r="UYN8" s="3494"/>
      <c r="UYO8" s="3494"/>
      <c r="UYP8" s="3494"/>
      <c r="UYQ8" s="3494"/>
      <c r="UYR8" s="3494"/>
      <c r="UYS8" s="3494"/>
      <c r="UYT8" s="3494"/>
      <c r="UYU8" s="3494"/>
      <c r="UYV8" s="3494"/>
      <c r="UYW8" s="3494"/>
      <c r="UYX8" s="3494"/>
      <c r="UYY8" s="3494"/>
      <c r="UYZ8" s="3494"/>
      <c r="UZA8" s="3494"/>
      <c r="UZB8" s="3494"/>
      <c r="UZC8" s="3494"/>
      <c r="UZD8" s="3494"/>
      <c r="UZE8" s="3494"/>
      <c r="UZF8" s="3494"/>
      <c r="UZG8" s="3494"/>
      <c r="UZH8" s="3494"/>
      <c r="UZI8" s="3494"/>
      <c r="UZJ8" s="3494"/>
      <c r="UZK8" s="3494"/>
      <c r="UZL8" s="3494"/>
      <c r="UZM8" s="3494"/>
      <c r="UZN8" s="3494"/>
      <c r="UZO8" s="3494"/>
      <c r="UZP8" s="3494"/>
      <c r="UZQ8" s="3494"/>
      <c r="UZR8" s="3494"/>
      <c r="UZS8" s="3494"/>
      <c r="UZT8" s="3494"/>
      <c r="UZU8" s="3494"/>
      <c r="UZV8" s="3494"/>
      <c r="UZW8" s="3494"/>
      <c r="UZX8" s="3494"/>
      <c r="UZY8" s="3494"/>
      <c r="UZZ8" s="3494"/>
      <c r="VAA8" s="3494"/>
      <c r="VAB8" s="3494"/>
      <c r="VAC8" s="3494"/>
      <c r="VAD8" s="3494"/>
      <c r="VAE8" s="3494"/>
      <c r="VAF8" s="3494"/>
      <c r="VAG8" s="3494"/>
      <c r="VAH8" s="3494"/>
      <c r="VAI8" s="3494"/>
      <c r="VAJ8" s="3494"/>
      <c r="VAK8" s="3494"/>
      <c r="VAL8" s="3494"/>
      <c r="VAM8" s="3494"/>
      <c r="VAN8" s="3494"/>
      <c r="VAO8" s="3494"/>
      <c r="VAP8" s="3494"/>
      <c r="VAQ8" s="3494"/>
      <c r="VAR8" s="3494"/>
      <c r="VAS8" s="3494"/>
      <c r="VAT8" s="3494"/>
      <c r="VAU8" s="3494"/>
      <c r="VAV8" s="3494"/>
      <c r="VAW8" s="3494"/>
      <c r="VAX8" s="3494"/>
      <c r="VAY8" s="3494"/>
      <c r="VAZ8" s="3494"/>
      <c r="VBA8" s="3494"/>
      <c r="VBB8" s="3494"/>
      <c r="VBC8" s="3494"/>
      <c r="VBD8" s="3494"/>
      <c r="VBE8" s="3494"/>
      <c r="VBF8" s="3494"/>
      <c r="VBG8" s="3494"/>
      <c r="VBH8" s="3494"/>
      <c r="VBI8" s="3494"/>
      <c r="VBJ8" s="3494"/>
      <c r="VBK8" s="3494"/>
      <c r="VBL8" s="3494"/>
      <c r="VBM8" s="3494"/>
      <c r="VBN8" s="3494"/>
      <c r="VBO8" s="3494"/>
      <c r="VBP8" s="3494"/>
      <c r="VBQ8" s="3494"/>
      <c r="VBR8" s="3494"/>
      <c r="VBS8" s="3494"/>
      <c r="VBT8" s="3494"/>
      <c r="VBU8" s="3494"/>
      <c r="VBV8" s="3494"/>
      <c r="VBW8" s="3494"/>
      <c r="VBX8" s="3494"/>
      <c r="VBY8" s="3494"/>
      <c r="VBZ8" s="3494"/>
      <c r="VCA8" s="3494"/>
      <c r="VCB8" s="3494"/>
      <c r="VCC8" s="3494"/>
      <c r="VCD8" s="3494"/>
      <c r="VCE8" s="3494"/>
      <c r="VCF8" s="3494"/>
      <c r="VCG8" s="3494"/>
      <c r="VCH8" s="3494"/>
      <c r="VCI8" s="3494"/>
      <c r="VCJ8" s="3494"/>
      <c r="VCK8" s="3494"/>
      <c r="VCL8" s="3494"/>
      <c r="VCM8" s="3494"/>
      <c r="VCN8" s="3494"/>
      <c r="VCO8" s="3494"/>
      <c r="VCP8" s="3494"/>
      <c r="VCQ8" s="3494"/>
      <c r="VCR8" s="3494"/>
      <c r="VCS8" s="3494"/>
      <c r="VCT8" s="3494"/>
      <c r="VCU8" s="3494"/>
      <c r="VCV8" s="3494"/>
      <c r="VCW8" s="3494"/>
      <c r="VCX8" s="3494"/>
      <c r="VCY8" s="3494"/>
      <c r="VCZ8" s="3494"/>
      <c r="VDA8" s="3494"/>
      <c r="VDB8" s="3494"/>
      <c r="VDC8" s="3494"/>
      <c r="VDD8" s="3494"/>
      <c r="VDE8" s="3494"/>
      <c r="VDF8" s="3494"/>
      <c r="VDG8" s="3494"/>
      <c r="VDH8" s="3494"/>
      <c r="VDI8" s="3494"/>
      <c r="VDJ8" s="3494"/>
      <c r="VDK8" s="3494"/>
      <c r="VDL8" s="3494"/>
      <c r="VDM8" s="3494"/>
      <c r="VDN8" s="3494"/>
      <c r="VDO8" s="3494"/>
      <c r="VDP8" s="3494"/>
      <c r="VDQ8" s="3494"/>
      <c r="VDR8" s="3494"/>
      <c r="VDS8" s="3494"/>
      <c r="VDT8" s="3494"/>
      <c r="VDU8" s="3494"/>
      <c r="VDV8" s="3494"/>
      <c r="VDW8" s="3494"/>
      <c r="VDX8" s="3494"/>
      <c r="VDY8" s="3494"/>
      <c r="VDZ8" s="3494"/>
      <c r="VEA8" s="3494"/>
      <c r="VEB8" s="3494"/>
      <c r="VEC8" s="3494"/>
      <c r="VED8" s="3494"/>
      <c r="VEE8" s="3494"/>
      <c r="VEF8" s="3494"/>
      <c r="VEG8" s="3494"/>
      <c r="VEH8" s="3494"/>
      <c r="VEI8" s="3494"/>
      <c r="VEJ8" s="3494"/>
      <c r="VEK8" s="3494"/>
      <c r="VEL8" s="3494"/>
      <c r="VEM8" s="3494"/>
      <c r="VEN8" s="3494"/>
      <c r="VEO8" s="3494"/>
      <c r="VEP8" s="3494"/>
      <c r="VEQ8" s="3494"/>
      <c r="VER8" s="3494"/>
      <c r="VES8" s="3494"/>
      <c r="VET8" s="3494"/>
      <c r="VEU8" s="3494"/>
      <c r="VEV8" s="3494"/>
      <c r="VEW8" s="3494"/>
      <c r="VEX8" s="3494"/>
      <c r="VEY8" s="3494"/>
      <c r="VEZ8" s="3494"/>
      <c r="VFA8" s="3494"/>
      <c r="VFB8" s="3494"/>
      <c r="VFC8" s="3494"/>
      <c r="VFD8" s="3494"/>
      <c r="VFE8" s="3494"/>
      <c r="VFF8" s="3494"/>
      <c r="VFG8" s="3494"/>
      <c r="VFH8" s="3494"/>
      <c r="VFI8" s="3494"/>
      <c r="VFJ8" s="3494"/>
      <c r="VFK8" s="3494"/>
      <c r="VFL8" s="3494"/>
      <c r="VFM8" s="3494"/>
      <c r="VFN8" s="3494"/>
      <c r="VFO8" s="3494"/>
      <c r="VFP8" s="3494"/>
      <c r="VFQ8" s="3494"/>
      <c r="VFR8" s="3494"/>
      <c r="VFS8" s="3494"/>
      <c r="VFT8" s="3494"/>
      <c r="VFU8" s="3494"/>
      <c r="VFV8" s="3494"/>
      <c r="VFW8" s="3494"/>
      <c r="VFX8" s="3494"/>
      <c r="VFY8" s="3494"/>
      <c r="VFZ8" s="3494"/>
      <c r="VGA8" s="3494"/>
      <c r="VGB8" s="3494"/>
      <c r="VGC8" s="3494"/>
      <c r="VGD8" s="3494"/>
      <c r="VGE8" s="3494"/>
      <c r="VGF8" s="3494"/>
      <c r="VGG8" s="3494"/>
      <c r="VGH8" s="3494"/>
      <c r="VGI8" s="3494"/>
      <c r="VGJ8" s="3494"/>
      <c r="VGK8" s="3494"/>
      <c r="VGL8" s="3494"/>
      <c r="VGM8" s="3494"/>
      <c r="VGN8" s="3494"/>
      <c r="VGO8" s="3494"/>
      <c r="VGP8" s="3494"/>
      <c r="VGQ8" s="3494"/>
      <c r="VGR8" s="3494"/>
      <c r="VGS8" s="3494"/>
      <c r="VGT8" s="3494"/>
      <c r="VGU8" s="3494"/>
      <c r="VGV8" s="3494"/>
      <c r="VGW8" s="3494"/>
      <c r="VGX8" s="3494"/>
      <c r="VGY8" s="3494"/>
      <c r="VGZ8" s="3494"/>
      <c r="VHA8" s="3494"/>
      <c r="VHB8" s="3494"/>
      <c r="VHC8" s="3494"/>
      <c r="VHD8" s="3494"/>
      <c r="VHE8" s="3494"/>
      <c r="VHF8" s="3494"/>
      <c r="VHG8" s="3494"/>
      <c r="VHH8" s="3494"/>
      <c r="VHI8" s="3494"/>
      <c r="VHJ8" s="3494"/>
      <c r="VHK8" s="3494"/>
      <c r="VHL8" s="3494"/>
      <c r="VHM8" s="3494"/>
      <c r="VHN8" s="3494"/>
      <c r="VHO8" s="3494"/>
      <c r="VHP8" s="3494"/>
      <c r="VHQ8" s="3494"/>
      <c r="VHR8" s="3494"/>
      <c r="VHS8" s="3494"/>
      <c r="VHT8" s="3494"/>
      <c r="VHU8" s="3494"/>
      <c r="VHV8" s="3494"/>
      <c r="VHW8" s="3494"/>
      <c r="VHX8" s="3494"/>
      <c r="VHY8" s="3494"/>
      <c r="VHZ8" s="3494"/>
      <c r="VIA8" s="3494"/>
      <c r="VIB8" s="3494"/>
      <c r="VIC8" s="3494"/>
      <c r="VID8" s="3494"/>
      <c r="VIE8" s="3494"/>
      <c r="VIF8" s="3494"/>
      <c r="VIG8" s="3494"/>
      <c r="VIH8" s="3494"/>
      <c r="VII8" s="3494"/>
      <c r="VIJ8" s="3494"/>
      <c r="VIK8" s="3494"/>
      <c r="VIL8" s="3494"/>
      <c r="VIM8" s="3494"/>
      <c r="VIN8" s="3494"/>
      <c r="VIO8" s="3494"/>
      <c r="VIP8" s="3494"/>
      <c r="VIQ8" s="3494"/>
      <c r="VIR8" s="3494"/>
      <c r="VIS8" s="3494"/>
      <c r="VIT8" s="3494"/>
      <c r="VIU8" s="3494"/>
      <c r="VIV8" s="3494"/>
      <c r="VIW8" s="3494"/>
      <c r="VIX8" s="3494"/>
      <c r="VIY8" s="3494"/>
      <c r="VIZ8" s="3494"/>
      <c r="VJA8" s="3494"/>
      <c r="VJB8" s="3494"/>
      <c r="VJC8" s="3494"/>
      <c r="VJD8" s="3494"/>
      <c r="VJE8" s="3494"/>
      <c r="VJF8" s="3494"/>
      <c r="VJG8" s="3494"/>
      <c r="VJH8" s="3494"/>
      <c r="VJI8" s="3494"/>
      <c r="VJJ8" s="3494"/>
      <c r="VJK8" s="3494"/>
      <c r="VJL8" s="3494"/>
      <c r="VJM8" s="3494"/>
      <c r="VJN8" s="3494"/>
      <c r="VJO8" s="3494"/>
      <c r="VJP8" s="3494"/>
      <c r="VJQ8" s="3494"/>
      <c r="VJR8" s="3494"/>
      <c r="VJS8" s="3494"/>
      <c r="VJT8" s="3494"/>
      <c r="VJU8" s="3494"/>
      <c r="VJV8" s="3494"/>
      <c r="VJW8" s="3494"/>
      <c r="VJX8" s="3494"/>
      <c r="VJY8" s="3494"/>
      <c r="VJZ8" s="3494"/>
      <c r="VKA8" s="3494"/>
      <c r="VKB8" s="3494"/>
      <c r="VKC8" s="3494"/>
      <c r="VKD8" s="3494"/>
      <c r="VKE8" s="3494"/>
      <c r="VKF8" s="3494"/>
      <c r="VKG8" s="3494"/>
      <c r="VKH8" s="3494"/>
      <c r="VKI8" s="3494"/>
      <c r="VKJ8" s="3494"/>
      <c r="VKK8" s="3494"/>
      <c r="VKL8" s="3494"/>
      <c r="VKM8" s="3494"/>
      <c r="VKN8" s="3494"/>
      <c r="VKO8" s="3494"/>
      <c r="VKP8" s="3494"/>
      <c r="VKQ8" s="3494"/>
      <c r="VKR8" s="3494"/>
      <c r="VKS8" s="3494"/>
      <c r="VKT8" s="3494"/>
      <c r="VKU8" s="3494"/>
      <c r="VKV8" s="3494"/>
      <c r="VKW8" s="3494"/>
      <c r="VKX8" s="3494"/>
      <c r="VKY8" s="3494"/>
      <c r="VKZ8" s="3494"/>
      <c r="VLA8" s="3494"/>
      <c r="VLB8" s="3494"/>
      <c r="VLC8" s="3494"/>
      <c r="VLD8" s="3494"/>
      <c r="VLE8" s="3494"/>
      <c r="VLF8" s="3494"/>
      <c r="VLG8" s="3494"/>
      <c r="VLH8" s="3494"/>
      <c r="VLI8" s="3494"/>
      <c r="VLJ8" s="3494"/>
      <c r="VLK8" s="3494"/>
      <c r="VLL8" s="3494"/>
      <c r="VLM8" s="3494"/>
      <c r="VLN8" s="3494"/>
      <c r="VLO8" s="3494"/>
      <c r="VLP8" s="3494"/>
      <c r="VLQ8" s="3494"/>
      <c r="VLR8" s="3494"/>
      <c r="VLS8" s="3494"/>
      <c r="VLT8" s="3494"/>
      <c r="VLU8" s="3494"/>
      <c r="VLV8" s="3494"/>
      <c r="VLW8" s="3494"/>
      <c r="VLX8" s="3494"/>
      <c r="VLY8" s="3494"/>
      <c r="VLZ8" s="3494"/>
      <c r="VMA8" s="3494"/>
      <c r="VMB8" s="3494"/>
      <c r="VMC8" s="3494"/>
      <c r="VMD8" s="3494"/>
      <c r="VME8" s="3494"/>
      <c r="VMF8" s="3494"/>
      <c r="VMG8" s="3494"/>
      <c r="VMH8" s="3494"/>
      <c r="VMI8" s="3494"/>
      <c r="VMJ8" s="3494"/>
      <c r="VMK8" s="3494"/>
      <c r="VML8" s="3494"/>
      <c r="VMM8" s="3494"/>
      <c r="VMN8" s="3494"/>
      <c r="VMO8" s="3494"/>
      <c r="VMP8" s="3494"/>
      <c r="VMQ8" s="3494"/>
      <c r="VMR8" s="3494"/>
      <c r="VMS8" s="3494"/>
      <c r="VMT8" s="3494"/>
      <c r="VMU8" s="3494"/>
      <c r="VMV8" s="3494"/>
      <c r="VMW8" s="3494"/>
      <c r="VMX8" s="3494"/>
      <c r="VMY8" s="3494"/>
      <c r="VMZ8" s="3494"/>
      <c r="VNA8" s="3494"/>
      <c r="VNB8" s="3494"/>
      <c r="VNC8" s="3494"/>
      <c r="VND8" s="3494"/>
      <c r="VNE8" s="3494"/>
      <c r="VNF8" s="3494"/>
      <c r="VNG8" s="3494"/>
      <c r="VNH8" s="3494"/>
      <c r="VNI8" s="3494"/>
      <c r="VNJ8" s="3494"/>
      <c r="VNK8" s="3494"/>
      <c r="VNL8" s="3494"/>
      <c r="VNM8" s="3494"/>
      <c r="VNN8" s="3494"/>
      <c r="VNO8" s="3494"/>
      <c r="VNP8" s="3494"/>
      <c r="VNQ8" s="3494"/>
      <c r="VNR8" s="3494"/>
      <c r="VNS8" s="3494"/>
      <c r="VNT8" s="3494"/>
      <c r="VNU8" s="3494"/>
      <c r="VNV8" s="3494"/>
      <c r="VNW8" s="3494"/>
      <c r="VNX8" s="3494"/>
      <c r="VNY8" s="3494"/>
      <c r="VNZ8" s="3494"/>
      <c r="VOA8" s="3494"/>
      <c r="VOB8" s="3494"/>
      <c r="VOC8" s="3494"/>
      <c r="VOD8" s="3494"/>
      <c r="VOE8" s="3494"/>
      <c r="VOF8" s="3494"/>
      <c r="VOG8" s="3494"/>
      <c r="VOH8" s="3494"/>
      <c r="VOI8" s="3494"/>
      <c r="VOJ8" s="3494"/>
      <c r="VOK8" s="3494"/>
      <c r="VOL8" s="3494"/>
      <c r="VOM8" s="3494"/>
      <c r="VON8" s="3494"/>
      <c r="VOO8" s="3494"/>
      <c r="VOP8" s="3494"/>
      <c r="VOQ8" s="3494"/>
      <c r="VOR8" s="3494"/>
      <c r="VOS8" s="3494"/>
      <c r="VOT8" s="3494"/>
      <c r="VOU8" s="3494"/>
      <c r="VOV8" s="3494"/>
      <c r="VOW8" s="3494"/>
      <c r="VOX8" s="3494"/>
      <c r="VOY8" s="3494"/>
      <c r="VOZ8" s="3494"/>
      <c r="VPA8" s="3494"/>
      <c r="VPB8" s="3494"/>
      <c r="VPC8" s="3494"/>
      <c r="VPD8" s="3494"/>
      <c r="VPE8" s="3494"/>
      <c r="VPF8" s="3494"/>
      <c r="VPG8" s="3494"/>
      <c r="VPH8" s="3494"/>
      <c r="VPI8" s="3494"/>
      <c r="VPJ8" s="3494"/>
      <c r="VPK8" s="3494"/>
      <c r="VPL8" s="3494"/>
      <c r="VPM8" s="3494"/>
      <c r="VPN8" s="3494"/>
      <c r="VPO8" s="3494"/>
      <c r="VPP8" s="3494"/>
      <c r="VPQ8" s="3494"/>
      <c r="VPR8" s="3494"/>
      <c r="VPS8" s="3494"/>
      <c r="VPT8" s="3494"/>
      <c r="VPU8" s="3494"/>
      <c r="VPV8" s="3494"/>
      <c r="VPW8" s="3494"/>
      <c r="VPX8" s="3494"/>
      <c r="VPY8" s="3494"/>
      <c r="VPZ8" s="3494"/>
      <c r="VQA8" s="3494"/>
      <c r="VQB8" s="3494"/>
      <c r="VQC8" s="3494"/>
      <c r="VQD8" s="3494"/>
      <c r="VQE8" s="3494"/>
      <c r="VQF8" s="3494"/>
      <c r="VQG8" s="3494"/>
      <c r="VQH8" s="3494"/>
      <c r="VQI8" s="3494"/>
      <c r="VQJ8" s="3494"/>
      <c r="VQK8" s="3494"/>
      <c r="VQL8" s="3494"/>
      <c r="VQM8" s="3494"/>
      <c r="VQN8" s="3494"/>
      <c r="VQO8" s="3494"/>
      <c r="VQP8" s="3494"/>
      <c r="VQQ8" s="3494"/>
      <c r="VQR8" s="3494"/>
      <c r="VQS8" s="3494"/>
      <c r="VQT8" s="3494"/>
      <c r="VQU8" s="3494"/>
      <c r="VQV8" s="3494"/>
      <c r="VQW8" s="3494"/>
      <c r="VQX8" s="3494"/>
      <c r="VQY8" s="3494"/>
      <c r="VQZ8" s="3494"/>
      <c r="VRA8" s="3494"/>
      <c r="VRB8" s="3494"/>
      <c r="VRC8" s="3494"/>
      <c r="VRD8" s="3494"/>
      <c r="VRE8" s="3494"/>
      <c r="VRF8" s="3494"/>
      <c r="VRG8" s="3494"/>
      <c r="VRH8" s="3494"/>
      <c r="VRI8" s="3494"/>
      <c r="VRJ8" s="3494"/>
      <c r="VRK8" s="3494"/>
      <c r="VRL8" s="3494"/>
      <c r="VRM8" s="3494"/>
      <c r="VRN8" s="3494"/>
      <c r="VRO8" s="3494"/>
      <c r="VRP8" s="3494"/>
      <c r="VRQ8" s="3494"/>
      <c r="VRR8" s="3494"/>
      <c r="VRS8" s="3494"/>
      <c r="VRT8" s="3494"/>
      <c r="VRU8" s="3494"/>
      <c r="VRV8" s="3494"/>
      <c r="VRW8" s="3494"/>
      <c r="VRX8" s="3494"/>
      <c r="VRY8" s="3494"/>
      <c r="VRZ8" s="3494"/>
      <c r="VSA8" s="3494"/>
      <c r="VSB8" s="3494"/>
      <c r="VSC8" s="3494"/>
      <c r="VSD8" s="3494"/>
      <c r="VSE8" s="3494"/>
      <c r="VSF8" s="3494"/>
      <c r="VSG8" s="3494"/>
      <c r="VSH8" s="3494"/>
      <c r="VSI8" s="3494"/>
      <c r="VSJ8" s="3494"/>
      <c r="VSK8" s="3494"/>
      <c r="VSL8" s="3494"/>
      <c r="VSM8" s="3494"/>
      <c r="VSN8" s="3494"/>
      <c r="VSO8" s="3494"/>
      <c r="VSP8" s="3494"/>
      <c r="VSQ8" s="3494"/>
      <c r="VSR8" s="3494"/>
      <c r="VSS8" s="3494"/>
      <c r="VST8" s="3494"/>
      <c r="VSU8" s="3494"/>
      <c r="VSV8" s="3494"/>
      <c r="VSW8" s="3494"/>
      <c r="VSX8" s="3494"/>
      <c r="VSY8" s="3494"/>
      <c r="VSZ8" s="3494"/>
      <c r="VTA8" s="3494"/>
      <c r="VTB8" s="3494"/>
      <c r="VTC8" s="3494"/>
      <c r="VTD8" s="3494"/>
      <c r="VTE8" s="3494"/>
      <c r="VTF8" s="3494"/>
      <c r="VTG8" s="3494"/>
      <c r="VTH8" s="3494"/>
      <c r="VTI8" s="3494"/>
      <c r="VTJ8" s="3494"/>
      <c r="VTK8" s="3494"/>
      <c r="VTL8" s="3494"/>
      <c r="VTM8" s="3494"/>
      <c r="VTN8" s="3494"/>
      <c r="VTO8" s="3494"/>
      <c r="VTP8" s="3494"/>
      <c r="VTQ8" s="3494"/>
      <c r="VTR8" s="3494"/>
      <c r="VTS8" s="3494"/>
      <c r="VTT8" s="3494"/>
      <c r="VTU8" s="3494"/>
      <c r="VTV8" s="3494"/>
      <c r="VTW8" s="3494"/>
      <c r="VTX8" s="3494"/>
      <c r="VTY8" s="3494"/>
      <c r="VTZ8" s="3494"/>
      <c r="VUA8" s="3494"/>
      <c r="VUB8" s="3494"/>
      <c r="VUC8" s="3494"/>
      <c r="VUD8" s="3494"/>
      <c r="VUE8" s="3494"/>
      <c r="VUF8" s="3494"/>
      <c r="VUG8" s="3494"/>
      <c r="VUH8" s="3494"/>
      <c r="VUI8" s="3494"/>
      <c r="VUJ8" s="3494"/>
      <c r="VUK8" s="3494"/>
      <c r="VUL8" s="3494"/>
      <c r="VUM8" s="3494"/>
      <c r="VUN8" s="3494"/>
      <c r="VUO8" s="3494"/>
      <c r="VUP8" s="3494"/>
      <c r="VUQ8" s="3494"/>
      <c r="VUR8" s="3494"/>
      <c r="VUS8" s="3494"/>
      <c r="VUT8" s="3494"/>
      <c r="VUU8" s="3494"/>
      <c r="VUV8" s="3494"/>
      <c r="VUW8" s="3494"/>
      <c r="VUX8" s="3494"/>
      <c r="VUY8" s="3494"/>
      <c r="VUZ8" s="3494"/>
      <c r="VVA8" s="3494"/>
      <c r="VVB8" s="3494"/>
      <c r="VVC8" s="3494"/>
      <c r="VVD8" s="3494"/>
      <c r="VVE8" s="3494"/>
      <c r="VVF8" s="3494"/>
      <c r="VVG8" s="3494"/>
      <c r="VVH8" s="3494"/>
      <c r="VVI8" s="3494"/>
      <c r="VVJ8" s="3494"/>
      <c r="VVK8" s="3494"/>
      <c r="VVL8" s="3494"/>
      <c r="VVM8" s="3494"/>
      <c r="VVN8" s="3494"/>
      <c r="VVO8" s="3494"/>
      <c r="VVP8" s="3494"/>
      <c r="VVQ8" s="3494"/>
      <c r="VVR8" s="3494"/>
      <c r="VVS8" s="3494"/>
      <c r="VVT8" s="3494"/>
      <c r="VVU8" s="3494"/>
      <c r="VVV8" s="3494"/>
      <c r="VVW8" s="3494"/>
      <c r="VVX8" s="3494"/>
      <c r="VVY8" s="3494"/>
      <c r="VVZ8" s="3494"/>
      <c r="VWA8" s="3494"/>
      <c r="VWB8" s="3494"/>
      <c r="VWC8" s="3494"/>
      <c r="VWD8" s="3494"/>
      <c r="VWE8" s="3494"/>
      <c r="VWF8" s="3494"/>
      <c r="VWG8" s="3494"/>
      <c r="VWH8" s="3494"/>
      <c r="VWI8" s="3494"/>
      <c r="VWJ8" s="3494"/>
      <c r="VWK8" s="3494"/>
      <c r="VWL8" s="3494"/>
      <c r="VWM8" s="3494"/>
      <c r="VWN8" s="3494"/>
      <c r="VWO8" s="3494"/>
      <c r="VWP8" s="3494"/>
      <c r="VWQ8" s="3494"/>
      <c r="VWR8" s="3494"/>
      <c r="VWS8" s="3494"/>
      <c r="VWT8" s="3494"/>
      <c r="VWU8" s="3494"/>
      <c r="VWV8" s="3494"/>
      <c r="VWW8" s="3494"/>
      <c r="VWX8" s="3494"/>
      <c r="VWY8" s="3494"/>
      <c r="VWZ8" s="3494"/>
      <c r="VXA8" s="3494"/>
      <c r="VXB8" s="3494"/>
      <c r="VXC8" s="3494"/>
      <c r="VXD8" s="3494"/>
      <c r="VXE8" s="3494"/>
      <c r="VXF8" s="3494"/>
      <c r="VXG8" s="3494"/>
      <c r="VXH8" s="3494"/>
      <c r="VXI8" s="3494"/>
      <c r="VXJ8" s="3494"/>
      <c r="VXK8" s="3494"/>
      <c r="VXL8" s="3494"/>
      <c r="VXM8" s="3494"/>
      <c r="VXN8" s="3494"/>
      <c r="VXO8" s="3494"/>
      <c r="VXP8" s="3494"/>
      <c r="VXQ8" s="3494"/>
      <c r="VXR8" s="3494"/>
      <c r="VXS8" s="3494"/>
      <c r="VXT8" s="3494"/>
      <c r="VXU8" s="3494"/>
      <c r="VXV8" s="3494"/>
      <c r="VXW8" s="3494"/>
      <c r="VXX8" s="3494"/>
      <c r="VXY8" s="3494"/>
      <c r="VXZ8" s="3494"/>
      <c r="VYA8" s="3494"/>
      <c r="VYB8" s="3494"/>
      <c r="VYC8" s="3494"/>
      <c r="VYD8" s="3494"/>
      <c r="VYE8" s="3494"/>
      <c r="VYF8" s="3494"/>
      <c r="VYG8" s="3494"/>
      <c r="VYH8" s="3494"/>
      <c r="VYI8" s="3494"/>
      <c r="VYJ8" s="3494"/>
      <c r="VYK8" s="3494"/>
      <c r="VYL8" s="3494"/>
      <c r="VYM8" s="3494"/>
      <c r="VYN8" s="3494"/>
      <c r="VYO8" s="3494"/>
      <c r="VYP8" s="3494"/>
      <c r="VYQ8" s="3494"/>
      <c r="VYR8" s="3494"/>
      <c r="VYS8" s="3494"/>
      <c r="VYT8" s="3494"/>
      <c r="VYU8" s="3494"/>
      <c r="VYV8" s="3494"/>
      <c r="VYW8" s="3494"/>
      <c r="VYX8" s="3494"/>
      <c r="VYY8" s="3494"/>
      <c r="VYZ8" s="3494"/>
      <c r="VZA8" s="3494"/>
      <c r="VZB8" s="3494"/>
      <c r="VZC8" s="3494"/>
      <c r="VZD8" s="3494"/>
      <c r="VZE8" s="3494"/>
      <c r="VZF8" s="3494"/>
      <c r="VZG8" s="3494"/>
      <c r="VZH8" s="3494"/>
      <c r="VZI8" s="3494"/>
      <c r="VZJ8" s="3494"/>
      <c r="VZK8" s="3494"/>
      <c r="VZL8" s="3494"/>
      <c r="VZM8" s="3494"/>
      <c r="VZN8" s="3494"/>
      <c r="VZO8" s="3494"/>
      <c r="VZP8" s="3494"/>
      <c r="VZQ8" s="3494"/>
      <c r="VZR8" s="3494"/>
      <c r="VZS8" s="3494"/>
      <c r="VZT8" s="3494"/>
      <c r="VZU8" s="3494"/>
      <c r="VZV8" s="3494"/>
      <c r="VZW8" s="3494"/>
      <c r="VZX8" s="3494"/>
      <c r="VZY8" s="3494"/>
      <c r="VZZ8" s="3494"/>
      <c r="WAA8" s="3494"/>
      <c r="WAB8" s="3494"/>
      <c r="WAC8" s="3494"/>
      <c r="WAD8" s="3494"/>
      <c r="WAE8" s="3494"/>
      <c r="WAF8" s="3494"/>
      <c r="WAG8" s="3494"/>
      <c r="WAH8" s="3494"/>
      <c r="WAI8" s="3494"/>
      <c r="WAJ8" s="3494"/>
      <c r="WAK8" s="3494"/>
      <c r="WAL8" s="3494"/>
      <c r="WAM8" s="3494"/>
      <c r="WAN8" s="3494"/>
      <c r="WAO8" s="3494"/>
      <c r="WAP8" s="3494"/>
      <c r="WAQ8" s="3494"/>
      <c r="WAR8" s="3494"/>
      <c r="WAS8" s="3494"/>
      <c r="WAT8" s="3494"/>
      <c r="WAU8" s="3494"/>
      <c r="WAV8" s="3494"/>
      <c r="WAW8" s="3494"/>
      <c r="WAX8" s="3494"/>
      <c r="WAY8" s="3494"/>
      <c r="WAZ8" s="3494"/>
      <c r="WBA8" s="3494"/>
      <c r="WBB8" s="3494"/>
      <c r="WBC8" s="3494"/>
      <c r="WBD8" s="3494"/>
      <c r="WBE8" s="3494"/>
      <c r="WBF8" s="3494"/>
      <c r="WBG8" s="3494"/>
      <c r="WBH8" s="3494"/>
      <c r="WBI8" s="3494"/>
      <c r="WBJ8" s="3494"/>
      <c r="WBK8" s="3494"/>
      <c r="WBL8" s="3494"/>
      <c r="WBM8" s="3494"/>
      <c r="WBN8" s="3494"/>
      <c r="WBO8" s="3494"/>
      <c r="WBP8" s="3494"/>
      <c r="WBQ8" s="3494"/>
      <c r="WBR8" s="3494"/>
      <c r="WBS8" s="3494"/>
      <c r="WBT8" s="3494"/>
      <c r="WBU8" s="3494"/>
      <c r="WBV8" s="3494"/>
      <c r="WBW8" s="3494"/>
      <c r="WBX8" s="3494"/>
      <c r="WBY8" s="3494"/>
      <c r="WBZ8" s="3494"/>
      <c r="WCA8" s="3494"/>
      <c r="WCB8" s="3494"/>
      <c r="WCC8" s="3494"/>
      <c r="WCD8" s="3494"/>
      <c r="WCE8" s="3494"/>
      <c r="WCF8" s="3494"/>
      <c r="WCG8" s="3494"/>
      <c r="WCH8" s="3494"/>
      <c r="WCI8" s="3494"/>
      <c r="WCJ8" s="3494"/>
      <c r="WCK8" s="3494"/>
      <c r="WCL8" s="3494"/>
      <c r="WCM8" s="3494"/>
      <c r="WCN8" s="3494"/>
      <c r="WCO8" s="3494"/>
      <c r="WCP8" s="3494"/>
      <c r="WCQ8" s="3494"/>
      <c r="WCR8" s="3494"/>
      <c r="WCS8" s="3494"/>
      <c r="WCT8" s="3494"/>
      <c r="WCU8" s="3494"/>
      <c r="WCV8" s="3494"/>
      <c r="WCW8" s="3494"/>
      <c r="WCX8" s="3494"/>
      <c r="WCY8" s="3494"/>
      <c r="WCZ8" s="3494"/>
      <c r="WDA8" s="3494"/>
      <c r="WDB8" s="3494"/>
      <c r="WDC8" s="3494"/>
      <c r="WDD8" s="3494"/>
      <c r="WDE8" s="3494"/>
      <c r="WDF8" s="3494"/>
      <c r="WDG8" s="3494"/>
      <c r="WDH8" s="3494"/>
      <c r="WDI8" s="3494"/>
      <c r="WDJ8" s="3494"/>
      <c r="WDK8" s="3494"/>
      <c r="WDL8" s="3494"/>
      <c r="WDM8" s="3494"/>
      <c r="WDN8" s="3494"/>
      <c r="WDO8" s="3494"/>
      <c r="WDP8" s="3494"/>
      <c r="WDQ8" s="3494"/>
      <c r="WDR8" s="3494"/>
      <c r="WDS8" s="3494"/>
      <c r="WDT8" s="3494"/>
      <c r="WDU8" s="3494"/>
      <c r="WDV8" s="3494"/>
      <c r="WDW8" s="3494"/>
      <c r="WDX8" s="3494"/>
      <c r="WDY8" s="3494"/>
      <c r="WDZ8" s="3494"/>
      <c r="WEA8" s="3494"/>
      <c r="WEB8" s="3494"/>
      <c r="WEC8" s="3494"/>
      <c r="WED8" s="3494"/>
      <c r="WEE8" s="3494"/>
      <c r="WEF8" s="3494"/>
      <c r="WEG8" s="3494"/>
      <c r="WEH8" s="3494"/>
      <c r="WEI8" s="3494"/>
      <c r="WEJ8" s="3494"/>
      <c r="WEK8" s="3494"/>
      <c r="WEL8" s="3494"/>
      <c r="WEM8" s="3494"/>
      <c r="WEN8" s="3494"/>
      <c r="WEO8" s="3494"/>
      <c r="WEP8" s="3494"/>
      <c r="WEQ8" s="3494"/>
      <c r="WER8" s="3494"/>
      <c r="WES8" s="3494"/>
      <c r="WET8" s="3494"/>
      <c r="WEU8" s="3494"/>
      <c r="WEV8" s="3494"/>
      <c r="WEW8" s="3494"/>
      <c r="WEX8" s="3494"/>
      <c r="WEY8" s="3494"/>
      <c r="WEZ8" s="3494"/>
      <c r="WFA8" s="3494"/>
      <c r="WFB8" s="3494"/>
      <c r="WFC8" s="3494"/>
      <c r="WFD8" s="3494"/>
      <c r="WFE8" s="3494"/>
      <c r="WFF8" s="3494"/>
      <c r="WFG8" s="3494"/>
      <c r="WFH8" s="3494"/>
      <c r="WFI8" s="3494"/>
      <c r="WFJ8" s="3494"/>
      <c r="WFK8" s="3494"/>
      <c r="WFL8" s="3494"/>
      <c r="WFM8" s="3494"/>
      <c r="WFN8" s="3494"/>
      <c r="WFO8" s="3494"/>
      <c r="WFP8" s="3494"/>
      <c r="WFQ8" s="3494"/>
      <c r="WFR8" s="3494"/>
      <c r="WFS8" s="3494"/>
      <c r="WFT8" s="3494"/>
      <c r="WFU8" s="3494"/>
      <c r="WFV8" s="3494"/>
      <c r="WFW8" s="3494"/>
      <c r="WFX8" s="3494"/>
      <c r="WFY8" s="3494"/>
      <c r="WFZ8" s="3494"/>
      <c r="WGA8" s="3494"/>
      <c r="WGB8" s="3494"/>
      <c r="WGC8" s="3494"/>
      <c r="WGD8" s="3494"/>
      <c r="WGE8" s="3494"/>
      <c r="WGF8" s="3494"/>
      <c r="WGG8" s="3494"/>
      <c r="WGH8" s="3494"/>
      <c r="WGI8" s="3494"/>
      <c r="WGJ8" s="3494"/>
      <c r="WGK8" s="3494"/>
      <c r="WGL8" s="3494"/>
      <c r="WGM8" s="3494"/>
      <c r="WGN8" s="3494"/>
      <c r="WGO8" s="3494"/>
      <c r="WGP8" s="3494"/>
      <c r="WGQ8" s="3494"/>
      <c r="WGR8" s="3494"/>
      <c r="WGS8" s="3494"/>
      <c r="WGT8" s="3494"/>
      <c r="WGU8" s="3494"/>
      <c r="WGV8" s="3494"/>
      <c r="WGW8" s="3494"/>
      <c r="WGX8" s="3494"/>
      <c r="WGY8" s="3494"/>
      <c r="WGZ8" s="3494"/>
      <c r="WHA8" s="3494"/>
      <c r="WHB8" s="3494"/>
      <c r="WHC8" s="3494"/>
      <c r="WHD8" s="3494"/>
      <c r="WHE8" s="3494"/>
      <c r="WHF8" s="3494"/>
      <c r="WHG8" s="3494"/>
      <c r="WHH8" s="3494"/>
      <c r="WHI8" s="3494"/>
      <c r="WHJ8" s="3494"/>
      <c r="WHK8" s="3494"/>
      <c r="WHL8" s="3494"/>
      <c r="WHM8" s="3494"/>
      <c r="WHN8" s="3494"/>
      <c r="WHO8" s="3494"/>
      <c r="WHP8" s="3494"/>
      <c r="WHQ8" s="3494"/>
      <c r="WHR8" s="3494"/>
      <c r="WHS8" s="3494"/>
      <c r="WHT8" s="3494"/>
      <c r="WHU8" s="3494"/>
      <c r="WHV8" s="3494"/>
      <c r="WHW8" s="3494"/>
      <c r="WHX8" s="3494"/>
      <c r="WHY8" s="3494"/>
      <c r="WHZ8" s="3494"/>
      <c r="WIA8" s="3494"/>
      <c r="WIB8" s="3494"/>
      <c r="WIC8" s="3494"/>
      <c r="WID8" s="3494"/>
      <c r="WIE8" s="3494"/>
      <c r="WIF8" s="3494"/>
      <c r="WIG8" s="3494"/>
      <c r="WIH8" s="3494"/>
      <c r="WII8" s="3494"/>
      <c r="WIJ8" s="3494"/>
      <c r="WIK8" s="3494"/>
      <c r="WIL8" s="3494"/>
      <c r="WIM8" s="3494"/>
      <c r="WIN8" s="3494"/>
      <c r="WIO8" s="3494"/>
      <c r="WIP8" s="3494"/>
      <c r="WIQ8" s="3494"/>
      <c r="WIR8" s="3494"/>
      <c r="WIS8" s="3494"/>
      <c r="WIT8" s="3494"/>
      <c r="WIU8" s="3494"/>
      <c r="WIV8" s="3494"/>
      <c r="WIW8" s="3494"/>
      <c r="WIX8" s="3494"/>
      <c r="WIY8" s="3494"/>
      <c r="WIZ8" s="3494"/>
      <c r="WJA8" s="3494"/>
      <c r="WJB8" s="3494"/>
      <c r="WJC8" s="3494"/>
      <c r="WJD8" s="3494"/>
      <c r="WJE8" s="3494"/>
      <c r="WJF8" s="3494"/>
      <c r="WJG8" s="3494"/>
      <c r="WJH8" s="3494"/>
      <c r="WJI8" s="3494"/>
      <c r="WJJ8" s="3494"/>
      <c r="WJK8" s="3494"/>
      <c r="WJL8" s="3494"/>
      <c r="WJM8" s="3494"/>
      <c r="WJN8" s="3494"/>
      <c r="WJO8" s="3494"/>
      <c r="WJP8" s="3494"/>
      <c r="WJQ8" s="3494"/>
      <c r="WJR8" s="3494"/>
      <c r="WJS8" s="3494"/>
      <c r="WJT8" s="3494"/>
      <c r="WJU8" s="3494"/>
      <c r="WJV8" s="3494"/>
      <c r="WJW8" s="3494"/>
      <c r="WJX8" s="3494"/>
      <c r="WJY8" s="3494"/>
      <c r="WJZ8" s="3494"/>
      <c r="WKA8" s="3494"/>
      <c r="WKB8" s="3494"/>
      <c r="WKC8" s="3494"/>
      <c r="WKD8" s="3494"/>
      <c r="WKE8" s="3494"/>
      <c r="WKF8" s="3494"/>
      <c r="WKG8" s="3494"/>
      <c r="WKH8" s="3494"/>
      <c r="WKI8" s="3494"/>
      <c r="WKJ8" s="3494"/>
      <c r="WKK8" s="3494"/>
      <c r="WKL8" s="3494"/>
      <c r="WKM8" s="3494"/>
      <c r="WKN8" s="3494"/>
      <c r="WKO8" s="3494"/>
      <c r="WKP8" s="3494"/>
      <c r="WKQ8" s="3494"/>
      <c r="WKR8" s="3494"/>
      <c r="WKS8" s="3494"/>
      <c r="WKT8" s="3494"/>
      <c r="WKU8" s="3494"/>
      <c r="WKV8" s="3494"/>
      <c r="WKW8" s="3494"/>
      <c r="WKX8" s="3494"/>
      <c r="WKY8" s="3494"/>
      <c r="WKZ8" s="3494"/>
      <c r="WLA8" s="3494"/>
      <c r="WLB8" s="3494"/>
      <c r="WLC8" s="3494"/>
      <c r="WLD8" s="3494"/>
      <c r="WLE8" s="3494"/>
      <c r="WLF8" s="3494"/>
      <c r="WLG8" s="3494"/>
      <c r="WLH8" s="3494"/>
      <c r="WLI8" s="3494"/>
      <c r="WLJ8" s="3494"/>
      <c r="WLK8" s="3494"/>
      <c r="WLL8" s="3494"/>
      <c r="WLM8" s="3494"/>
      <c r="WLN8" s="3494"/>
      <c r="WLO8" s="3494"/>
      <c r="WLP8" s="3494"/>
      <c r="WLQ8" s="3494"/>
      <c r="WLR8" s="3494"/>
      <c r="WLS8" s="3494"/>
      <c r="WLT8" s="3494"/>
      <c r="WLU8" s="3494"/>
      <c r="WLV8" s="3494"/>
      <c r="WLW8" s="3494"/>
      <c r="WLX8" s="3494"/>
      <c r="WLY8" s="3494"/>
      <c r="WLZ8" s="3494"/>
      <c r="WMA8" s="3494"/>
      <c r="WMB8" s="3494"/>
      <c r="WMC8" s="3494"/>
      <c r="WMD8" s="3494"/>
      <c r="WME8" s="3494"/>
      <c r="WMF8" s="3494"/>
      <c r="WMG8" s="3494"/>
      <c r="WMH8" s="3494"/>
      <c r="WMI8" s="3494"/>
      <c r="WMJ8" s="3494"/>
      <c r="WMK8" s="3494"/>
      <c r="WML8" s="3494"/>
      <c r="WMM8" s="3494"/>
      <c r="WMN8" s="3494"/>
      <c r="WMO8" s="3494"/>
      <c r="WMP8" s="3494"/>
      <c r="WMQ8" s="3494"/>
      <c r="WMR8" s="3494"/>
      <c r="WMS8" s="3494"/>
      <c r="WMT8" s="3494"/>
      <c r="WMU8" s="3494"/>
      <c r="WMV8" s="3494"/>
      <c r="WMW8" s="3494"/>
      <c r="WMX8" s="3494"/>
      <c r="WMY8" s="3494"/>
      <c r="WMZ8" s="3494"/>
      <c r="WNA8" s="3494"/>
      <c r="WNB8" s="3494"/>
      <c r="WNC8" s="3494"/>
      <c r="WND8" s="3494"/>
      <c r="WNE8" s="3494"/>
      <c r="WNF8" s="3494"/>
      <c r="WNG8" s="3494"/>
      <c r="WNH8" s="3494"/>
      <c r="WNI8" s="3494"/>
      <c r="WNJ8" s="3494"/>
      <c r="WNK8" s="3494"/>
      <c r="WNL8" s="3494"/>
      <c r="WNM8" s="3494"/>
      <c r="WNN8" s="3494"/>
      <c r="WNO8" s="3494"/>
      <c r="WNP8" s="3494"/>
      <c r="WNQ8" s="3494"/>
      <c r="WNR8" s="3494"/>
      <c r="WNS8" s="3494"/>
      <c r="WNT8" s="3494"/>
      <c r="WNU8" s="3494"/>
      <c r="WNV8" s="3494"/>
      <c r="WNW8" s="3494"/>
      <c r="WNX8" s="3494"/>
      <c r="WNY8" s="3494"/>
      <c r="WNZ8" s="3494"/>
      <c r="WOA8" s="3494"/>
      <c r="WOB8" s="3494"/>
      <c r="WOC8" s="3494"/>
      <c r="WOD8" s="3494"/>
      <c r="WOE8" s="3494"/>
      <c r="WOF8" s="3494"/>
      <c r="WOG8" s="3494"/>
      <c r="WOH8" s="3494"/>
      <c r="WOI8" s="3494"/>
      <c r="WOJ8" s="3494"/>
      <c r="WOK8" s="3494"/>
      <c r="WOL8" s="3494"/>
      <c r="WOM8" s="3494"/>
      <c r="WON8" s="3494"/>
      <c r="WOO8" s="3494"/>
      <c r="WOP8" s="3494"/>
      <c r="WOQ8" s="3494"/>
      <c r="WOR8" s="3494"/>
      <c r="WOS8" s="3494"/>
      <c r="WOT8" s="3494"/>
      <c r="WOU8" s="3494"/>
      <c r="WOV8" s="3494"/>
      <c r="WOW8" s="3494"/>
      <c r="WOX8" s="3494"/>
      <c r="WOY8" s="3494"/>
      <c r="WOZ8" s="3494"/>
      <c r="WPA8" s="3494"/>
      <c r="WPB8" s="3494"/>
      <c r="WPC8" s="3494"/>
      <c r="WPD8" s="3494"/>
      <c r="WPE8" s="3494"/>
      <c r="WPF8" s="3494"/>
      <c r="WPG8" s="3494"/>
      <c r="WPH8" s="3494"/>
      <c r="WPI8" s="3494"/>
      <c r="WPJ8" s="3494"/>
      <c r="WPK8" s="3494"/>
      <c r="WPL8" s="3494"/>
      <c r="WPM8" s="3494"/>
      <c r="WPN8" s="3494"/>
      <c r="WPO8" s="3494"/>
      <c r="WPP8" s="3494"/>
      <c r="WPQ8" s="3494"/>
      <c r="WPR8" s="3494"/>
      <c r="WPS8" s="3494"/>
      <c r="WPT8" s="3494"/>
      <c r="WPU8" s="3494"/>
      <c r="WPV8" s="3494"/>
      <c r="WPW8" s="3494"/>
      <c r="WPX8" s="3494"/>
      <c r="WPY8" s="3494"/>
      <c r="WPZ8" s="3494"/>
      <c r="WQA8" s="3494"/>
      <c r="WQB8" s="3494"/>
      <c r="WQC8" s="3494"/>
      <c r="WQD8" s="3494"/>
      <c r="WQE8" s="3494"/>
      <c r="WQF8" s="3494"/>
      <c r="WQG8" s="3494"/>
      <c r="WQH8" s="3494"/>
      <c r="WQI8" s="3494"/>
      <c r="WQJ8" s="3494"/>
      <c r="WQK8" s="3494"/>
      <c r="WQL8" s="3494"/>
      <c r="WQM8" s="3494"/>
      <c r="WQN8" s="3494"/>
      <c r="WQO8" s="3494"/>
      <c r="WQP8" s="3494"/>
      <c r="WQQ8" s="3494"/>
      <c r="WQR8" s="3494"/>
      <c r="WQS8" s="3494"/>
      <c r="WQT8" s="3494"/>
      <c r="WQU8" s="3494"/>
      <c r="WQV8" s="3494"/>
      <c r="WQW8" s="3494"/>
      <c r="WQX8" s="3494"/>
      <c r="WQY8" s="3494"/>
      <c r="WQZ8" s="3494"/>
      <c r="WRA8" s="3494"/>
      <c r="WRB8" s="3494"/>
      <c r="WRC8" s="3494"/>
      <c r="WRD8" s="3494"/>
      <c r="WRE8" s="3494"/>
      <c r="WRF8" s="3494"/>
      <c r="WRG8" s="3494"/>
      <c r="WRH8" s="3494"/>
      <c r="WRI8" s="3494"/>
      <c r="WRJ8" s="3494"/>
      <c r="WRK8" s="3494"/>
      <c r="WRL8" s="3494"/>
      <c r="WRM8" s="3494"/>
      <c r="WRN8" s="3494"/>
      <c r="WRO8" s="3494"/>
      <c r="WRP8" s="3494"/>
      <c r="WRQ8" s="3494"/>
      <c r="WRR8" s="3494"/>
      <c r="WRS8" s="3494"/>
      <c r="WRT8" s="3494"/>
      <c r="WRU8" s="3494"/>
      <c r="WRV8" s="3494"/>
      <c r="WRW8" s="3494"/>
      <c r="WRX8" s="3494"/>
      <c r="WRY8" s="3494"/>
      <c r="WRZ8" s="3494"/>
      <c r="WSA8" s="3494"/>
      <c r="WSB8" s="3494"/>
      <c r="WSC8" s="3494"/>
      <c r="WSD8" s="3494"/>
      <c r="WSE8" s="3494"/>
      <c r="WSF8" s="3494"/>
      <c r="WSG8" s="3494"/>
      <c r="WSH8" s="3494"/>
      <c r="WSI8" s="3494"/>
      <c r="WSJ8" s="3494"/>
      <c r="WSK8" s="3494"/>
      <c r="WSL8" s="3494"/>
      <c r="WSM8" s="3494"/>
      <c r="WSN8" s="3494"/>
      <c r="WSO8" s="3494"/>
      <c r="WSP8" s="3494"/>
      <c r="WSQ8" s="3494"/>
      <c r="WSR8" s="3494"/>
      <c r="WSS8" s="3494"/>
      <c r="WST8" s="3494"/>
      <c r="WSU8" s="3494"/>
      <c r="WSV8" s="3494"/>
      <c r="WSW8" s="3494"/>
      <c r="WSX8" s="3494"/>
      <c r="WSY8" s="3494"/>
      <c r="WSZ8" s="3494"/>
      <c r="WTA8" s="3494"/>
      <c r="WTB8" s="3494"/>
      <c r="WTC8" s="3494"/>
      <c r="WTD8" s="3494"/>
      <c r="WTE8" s="3494"/>
      <c r="WTF8" s="3494"/>
      <c r="WTG8" s="3494"/>
      <c r="WTH8" s="3494"/>
      <c r="WTI8" s="3494"/>
      <c r="WTJ8" s="3494"/>
      <c r="WTK8" s="3494"/>
      <c r="WTL8" s="3494"/>
      <c r="WTM8" s="3494"/>
      <c r="WTN8" s="3494"/>
      <c r="WTO8" s="3494"/>
      <c r="WTP8" s="3494"/>
      <c r="WTQ8" s="3494"/>
      <c r="WTR8" s="3494"/>
      <c r="WTS8" s="3494"/>
      <c r="WTT8" s="3494"/>
      <c r="WTU8" s="3494"/>
      <c r="WTV8" s="3494"/>
      <c r="WTW8" s="3494"/>
      <c r="WTX8" s="3494"/>
      <c r="WTY8" s="3494"/>
      <c r="WTZ8" s="3494"/>
      <c r="WUA8" s="3494"/>
      <c r="WUB8" s="3494"/>
      <c r="WUC8" s="3494"/>
      <c r="WUD8" s="3494"/>
      <c r="WUE8" s="3494"/>
      <c r="WUF8" s="3494"/>
      <c r="WUG8" s="3494"/>
      <c r="WUH8" s="3494"/>
      <c r="WUI8" s="3494"/>
      <c r="WUJ8" s="3494"/>
      <c r="WUK8" s="3494"/>
      <c r="WUL8" s="3494"/>
      <c r="WUM8" s="3494"/>
      <c r="WUN8" s="3494"/>
      <c r="WUO8" s="3494"/>
      <c r="WUP8" s="3494"/>
      <c r="WUQ8" s="3494"/>
      <c r="WUR8" s="3494"/>
      <c r="WUS8" s="3494"/>
      <c r="WUT8" s="3494"/>
      <c r="WUU8" s="3494"/>
      <c r="WUV8" s="3494"/>
      <c r="WUW8" s="3494"/>
      <c r="WUX8" s="3494"/>
      <c r="WUY8" s="3494"/>
      <c r="WUZ8" s="3494"/>
      <c r="WVA8" s="3494"/>
      <c r="WVB8" s="3494"/>
      <c r="WVC8" s="3494"/>
      <c r="WVD8" s="3494"/>
      <c r="WVE8" s="3494"/>
      <c r="WVF8" s="3494"/>
      <c r="WVG8" s="3494"/>
      <c r="WVH8" s="3494"/>
      <c r="WVI8" s="3494"/>
      <c r="WVJ8" s="3494"/>
      <c r="WVK8" s="3494"/>
      <c r="WVL8" s="3494"/>
      <c r="WVM8" s="3494"/>
      <c r="WVN8" s="3494"/>
      <c r="WVO8" s="3494"/>
      <c r="WVP8" s="3494"/>
      <c r="WVQ8" s="3494"/>
      <c r="WVR8" s="3494"/>
      <c r="WVS8" s="3494"/>
      <c r="WVT8" s="3494"/>
      <c r="WVU8" s="3494"/>
      <c r="WVV8" s="3494"/>
      <c r="WVW8" s="3494"/>
      <c r="WVX8" s="3494"/>
      <c r="WVY8" s="3494"/>
      <c r="WVZ8" s="3494"/>
      <c r="WWA8" s="3494"/>
      <c r="WWB8" s="3494"/>
      <c r="WWC8" s="3494"/>
      <c r="WWD8" s="3494"/>
      <c r="WWE8" s="3494"/>
      <c r="WWF8" s="3494"/>
      <c r="WWG8" s="3494"/>
      <c r="WWH8" s="3494"/>
      <c r="WWI8" s="3494"/>
      <c r="WWJ8" s="3494"/>
      <c r="WWK8" s="3494"/>
      <c r="WWL8" s="3494"/>
      <c r="WWM8" s="3494"/>
      <c r="WWN8" s="3494"/>
      <c r="WWO8" s="3494"/>
      <c r="WWP8" s="3494"/>
      <c r="WWQ8" s="3494"/>
      <c r="WWR8" s="3494"/>
      <c r="WWS8" s="3494"/>
      <c r="WWT8" s="3494"/>
      <c r="WWU8" s="3494"/>
      <c r="WWV8" s="3494"/>
      <c r="WWW8" s="3494"/>
      <c r="WWX8" s="3494"/>
      <c r="WWY8" s="3494"/>
      <c r="WWZ8" s="3494"/>
      <c r="WXA8" s="3494"/>
      <c r="WXB8" s="3494"/>
      <c r="WXC8" s="3494"/>
      <c r="WXD8" s="3494"/>
      <c r="WXE8" s="3494"/>
      <c r="WXF8" s="3494"/>
      <c r="WXG8" s="3494"/>
      <c r="WXH8" s="3494"/>
      <c r="WXI8" s="3494"/>
      <c r="WXJ8" s="3494"/>
      <c r="WXK8" s="3494"/>
      <c r="WXL8" s="3494"/>
      <c r="WXM8" s="3494"/>
      <c r="WXN8" s="3494"/>
      <c r="WXO8" s="3494"/>
      <c r="WXP8" s="3494"/>
      <c r="WXQ8" s="3494"/>
      <c r="WXR8" s="3494"/>
      <c r="WXS8" s="3494"/>
      <c r="WXT8" s="3494"/>
      <c r="WXU8" s="3494"/>
      <c r="WXV8" s="3494"/>
      <c r="WXW8" s="3494"/>
      <c r="WXX8" s="3494"/>
      <c r="WXY8" s="3494"/>
      <c r="WXZ8" s="3494"/>
      <c r="WYA8" s="3494"/>
      <c r="WYB8" s="3494"/>
      <c r="WYC8" s="3494"/>
      <c r="WYD8" s="3494"/>
      <c r="WYE8" s="3494"/>
      <c r="WYF8" s="3494"/>
      <c r="WYG8" s="3494"/>
      <c r="WYH8" s="3494"/>
      <c r="WYI8" s="3494"/>
      <c r="WYJ8" s="3494"/>
      <c r="WYK8" s="3494"/>
      <c r="WYL8" s="3494"/>
      <c r="WYM8" s="3494"/>
      <c r="WYN8" s="3494"/>
      <c r="WYO8" s="3494"/>
      <c r="WYP8" s="3494"/>
      <c r="WYQ8" s="3494"/>
      <c r="WYR8" s="3494"/>
      <c r="WYS8" s="3494"/>
      <c r="WYT8" s="3494"/>
      <c r="WYU8" s="3494"/>
      <c r="WYV8" s="3494"/>
      <c r="WYW8" s="3494"/>
      <c r="WYX8" s="3494"/>
      <c r="WYY8" s="3494"/>
      <c r="WYZ8" s="3494"/>
      <c r="WZA8" s="3494"/>
      <c r="WZB8" s="3494"/>
      <c r="WZC8" s="3494"/>
      <c r="WZD8" s="3494"/>
      <c r="WZE8" s="3494"/>
      <c r="WZF8" s="3494"/>
      <c r="WZG8" s="3494"/>
      <c r="WZH8" s="3494"/>
      <c r="WZI8" s="3494"/>
      <c r="WZJ8" s="3494"/>
      <c r="WZK8" s="3494"/>
      <c r="WZL8" s="3494"/>
      <c r="WZM8" s="3494"/>
      <c r="WZN8" s="3494"/>
      <c r="WZO8" s="3494"/>
      <c r="WZP8" s="3494"/>
      <c r="WZQ8" s="3494"/>
      <c r="WZR8" s="3494"/>
      <c r="WZS8" s="3494"/>
      <c r="WZT8" s="3494"/>
      <c r="WZU8" s="3494"/>
      <c r="WZV8" s="3494"/>
      <c r="WZW8" s="3494"/>
      <c r="WZX8" s="3494"/>
      <c r="WZY8" s="3494"/>
      <c r="WZZ8" s="3494"/>
      <c r="XAA8" s="3494"/>
      <c r="XAB8" s="3494"/>
      <c r="XAC8" s="3494"/>
      <c r="XAD8" s="3494"/>
      <c r="XAE8" s="3494"/>
      <c r="XAF8" s="3494"/>
      <c r="XAG8" s="3494"/>
      <c r="XAH8" s="3494"/>
      <c r="XAI8" s="3494"/>
      <c r="XAJ8" s="3494"/>
      <c r="XAK8" s="3494"/>
      <c r="XAL8" s="3494"/>
      <c r="XAM8" s="3494"/>
      <c r="XAN8" s="3494"/>
      <c r="XAO8" s="3494"/>
      <c r="XAP8" s="3494"/>
      <c r="XAQ8" s="3494"/>
      <c r="XAR8" s="3494"/>
      <c r="XAS8" s="3494"/>
      <c r="XAT8" s="3494"/>
      <c r="XAU8" s="3494"/>
      <c r="XAV8" s="3494"/>
      <c r="XAW8" s="3494"/>
      <c r="XAX8" s="3494"/>
      <c r="XAY8" s="3494"/>
      <c r="XAZ8" s="3494"/>
      <c r="XBA8" s="3494"/>
      <c r="XBB8" s="3494"/>
      <c r="XBC8" s="3494"/>
      <c r="XBD8" s="3494"/>
      <c r="XBE8" s="3494"/>
      <c r="XBF8" s="3494"/>
      <c r="XBG8" s="3494"/>
      <c r="XBH8" s="3494"/>
      <c r="XBI8" s="3494"/>
      <c r="XBJ8" s="3494"/>
      <c r="XBK8" s="3494"/>
      <c r="XBL8" s="3494"/>
      <c r="XBM8" s="3494"/>
      <c r="XBN8" s="3494"/>
      <c r="XBO8" s="3494"/>
      <c r="XBP8" s="3494"/>
      <c r="XBQ8" s="3494"/>
      <c r="XBR8" s="3494"/>
      <c r="XBS8" s="3494"/>
      <c r="XBT8" s="3494"/>
      <c r="XBU8" s="3494"/>
      <c r="XBV8" s="3494"/>
      <c r="XBW8" s="3494"/>
      <c r="XBX8" s="3494"/>
      <c r="XBY8" s="3494"/>
      <c r="XBZ8" s="3494"/>
      <c r="XCA8" s="3494"/>
      <c r="XCB8" s="3494"/>
      <c r="XCC8" s="3494"/>
      <c r="XCD8" s="3494"/>
      <c r="XCE8" s="3494"/>
      <c r="XCF8" s="3494"/>
      <c r="XCG8" s="3494"/>
      <c r="XCH8" s="3494"/>
      <c r="XCI8" s="3494"/>
      <c r="XCJ8" s="3494"/>
      <c r="XCK8" s="3494"/>
      <c r="XCL8" s="3494"/>
      <c r="XCM8" s="3494"/>
      <c r="XCN8" s="3494"/>
      <c r="XCO8" s="3494"/>
      <c r="XCP8" s="3494"/>
      <c r="XCQ8" s="3494"/>
      <c r="XCR8" s="3494"/>
      <c r="XCS8" s="3494"/>
      <c r="XCT8" s="3494"/>
      <c r="XCU8" s="3494"/>
      <c r="XCV8" s="3494"/>
      <c r="XCW8" s="3494"/>
      <c r="XCX8" s="3494"/>
      <c r="XCY8" s="3494"/>
      <c r="XCZ8" s="3494"/>
      <c r="XDA8" s="3494"/>
      <c r="XDB8" s="3494"/>
      <c r="XDC8" s="3494"/>
      <c r="XDD8" s="3494"/>
      <c r="XDE8" s="3494"/>
      <c r="XDF8" s="3494"/>
      <c r="XDG8" s="3494"/>
      <c r="XDH8" s="3494"/>
      <c r="XDI8" s="3494"/>
      <c r="XDJ8" s="3494"/>
      <c r="XDK8" s="3494"/>
      <c r="XDL8" s="3494"/>
      <c r="XDM8" s="3494"/>
      <c r="XDN8" s="3494"/>
      <c r="XDO8" s="3494"/>
      <c r="XDP8" s="3494"/>
      <c r="XDQ8" s="3494"/>
      <c r="XDR8" s="3494"/>
      <c r="XDS8" s="3494"/>
      <c r="XDT8" s="3494"/>
      <c r="XDU8" s="3494"/>
      <c r="XDV8" s="3494"/>
      <c r="XDW8" s="3494"/>
      <c r="XDX8" s="3494"/>
      <c r="XDY8" s="3494"/>
      <c r="XDZ8" s="3494"/>
      <c r="XEA8" s="3494"/>
      <c r="XEB8" s="3494"/>
      <c r="XEC8" s="3494"/>
      <c r="XED8" s="3494"/>
      <c r="XEE8" s="3494"/>
      <c r="XEF8" s="3494"/>
      <c r="XEG8" s="3494"/>
      <c r="XEH8" s="3494"/>
      <c r="XEI8" s="3494"/>
      <c r="XEJ8" s="3494"/>
      <c r="XEK8" s="3494"/>
      <c r="XEL8" s="3494"/>
      <c r="XEM8" s="3494"/>
      <c r="XEN8" s="3494"/>
      <c r="XEO8" s="3494"/>
      <c r="XEP8" s="3494"/>
      <c r="XEQ8" s="3494"/>
      <c r="XER8" s="3494"/>
    </row>
    <row r="11" spans="1:16372" s="3493" customFormat="1" ht="59.25" customHeight="1" x14ac:dyDescent="0.2">
      <c r="A11" s="3493">
        <v>2020</v>
      </c>
      <c r="B11" s="3493" t="s">
        <v>3370</v>
      </c>
      <c r="C11" s="3493" t="s">
        <v>3371</v>
      </c>
      <c r="D11" s="3479" t="s">
        <v>3249</v>
      </c>
      <c r="E11" s="3493" t="s">
        <v>3372</v>
      </c>
      <c r="F11" s="3493">
        <v>4854.5</v>
      </c>
      <c r="G11" s="3479">
        <v>10921.6</v>
      </c>
      <c r="H11" s="3479" t="s">
        <v>3373</v>
      </c>
      <c r="I11" s="3493">
        <v>2.25</v>
      </c>
      <c r="J11" s="3493">
        <v>2.5</v>
      </c>
      <c r="K11" s="3493" t="s">
        <v>3374</v>
      </c>
      <c r="L11" s="3493">
        <v>19190</v>
      </c>
      <c r="M11" s="3493" t="s">
        <v>3375</v>
      </c>
      <c r="N11" s="3493" t="s">
        <v>3376</v>
      </c>
      <c r="O11" s="3493" t="s">
        <v>3377</v>
      </c>
      <c r="P11" s="3493" t="s">
        <v>3378</v>
      </c>
      <c r="Q11" s="3493" t="s">
        <v>3379</v>
      </c>
      <c r="R11" s="3493" t="s">
        <v>3380</v>
      </c>
      <c r="S11" s="3493" t="s">
        <v>3381</v>
      </c>
      <c r="U11" s="3479" t="s">
        <v>3382</v>
      </c>
      <c r="V11" s="3492">
        <v>43833</v>
      </c>
    </row>
    <row r="12" spans="1:16372" ht="58.5" customHeight="1" x14ac:dyDescent="0.2">
      <c r="A12" s="3501">
        <v>2019</v>
      </c>
      <c r="B12" s="3520" t="s">
        <v>3383</v>
      </c>
      <c r="C12" s="3520" t="s">
        <v>3384</v>
      </c>
      <c r="D12" s="3520" t="s">
        <v>3385</v>
      </c>
      <c r="E12" s="3520" t="s">
        <v>3386</v>
      </c>
      <c r="F12" s="3520" t="s">
        <v>3402</v>
      </c>
      <c r="G12" s="3520" t="s">
        <v>3403</v>
      </c>
      <c r="H12" s="3520" t="s">
        <v>3404</v>
      </c>
      <c r="I12" s="3521">
        <v>2.4</v>
      </c>
      <c r="J12" s="3520" t="s">
        <v>3387</v>
      </c>
      <c r="K12" s="3520">
        <v>2.5</v>
      </c>
      <c r="L12" s="3520" t="s">
        <v>3388</v>
      </c>
      <c r="M12" s="3520" t="s">
        <v>3389</v>
      </c>
      <c r="N12" s="3520"/>
      <c r="O12" s="3520" t="s">
        <v>3390</v>
      </c>
      <c r="P12" s="3520"/>
      <c r="Q12" s="3520"/>
      <c r="R12" s="3520"/>
      <c r="S12" s="3520"/>
      <c r="T12" s="3520" t="s">
        <v>3391</v>
      </c>
      <c r="U12" s="3520">
        <v>20190115</v>
      </c>
      <c r="V12" s="3520" t="s">
        <v>3392</v>
      </c>
      <c r="W12" s="3479">
        <v>20190117</v>
      </c>
      <c r="X12" s="3492"/>
      <c r="Y12" s="3522"/>
      <c r="Z12" s="3522"/>
      <c r="AA12" s="3522"/>
      <c r="AB12" s="3520"/>
      <c r="AC12" s="3479"/>
      <c r="AD12" s="3479"/>
      <c r="AE12" s="3479"/>
      <c r="AF12" s="3479"/>
      <c r="AG12" s="3479"/>
      <c r="AH12" s="3479"/>
      <c r="AI12" s="3479"/>
      <c r="AJ12" s="3479"/>
      <c r="AK12" s="3479"/>
      <c r="AL12" s="3479"/>
      <c r="AM12" s="3479"/>
      <c r="AN12" s="3479"/>
      <c r="AO12" s="3479"/>
      <c r="AP12" s="3479"/>
      <c r="AQ12" s="3479"/>
      <c r="AR12" s="3479"/>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c r="BP12" s="3479"/>
      <c r="BQ12" s="3479"/>
      <c r="BR12" s="3479"/>
      <c r="BS12" s="3479"/>
      <c r="BT12" s="3479"/>
      <c r="BU12" s="3479"/>
      <c r="BV12" s="3479"/>
      <c r="BW12" s="3479"/>
      <c r="BX12" s="3479"/>
      <c r="BY12" s="3479"/>
      <c r="BZ12" s="3479"/>
      <c r="CA12" s="3479"/>
      <c r="CB12" s="3479"/>
      <c r="CC12" s="3479"/>
      <c r="CD12" s="3479"/>
      <c r="CE12" s="3479"/>
      <c r="CF12" s="3479"/>
      <c r="CG12" s="3479"/>
      <c r="CH12" s="3479"/>
      <c r="CI12" s="3479"/>
      <c r="CJ12" s="3479"/>
      <c r="CK12" s="3479"/>
      <c r="CL12" s="3479"/>
      <c r="CM12" s="3479"/>
      <c r="CN12" s="3479"/>
      <c r="CO12" s="3479"/>
      <c r="CP12" s="3479"/>
      <c r="CQ12" s="3479"/>
      <c r="CR12" s="3479"/>
      <c r="CS12" s="3479"/>
      <c r="CT12" s="3479"/>
      <c r="CU12" s="3479"/>
      <c r="CV12" s="3479"/>
      <c r="CW12" s="3479"/>
      <c r="CX12" s="3479"/>
      <c r="CY12" s="3479"/>
      <c r="CZ12" s="3479"/>
      <c r="DA12" s="3479"/>
      <c r="DB12" s="3479"/>
      <c r="DC12" s="3479"/>
      <c r="DD12" s="3479"/>
      <c r="DE12" s="3479"/>
      <c r="DF12" s="3479"/>
      <c r="DG12" s="3479"/>
      <c r="DH12" s="3479"/>
      <c r="DI12" s="3479"/>
      <c r="DJ12" s="3479"/>
      <c r="DK12" s="3479"/>
      <c r="DL12" s="3479"/>
      <c r="DM12" s="3479"/>
      <c r="DN12" s="3479"/>
      <c r="DO12" s="3479"/>
      <c r="DP12" s="3479"/>
      <c r="DQ12" s="3479"/>
      <c r="DR12" s="3479"/>
      <c r="DS12" s="3479"/>
      <c r="DT12" s="3479"/>
      <c r="DU12" s="3479"/>
      <c r="DV12" s="3479"/>
      <c r="DW12" s="3479"/>
      <c r="DX12" s="3479"/>
      <c r="DY12" s="3479"/>
      <c r="DZ12" s="3479"/>
      <c r="EA12" s="3479"/>
      <c r="EB12" s="3479"/>
      <c r="EC12" s="3479"/>
      <c r="ED12" s="3479"/>
      <c r="EE12" s="3479"/>
      <c r="EF12" s="3479"/>
      <c r="EG12" s="3479"/>
      <c r="EH12" s="3479"/>
      <c r="EI12" s="3479"/>
      <c r="EJ12" s="3479"/>
      <c r="EK12" s="3479"/>
      <c r="EL12" s="3479"/>
      <c r="EM12" s="3479"/>
      <c r="EN12" s="3479"/>
      <c r="EO12" s="3479"/>
      <c r="EP12" s="3479"/>
      <c r="EQ12" s="3479"/>
      <c r="ER12" s="3479"/>
      <c r="ES12" s="3479"/>
      <c r="ET12" s="3479"/>
      <c r="EU12" s="3479"/>
      <c r="EV12" s="3479"/>
      <c r="EW12" s="3479"/>
      <c r="EX12" s="3479"/>
      <c r="EY12" s="3479"/>
      <c r="EZ12" s="3479"/>
      <c r="FA12" s="3479"/>
      <c r="FB12" s="3479"/>
      <c r="FC12" s="3479"/>
      <c r="FD12" s="3479"/>
      <c r="FE12" s="3479"/>
      <c r="FF12" s="3479"/>
      <c r="FG12" s="3479"/>
      <c r="FH12" s="3479"/>
      <c r="FI12" s="3479"/>
      <c r="FJ12" s="3479"/>
      <c r="FK12" s="3479"/>
      <c r="FL12" s="3479"/>
      <c r="FM12" s="3479"/>
      <c r="FN12" s="3479"/>
      <c r="FO12" s="3479"/>
      <c r="FP12" s="3479"/>
      <c r="FQ12" s="3479"/>
      <c r="FR12" s="3479"/>
      <c r="FS12" s="3479"/>
      <c r="FT12" s="3479"/>
      <c r="FU12" s="3479"/>
      <c r="FV12" s="3479"/>
      <c r="FW12" s="3479"/>
      <c r="FX12" s="3479"/>
      <c r="FY12" s="3479"/>
      <c r="FZ12" s="3479"/>
      <c r="GA12" s="3479"/>
      <c r="GB12" s="3479"/>
      <c r="GC12" s="3479"/>
      <c r="GD12" s="3479"/>
      <c r="GE12" s="3479"/>
      <c r="GF12" s="3479"/>
      <c r="GG12" s="3479"/>
      <c r="GH12" s="3479"/>
      <c r="GI12" s="3479"/>
      <c r="GJ12" s="3479"/>
      <c r="GK12" s="3479"/>
      <c r="GL12" s="3479"/>
      <c r="GM12" s="3479"/>
      <c r="GN12" s="3479"/>
      <c r="GO12" s="3479"/>
      <c r="GP12" s="3479"/>
      <c r="GQ12" s="3479"/>
      <c r="GR12" s="3479"/>
      <c r="GS12" s="3479"/>
      <c r="GT12" s="3479"/>
      <c r="GU12" s="3479"/>
      <c r="GV12" s="3479"/>
      <c r="GW12" s="3479"/>
      <c r="GX12" s="3479"/>
      <c r="GY12" s="3479"/>
      <c r="GZ12" s="3479"/>
      <c r="HA12" s="3479"/>
      <c r="HB12" s="3479"/>
      <c r="HC12" s="3479"/>
      <c r="HD12" s="3479"/>
      <c r="HE12" s="3479"/>
      <c r="HF12" s="3479"/>
      <c r="HG12" s="3479"/>
      <c r="HH12" s="3479"/>
      <c r="HI12" s="3479"/>
      <c r="HJ12" s="3479"/>
      <c r="HK12" s="3479"/>
      <c r="HL12" s="3479"/>
      <c r="HM12" s="3479"/>
      <c r="HN12" s="3479"/>
      <c r="HO12" s="3479"/>
      <c r="HP12" s="3479"/>
      <c r="HQ12" s="3479"/>
      <c r="HR12" s="3479"/>
      <c r="HS12" s="3479"/>
      <c r="HT12" s="3479"/>
      <c r="HU12" s="3479"/>
      <c r="HV12" s="3479"/>
      <c r="HW12" s="3479"/>
      <c r="HX12" s="3479"/>
      <c r="HY12" s="3479"/>
      <c r="HZ12" s="3479"/>
      <c r="IA12" s="3479"/>
      <c r="IB12" s="3479"/>
      <c r="IC12" s="3479"/>
      <c r="ID12" s="3479"/>
      <c r="IE12" s="3479"/>
      <c r="IF12" s="3479"/>
      <c r="IG12" s="3479"/>
      <c r="IH12" s="3479"/>
      <c r="II12" s="3479"/>
      <c r="IJ12" s="3479"/>
      <c r="IK12" s="3479"/>
      <c r="IL12" s="3479"/>
      <c r="IM12" s="3479"/>
      <c r="IN12" s="3479"/>
      <c r="IO12" s="3479"/>
      <c r="IP12" s="3479"/>
      <c r="IQ12" s="3479"/>
      <c r="IR12" s="3479"/>
      <c r="IS12" s="3479"/>
      <c r="IT12" s="3479"/>
      <c r="IU12" s="3479"/>
      <c r="IV12" s="3479"/>
      <c r="IW12" s="3479"/>
      <c r="IX12" s="3479"/>
      <c r="IY12" s="3479"/>
      <c r="IZ12" s="3479"/>
      <c r="JA12" s="3479"/>
      <c r="JB12" s="3479"/>
      <c r="JC12" s="3479"/>
      <c r="JD12" s="3479"/>
      <c r="JE12" s="3479"/>
      <c r="JF12" s="3479"/>
      <c r="JG12" s="3479"/>
      <c r="JH12" s="3479"/>
      <c r="JI12" s="3479"/>
      <c r="JJ12" s="3479"/>
      <c r="JK12" s="3479"/>
      <c r="JL12" s="3479"/>
      <c r="JM12" s="3479"/>
      <c r="JN12" s="3479"/>
      <c r="JO12" s="3479"/>
      <c r="JP12" s="3479"/>
      <c r="JQ12" s="3479"/>
      <c r="JR12" s="3479"/>
      <c r="JS12" s="3479"/>
      <c r="JT12" s="3479"/>
      <c r="JU12" s="3479"/>
      <c r="JV12" s="3479"/>
      <c r="JW12" s="3479"/>
      <c r="JX12" s="3479"/>
      <c r="JY12" s="3479"/>
      <c r="JZ12" s="3479"/>
      <c r="KA12" s="3479"/>
      <c r="KB12" s="3479"/>
      <c r="KC12" s="3479"/>
      <c r="KD12" s="3479"/>
      <c r="KE12" s="3479"/>
      <c r="KF12" s="3479"/>
      <c r="KG12" s="3479"/>
      <c r="KH12" s="3479"/>
      <c r="KI12" s="3479"/>
      <c r="KJ12" s="3479"/>
      <c r="KK12" s="3479"/>
      <c r="KL12" s="3479"/>
      <c r="KM12" s="3479"/>
      <c r="KN12" s="3479"/>
      <c r="KO12" s="3479"/>
      <c r="KP12" s="3479"/>
      <c r="KQ12" s="3479"/>
      <c r="KR12" s="3479"/>
      <c r="KS12" s="3479"/>
      <c r="KT12" s="3479"/>
      <c r="KU12" s="3479"/>
      <c r="KV12" s="3479"/>
      <c r="KW12" s="3479"/>
      <c r="KX12" s="3479"/>
      <c r="KY12" s="3479"/>
      <c r="KZ12" s="3479"/>
      <c r="LA12" s="3479"/>
      <c r="LB12" s="3479"/>
      <c r="LC12" s="3479"/>
      <c r="LD12" s="3479"/>
      <c r="LE12" s="3479"/>
      <c r="LF12" s="3479"/>
      <c r="LG12" s="3479"/>
      <c r="LH12" s="3479"/>
      <c r="LI12" s="3479"/>
      <c r="LJ12" s="3479"/>
      <c r="LK12" s="3479"/>
      <c r="LL12" s="3479"/>
      <c r="LM12" s="3479"/>
      <c r="LN12" s="3479"/>
      <c r="LO12" s="3479"/>
      <c r="LP12" s="3479"/>
      <c r="LQ12" s="3479"/>
      <c r="LR12" s="3479"/>
      <c r="LS12" s="3479"/>
      <c r="LT12" s="3479"/>
      <c r="LU12" s="3479"/>
      <c r="LV12" s="3479"/>
      <c r="LW12" s="3479"/>
      <c r="LX12" s="3479"/>
      <c r="LY12" s="3479"/>
      <c r="LZ12" s="3479"/>
      <c r="MA12" s="3479"/>
      <c r="MB12" s="3479"/>
      <c r="MC12" s="3479"/>
      <c r="MD12" s="3479"/>
      <c r="ME12" s="3479"/>
      <c r="MF12" s="3479"/>
      <c r="MG12" s="3479"/>
      <c r="MH12" s="3479"/>
      <c r="MI12" s="3479"/>
      <c r="MJ12" s="3479"/>
      <c r="MK12" s="3479"/>
      <c r="ML12" s="3479"/>
      <c r="MM12" s="3479"/>
      <c r="MN12" s="3479"/>
      <c r="MO12" s="3479"/>
      <c r="MP12" s="3479"/>
      <c r="MQ12" s="3479"/>
      <c r="MR12" s="3479"/>
      <c r="MS12" s="3479"/>
      <c r="MT12" s="3479"/>
      <c r="MU12" s="3479"/>
      <c r="MV12" s="3479"/>
      <c r="MW12" s="3479"/>
      <c r="MX12" s="3479"/>
      <c r="MY12" s="3479"/>
      <c r="MZ12" s="3479"/>
      <c r="NA12" s="3479"/>
      <c r="NB12" s="3479"/>
      <c r="NC12" s="3479"/>
      <c r="ND12" s="3479"/>
      <c r="NE12" s="3479"/>
      <c r="NF12" s="3479"/>
      <c r="NG12" s="3479"/>
      <c r="NH12" s="3479"/>
      <c r="NI12" s="3479"/>
      <c r="NJ12" s="3479"/>
      <c r="NK12" s="3479"/>
      <c r="NL12" s="3479"/>
      <c r="NM12" s="3479"/>
      <c r="NN12" s="3479"/>
      <c r="NO12" s="3479"/>
      <c r="NP12" s="3479"/>
      <c r="NQ12" s="3479"/>
      <c r="NR12" s="3479"/>
      <c r="NS12" s="3479"/>
      <c r="NT12" s="3479"/>
      <c r="NU12" s="3479"/>
      <c r="NV12" s="3479"/>
      <c r="NW12" s="3479"/>
      <c r="NX12" s="3479"/>
      <c r="NY12" s="3479"/>
      <c r="NZ12" s="3479"/>
      <c r="OA12" s="3479"/>
      <c r="OB12" s="3479"/>
      <c r="OC12" s="3479"/>
      <c r="OD12" s="3479"/>
      <c r="OE12" s="3479"/>
      <c r="OF12" s="3479"/>
      <c r="OG12" s="3479"/>
      <c r="OH12" s="3479"/>
      <c r="OI12" s="3479"/>
      <c r="OJ12" s="3479"/>
      <c r="OK12" s="3479"/>
      <c r="OL12" s="3479"/>
      <c r="OM12" s="3479"/>
      <c r="ON12" s="3479"/>
      <c r="OO12" s="3479"/>
      <c r="OP12" s="3479"/>
      <c r="OQ12" s="3479"/>
      <c r="OR12" s="3479"/>
      <c r="OS12" s="3479"/>
      <c r="OT12" s="3479"/>
      <c r="OU12" s="3479"/>
      <c r="OV12" s="3479"/>
      <c r="OW12" s="3479"/>
      <c r="OX12" s="3479"/>
      <c r="OY12" s="3479"/>
      <c r="OZ12" s="3479"/>
      <c r="PA12" s="3479"/>
      <c r="PB12" s="3479"/>
      <c r="PC12" s="3479"/>
      <c r="PD12" s="3479"/>
      <c r="PE12" s="3479"/>
      <c r="PF12" s="3479"/>
      <c r="PG12" s="3479"/>
      <c r="PH12" s="3479"/>
      <c r="PI12" s="3479"/>
      <c r="PJ12" s="3479"/>
      <c r="PK12" s="3479"/>
      <c r="PL12" s="3479"/>
      <c r="PM12" s="3479"/>
      <c r="PN12" s="3479"/>
      <c r="PO12" s="3479"/>
      <c r="PP12" s="3479"/>
      <c r="PQ12" s="3479"/>
      <c r="PR12" s="3479"/>
      <c r="PS12" s="3479"/>
      <c r="PT12" s="3479"/>
      <c r="PU12" s="3479"/>
      <c r="PV12" s="3479"/>
      <c r="PW12" s="3479"/>
      <c r="PX12" s="3479"/>
      <c r="PY12" s="3479"/>
      <c r="PZ12" s="3479"/>
      <c r="QA12" s="3479"/>
      <c r="QB12" s="3479"/>
      <c r="QC12" s="3479"/>
      <c r="QD12" s="3479"/>
      <c r="QE12" s="3479"/>
      <c r="QF12" s="3479"/>
      <c r="QG12" s="3479"/>
      <c r="QH12" s="3479"/>
      <c r="QI12" s="3479"/>
      <c r="QJ12" s="3479"/>
      <c r="QK12" s="3479"/>
      <c r="QL12" s="3479"/>
      <c r="QM12" s="3479"/>
      <c r="QN12" s="3479"/>
      <c r="QO12" s="3479"/>
      <c r="QP12" s="3479"/>
      <c r="QQ12" s="3479"/>
      <c r="QR12" s="3479"/>
      <c r="QS12" s="3479"/>
      <c r="QT12" s="3479"/>
      <c r="QU12" s="3479"/>
      <c r="QV12" s="3479"/>
      <c r="QW12" s="3479"/>
      <c r="QX12" s="3479"/>
      <c r="QY12" s="3479"/>
      <c r="QZ12" s="3479"/>
      <c r="RA12" s="3479"/>
      <c r="RB12" s="3479"/>
      <c r="RC12" s="3479"/>
      <c r="RD12" s="3479"/>
      <c r="RE12" s="3479"/>
      <c r="RF12" s="3479"/>
      <c r="RG12" s="3479"/>
      <c r="RH12" s="3479"/>
      <c r="RI12" s="3479"/>
      <c r="RJ12" s="3479"/>
      <c r="RK12" s="3479"/>
      <c r="RL12" s="3479"/>
      <c r="RM12" s="3479"/>
      <c r="RN12" s="3479"/>
      <c r="RO12" s="3479"/>
      <c r="RP12" s="3479"/>
      <c r="RQ12" s="3479"/>
      <c r="RR12" s="3479"/>
      <c r="RS12" s="3479"/>
      <c r="RT12" s="3479"/>
      <c r="RU12" s="3479"/>
      <c r="RV12" s="3479"/>
      <c r="RW12" s="3479"/>
      <c r="RX12" s="3479"/>
      <c r="RY12" s="3479"/>
      <c r="RZ12" s="3479"/>
      <c r="SA12" s="3479"/>
      <c r="SB12" s="3479"/>
      <c r="SC12" s="3479"/>
      <c r="SD12" s="3479"/>
      <c r="SE12" s="3479"/>
      <c r="SF12" s="3479"/>
      <c r="SG12" s="3479"/>
      <c r="SH12" s="3479"/>
      <c r="SI12" s="3479"/>
      <c r="SJ12" s="3479"/>
      <c r="SK12" s="3479"/>
      <c r="SL12" s="3479"/>
      <c r="SM12" s="3479"/>
      <c r="SN12" s="3479"/>
      <c r="SO12" s="3479"/>
      <c r="SP12" s="3479"/>
      <c r="SQ12" s="3479"/>
      <c r="SR12" s="3479"/>
      <c r="SS12" s="3479"/>
      <c r="ST12" s="3479"/>
      <c r="SU12" s="3479"/>
      <c r="SV12" s="3479"/>
      <c r="SW12" s="3479"/>
      <c r="SX12" s="3479"/>
      <c r="SY12" s="3479"/>
      <c r="SZ12" s="3479"/>
      <c r="TA12" s="3479"/>
      <c r="TB12" s="3479"/>
      <c r="TC12" s="3479"/>
      <c r="TD12" s="3479"/>
      <c r="TE12" s="3479"/>
      <c r="TF12" s="3479"/>
      <c r="TG12" s="3479"/>
      <c r="TH12" s="3479"/>
      <c r="TI12" s="3479"/>
      <c r="TJ12" s="3479"/>
      <c r="TK12" s="3479"/>
      <c r="TL12" s="3479"/>
      <c r="TM12" s="3479"/>
      <c r="TN12" s="3479"/>
      <c r="TO12" s="3479"/>
      <c r="TP12" s="3479"/>
      <c r="TQ12" s="3479"/>
      <c r="TR12" s="3479"/>
      <c r="TS12" s="3479"/>
      <c r="TT12" s="3479"/>
      <c r="TU12" s="3479"/>
      <c r="TV12" s="3479"/>
      <c r="TW12" s="3479"/>
      <c r="TX12" s="3479"/>
      <c r="TY12" s="3479"/>
      <c r="TZ12" s="3479"/>
      <c r="UA12" s="3479"/>
      <c r="UB12" s="3479"/>
      <c r="UC12" s="3479"/>
      <c r="UD12" s="3479"/>
      <c r="UE12" s="3479"/>
      <c r="UF12" s="3479"/>
      <c r="UG12" s="3479"/>
      <c r="UH12" s="3479"/>
      <c r="UI12" s="3479"/>
      <c r="UJ12" s="3479"/>
      <c r="UK12" s="3479"/>
      <c r="UL12" s="3479"/>
      <c r="UM12" s="3479"/>
      <c r="UN12" s="3479"/>
      <c r="UO12" s="3479"/>
      <c r="UP12" s="3479"/>
      <c r="UQ12" s="3479"/>
      <c r="UR12" s="3479"/>
      <c r="US12" s="3479"/>
      <c r="UT12" s="3479"/>
      <c r="UU12" s="3479"/>
      <c r="UV12" s="3479"/>
      <c r="UW12" s="3479"/>
      <c r="UX12" s="3479"/>
      <c r="UY12" s="3479"/>
      <c r="UZ12" s="3479"/>
      <c r="VA12" s="3479"/>
      <c r="VB12" s="3479"/>
      <c r="VC12" s="3479"/>
      <c r="VD12" s="3479"/>
      <c r="VE12" s="3479"/>
      <c r="VF12" s="3479"/>
      <c r="VG12" s="3479"/>
      <c r="VH12" s="3479"/>
      <c r="VI12" s="3479"/>
      <c r="VJ12" s="3479"/>
      <c r="VK12" s="3479"/>
      <c r="VL12" s="3479"/>
      <c r="VM12" s="3479"/>
      <c r="VN12" s="3479"/>
      <c r="VO12" s="3479"/>
      <c r="VP12" s="3479"/>
      <c r="VQ12" s="3479"/>
      <c r="VR12" s="3479"/>
      <c r="VS12" s="3479"/>
      <c r="VT12" s="3479"/>
      <c r="VU12" s="3479"/>
      <c r="VV12" s="3479"/>
      <c r="VW12" s="3479"/>
      <c r="VX12" s="3479"/>
      <c r="VY12" s="3479"/>
      <c r="VZ12" s="3479"/>
      <c r="WA12" s="3479"/>
      <c r="WB12" s="3479"/>
      <c r="WC12" s="3479"/>
      <c r="WD12" s="3479"/>
      <c r="WE12" s="3479"/>
      <c r="WF12" s="3479"/>
      <c r="WG12" s="3479"/>
      <c r="WH12" s="3479"/>
      <c r="WI12" s="3479"/>
      <c r="WJ12" s="3479"/>
      <c r="WK12" s="3479"/>
      <c r="WL12" s="3479"/>
      <c r="WM12" s="3479"/>
      <c r="WN12" s="3479"/>
      <c r="WO12" s="3479"/>
      <c r="WP12" s="3479"/>
      <c r="WQ12" s="3479"/>
      <c r="WR12" s="3479"/>
      <c r="WS12" s="3479"/>
      <c r="WT12" s="3479"/>
      <c r="WU12" s="3479"/>
      <c r="WV12" s="3479"/>
      <c r="WW12" s="3479"/>
      <c r="WX12" s="3479"/>
      <c r="WY12" s="3479"/>
      <c r="WZ12" s="3479"/>
      <c r="XA12" s="3479"/>
      <c r="XB12" s="3479"/>
      <c r="XC12" s="3479"/>
      <c r="XD12" s="3479"/>
      <c r="XE12" s="3479"/>
      <c r="XF12" s="3479"/>
      <c r="XG12" s="3479"/>
      <c r="XH12" s="3479"/>
      <c r="XI12" s="3479"/>
      <c r="XJ12" s="3479"/>
      <c r="XK12" s="3479"/>
      <c r="XL12" s="3479"/>
      <c r="XM12" s="3479"/>
      <c r="XN12" s="3479"/>
      <c r="XO12" s="3479"/>
      <c r="XP12" s="3479"/>
      <c r="XQ12" s="3479"/>
      <c r="XR12" s="3479"/>
      <c r="XS12" s="3479"/>
      <c r="XT12" s="3479"/>
      <c r="XU12" s="3479"/>
      <c r="XV12" s="3479"/>
      <c r="XW12" s="3479"/>
      <c r="XX12" s="3479"/>
      <c r="XY12" s="3479"/>
      <c r="XZ12" s="3479"/>
      <c r="YA12" s="3479"/>
      <c r="YB12" s="3479"/>
      <c r="YC12" s="3479"/>
      <c r="YD12" s="3479"/>
      <c r="YE12" s="3479"/>
      <c r="YF12" s="3479"/>
      <c r="YG12" s="3479"/>
      <c r="YH12" s="3479"/>
      <c r="YI12" s="3479"/>
      <c r="YJ12" s="3479"/>
      <c r="YK12" s="3479"/>
      <c r="YL12" s="3479"/>
      <c r="YM12" s="3479"/>
      <c r="YN12" s="3479"/>
      <c r="YO12" s="3479"/>
      <c r="YP12" s="3479"/>
      <c r="YQ12" s="3479"/>
      <c r="YR12" s="3479"/>
      <c r="YS12" s="3479"/>
      <c r="YT12" s="3479"/>
      <c r="YU12" s="3479"/>
      <c r="YV12" s="3479"/>
      <c r="YW12" s="3479"/>
      <c r="YX12" s="3479"/>
      <c r="YY12" s="3479"/>
      <c r="YZ12" s="3479"/>
      <c r="ZA12" s="3479"/>
      <c r="ZB12" s="3479"/>
      <c r="ZC12" s="3479"/>
      <c r="ZD12" s="3479"/>
      <c r="ZE12" s="3479"/>
      <c r="ZF12" s="3479"/>
      <c r="ZG12" s="3479"/>
      <c r="ZH12" s="3479"/>
      <c r="ZI12" s="3479"/>
      <c r="ZJ12" s="3479"/>
      <c r="ZK12" s="3479"/>
      <c r="ZL12" s="3479"/>
      <c r="ZM12" s="3479"/>
      <c r="ZN12" s="3479"/>
      <c r="ZO12" s="3479"/>
      <c r="ZP12" s="3479"/>
      <c r="ZQ12" s="3479"/>
      <c r="ZR12" s="3479"/>
      <c r="ZS12" s="3479"/>
      <c r="ZT12" s="3479"/>
      <c r="ZU12" s="3479"/>
      <c r="ZV12" s="3479"/>
      <c r="ZW12" s="3479"/>
      <c r="ZX12" s="3479"/>
      <c r="ZY12" s="3479"/>
      <c r="ZZ12" s="3479"/>
      <c r="AAA12" s="3479"/>
      <c r="AAB12" s="3479"/>
      <c r="AAC12" s="3479"/>
      <c r="AAD12" s="3479"/>
      <c r="AAE12" s="3479"/>
      <c r="AAF12" s="3479"/>
      <c r="AAG12" s="3479"/>
      <c r="AAH12" s="3479"/>
      <c r="AAI12" s="3479"/>
      <c r="AAJ12" s="3479"/>
      <c r="AAK12" s="3479"/>
      <c r="AAL12" s="3479"/>
      <c r="AAM12" s="3479"/>
      <c r="AAN12" s="3479"/>
      <c r="AAO12" s="3479"/>
      <c r="AAP12" s="3479"/>
      <c r="AAQ12" s="3479"/>
      <c r="AAR12" s="3479"/>
      <c r="AAS12" s="3479"/>
      <c r="AAT12" s="3479"/>
      <c r="AAU12" s="3479"/>
      <c r="AAV12" s="3479"/>
      <c r="AAW12" s="3479"/>
      <c r="AAX12" s="3479"/>
      <c r="AAY12" s="3479"/>
      <c r="AAZ12" s="3479"/>
      <c r="ABA12" s="3479"/>
      <c r="ABB12" s="3479"/>
      <c r="ABC12" s="3479"/>
      <c r="ABD12" s="3479"/>
      <c r="ABE12" s="3479"/>
      <c r="ABF12" s="3479"/>
      <c r="ABG12" s="3479"/>
      <c r="ABH12" s="3479"/>
      <c r="ABI12" s="3479"/>
      <c r="ABJ12" s="3479"/>
      <c r="ABK12" s="3479"/>
      <c r="ABL12" s="3479"/>
      <c r="ABM12" s="3479"/>
      <c r="ABN12" s="3479"/>
      <c r="ABO12" s="3479"/>
      <c r="ABP12" s="3479"/>
      <c r="ABQ12" s="3479"/>
      <c r="ABR12" s="3479"/>
      <c r="ABS12" s="3479"/>
      <c r="ABT12" s="3479"/>
      <c r="ABU12" s="3479"/>
      <c r="ABV12" s="3479"/>
      <c r="ABW12" s="3479"/>
      <c r="ABX12" s="3479"/>
      <c r="ABY12" s="3479"/>
      <c r="ABZ12" s="3479"/>
      <c r="ACA12" s="3479"/>
      <c r="ACB12" s="3479"/>
      <c r="ACC12" s="3479"/>
      <c r="ACD12" s="3479"/>
      <c r="ACE12" s="3479"/>
      <c r="ACF12" s="3479"/>
      <c r="ACG12" s="3479"/>
      <c r="ACH12" s="3479"/>
      <c r="ACI12" s="3479"/>
      <c r="ACJ12" s="3479"/>
      <c r="ACK12" s="3479"/>
      <c r="ACL12" s="3479"/>
      <c r="ACM12" s="3479"/>
      <c r="ACN12" s="3479"/>
      <c r="ACO12" s="3479"/>
      <c r="ACP12" s="3479"/>
      <c r="ACQ12" s="3479"/>
      <c r="ACR12" s="3479"/>
      <c r="ACS12" s="3479"/>
      <c r="ACT12" s="3479"/>
      <c r="ACU12" s="3479"/>
      <c r="ACV12" s="3479"/>
      <c r="ACW12" s="3479"/>
      <c r="ACX12" s="3479"/>
      <c r="ACY12" s="3479"/>
      <c r="ACZ12" s="3479"/>
      <c r="ADA12" s="3479"/>
      <c r="ADB12" s="3479"/>
      <c r="ADC12" s="3479"/>
      <c r="ADD12" s="3479"/>
      <c r="ADE12" s="3479"/>
      <c r="ADF12" s="3479"/>
      <c r="ADG12" s="3479"/>
      <c r="ADH12" s="3479"/>
      <c r="ADI12" s="3479"/>
      <c r="ADJ12" s="3479"/>
      <c r="ADK12" s="3479"/>
      <c r="ADL12" s="3479"/>
      <c r="ADM12" s="3479"/>
      <c r="ADN12" s="3479"/>
      <c r="ADO12" s="3479"/>
      <c r="ADP12" s="3479"/>
      <c r="ADQ12" s="3479"/>
      <c r="ADR12" s="3479"/>
      <c r="ADS12" s="3479"/>
      <c r="ADT12" s="3479"/>
      <c r="ADU12" s="3479"/>
      <c r="ADV12" s="3479"/>
      <c r="ADW12" s="3479"/>
      <c r="ADX12" s="3479"/>
      <c r="ADY12" s="3479"/>
      <c r="ADZ12" s="3479"/>
      <c r="AEA12" s="3479"/>
      <c r="AEB12" s="3479"/>
      <c r="AEC12" s="3479"/>
      <c r="AED12" s="3479"/>
      <c r="AEE12" s="3479"/>
      <c r="AEF12" s="3479"/>
      <c r="AEG12" s="3479"/>
      <c r="AEH12" s="3479"/>
      <c r="AEI12" s="3479"/>
      <c r="AEJ12" s="3479"/>
      <c r="AEK12" s="3479"/>
      <c r="AEL12" s="3479"/>
      <c r="AEM12" s="3479"/>
      <c r="AEN12" s="3479"/>
      <c r="AEO12" s="3479"/>
      <c r="AEP12" s="3479"/>
      <c r="AEQ12" s="3479"/>
      <c r="AER12" s="3479"/>
      <c r="AES12" s="3479"/>
      <c r="AET12" s="3479"/>
      <c r="AEU12" s="3479"/>
      <c r="AEV12" s="3479"/>
      <c r="AEW12" s="3479"/>
      <c r="AEX12" s="3479"/>
      <c r="AEY12" s="3479"/>
      <c r="AEZ12" s="3479"/>
      <c r="AFA12" s="3479"/>
      <c r="AFB12" s="3479"/>
      <c r="AFC12" s="3479"/>
      <c r="AFD12" s="3479"/>
      <c r="AFE12" s="3479"/>
      <c r="AFF12" s="3479"/>
      <c r="AFG12" s="3479"/>
      <c r="AFH12" s="3479"/>
      <c r="AFI12" s="3479"/>
      <c r="AFJ12" s="3479"/>
      <c r="AFK12" s="3479"/>
      <c r="AFL12" s="3479"/>
      <c r="AFM12" s="3479"/>
      <c r="AFN12" s="3479"/>
      <c r="AFO12" s="3479"/>
      <c r="AFP12" s="3479"/>
      <c r="AFQ12" s="3479"/>
      <c r="AFR12" s="3479"/>
      <c r="AFS12" s="3479"/>
      <c r="AFT12" s="3479"/>
      <c r="AFU12" s="3479"/>
      <c r="AFV12" s="3479"/>
      <c r="AFW12" s="3479"/>
      <c r="AFX12" s="3479"/>
      <c r="AFY12" s="3479"/>
      <c r="AFZ12" s="3479"/>
      <c r="AGA12" s="3479"/>
      <c r="AGB12" s="3479"/>
      <c r="AGC12" s="3479"/>
      <c r="AGD12" s="3479"/>
      <c r="AGE12" s="3479"/>
      <c r="AGF12" s="3479"/>
      <c r="AGG12" s="3479"/>
      <c r="AGH12" s="3479"/>
      <c r="AGI12" s="3479"/>
      <c r="AGJ12" s="3479"/>
      <c r="AGK12" s="3479"/>
      <c r="AGL12" s="3479"/>
      <c r="AGM12" s="3479"/>
      <c r="AGN12" s="3479"/>
      <c r="AGO12" s="3479"/>
      <c r="AGP12" s="3479"/>
      <c r="AGQ12" s="3479"/>
      <c r="AGR12" s="3479"/>
      <c r="AGS12" s="3479"/>
      <c r="AGT12" s="3479"/>
      <c r="AGU12" s="3479"/>
      <c r="AGV12" s="3479"/>
      <c r="AGW12" s="3479"/>
      <c r="AGX12" s="3479"/>
      <c r="AGY12" s="3479"/>
      <c r="AGZ12" s="3479"/>
      <c r="AHA12" s="3479"/>
      <c r="AHB12" s="3479"/>
      <c r="AHC12" s="3479"/>
      <c r="AHD12" s="3479"/>
      <c r="AHE12" s="3479"/>
      <c r="AHF12" s="3479"/>
      <c r="AHG12" s="3479"/>
      <c r="AHH12" s="3479"/>
      <c r="AHI12" s="3479"/>
      <c r="AHJ12" s="3479"/>
      <c r="AHK12" s="3479"/>
      <c r="AHL12" s="3479"/>
      <c r="AHM12" s="3479"/>
      <c r="AHN12" s="3479"/>
      <c r="AHO12" s="3479"/>
      <c r="AHP12" s="3479"/>
      <c r="AHQ12" s="3479"/>
      <c r="AHR12" s="3479"/>
      <c r="AHS12" s="3479"/>
      <c r="AHT12" s="3479"/>
      <c r="AHU12" s="3479"/>
      <c r="AHV12" s="3479"/>
      <c r="AHW12" s="3479"/>
      <c r="AHX12" s="3479"/>
      <c r="AHY12" s="3479"/>
      <c r="AHZ12" s="3479"/>
      <c r="AIA12" s="3479"/>
      <c r="AIB12" s="3479"/>
      <c r="AIC12" s="3479"/>
      <c r="AID12" s="3479"/>
      <c r="AIE12" s="3479"/>
      <c r="AIF12" s="3479"/>
      <c r="AIG12" s="3479"/>
      <c r="AIH12" s="3479"/>
      <c r="AII12" s="3479"/>
      <c r="AIJ12" s="3479"/>
      <c r="AIK12" s="3479"/>
      <c r="AIL12" s="3479"/>
      <c r="AIM12" s="3479"/>
      <c r="AIN12" s="3479"/>
      <c r="AIO12" s="3479"/>
      <c r="AIP12" s="3479"/>
      <c r="AIQ12" s="3479"/>
      <c r="AIR12" s="3479"/>
      <c r="AIS12" s="3479"/>
      <c r="AIT12" s="3479"/>
      <c r="AIU12" s="3479"/>
      <c r="AIV12" s="3479"/>
      <c r="AIW12" s="3479"/>
      <c r="AIX12" s="3479"/>
      <c r="AIY12" s="3479"/>
      <c r="AIZ12" s="3479"/>
      <c r="AJA12" s="3479"/>
      <c r="AJB12" s="3479"/>
      <c r="AJC12" s="3479"/>
      <c r="AJD12" s="3479"/>
      <c r="AJE12" s="3479"/>
      <c r="AJF12" s="3479"/>
      <c r="AJG12" s="3479"/>
      <c r="AJH12" s="3479"/>
      <c r="AJI12" s="3479"/>
      <c r="AJJ12" s="3479"/>
      <c r="AJK12" s="3479"/>
      <c r="AJL12" s="3479"/>
      <c r="AJM12" s="3479"/>
      <c r="AJN12" s="3479"/>
      <c r="AJO12" s="3479"/>
      <c r="AJP12" s="3479"/>
      <c r="AJQ12" s="3479"/>
      <c r="AJR12" s="3479"/>
      <c r="AJS12" s="3479"/>
      <c r="AJT12" s="3479"/>
      <c r="AJU12" s="3479"/>
      <c r="AJV12" s="3479"/>
      <c r="AJW12" s="3479"/>
      <c r="AJX12" s="3479"/>
      <c r="AJY12" s="3479"/>
      <c r="AJZ12" s="3479"/>
      <c r="AKA12" s="3479"/>
      <c r="AKB12" s="3479"/>
      <c r="AKC12" s="3479"/>
      <c r="AKD12" s="3479"/>
      <c r="AKE12" s="3479"/>
      <c r="AKF12" s="3479"/>
      <c r="AKG12" s="3479"/>
      <c r="AKH12" s="3479"/>
      <c r="AKI12" s="3479"/>
      <c r="AKJ12" s="3479"/>
      <c r="AKK12" s="3479"/>
      <c r="AKL12" s="3479"/>
      <c r="AKM12" s="3479"/>
      <c r="AKN12" s="3479"/>
      <c r="AKO12" s="3479"/>
      <c r="AKP12" s="3479"/>
      <c r="AKQ12" s="3479"/>
      <c r="AKR12" s="3479"/>
      <c r="AKS12" s="3479"/>
      <c r="AKT12" s="3479"/>
      <c r="AKU12" s="3479"/>
      <c r="AKV12" s="3479"/>
      <c r="AKW12" s="3479"/>
      <c r="AKX12" s="3479"/>
      <c r="AKY12" s="3479"/>
      <c r="AKZ12" s="3479"/>
      <c r="ALA12" s="3479"/>
      <c r="ALB12" s="3479"/>
      <c r="ALC12" s="3479"/>
      <c r="ALD12" s="3479"/>
      <c r="ALE12" s="3479"/>
      <c r="ALF12" s="3479"/>
      <c r="ALG12" s="3479"/>
      <c r="ALH12" s="3479"/>
      <c r="ALI12" s="3479"/>
      <c r="ALJ12" s="3479"/>
      <c r="ALK12" s="3479"/>
      <c r="ALL12" s="3479"/>
      <c r="ALM12" s="3479"/>
      <c r="ALN12" s="3479"/>
      <c r="ALO12" s="3479"/>
      <c r="ALP12" s="3479"/>
      <c r="ALQ12" s="3479"/>
      <c r="ALR12" s="3479"/>
      <c r="ALS12" s="3479"/>
      <c r="ALT12" s="3479"/>
      <c r="ALU12" s="3479"/>
      <c r="ALV12" s="3479"/>
      <c r="ALW12" s="3479"/>
      <c r="ALX12" s="3479"/>
      <c r="ALY12" s="3479"/>
      <c r="ALZ12" s="3479"/>
      <c r="AMA12" s="3479"/>
      <c r="AMB12" s="3479"/>
      <c r="AMC12" s="3479"/>
      <c r="AMD12" s="3479"/>
      <c r="AME12" s="3479"/>
      <c r="AMF12" s="3479"/>
      <c r="AMG12" s="3479"/>
      <c r="AMH12" s="3479"/>
      <c r="AMI12" s="3479"/>
      <c r="AMJ12" s="3479"/>
      <c r="AMK12" s="3479"/>
      <c r="AML12" s="3479"/>
      <c r="AMM12" s="3479"/>
      <c r="AMN12" s="3479"/>
      <c r="AMO12" s="3479"/>
      <c r="AMP12" s="3479"/>
      <c r="AMQ12" s="3479"/>
      <c r="AMR12" s="3479"/>
      <c r="AMS12" s="3479"/>
      <c r="AMT12" s="3479"/>
      <c r="AMU12" s="3479"/>
      <c r="AMV12" s="3479"/>
      <c r="AMW12" s="3479"/>
      <c r="AMX12" s="3479"/>
      <c r="AMY12" s="3479"/>
      <c r="AMZ12" s="3479"/>
      <c r="ANA12" s="3479"/>
      <c r="ANB12" s="3479"/>
      <c r="ANC12" s="3479"/>
      <c r="AND12" s="3479"/>
      <c r="ANE12" s="3479"/>
      <c r="ANF12" s="3479"/>
      <c r="ANG12" s="3479"/>
      <c r="ANH12" s="3479"/>
      <c r="ANI12" s="3479"/>
      <c r="ANJ12" s="3479"/>
      <c r="ANK12" s="3479"/>
      <c r="ANL12" s="3479"/>
      <c r="ANM12" s="3479"/>
      <c r="ANN12" s="3479"/>
      <c r="ANO12" s="3479"/>
      <c r="ANP12" s="3479"/>
      <c r="ANQ12" s="3479"/>
      <c r="ANR12" s="3479"/>
      <c r="ANS12" s="3479"/>
      <c r="ANT12" s="3479"/>
      <c r="ANU12" s="3479"/>
      <c r="ANV12" s="3479"/>
      <c r="ANW12" s="3479"/>
      <c r="ANX12" s="3479"/>
      <c r="ANY12" s="3479"/>
      <c r="ANZ12" s="3479"/>
      <c r="AOA12" s="3479"/>
      <c r="AOB12" s="3479"/>
      <c r="AOC12" s="3479"/>
      <c r="AOD12" s="3479"/>
      <c r="AOE12" s="3479"/>
      <c r="AOF12" s="3479"/>
      <c r="AOG12" s="3479"/>
      <c r="AOH12" s="3479"/>
      <c r="AOI12" s="3479"/>
      <c r="AOJ12" s="3479"/>
      <c r="AOK12" s="3479"/>
      <c r="AOL12" s="3479"/>
      <c r="AOM12" s="3479"/>
      <c r="AON12" s="3479"/>
      <c r="AOO12" s="3479"/>
      <c r="AOP12" s="3479"/>
      <c r="AOQ12" s="3479"/>
      <c r="AOR12" s="3479"/>
      <c r="AOS12" s="3479"/>
      <c r="AOT12" s="3479"/>
      <c r="AOU12" s="3479"/>
      <c r="AOV12" s="3479"/>
      <c r="AOW12" s="3479"/>
      <c r="AOX12" s="3479"/>
      <c r="AOY12" s="3479"/>
      <c r="AOZ12" s="3479"/>
      <c r="APA12" s="3479"/>
      <c r="APB12" s="3479"/>
      <c r="APC12" s="3479"/>
      <c r="APD12" s="3479"/>
      <c r="APE12" s="3479"/>
      <c r="APF12" s="3479"/>
      <c r="APG12" s="3479"/>
      <c r="APH12" s="3479"/>
      <c r="API12" s="3479"/>
      <c r="APJ12" s="3479"/>
      <c r="APK12" s="3479"/>
      <c r="APL12" s="3479"/>
      <c r="APM12" s="3479"/>
      <c r="APN12" s="3479"/>
      <c r="APO12" s="3479"/>
      <c r="APP12" s="3479"/>
      <c r="APQ12" s="3479"/>
      <c r="APR12" s="3479"/>
      <c r="APS12" s="3479"/>
      <c r="APT12" s="3479"/>
      <c r="APU12" s="3479"/>
      <c r="APV12" s="3479"/>
      <c r="APW12" s="3479"/>
      <c r="APX12" s="3479"/>
      <c r="APY12" s="3479"/>
      <c r="APZ12" s="3479"/>
      <c r="AQA12" s="3479"/>
      <c r="AQB12" s="3479"/>
      <c r="AQC12" s="3479"/>
      <c r="AQD12" s="3479"/>
      <c r="AQE12" s="3479"/>
      <c r="AQF12" s="3479"/>
      <c r="AQG12" s="3479"/>
      <c r="AQH12" s="3479"/>
      <c r="AQI12" s="3479"/>
      <c r="AQJ12" s="3479"/>
      <c r="AQK12" s="3479"/>
      <c r="AQL12" s="3479"/>
      <c r="AQM12" s="3479"/>
      <c r="AQN12" s="3479"/>
      <c r="AQO12" s="3479"/>
      <c r="AQP12" s="3479"/>
      <c r="AQQ12" s="3479"/>
      <c r="AQR12" s="3479"/>
      <c r="AQS12" s="3479"/>
      <c r="AQT12" s="3479"/>
      <c r="AQU12" s="3479"/>
      <c r="AQV12" s="3479"/>
      <c r="AQW12" s="3479"/>
      <c r="AQX12" s="3479"/>
      <c r="AQY12" s="3479"/>
      <c r="AQZ12" s="3479"/>
      <c r="ARA12" s="3479"/>
      <c r="ARB12" s="3479"/>
      <c r="ARC12" s="3479"/>
      <c r="ARD12" s="3479"/>
      <c r="ARE12" s="3479"/>
      <c r="ARF12" s="3479"/>
      <c r="ARG12" s="3479"/>
      <c r="ARH12" s="3479"/>
      <c r="ARI12" s="3479"/>
      <c r="ARJ12" s="3479"/>
      <c r="ARK12" s="3479"/>
      <c r="ARL12" s="3479"/>
      <c r="ARM12" s="3479"/>
      <c r="ARN12" s="3479"/>
      <c r="ARO12" s="3479"/>
      <c r="ARP12" s="3479"/>
      <c r="ARQ12" s="3479"/>
      <c r="ARR12" s="3479"/>
      <c r="ARS12" s="3479"/>
      <c r="ART12" s="3479"/>
      <c r="ARU12" s="3479"/>
      <c r="ARV12" s="3479"/>
      <c r="ARW12" s="3479"/>
      <c r="ARX12" s="3479"/>
      <c r="ARY12" s="3479"/>
      <c r="ARZ12" s="3479"/>
      <c r="ASA12" s="3479"/>
      <c r="ASB12" s="3479"/>
      <c r="ASC12" s="3479"/>
      <c r="ASD12" s="3479"/>
      <c r="ASE12" s="3479"/>
      <c r="ASF12" s="3479"/>
      <c r="ASG12" s="3479"/>
      <c r="ASH12" s="3479"/>
      <c r="ASI12" s="3479"/>
      <c r="ASJ12" s="3479"/>
      <c r="ASK12" s="3479"/>
      <c r="ASL12" s="3479"/>
      <c r="ASM12" s="3479"/>
      <c r="ASN12" s="3479"/>
      <c r="ASO12" s="3479"/>
      <c r="ASP12" s="3479"/>
      <c r="ASQ12" s="3479"/>
      <c r="ASR12" s="3479"/>
      <c r="ASS12" s="3479"/>
      <c r="AST12" s="3479"/>
      <c r="ASU12" s="3479"/>
      <c r="ASV12" s="3479"/>
      <c r="ASW12" s="3479"/>
      <c r="ASX12" s="3479"/>
      <c r="ASY12" s="3479"/>
      <c r="ASZ12" s="3479"/>
      <c r="ATA12" s="3479"/>
      <c r="ATB12" s="3479"/>
      <c r="ATC12" s="3479"/>
      <c r="ATD12" s="3479"/>
      <c r="ATE12" s="3479"/>
      <c r="ATF12" s="3479"/>
      <c r="ATG12" s="3479"/>
      <c r="ATH12" s="3479"/>
      <c r="ATI12" s="3479"/>
      <c r="ATJ12" s="3479"/>
      <c r="ATK12" s="3479"/>
      <c r="ATL12" s="3479"/>
      <c r="ATM12" s="3479"/>
      <c r="ATN12" s="3479"/>
      <c r="ATO12" s="3479"/>
      <c r="ATP12" s="3479"/>
      <c r="ATQ12" s="3479"/>
      <c r="ATR12" s="3479"/>
      <c r="ATS12" s="3479"/>
      <c r="ATT12" s="3479"/>
      <c r="ATU12" s="3479"/>
      <c r="ATV12" s="3479"/>
      <c r="ATW12" s="3479"/>
      <c r="ATX12" s="3479"/>
      <c r="ATY12" s="3479"/>
      <c r="ATZ12" s="3479"/>
      <c r="AUA12" s="3479"/>
      <c r="AUB12" s="3479"/>
      <c r="AUC12" s="3479"/>
      <c r="AUD12" s="3479"/>
      <c r="AUE12" s="3479"/>
      <c r="AUF12" s="3479"/>
      <c r="AUG12" s="3479"/>
      <c r="AUH12" s="3479"/>
      <c r="AUI12" s="3479"/>
      <c r="AUJ12" s="3479"/>
      <c r="AUK12" s="3479"/>
      <c r="AUL12" s="3479"/>
      <c r="AUM12" s="3479"/>
      <c r="AUN12" s="3479"/>
      <c r="AUO12" s="3479"/>
      <c r="AUP12" s="3479"/>
      <c r="AUQ12" s="3479"/>
      <c r="AUR12" s="3479"/>
      <c r="AUS12" s="3479"/>
      <c r="AUT12" s="3479"/>
      <c r="AUU12" s="3479"/>
      <c r="AUV12" s="3479"/>
      <c r="AUW12" s="3479"/>
      <c r="AUX12" s="3479"/>
      <c r="AUY12" s="3479"/>
      <c r="AUZ12" s="3479"/>
      <c r="AVA12" s="3479"/>
      <c r="AVB12" s="3479"/>
      <c r="AVC12" s="3479"/>
      <c r="AVD12" s="3479"/>
      <c r="AVE12" s="3479"/>
      <c r="AVF12" s="3479"/>
      <c r="AVG12" s="3479"/>
      <c r="AVH12" s="3479"/>
      <c r="AVI12" s="3479"/>
      <c r="AVJ12" s="3479"/>
      <c r="AVK12" s="3479"/>
      <c r="AVL12" s="3479"/>
      <c r="AVM12" s="3479"/>
      <c r="AVN12" s="3479"/>
      <c r="AVO12" s="3479"/>
      <c r="AVP12" s="3479"/>
      <c r="AVQ12" s="3479"/>
      <c r="AVR12" s="3479"/>
      <c r="AVS12" s="3479"/>
      <c r="AVT12" s="3479"/>
      <c r="AVU12" s="3479"/>
      <c r="AVV12" s="3479"/>
      <c r="AVW12" s="3479"/>
      <c r="AVX12" s="3479"/>
      <c r="AVY12" s="3479"/>
      <c r="AVZ12" s="3479"/>
      <c r="AWA12" s="3479"/>
      <c r="AWB12" s="3479"/>
      <c r="AWC12" s="3479"/>
      <c r="AWD12" s="3479"/>
      <c r="AWE12" s="3479"/>
      <c r="AWF12" s="3479"/>
      <c r="AWG12" s="3479"/>
      <c r="AWH12" s="3479"/>
      <c r="AWI12" s="3479"/>
      <c r="AWJ12" s="3479"/>
      <c r="AWK12" s="3479"/>
      <c r="AWL12" s="3479"/>
      <c r="AWM12" s="3479"/>
      <c r="AWN12" s="3479"/>
      <c r="AWO12" s="3479"/>
      <c r="AWP12" s="3479"/>
      <c r="AWQ12" s="3479"/>
      <c r="AWR12" s="3479"/>
      <c r="AWS12" s="3479"/>
      <c r="AWT12" s="3479"/>
      <c r="AWU12" s="3479"/>
      <c r="AWV12" s="3479"/>
      <c r="AWW12" s="3479"/>
      <c r="AWX12" s="3479"/>
      <c r="AWY12" s="3479"/>
      <c r="AWZ12" s="3479"/>
      <c r="AXA12" s="3479"/>
      <c r="AXB12" s="3479"/>
      <c r="AXC12" s="3479"/>
      <c r="AXD12" s="3479"/>
      <c r="AXE12" s="3479"/>
      <c r="AXF12" s="3479"/>
      <c r="AXG12" s="3479"/>
      <c r="AXH12" s="3479"/>
      <c r="AXI12" s="3479"/>
      <c r="AXJ12" s="3479"/>
      <c r="AXK12" s="3479"/>
      <c r="AXL12" s="3479"/>
      <c r="AXM12" s="3479"/>
      <c r="AXN12" s="3479"/>
      <c r="AXO12" s="3479"/>
      <c r="AXP12" s="3479"/>
      <c r="AXQ12" s="3479"/>
      <c r="AXR12" s="3479"/>
      <c r="AXS12" s="3479"/>
      <c r="AXT12" s="3479"/>
      <c r="AXU12" s="3479"/>
      <c r="AXV12" s="3479"/>
      <c r="AXW12" s="3479"/>
      <c r="AXX12" s="3479"/>
      <c r="AXY12" s="3479"/>
      <c r="AXZ12" s="3479"/>
      <c r="AYA12" s="3479"/>
      <c r="AYB12" s="3479"/>
      <c r="AYC12" s="3479"/>
      <c r="AYD12" s="3479"/>
      <c r="AYE12" s="3479"/>
      <c r="AYF12" s="3479"/>
      <c r="AYG12" s="3479"/>
      <c r="AYH12" s="3479"/>
      <c r="AYI12" s="3479"/>
      <c r="AYJ12" s="3479"/>
      <c r="AYK12" s="3479"/>
      <c r="AYL12" s="3479"/>
      <c r="AYM12" s="3479"/>
      <c r="AYN12" s="3479"/>
      <c r="AYO12" s="3479"/>
      <c r="AYP12" s="3479"/>
      <c r="AYQ12" s="3479"/>
      <c r="AYR12" s="3479"/>
      <c r="AYS12" s="3479"/>
      <c r="AYT12" s="3479"/>
      <c r="AYU12" s="3479"/>
      <c r="AYV12" s="3479"/>
      <c r="AYW12" s="3479"/>
      <c r="AYX12" s="3479"/>
      <c r="AYY12" s="3479"/>
      <c r="AYZ12" s="3479"/>
      <c r="AZA12" s="3479"/>
      <c r="AZB12" s="3479"/>
      <c r="AZC12" s="3479"/>
      <c r="AZD12" s="3479"/>
      <c r="AZE12" s="3479"/>
      <c r="AZF12" s="3479"/>
      <c r="AZG12" s="3479"/>
      <c r="AZH12" s="3479"/>
      <c r="AZI12" s="3479"/>
      <c r="AZJ12" s="3479"/>
      <c r="AZK12" s="3479"/>
      <c r="AZL12" s="3479"/>
      <c r="AZM12" s="3479"/>
      <c r="AZN12" s="3479"/>
      <c r="AZO12" s="3479"/>
      <c r="AZP12" s="3479"/>
      <c r="AZQ12" s="3479"/>
      <c r="AZR12" s="3479"/>
      <c r="AZS12" s="3479"/>
      <c r="AZT12" s="3479"/>
      <c r="AZU12" s="3479"/>
      <c r="AZV12" s="3479"/>
      <c r="AZW12" s="3479"/>
      <c r="AZX12" s="3479"/>
      <c r="AZY12" s="3479"/>
      <c r="AZZ12" s="3479"/>
      <c r="BAA12" s="3479"/>
      <c r="BAB12" s="3479"/>
      <c r="BAC12" s="3479"/>
      <c r="BAD12" s="3479"/>
      <c r="BAE12" s="3479"/>
      <c r="BAF12" s="3479"/>
      <c r="BAG12" s="3479"/>
      <c r="BAH12" s="3479"/>
      <c r="BAI12" s="3479"/>
      <c r="BAJ12" s="3479"/>
      <c r="BAK12" s="3479"/>
      <c r="BAL12" s="3479"/>
      <c r="BAM12" s="3479"/>
      <c r="BAN12" s="3479"/>
      <c r="BAO12" s="3479"/>
      <c r="BAP12" s="3479"/>
      <c r="BAQ12" s="3479"/>
      <c r="BAR12" s="3479"/>
      <c r="BAS12" s="3479"/>
      <c r="BAT12" s="3479"/>
      <c r="BAU12" s="3479"/>
      <c r="BAV12" s="3479"/>
      <c r="BAW12" s="3479"/>
      <c r="BAX12" s="3479"/>
      <c r="BAY12" s="3479"/>
      <c r="BAZ12" s="3479"/>
      <c r="BBA12" s="3479"/>
      <c r="BBB12" s="3479"/>
      <c r="BBC12" s="3479"/>
      <c r="BBD12" s="3479"/>
      <c r="BBE12" s="3479"/>
      <c r="BBF12" s="3479"/>
      <c r="BBG12" s="3479"/>
      <c r="BBH12" s="3479"/>
      <c r="BBI12" s="3479"/>
      <c r="BBJ12" s="3479"/>
      <c r="BBK12" s="3479"/>
      <c r="BBL12" s="3479"/>
      <c r="BBM12" s="3479"/>
      <c r="BBN12" s="3479"/>
      <c r="BBO12" s="3479"/>
      <c r="BBP12" s="3479"/>
      <c r="BBQ12" s="3479"/>
      <c r="BBR12" s="3479"/>
      <c r="BBS12" s="3479"/>
      <c r="BBT12" s="3479"/>
      <c r="BBU12" s="3479"/>
      <c r="BBV12" s="3479"/>
      <c r="BBW12" s="3479"/>
      <c r="BBX12" s="3479"/>
      <c r="BBY12" s="3479"/>
      <c r="BBZ12" s="3479"/>
      <c r="BCA12" s="3479"/>
      <c r="BCB12" s="3479"/>
      <c r="BCC12" s="3479"/>
      <c r="BCD12" s="3479"/>
      <c r="BCE12" s="3479"/>
      <c r="BCF12" s="3479"/>
      <c r="BCG12" s="3479"/>
      <c r="BCH12" s="3479"/>
      <c r="BCI12" s="3479"/>
      <c r="BCJ12" s="3479"/>
      <c r="BCK12" s="3479"/>
      <c r="BCL12" s="3479"/>
      <c r="BCM12" s="3479"/>
      <c r="BCN12" s="3479"/>
      <c r="BCO12" s="3479"/>
      <c r="BCP12" s="3479"/>
      <c r="BCQ12" s="3479"/>
      <c r="BCR12" s="3479"/>
      <c r="BCS12" s="3479"/>
      <c r="BCT12" s="3479"/>
      <c r="BCU12" s="3479"/>
      <c r="BCV12" s="3479"/>
      <c r="BCW12" s="3479"/>
      <c r="BCX12" s="3479"/>
      <c r="BCY12" s="3479"/>
      <c r="BCZ12" s="3479"/>
      <c r="BDA12" s="3479"/>
      <c r="BDB12" s="3479"/>
      <c r="BDC12" s="3479"/>
      <c r="BDD12" s="3479"/>
      <c r="BDE12" s="3479"/>
      <c r="BDF12" s="3479"/>
      <c r="BDG12" s="3479"/>
      <c r="BDH12" s="3479"/>
      <c r="BDI12" s="3479"/>
      <c r="BDJ12" s="3479"/>
      <c r="BDK12" s="3479"/>
      <c r="BDL12" s="3479"/>
      <c r="BDM12" s="3479"/>
      <c r="BDN12" s="3479"/>
      <c r="BDO12" s="3479"/>
      <c r="BDP12" s="3479"/>
      <c r="BDQ12" s="3479"/>
      <c r="BDR12" s="3479"/>
      <c r="BDS12" s="3479"/>
      <c r="BDT12" s="3479"/>
      <c r="BDU12" s="3479"/>
      <c r="BDV12" s="3479"/>
      <c r="BDW12" s="3479"/>
      <c r="BDX12" s="3479"/>
      <c r="BDY12" s="3479"/>
      <c r="BDZ12" s="3479"/>
      <c r="BEA12" s="3479"/>
      <c r="BEB12" s="3479"/>
      <c r="BEC12" s="3479"/>
      <c r="BED12" s="3479"/>
      <c r="BEE12" s="3479"/>
      <c r="BEF12" s="3479"/>
      <c r="BEG12" s="3479"/>
      <c r="BEH12" s="3479"/>
      <c r="BEI12" s="3479"/>
      <c r="BEJ12" s="3479"/>
      <c r="BEK12" s="3479"/>
      <c r="BEL12" s="3479"/>
      <c r="BEM12" s="3479"/>
      <c r="BEN12" s="3479"/>
      <c r="BEO12" s="3479"/>
      <c r="BEP12" s="3479"/>
      <c r="BEQ12" s="3479"/>
      <c r="BER12" s="3479"/>
      <c r="BES12" s="3479"/>
      <c r="BET12" s="3479"/>
      <c r="BEU12" s="3479"/>
      <c r="BEV12" s="3479"/>
      <c r="BEW12" s="3479"/>
      <c r="BEX12" s="3479"/>
      <c r="BEY12" s="3479"/>
      <c r="BEZ12" s="3479"/>
      <c r="BFA12" s="3479"/>
      <c r="BFB12" s="3479"/>
      <c r="BFC12" s="3479"/>
      <c r="BFD12" s="3479"/>
      <c r="BFE12" s="3479"/>
      <c r="BFF12" s="3479"/>
      <c r="BFG12" s="3479"/>
      <c r="BFH12" s="3479"/>
      <c r="BFI12" s="3479"/>
      <c r="BFJ12" s="3479"/>
      <c r="BFK12" s="3479"/>
      <c r="BFL12" s="3479"/>
      <c r="BFM12" s="3479"/>
      <c r="BFN12" s="3479"/>
      <c r="BFO12" s="3479"/>
      <c r="BFP12" s="3479"/>
      <c r="BFQ12" s="3479"/>
      <c r="BFR12" s="3479"/>
      <c r="BFS12" s="3479"/>
      <c r="BFT12" s="3479"/>
      <c r="BFU12" s="3479"/>
      <c r="BFV12" s="3479"/>
      <c r="BFW12" s="3479"/>
      <c r="BFX12" s="3479"/>
      <c r="BFY12" s="3479"/>
      <c r="BFZ12" s="3479"/>
      <c r="BGA12" s="3479"/>
      <c r="BGB12" s="3479"/>
      <c r="BGC12" s="3479"/>
      <c r="BGD12" s="3479"/>
      <c r="BGE12" s="3479"/>
      <c r="BGF12" s="3479"/>
      <c r="BGG12" s="3479"/>
      <c r="BGH12" s="3479"/>
      <c r="BGI12" s="3479"/>
      <c r="BGJ12" s="3479"/>
      <c r="BGK12" s="3479"/>
      <c r="BGL12" s="3479"/>
      <c r="BGM12" s="3479"/>
      <c r="BGN12" s="3479"/>
      <c r="BGO12" s="3479"/>
      <c r="BGP12" s="3479"/>
      <c r="BGQ12" s="3479"/>
      <c r="BGR12" s="3479"/>
      <c r="BGS12" s="3479"/>
      <c r="BGT12" s="3479"/>
      <c r="BGU12" s="3479"/>
      <c r="BGV12" s="3479"/>
      <c r="BGW12" s="3479"/>
      <c r="BGX12" s="3479"/>
      <c r="BGY12" s="3479"/>
      <c r="BGZ12" s="3479"/>
      <c r="BHA12" s="3479"/>
      <c r="BHB12" s="3479"/>
      <c r="BHC12" s="3479"/>
      <c r="BHD12" s="3479"/>
      <c r="BHE12" s="3479"/>
      <c r="BHF12" s="3479"/>
      <c r="BHG12" s="3479"/>
      <c r="BHH12" s="3479"/>
      <c r="BHI12" s="3479"/>
      <c r="BHJ12" s="3479"/>
      <c r="BHK12" s="3479"/>
      <c r="BHL12" s="3479"/>
      <c r="BHM12" s="3479"/>
      <c r="BHN12" s="3479"/>
      <c r="BHO12" s="3479"/>
      <c r="BHP12" s="3479"/>
      <c r="BHQ12" s="3479"/>
      <c r="BHR12" s="3479"/>
      <c r="BHS12" s="3479"/>
      <c r="BHT12" s="3479"/>
      <c r="BHU12" s="3479"/>
      <c r="BHV12" s="3479"/>
      <c r="BHW12" s="3479"/>
      <c r="BHX12" s="3479"/>
      <c r="BHY12" s="3479"/>
      <c r="BHZ12" s="3479"/>
      <c r="BIA12" s="3479"/>
      <c r="BIB12" s="3479"/>
      <c r="BIC12" s="3479"/>
      <c r="BID12" s="3479"/>
      <c r="BIE12" s="3479"/>
      <c r="BIF12" s="3479"/>
      <c r="BIG12" s="3479"/>
      <c r="BIH12" s="3479"/>
      <c r="BII12" s="3479"/>
      <c r="BIJ12" s="3479"/>
      <c r="BIK12" s="3479"/>
      <c r="BIL12" s="3479"/>
      <c r="BIM12" s="3479"/>
      <c r="BIN12" s="3479"/>
      <c r="BIO12" s="3479"/>
      <c r="BIP12" s="3479"/>
      <c r="BIQ12" s="3479"/>
      <c r="BIR12" s="3479"/>
      <c r="BIS12" s="3479"/>
      <c r="BIT12" s="3479"/>
      <c r="BIU12" s="3479"/>
      <c r="BIV12" s="3479"/>
      <c r="BIW12" s="3479"/>
      <c r="BIX12" s="3479"/>
      <c r="BIY12" s="3479"/>
      <c r="BIZ12" s="3479"/>
      <c r="BJA12" s="3479"/>
      <c r="BJB12" s="3479"/>
      <c r="BJC12" s="3479"/>
      <c r="BJD12" s="3479"/>
      <c r="BJE12" s="3479"/>
      <c r="BJF12" s="3479"/>
      <c r="BJG12" s="3479"/>
      <c r="BJH12" s="3479"/>
      <c r="BJI12" s="3479"/>
      <c r="BJJ12" s="3479"/>
      <c r="BJK12" s="3479"/>
      <c r="BJL12" s="3479"/>
      <c r="BJM12" s="3479"/>
      <c r="BJN12" s="3479"/>
      <c r="BJO12" s="3479"/>
      <c r="BJP12" s="3479"/>
      <c r="BJQ12" s="3479"/>
      <c r="BJR12" s="3479"/>
      <c r="BJS12" s="3479"/>
      <c r="BJT12" s="3479"/>
      <c r="BJU12" s="3479"/>
      <c r="BJV12" s="3479"/>
      <c r="BJW12" s="3479"/>
      <c r="BJX12" s="3479"/>
      <c r="BJY12" s="3479"/>
      <c r="BJZ12" s="3479"/>
      <c r="BKA12" s="3479"/>
      <c r="BKB12" s="3479"/>
      <c r="BKC12" s="3479"/>
      <c r="BKD12" s="3479"/>
      <c r="BKE12" s="3479"/>
      <c r="BKF12" s="3479"/>
      <c r="BKG12" s="3479"/>
      <c r="BKH12" s="3479"/>
      <c r="BKI12" s="3479"/>
      <c r="BKJ12" s="3479"/>
      <c r="BKK12" s="3479"/>
      <c r="BKL12" s="3479"/>
      <c r="BKM12" s="3479"/>
      <c r="BKN12" s="3479"/>
      <c r="BKO12" s="3479"/>
      <c r="BKP12" s="3479"/>
      <c r="BKQ12" s="3479"/>
      <c r="BKR12" s="3479"/>
      <c r="BKS12" s="3479"/>
      <c r="BKT12" s="3479"/>
      <c r="BKU12" s="3479"/>
      <c r="BKV12" s="3479"/>
      <c r="BKW12" s="3479"/>
      <c r="BKX12" s="3479"/>
      <c r="BKY12" s="3479"/>
      <c r="BKZ12" s="3479"/>
      <c r="BLA12" s="3479"/>
      <c r="BLB12" s="3479"/>
      <c r="BLC12" s="3479"/>
      <c r="BLD12" s="3479"/>
      <c r="BLE12" s="3479"/>
      <c r="BLF12" s="3479"/>
      <c r="BLG12" s="3479"/>
      <c r="BLH12" s="3479"/>
      <c r="BLI12" s="3479"/>
      <c r="BLJ12" s="3479"/>
      <c r="BLK12" s="3479"/>
      <c r="BLL12" s="3479"/>
      <c r="BLM12" s="3479"/>
      <c r="BLN12" s="3479"/>
      <c r="BLO12" s="3479"/>
      <c r="BLP12" s="3479"/>
      <c r="BLQ12" s="3479"/>
      <c r="BLR12" s="3479"/>
      <c r="BLS12" s="3479"/>
      <c r="BLT12" s="3479"/>
      <c r="BLU12" s="3479"/>
      <c r="BLV12" s="3479"/>
      <c r="BLW12" s="3479"/>
      <c r="BLX12" s="3479"/>
      <c r="BLY12" s="3479"/>
      <c r="BLZ12" s="3479"/>
      <c r="BMA12" s="3479"/>
      <c r="BMB12" s="3479"/>
      <c r="BMC12" s="3479"/>
      <c r="BMD12" s="3479"/>
      <c r="BME12" s="3479"/>
      <c r="BMF12" s="3479"/>
      <c r="BMG12" s="3479"/>
      <c r="BMH12" s="3479"/>
      <c r="BMI12" s="3479"/>
      <c r="BMJ12" s="3479"/>
      <c r="BMK12" s="3479"/>
      <c r="BML12" s="3479"/>
      <c r="BMM12" s="3479"/>
      <c r="BMN12" s="3479"/>
      <c r="BMO12" s="3479"/>
      <c r="BMP12" s="3479"/>
      <c r="BMQ12" s="3479"/>
      <c r="BMR12" s="3479"/>
      <c r="BMS12" s="3479"/>
      <c r="BMT12" s="3479"/>
      <c r="BMU12" s="3479"/>
      <c r="BMV12" s="3479"/>
      <c r="BMW12" s="3479"/>
      <c r="BMX12" s="3479"/>
      <c r="BMY12" s="3479"/>
      <c r="BMZ12" s="3479"/>
      <c r="BNA12" s="3479"/>
      <c r="BNB12" s="3479"/>
      <c r="BNC12" s="3479"/>
      <c r="BND12" s="3479"/>
      <c r="BNE12" s="3479"/>
      <c r="BNF12" s="3479"/>
      <c r="BNG12" s="3479"/>
      <c r="BNH12" s="3479"/>
      <c r="BNI12" s="3479"/>
      <c r="BNJ12" s="3479"/>
      <c r="BNK12" s="3479"/>
      <c r="BNL12" s="3479"/>
      <c r="BNM12" s="3479"/>
      <c r="BNN12" s="3479"/>
      <c r="BNO12" s="3479"/>
      <c r="BNP12" s="3479"/>
      <c r="BNQ12" s="3479"/>
      <c r="BNR12" s="3479"/>
      <c r="BNS12" s="3479"/>
      <c r="BNT12" s="3479"/>
      <c r="BNU12" s="3479"/>
      <c r="BNV12" s="3479"/>
      <c r="BNW12" s="3479"/>
      <c r="BNX12" s="3479"/>
      <c r="BNY12" s="3479"/>
      <c r="BNZ12" s="3479"/>
      <c r="BOA12" s="3479"/>
      <c r="BOB12" s="3479"/>
      <c r="BOC12" s="3479"/>
      <c r="BOD12" s="3479"/>
      <c r="BOE12" s="3479"/>
      <c r="BOF12" s="3479"/>
      <c r="BOG12" s="3479"/>
      <c r="BOH12" s="3479"/>
      <c r="BOI12" s="3479"/>
      <c r="BOJ12" s="3479"/>
      <c r="BOK12" s="3479"/>
      <c r="BOL12" s="3479"/>
      <c r="BOM12" s="3479"/>
      <c r="BON12" s="3479"/>
      <c r="BOO12" s="3479"/>
      <c r="BOP12" s="3479"/>
      <c r="BOQ12" s="3479"/>
      <c r="BOR12" s="3479"/>
      <c r="BOS12" s="3479"/>
      <c r="BOT12" s="3479"/>
      <c r="BOU12" s="3479"/>
      <c r="BOV12" s="3479"/>
      <c r="BOW12" s="3479"/>
      <c r="BOX12" s="3479"/>
      <c r="BOY12" s="3479"/>
      <c r="BOZ12" s="3479"/>
      <c r="BPA12" s="3479"/>
      <c r="BPB12" s="3479"/>
      <c r="BPC12" s="3479"/>
      <c r="BPD12" s="3479"/>
      <c r="BPE12" s="3479"/>
      <c r="BPF12" s="3479"/>
      <c r="BPG12" s="3479"/>
      <c r="BPH12" s="3479"/>
      <c r="BPI12" s="3479"/>
      <c r="BPJ12" s="3479"/>
      <c r="BPK12" s="3479"/>
      <c r="BPL12" s="3479"/>
      <c r="BPM12" s="3479"/>
      <c r="BPN12" s="3479"/>
      <c r="BPO12" s="3479"/>
      <c r="BPP12" s="3479"/>
      <c r="BPQ12" s="3479"/>
      <c r="BPR12" s="3479"/>
      <c r="BPS12" s="3479"/>
      <c r="BPT12" s="3479"/>
      <c r="BPU12" s="3479"/>
      <c r="BPV12" s="3479"/>
      <c r="BPW12" s="3479"/>
      <c r="BPX12" s="3479"/>
      <c r="BPY12" s="3479"/>
      <c r="BPZ12" s="3479"/>
      <c r="BQA12" s="3479"/>
      <c r="BQB12" s="3479"/>
      <c r="BQC12" s="3479"/>
      <c r="BQD12" s="3479"/>
      <c r="BQE12" s="3479"/>
      <c r="BQF12" s="3479"/>
      <c r="BQG12" s="3479"/>
      <c r="BQH12" s="3479"/>
      <c r="BQI12" s="3479"/>
      <c r="BQJ12" s="3479"/>
      <c r="BQK12" s="3479"/>
      <c r="BQL12" s="3479"/>
      <c r="BQM12" s="3479"/>
      <c r="BQN12" s="3479"/>
      <c r="BQO12" s="3479"/>
      <c r="BQP12" s="3479"/>
      <c r="BQQ12" s="3479"/>
      <c r="BQR12" s="3479"/>
      <c r="BQS12" s="3479"/>
      <c r="BQT12" s="3479"/>
      <c r="BQU12" s="3479"/>
      <c r="BQV12" s="3479"/>
      <c r="BQW12" s="3479"/>
      <c r="BQX12" s="3479"/>
      <c r="BQY12" s="3479"/>
      <c r="BQZ12" s="3479"/>
      <c r="BRA12" s="3479"/>
      <c r="BRB12" s="3479"/>
      <c r="BRC12" s="3479"/>
      <c r="BRD12" s="3479"/>
      <c r="BRE12" s="3479"/>
      <c r="BRF12" s="3479"/>
      <c r="BRG12" s="3479"/>
      <c r="BRH12" s="3479"/>
      <c r="BRI12" s="3479"/>
      <c r="BRJ12" s="3479"/>
      <c r="BRK12" s="3479"/>
      <c r="BRL12" s="3479"/>
      <c r="BRM12" s="3479"/>
      <c r="BRN12" s="3479"/>
      <c r="BRO12" s="3479"/>
      <c r="BRP12" s="3479"/>
      <c r="BRQ12" s="3479"/>
      <c r="BRR12" s="3479"/>
      <c r="BRS12" s="3479"/>
      <c r="BRT12" s="3479"/>
      <c r="BRU12" s="3479"/>
      <c r="BRV12" s="3479"/>
      <c r="BRW12" s="3479"/>
      <c r="BRX12" s="3479"/>
      <c r="BRY12" s="3479"/>
      <c r="BRZ12" s="3479"/>
      <c r="BSA12" s="3479"/>
      <c r="BSB12" s="3479"/>
      <c r="BSC12" s="3479"/>
      <c r="BSD12" s="3479"/>
      <c r="BSE12" s="3479"/>
      <c r="BSF12" s="3479"/>
      <c r="BSG12" s="3479"/>
      <c r="BSH12" s="3479"/>
      <c r="BSI12" s="3479"/>
      <c r="BSJ12" s="3479"/>
      <c r="BSK12" s="3479"/>
      <c r="BSL12" s="3479"/>
      <c r="BSM12" s="3479"/>
      <c r="BSN12" s="3479"/>
      <c r="BSO12" s="3479"/>
      <c r="BSP12" s="3479"/>
      <c r="BSQ12" s="3479"/>
      <c r="BSR12" s="3479"/>
      <c r="BSS12" s="3479"/>
      <c r="BST12" s="3479"/>
      <c r="BSU12" s="3479"/>
      <c r="BSV12" s="3479"/>
      <c r="BSW12" s="3479"/>
      <c r="BSX12" s="3479"/>
      <c r="BSY12" s="3479"/>
      <c r="BSZ12" s="3479"/>
      <c r="BTA12" s="3479"/>
      <c r="BTB12" s="3479"/>
      <c r="BTC12" s="3479"/>
      <c r="BTD12" s="3479"/>
      <c r="BTE12" s="3479"/>
      <c r="BTF12" s="3479"/>
      <c r="BTG12" s="3479"/>
      <c r="BTH12" s="3479"/>
      <c r="BTI12" s="3479"/>
      <c r="BTJ12" s="3479"/>
      <c r="BTK12" s="3479"/>
      <c r="BTL12" s="3479"/>
      <c r="BTM12" s="3479"/>
      <c r="BTN12" s="3479"/>
      <c r="BTO12" s="3479"/>
      <c r="BTP12" s="3479"/>
      <c r="BTQ12" s="3479"/>
      <c r="BTR12" s="3479"/>
      <c r="BTS12" s="3479"/>
      <c r="BTT12" s="3479"/>
      <c r="BTU12" s="3479"/>
      <c r="BTV12" s="3479"/>
      <c r="BTW12" s="3479"/>
      <c r="BTX12" s="3479"/>
      <c r="BTY12" s="3479"/>
      <c r="BTZ12" s="3479"/>
      <c r="BUA12" s="3479"/>
      <c r="BUB12" s="3479"/>
      <c r="BUC12" s="3479"/>
      <c r="BUD12" s="3479"/>
      <c r="BUE12" s="3479"/>
      <c r="BUF12" s="3479"/>
      <c r="BUG12" s="3479"/>
      <c r="BUH12" s="3479"/>
      <c r="BUI12" s="3479"/>
      <c r="BUJ12" s="3479"/>
      <c r="BUK12" s="3479"/>
      <c r="BUL12" s="3479"/>
      <c r="BUM12" s="3479"/>
      <c r="BUN12" s="3479"/>
      <c r="BUO12" s="3479"/>
      <c r="BUP12" s="3479"/>
      <c r="BUQ12" s="3479"/>
      <c r="BUR12" s="3479"/>
      <c r="BUS12" s="3479"/>
      <c r="BUT12" s="3479"/>
      <c r="BUU12" s="3479"/>
      <c r="BUV12" s="3479"/>
      <c r="BUW12" s="3479"/>
      <c r="BUX12" s="3479"/>
      <c r="BUY12" s="3479"/>
      <c r="BUZ12" s="3479"/>
      <c r="BVA12" s="3479"/>
      <c r="BVB12" s="3479"/>
      <c r="BVC12" s="3479"/>
      <c r="BVD12" s="3479"/>
      <c r="BVE12" s="3479"/>
      <c r="BVF12" s="3479"/>
      <c r="BVG12" s="3479"/>
      <c r="BVH12" s="3479"/>
      <c r="BVI12" s="3479"/>
      <c r="BVJ12" s="3479"/>
      <c r="BVK12" s="3479"/>
      <c r="BVL12" s="3479"/>
      <c r="BVM12" s="3479"/>
      <c r="BVN12" s="3479"/>
      <c r="BVO12" s="3479"/>
      <c r="BVP12" s="3479"/>
      <c r="BVQ12" s="3479"/>
      <c r="BVR12" s="3479"/>
      <c r="BVS12" s="3479"/>
      <c r="BVT12" s="3479"/>
      <c r="BVU12" s="3479"/>
      <c r="BVV12" s="3479"/>
      <c r="BVW12" s="3479"/>
      <c r="BVX12" s="3479"/>
      <c r="BVY12" s="3479"/>
      <c r="BVZ12" s="3479"/>
      <c r="BWA12" s="3479"/>
      <c r="BWB12" s="3479"/>
      <c r="BWC12" s="3479"/>
      <c r="BWD12" s="3479"/>
      <c r="BWE12" s="3479"/>
      <c r="BWF12" s="3479"/>
      <c r="BWG12" s="3479"/>
      <c r="BWH12" s="3479"/>
      <c r="BWI12" s="3479"/>
      <c r="BWJ12" s="3479"/>
      <c r="BWK12" s="3479"/>
      <c r="BWL12" s="3479"/>
      <c r="BWM12" s="3479"/>
      <c r="BWN12" s="3479"/>
      <c r="BWO12" s="3479"/>
      <c r="BWP12" s="3479"/>
      <c r="BWQ12" s="3479"/>
      <c r="BWR12" s="3479"/>
      <c r="BWS12" s="3479"/>
      <c r="BWT12" s="3479"/>
      <c r="BWU12" s="3479"/>
      <c r="BWV12" s="3479"/>
      <c r="BWW12" s="3479"/>
      <c r="BWX12" s="3479"/>
      <c r="BWY12" s="3479"/>
      <c r="BWZ12" s="3479"/>
      <c r="BXA12" s="3479"/>
      <c r="BXB12" s="3479"/>
      <c r="BXC12" s="3479"/>
      <c r="BXD12" s="3479"/>
      <c r="BXE12" s="3479"/>
      <c r="BXF12" s="3479"/>
      <c r="BXG12" s="3479"/>
      <c r="BXH12" s="3479"/>
      <c r="BXI12" s="3479"/>
      <c r="BXJ12" s="3479"/>
      <c r="BXK12" s="3479"/>
      <c r="BXL12" s="3479"/>
      <c r="BXM12" s="3479"/>
      <c r="BXN12" s="3479"/>
      <c r="BXO12" s="3479"/>
      <c r="BXP12" s="3479"/>
      <c r="BXQ12" s="3479"/>
      <c r="BXR12" s="3479"/>
      <c r="BXS12" s="3479"/>
      <c r="BXT12" s="3479"/>
      <c r="BXU12" s="3479"/>
      <c r="BXV12" s="3479"/>
      <c r="BXW12" s="3479"/>
      <c r="BXX12" s="3479"/>
      <c r="BXY12" s="3479"/>
      <c r="BXZ12" s="3479"/>
      <c r="BYA12" s="3479"/>
      <c r="BYB12" s="3479"/>
      <c r="BYC12" s="3479"/>
      <c r="BYD12" s="3479"/>
      <c r="BYE12" s="3479"/>
      <c r="BYF12" s="3479"/>
      <c r="BYG12" s="3479"/>
      <c r="BYH12" s="3479"/>
      <c r="BYI12" s="3479"/>
      <c r="BYJ12" s="3479"/>
      <c r="BYK12" s="3479"/>
      <c r="BYL12" s="3479"/>
      <c r="BYM12" s="3479"/>
      <c r="BYN12" s="3479"/>
      <c r="BYO12" s="3479"/>
      <c r="BYP12" s="3479"/>
      <c r="BYQ12" s="3479"/>
      <c r="BYR12" s="3479"/>
      <c r="BYS12" s="3479"/>
      <c r="BYT12" s="3479"/>
      <c r="BYU12" s="3479"/>
      <c r="BYV12" s="3479"/>
      <c r="BYW12" s="3479"/>
      <c r="BYX12" s="3479"/>
      <c r="BYY12" s="3479"/>
      <c r="BYZ12" s="3479"/>
      <c r="BZA12" s="3479"/>
      <c r="BZB12" s="3479"/>
      <c r="BZC12" s="3479"/>
      <c r="BZD12" s="3479"/>
      <c r="BZE12" s="3479"/>
      <c r="BZF12" s="3479"/>
      <c r="BZG12" s="3479"/>
      <c r="BZH12" s="3479"/>
      <c r="BZI12" s="3479"/>
      <c r="BZJ12" s="3479"/>
      <c r="BZK12" s="3479"/>
      <c r="BZL12" s="3479"/>
      <c r="BZM12" s="3479"/>
      <c r="BZN12" s="3479"/>
      <c r="BZO12" s="3479"/>
      <c r="BZP12" s="3479"/>
      <c r="BZQ12" s="3479"/>
      <c r="BZR12" s="3479"/>
      <c r="BZS12" s="3479"/>
      <c r="BZT12" s="3479"/>
      <c r="BZU12" s="3479"/>
      <c r="BZV12" s="3479"/>
      <c r="BZW12" s="3479"/>
      <c r="BZX12" s="3479"/>
      <c r="BZY12" s="3479"/>
      <c r="BZZ12" s="3479"/>
      <c r="CAA12" s="3479"/>
      <c r="CAB12" s="3479"/>
      <c r="CAC12" s="3479"/>
      <c r="CAD12" s="3479"/>
      <c r="CAE12" s="3479"/>
      <c r="CAF12" s="3479"/>
      <c r="CAG12" s="3479"/>
      <c r="CAH12" s="3479"/>
      <c r="CAI12" s="3479"/>
      <c r="CAJ12" s="3479"/>
      <c r="CAK12" s="3479"/>
      <c r="CAL12" s="3479"/>
      <c r="CAM12" s="3479"/>
      <c r="CAN12" s="3479"/>
      <c r="CAO12" s="3479"/>
      <c r="CAP12" s="3479"/>
      <c r="CAQ12" s="3479"/>
      <c r="CAR12" s="3479"/>
      <c r="CAS12" s="3479"/>
      <c r="CAT12" s="3479"/>
      <c r="CAU12" s="3479"/>
      <c r="CAV12" s="3479"/>
      <c r="CAW12" s="3479"/>
      <c r="CAX12" s="3479"/>
      <c r="CAY12" s="3479"/>
      <c r="CAZ12" s="3479"/>
      <c r="CBA12" s="3479"/>
      <c r="CBB12" s="3479"/>
      <c r="CBC12" s="3479"/>
      <c r="CBD12" s="3479"/>
      <c r="CBE12" s="3479"/>
      <c r="CBF12" s="3479"/>
      <c r="CBG12" s="3479"/>
      <c r="CBH12" s="3479"/>
      <c r="CBI12" s="3479"/>
      <c r="CBJ12" s="3479"/>
      <c r="CBK12" s="3479"/>
      <c r="CBL12" s="3479"/>
      <c r="CBM12" s="3479"/>
      <c r="CBN12" s="3479"/>
      <c r="CBO12" s="3479"/>
      <c r="CBP12" s="3479"/>
      <c r="CBQ12" s="3479"/>
      <c r="CBR12" s="3479"/>
      <c r="CBS12" s="3479"/>
      <c r="CBT12" s="3479"/>
      <c r="CBU12" s="3479"/>
      <c r="CBV12" s="3479"/>
      <c r="CBW12" s="3479"/>
      <c r="CBX12" s="3479"/>
      <c r="CBY12" s="3479"/>
      <c r="CBZ12" s="3479"/>
      <c r="CCA12" s="3479"/>
      <c r="CCB12" s="3479"/>
      <c r="CCC12" s="3479"/>
      <c r="CCD12" s="3479"/>
      <c r="CCE12" s="3479"/>
      <c r="CCF12" s="3479"/>
      <c r="CCG12" s="3479"/>
      <c r="CCH12" s="3479"/>
      <c r="CCI12" s="3479"/>
      <c r="CCJ12" s="3479"/>
      <c r="CCK12" s="3479"/>
      <c r="CCL12" s="3479"/>
      <c r="CCM12" s="3479"/>
      <c r="CCN12" s="3479"/>
      <c r="CCO12" s="3479"/>
      <c r="CCP12" s="3479"/>
      <c r="CCQ12" s="3479"/>
      <c r="CCR12" s="3479"/>
      <c r="CCS12" s="3479"/>
      <c r="CCT12" s="3479"/>
      <c r="CCU12" s="3479"/>
      <c r="CCV12" s="3479"/>
      <c r="CCW12" s="3479"/>
      <c r="CCX12" s="3479"/>
      <c r="CCY12" s="3479"/>
      <c r="CCZ12" s="3479"/>
      <c r="CDA12" s="3479"/>
      <c r="CDB12" s="3479"/>
      <c r="CDC12" s="3479"/>
      <c r="CDD12" s="3479"/>
      <c r="CDE12" s="3479"/>
      <c r="CDF12" s="3479"/>
      <c r="CDG12" s="3479"/>
      <c r="CDH12" s="3479"/>
      <c r="CDI12" s="3479"/>
      <c r="CDJ12" s="3479"/>
      <c r="CDK12" s="3479"/>
      <c r="CDL12" s="3479"/>
      <c r="CDM12" s="3479"/>
      <c r="CDN12" s="3479"/>
      <c r="CDO12" s="3479"/>
      <c r="CDP12" s="3479"/>
      <c r="CDQ12" s="3479"/>
      <c r="CDR12" s="3479"/>
      <c r="CDS12" s="3479"/>
      <c r="CDT12" s="3479"/>
      <c r="CDU12" s="3479"/>
      <c r="CDV12" s="3479"/>
      <c r="CDW12" s="3479"/>
      <c r="CDX12" s="3479"/>
      <c r="CDY12" s="3479"/>
      <c r="CDZ12" s="3479"/>
      <c r="CEA12" s="3479"/>
      <c r="CEB12" s="3479"/>
      <c r="CEC12" s="3479"/>
      <c r="CED12" s="3479"/>
      <c r="CEE12" s="3479"/>
      <c r="CEF12" s="3479"/>
      <c r="CEG12" s="3479"/>
      <c r="CEH12" s="3479"/>
      <c r="CEI12" s="3479"/>
      <c r="CEJ12" s="3479"/>
      <c r="CEK12" s="3479"/>
      <c r="CEL12" s="3479"/>
      <c r="CEM12" s="3479"/>
      <c r="CEN12" s="3479"/>
      <c r="CEO12" s="3479"/>
      <c r="CEP12" s="3479"/>
      <c r="CEQ12" s="3479"/>
      <c r="CER12" s="3479"/>
      <c r="CES12" s="3479"/>
      <c r="CET12" s="3479"/>
      <c r="CEU12" s="3479"/>
      <c r="CEV12" s="3479"/>
      <c r="CEW12" s="3479"/>
      <c r="CEX12" s="3479"/>
      <c r="CEY12" s="3479"/>
      <c r="CEZ12" s="3479"/>
      <c r="CFA12" s="3479"/>
      <c r="CFB12" s="3479"/>
      <c r="CFC12" s="3479"/>
      <c r="CFD12" s="3479"/>
      <c r="CFE12" s="3479"/>
      <c r="CFF12" s="3479"/>
      <c r="CFG12" s="3479"/>
      <c r="CFH12" s="3479"/>
      <c r="CFI12" s="3479"/>
      <c r="CFJ12" s="3479"/>
      <c r="CFK12" s="3479"/>
      <c r="CFL12" s="3479"/>
      <c r="CFM12" s="3479"/>
      <c r="CFN12" s="3479"/>
      <c r="CFO12" s="3479"/>
      <c r="CFP12" s="3479"/>
      <c r="CFQ12" s="3479"/>
      <c r="CFR12" s="3479"/>
      <c r="CFS12" s="3479"/>
      <c r="CFT12" s="3479"/>
      <c r="CFU12" s="3479"/>
      <c r="CFV12" s="3479"/>
      <c r="CFW12" s="3479"/>
      <c r="CFX12" s="3479"/>
      <c r="CFY12" s="3479"/>
      <c r="CFZ12" s="3479"/>
      <c r="CGA12" s="3479"/>
      <c r="CGB12" s="3479"/>
      <c r="CGC12" s="3479"/>
      <c r="CGD12" s="3479"/>
      <c r="CGE12" s="3479"/>
      <c r="CGF12" s="3479"/>
      <c r="CGG12" s="3479"/>
      <c r="CGH12" s="3479"/>
      <c r="CGI12" s="3479"/>
      <c r="CGJ12" s="3479"/>
      <c r="CGK12" s="3479"/>
      <c r="CGL12" s="3479"/>
      <c r="CGM12" s="3479"/>
      <c r="CGN12" s="3479"/>
      <c r="CGO12" s="3479"/>
      <c r="CGP12" s="3479"/>
      <c r="CGQ12" s="3479"/>
      <c r="CGR12" s="3479"/>
      <c r="CGS12" s="3479"/>
      <c r="CGT12" s="3479"/>
      <c r="CGU12" s="3479"/>
      <c r="CGV12" s="3479"/>
      <c r="CGW12" s="3479"/>
      <c r="CGX12" s="3479"/>
      <c r="CGY12" s="3479"/>
      <c r="CGZ12" s="3479"/>
      <c r="CHA12" s="3479"/>
      <c r="CHB12" s="3479"/>
      <c r="CHC12" s="3479"/>
      <c r="CHD12" s="3479"/>
      <c r="CHE12" s="3479"/>
      <c r="CHF12" s="3479"/>
      <c r="CHG12" s="3479"/>
      <c r="CHH12" s="3479"/>
      <c r="CHI12" s="3479"/>
      <c r="CHJ12" s="3479"/>
      <c r="CHK12" s="3479"/>
      <c r="CHL12" s="3479"/>
      <c r="CHM12" s="3479"/>
      <c r="CHN12" s="3479"/>
      <c r="CHO12" s="3479"/>
      <c r="CHP12" s="3479"/>
      <c r="CHQ12" s="3479"/>
      <c r="CHR12" s="3479"/>
      <c r="CHS12" s="3479"/>
      <c r="CHT12" s="3479"/>
      <c r="CHU12" s="3479"/>
      <c r="CHV12" s="3479"/>
      <c r="CHW12" s="3479"/>
      <c r="CHX12" s="3479"/>
      <c r="CHY12" s="3479"/>
      <c r="CHZ12" s="3479"/>
      <c r="CIA12" s="3479"/>
      <c r="CIB12" s="3479"/>
      <c r="CIC12" s="3479"/>
      <c r="CID12" s="3479"/>
      <c r="CIE12" s="3479"/>
      <c r="CIF12" s="3479"/>
      <c r="CIG12" s="3479"/>
      <c r="CIH12" s="3479"/>
      <c r="CII12" s="3479"/>
      <c r="CIJ12" s="3479"/>
      <c r="CIK12" s="3479"/>
      <c r="CIL12" s="3479"/>
      <c r="CIM12" s="3479"/>
      <c r="CIN12" s="3479"/>
      <c r="CIO12" s="3479"/>
      <c r="CIP12" s="3479"/>
      <c r="CIQ12" s="3479"/>
      <c r="CIR12" s="3479"/>
      <c r="CIS12" s="3479"/>
      <c r="CIT12" s="3479"/>
      <c r="CIU12" s="3479"/>
      <c r="CIV12" s="3479"/>
      <c r="CIW12" s="3479"/>
      <c r="CIX12" s="3479"/>
      <c r="CIY12" s="3479"/>
      <c r="CIZ12" s="3479"/>
      <c r="CJA12" s="3479"/>
      <c r="CJB12" s="3479"/>
      <c r="CJC12" s="3479"/>
      <c r="CJD12" s="3479"/>
      <c r="CJE12" s="3479"/>
      <c r="CJF12" s="3479"/>
      <c r="CJG12" s="3479"/>
      <c r="CJH12" s="3479"/>
      <c r="CJI12" s="3479"/>
      <c r="CJJ12" s="3479"/>
      <c r="CJK12" s="3479"/>
      <c r="CJL12" s="3479"/>
      <c r="CJM12" s="3479"/>
      <c r="CJN12" s="3479"/>
      <c r="CJO12" s="3479"/>
      <c r="CJP12" s="3479"/>
      <c r="CJQ12" s="3479"/>
      <c r="CJR12" s="3479"/>
      <c r="CJS12" s="3479"/>
      <c r="CJT12" s="3479"/>
      <c r="CJU12" s="3479"/>
      <c r="CJV12" s="3479"/>
      <c r="CJW12" s="3479"/>
      <c r="CJX12" s="3479"/>
      <c r="CJY12" s="3479"/>
      <c r="CJZ12" s="3479"/>
      <c r="CKA12" s="3479"/>
      <c r="CKB12" s="3479"/>
      <c r="CKC12" s="3479"/>
      <c r="CKD12" s="3479"/>
      <c r="CKE12" s="3479"/>
      <c r="CKF12" s="3479"/>
      <c r="CKG12" s="3479"/>
      <c r="CKH12" s="3479"/>
      <c r="CKI12" s="3479"/>
      <c r="CKJ12" s="3479"/>
      <c r="CKK12" s="3479"/>
      <c r="CKL12" s="3479"/>
      <c r="CKM12" s="3479"/>
      <c r="CKN12" s="3479"/>
      <c r="CKO12" s="3479"/>
      <c r="CKP12" s="3479"/>
      <c r="CKQ12" s="3479"/>
      <c r="CKR12" s="3479"/>
      <c r="CKS12" s="3479"/>
      <c r="CKT12" s="3479"/>
      <c r="CKU12" s="3479"/>
      <c r="CKV12" s="3479"/>
      <c r="CKW12" s="3479"/>
      <c r="CKX12" s="3479"/>
      <c r="CKY12" s="3479"/>
      <c r="CKZ12" s="3479"/>
      <c r="CLA12" s="3479"/>
      <c r="CLB12" s="3479"/>
      <c r="CLC12" s="3479"/>
      <c r="CLD12" s="3479"/>
      <c r="CLE12" s="3479"/>
      <c r="CLF12" s="3479"/>
      <c r="CLG12" s="3479"/>
      <c r="CLH12" s="3479"/>
      <c r="CLI12" s="3479"/>
      <c r="CLJ12" s="3479"/>
      <c r="CLK12" s="3479"/>
      <c r="CLL12" s="3479"/>
      <c r="CLM12" s="3479"/>
      <c r="CLN12" s="3479"/>
      <c r="CLO12" s="3479"/>
      <c r="CLP12" s="3479"/>
      <c r="CLQ12" s="3479"/>
      <c r="CLR12" s="3479"/>
      <c r="CLS12" s="3479"/>
      <c r="CLT12" s="3479"/>
      <c r="CLU12" s="3479"/>
      <c r="CLV12" s="3479"/>
      <c r="CLW12" s="3479"/>
      <c r="CLX12" s="3479"/>
      <c r="CLY12" s="3479"/>
      <c r="CLZ12" s="3479"/>
      <c r="CMA12" s="3479"/>
      <c r="CMB12" s="3479"/>
      <c r="CMC12" s="3479"/>
      <c r="CMD12" s="3479"/>
      <c r="CME12" s="3479"/>
      <c r="CMF12" s="3479"/>
      <c r="CMG12" s="3479"/>
      <c r="CMH12" s="3479"/>
      <c r="CMI12" s="3479"/>
      <c r="CMJ12" s="3479"/>
      <c r="CMK12" s="3479"/>
      <c r="CML12" s="3479"/>
      <c r="CMM12" s="3479"/>
      <c r="CMN12" s="3479"/>
      <c r="CMO12" s="3479"/>
      <c r="CMP12" s="3479"/>
      <c r="CMQ12" s="3479"/>
      <c r="CMR12" s="3479"/>
      <c r="CMS12" s="3479"/>
      <c r="CMT12" s="3479"/>
      <c r="CMU12" s="3479"/>
      <c r="CMV12" s="3479"/>
      <c r="CMW12" s="3479"/>
      <c r="CMX12" s="3479"/>
      <c r="CMY12" s="3479"/>
      <c r="CMZ12" s="3479"/>
      <c r="CNA12" s="3479"/>
      <c r="CNB12" s="3479"/>
      <c r="CNC12" s="3479"/>
      <c r="CND12" s="3479"/>
      <c r="CNE12" s="3479"/>
      <c r="CNF12" s="3479"/>
      <c r="CNG12" s="3479"/>
      <c r="CNH12" s="3479"/>
      <c r="CNI12" s="3479"/>
      <c r="CNJ12" s="3479"/>
      <c r="CNK12" s="3479"/>
      <c r="CNL12" s="3479"/>
      <c r="CNM12" s="3479"/>
      <c r="CNN12" s="3479"/>
      <c r="CNO12" s="3479"/>
      <c r="CNP12" s="3479"/>
      <c r="CNQ12" s="3479"/>
      <c r="CNR12" s="3479"/>
      <c r="CNS12" s="3479"/>
      <c r="CNT12" s="3479"/>
      <c r="CNU12" s="3479"/>
      <c r="CNV12" s="3479"/>
      <c r="CNW12" s="3479"/>
      <c r="CNX12" s="3479"/>
      <c r="CNY12" s="3479"/>
      <c r="CNZ12" s="3479"/>
      <c r="COA12" s="3479"/>
      <c r="COB12" s="3479"/>
      <c r="COC12" s="3479"/>
      <c r="COD12" s="3479"/>
      <c r="COE12" s="3479"/>
      <c r="COF12" s="3479"/>
      <c r="COG12" s="3479"/>
      <c r="COH12" s="3479"/>
      <c r="COI12" s="3479"/>
      <c r="COJ12" s="3479"/>
      <c r="COK12" s="3479"/>
      <c r="COL12" s="3479"/>
      <c r="COM12" s="3479"/>
      <c r="CON12" s="3479"/>
      <c r="COO12" s="3479"/>
      <c r="COP12" s="3479"/>
      <c r="COQ12" s="3479"/>
      <c r="COR12" s="3479"/>
      <c r="COS12" s="3479"/>
      <c r="COT12" s="3479"/>
      <c r="COU12" s="3479"/>
      <c r="COV12" s="3479"/>
      <c r="COW12" s="3479"/>
      <c r="COX12" s="3479"/>
      <c r="COY12" s="3479"/>
      <c r="COZ12" s="3479"/>
      <c r="CPA12" s="3479"/>
      <c r="CPB12" s="3479"/>
      <c r="CPC12" s="3479"/>
      <c r="CPD12" s="3479"/>
      <c r="CPE12" s="3479"/>
      <c r="CPF12" s="3479"/>
      <c r="CPG12" s="3479"/>
      <c r="CPH12" s="3479"/>
      <c r="CPI12" s="3479"/>
      <c r="CPJ12" s="3479"/>
      <c r="CPK12" s="3479"/>
      <c r="CPL12" s="3479"/>
      <c r="CPM12" s="3479"/>
      <c r="CPN12" s="3479"/>
      <c r="CPO12" s="3479"/>
      <c r="CPP12" s="3479"/>
      <c r="CPQ12" s="3479"/>
      <c r="CPR12" s="3479"/>
      <c r="CPS12" s="3479"/>
      <c r="CPT12" s="3479"/>
      <c r="CPU12" s="3479"/>
      <c r="CPV12" s="3479"/>
      <c r="CPW12" s="3479"/>
      <c r="CPX12" s="3479"/>
      <c r="CPY12" s="3479"/>
      <c r="CPZ12" s="3479"/>
      <c r="CQA12" s="3479"/>
      <c r="CQB12" s="3479"/>
      <c r="CQC12" s="3479"/>
      <c r="CQD12" s="3479"/>
      <c r="CQE12" s="3479"/>
      <c r="CQF12" s="3479"/>
      <c r="CQG12" s="3479"/>
      <c r="CQH12" s="3479"/>
      <c r="CQI12" s="3479"/>
      <c r="CQJ12" s="3479"/>
      <c r="CQK12" s="3479"/>
      <c r="CQL12" s="3479"/>
      <c r="CQM12" s="3479"/>
      <c r="CQN12" s="3479"/>
      <c r="CQO12" s="3479"/>
      <c r="CQP12" s="3479"/>
      <c r="CQQ12" s="3479"/>
      <c r="CQR12" s="3479"/>
      <c r="CQS12" s="3479"/>
      <c r="CQT12" s="3479"/>
      <c r="CQU12" s="3479"/>
      <c r="CQV12" s="3479"/>
      <c r="CQW12" s="3479"/>
      <c r="CQX12" s="3479"/>
      <c r="CQY12" s="3479"/>
      <c r="CQZ12" s="3479"/>
      <c r="CRA12" s="3479"/>
      <c r="CRB12" s="3479"/>
      <c r="CRC12" s="3479"/>
      <c r="CRD12" s="3479"/>
      <c r="CRE12" s="3479"/>
      <c r="CRF12" s="3479"/>
      <c r="CRG12" s="3479"/>
      <c r="CRH12" s="3479"/>
      <c r="CRI12" s="3479"/>
      <c r="CRJ12" s="3479"/>
      <c r="CRK12" s="3479"/>
      <c r="CRL12" s="3479"/>
      <c r="CRM12" s="3479"/>
      <c r="CRN12" s="3479"/>
      <c r="CRO12" s="3479"/>
      <c r="CRP12" s="3479"/>
      <c r="CRQ12" s="3479"/>
      <c r="CRR12" s="3479"/>
      <c r="CRS12" s="3479"/>
      <c r="CRT12" s="3479"/>
      <c r="CRU12" s="3479"/>
      <c r="CRV12" s="3479"/>
      <c r="CRW12" s="3479"/>
      <c r="CRX12" s="3479"/>
      <c r="CRY12" s="3479"/>
      <c r="CRZ12" s="3479"/>
      <c r="CSA12" s="3479"/>
      <c r="CSB12" s="3479"/>
      <c r="CSC12" s="3479"/>
      <c r="CSD12" s="3479"/>
      <c r="CSE12" s="3479"/>
      <c r="CSF12" s="3479"/>
      <c r="CSG12" s="3479"/>
      <c r="CSH12" s="3479"/>
      <c r="CSI12" s="3479"/>
      <c r="CSJ12" s="3479"/>
      <c r="CSK12" s="3479"/>
      <c r="CSL12" s="3479"/>
      <c r="CSM12" s="3479"/>
      <c r="CSN12" s="3479"/>
      <c r="CSO12" s="3479"/>
      <c r="CSP12" s="3479"/>
      <c r="CSQ12" s="3479"/>
      <c r="CSR12" s="3479"/>
      <c r="CSS12" s="3479"/>
      <c r="CST12" s="3479"/>
      <c r="CSU12" s="3479"/>
      <c r="CSV12" s="3479"/>
      <c r="CSW12" s="3479"/>
      <c r="CSX12" s="3479"/>
      <c r="CSY12" s="3479"/>
      <c r="CSZ12" s="3479"/>
      <c r="CTA12" s="3479"/>
      <c r="CTB12" s="3479"/>
      <c r="CTC12" s="3479"/>
      <c r="CTD12" s="3479"/>
      <c r="CTE12" s="3479"/>
      <c r="CTF12" s="3479"/>
      <c r="CTG12" s="3479"/>
      <c r="CTH12" s="3479"/>
      <c r="CTI12" s="3479"/>
      <c r="CTJ12" s="3479"/>
      <c r="CTK12" s="3479"/>
      <c r="CTL12" s="3479"/>
      <c r="CTM12" s="3479"/>
      <c r="CTN12" s="3479"/>
      <c r="CTO12" s="3479"/>
      <c r="CTP12" s="3479"/>
      <c r="CTQ12" s="3479"/>
      <c r="CTR12" s="3479"/>
      <c r="CTS12" s="3479"/>
      <c r="CTT12" s="3479"/>
      <c r="CTU12" s="3479"/>
      <c r="CTV12" s="3479"/>
      <c r="CTW12" s="3479"/>
      <c r="CTX12" s="3479"/>
      <c r="CTY12" s="3479"/>
      <c r="CTZ12" s="3479"/>
      <c r="CUA12" s="3479"/>
      <c r="CUB12" s="3479"/>
      <c r="CUC12" s="3479"/>
      <c r="CUD12" s="3479"/>
      <c r="CUE12" s="3479"/>
      <c r="CUF12" s="3479"/>
      <c r="CUG12" s="3479"/>
      <c r="CUH12" s="3479"/>
      <c r="CUI12" s="3479"/>
      <c r="CUJ12" s="3479"/>
      <c r="CUK12" s="3479"/>
      <c r="CUL12" s="3479"/>
      <c r="CUM12" s="3479"/>
      <c r="CUN12" s="3479"/>
      <c r="CUO12" s="3479"/>
      <c r="CUP12" s="3479"/>
      <c r="CUQ12" s="3479"/>
      <c r="CUR12" s="3479"/>
      <c r="CUS12" s="3479"/>
      <c r="CUT12" s="3479"/>
      <c r="CUU12" s="3479"/>
      <c r="CUV12" s="3479"/>
      <c r="CUW12" s="3479"/>
      <c r="CUX12" s="3479"/>
      <c r="CUY12" s="3479"/>
      <c r="CUZ12" s="3479"/>
      <c r="CVA12" s="3479"/>
      <c r="CVB12" s="3479"/>
      <c r="CVC12" s="3479"/>
      <c r="CVD12" s="3479"/>
      <c r="CVE12" s="3479"/>
      <c r="CVF12" s="3479"/>
      <c r="CVG12" s="3479"/>
      <c r="CVH12" s="3479"/>
      <c r="CVI12" s="3479"/>
      <c r="CVJ12" s="3479"/>
      <c r="CVK12" s="3479"/>
      <c r="CVL12" s="3479"/>
      <c r="CVM12" s="3479"/>
      <c r="CVN12" s="3479"/>
      <c r="CVO12" s="3479"/>
      <c r="CVP12" s="3479"/>
      <c r="CVQ12" s="3479"/>
      <c r="CVR12" s="3479"/>
      <c r="CVS12" s="3479"/>
      <c r="CVT12" s="3479"/>
      <c r="CVU12" s="3479"/>
      <c r="CVV12" s="3479"/>
      <c r="CVW12" s="3479"/>
      <c r="CVX12" s="3479"/>
      <c r="CVY12" s="3479"/>
      <c r="CVZ12" s="3479"/>
      <c r="CWA12" s="3479"/>
      <c r="CWB12" s="3479"/>
      <c r="CWC12" s="3479"/>
      <c r="CWD12" s="3479"/>
      <c r="CWE12" s="3479"/>
      <c r="CWF12" s="3479"/>
      <c r="CWG12" s="3479"/>
      <c r="CWH12" s="3479"/>
      <c r="CWI12" s="3479"/>
      <c r="CWJ12" s="3479"/>
      <c r="CWK12" s="3479"/>
      <c r="CWL12" s="3479"/>
      <c r="CWM12" s="3479"/>
      <c r="CWN12" s="3479"/>
      <c r="CWO12" s="3479"/>
      <c r="CWP12" s="3479"/>
      <c r="CWQ12" s="3479"/>
      <c r="CWR12" s="3479"/>
      <c r="CWS12" s="3479"/>
      <c r="CWT12" s="3479"/>
      <c r="CWU12" s="3479"/>
      <c r="CWV12" s="3479"/>
      <c r="CWW12" s="3479"/>
      <c r="CWX12" s="3479"/>
      <c r="CWY12" s="3479"/>
      <c r="CWZ12" s="3479"/>
      <c r="CXA12" s="3479"/>
      <c r="CXB12" s="3479"/>
      <c r="CXC12" s="3479"/>
      <c r="CXD12" s="3479"/>
      <c r="CXE12" s="3479"/>
      <c r="CXF12" s="3479"/>
      <c r="CXG12" s="3479"/>
      <c r="CXH12" s="3479"/>
      <c r="CXI12" s="3479"/>
      <c r="CXJ12" s="3479"/>
      <c r="CXK12" s="3479"/>
      <c r="CXL12" s="3479"/>
      <c r="CXM12" s="3479"/>
      <c r="CXN12" s="3479"/>
      <c r="CXO12" s="3479"/>
      <c r="CXP12" s="3479"/>
      <c r="CXQ12" s="3479"/>
      <c r="CXR12" s="3479"/>
      <c r="CXS12" s="3479"/>
      <c r="CXT12" s="3479"/>
      <c r="CXU12" s="3479"/>
      <c r="CXV12" s="3479"/>
      <c r="CXW12" s="3479"/>
      <c r="CXX12" s="3479"/>
      <c r="CXY12" s="3479"/>
      <c r="CXZ12" s="3479"/>
      <c r="CYA12" s="3479"/>
      <c r="CYB12" s="3479"/>
      <c r="CYC12" s="3479"/>
      <c r="CYD12" s="3479"/>
      <c r="CYE12" s="3479"/>
      <c r="CYF12" s="3479"/>
      <c r="CYG12" s="3479"/>
      <c r="CYH12" s="3479"/>
      <c r="CYI12" s="3479"/>
      <c r="CYJ12" s="3479"/>
      <c r="CYK12" s="3479"/>
      <c r="CYL12" s="3479"/>
      <c r="CYM12" s="3479"/>
      <c r="CYN12" s="3479"/>
      <c r="CYO12" s="3479"/>
      <c r="CYP12" s="3479"/>
      <c r="CYQ12" s="3479"/>
      <c r="CYR12" s="3479"/>
      <c r="CYS12" s="3479"/>
      <c r="CYT12" s="3479"/>
      <c r="CYU12" s="3479"/>
      <c r="CYV12" s="3479"/>
      <c r="CYW12" s="3479"/>
      <c r="CYX12" s="3479"/>
      <c r="CYY12" s="3479"/>
      <c r="CYZ12" s="3479"/>
      <c r="CZA12" s="3479"/>
      <c r="CZB12" s="3479"/>
      <c r="CZC12" s="3479"/>
      <c r="CZD12" s="3479"/>
      <c r="CZE12" s="3479"/>
      <c r="CZF12" s="3479"/>
      <c r="CZG12" s="3479"/>
      <c r="CZH12" s="3479"/>
      <c r="CZI12" s="3479"/>
      <c r="CZJ12" s="3479"/>
      <c r="CZK12" s="3479"/>
      <c r="CZL12" s="3479"/>
      <c r="CZM12" s="3479"/>
      <c r="CZN12" s="3479"/>
      <c r="CZO12" s="3479"/>
      <c r="CZP12" s="3479"/>
      <c r="CZQ12" s="3479"/>
      <c r="CZR12" s="3479"/>
      <c r="CZS12" s="3479"/>
      <c r="CZT12" s="3479"/>
      <c r="CZU12" s="3479"/>
      <c r="CZV12" s="3479"/>
      <c r="CZW12" s="3479"/>
      <c r="CZX12" s="3479"/>
      <c r="CZY12" s="3479"/>
      <c r="CZZ12" s="3479"/>
      <c r="DAA12" s="3479"/>
      <c r="DAB12" s="3479"/>
      <c r="DAC12" s="3479"/>
      <c r="DAD12" s="3479"/>
      <c r="DAE12" s="3479"/>
      <c r="DAF12" s="3479"/>
      <c r="DAG12" s="3479"/>
      <c r="DAH12" s="3479"/>
      <c r="DAI12" s="3479"/>
      <c r="DAJ12" s="3479"/>
      <c r="DAK12" s="3479"/>
      <c r="DAL12" s="3479"/>
      <c r="DAM12" s="3479"/>
      <c r="DAN12" s="3479"/>
      <c r="DAO12" s="3479"/>
      <c r="DAP12" s="3479"/>
      <c r="DAQ12" s="3479"/>
      <c r="DAR12" s="3479"/>
      <c r="DAS12" s="3479"/>
      <c r="DAT12" s="3479"/>
      <c r="DAU12" s="3479"/>
      <c r="DAV12" s="3479"/>
      <c r="DAW12" s="3479"/>
      <c r="DAX12" s="3479"/>
      <c r="DAY12" s="3479"/>
      <c r="DAZ12" s="3479"/>
      <c r="DBA12" s="3479"/>
      <c r="DBB12" s="3479"/>
      <c r="DBC12" s="3479"/>
      <c r="DBD12" s="3479"/>
      <c r="DBE12" s="3479"/>
      <c r="DBF12" s="3479"/>
      <c r="DBG12" s="3479"/>
      <c r="DBH12" s="3479"/>
      <c r="DBI12" s="3479"/>
      <c r="DBJ12" s="3479"/>
      <c r="DBK12" s="3479"/>
      <c r="DBL12" s="3479"/>
      <c r="DBM12" s="3479"/>
      <c r="DBN12" s="3479"/>
      <c r="DBO12" s="3479"/>
      <c r="DBP12" s="3479"/>
      <c r="DBQ12" s="3479"/>
      <c r="DBR12" s="3479"/>
      <c r="DBS12" s="3479"/>
      <c r="DBT12" s="3479"/>
      <c r="DBU12" s="3479"/>
      <c r="DBV12" s="3479"/>
      <c r="DBW12" s="3479"/>
      <c r="DBX12" s="3479"/>
      <c r="DBY12" s="3479"/>
      <c r="DBZ12" s="3479"/>
      <c r="DCA12" s="3479"/>
      <c r="DCB12" s="3479"/>
      <c r="DCC12" s="3479"/>
      <c r="DCD12" s="3479"/>
      <c r="DCE12" s="3479"/>
      <c r="DCF12" s="3479"/>
      <c r="DCG12" s="3479"/>
      <c r="DCH12" s="3479"/>
      <c r="DCI12" s="3479"/>
      <c r="DCJ12" s="3479"/>
      <c r="DCK12" s="3479"/>
      <c r="DCL12" s="3479"/>
      <c r="DCM12" s="3479"/>
      <c r="DCN12" s="3479"/>
      <c r="DCO12" s="3479"/>
      <c r="DCP12" s="3479"/>
      <c r="DCQ12" s="3479"/>
      <c r="DCR12" s="3479"/>
      <c r="DCS12" s="3479"/>
      <c r="DCT12" s="3479"/>
      <c r="DCU12" s="3479"/>
      <c r="DCV12" s="3479"/>
      <c r="DCW12" s="3479"/>
      <c r="DCX12" s="3479"/>
      <c r="DCY12" s="3479"/>
      <c r="DCZ12" s="3479"/>
      <c r="DDA12" s="3479"/>
      <c r="DDB12" s="3479"/>
      <c r="DDC12" s="3479"/>
      <c r="DDD12" s="3479"/>
      <c r="DDE12" s="3479"/>
      <c r="DDF12" s="3479"/>
      <c r="DDG12" s="3479"/>
      <c r="DDH12" s="3479"/>
      <c r="DDI12" s="3479"/>
      <c r="DDJ12" s="3479"/>
      <c r="DDK12" s="3479"/>
      <c r="DDL12" s="3479"/>
      <c r="DDM12" s="3479"/>
      <c r="DDN12" s="3479"/>
      <c r="DDO12" s="3479"/>
      <c r="DDP12" s="3479"/>
      <c r="DDQ12" s="3479"/>
      <c r="DDR12" s="3479"/>
      <c r="DDS12" s="3479"/>
      <c r="DDT12" s="3479"/>
      <c r="DDU12" s="3479"/>
      <c r="DDV12" s="3479"/>
      <c r="DDW12" s="3479"/>
      <c r="DDX12" s="3479"/>
      <c r="DDY12" s="3479"/>
      <c r="DDZ12" s="3479"/>
      <c r="DEA12" s="3479"/>
      <c r="DEB12" s="3479"/>
      <c r="DEC12" s="3479"/>
      <c r="DED12" s="3479"/>
      <c r="DEE12" s="3479"/>
      <c r="DEF12" s="3479"/>
      <c r="DEG12" s="3479"/>
      <c r="DEH12" s="3479"/>
      <c r="DEI12" s="3479"/>
      <c r="DEJ12" s="3479"/>
      <c r="DEK12" s="3479"/>
      <c r="DEL12" s="3479"/>
      <c r="DEM12" s="3479"/>
      <c r="DEN12" s="3479"/>
      <c r="DEO12" s="3479"/>
      <c r="DEP12" s="3479"/>
      <c r="DEQ12" s="3479"/>
      <c r="DER12" s="3479"/>
      <c r="DES12" s="3479"/>
      <c r="DET12" s="3479"/>
      <c r="DEU12" s="3479"/>
      <c r="DEV12" s="3479"/>
      <c r="DEW12" s="3479"/>
      <c r="DEX12" s="3479"/>
      <c r="DEY12" s="3479"/>
      <c r="DEZ12" s="3479"/>
      <c r="DFA12" s="3479"/>
      <c r="DFB12" s="3479"/>
      <c r="DFC12" s="3479"/>
      <c r="DFD12" s="3479"/>
      <c r="DFE12" s="3479"/>
      <c r="DFF12" s="3479"/>
      <c r="DFG12" s="3479"/>
      <c r="DFH12" s="3479"/>
      <c r="DFI12" s="3479"/>
      <c r="DFJ12" s="3479"/>
      <c r="DFK12" s="3479"/>
      <c r="DFL12" s="3479"/>
      <c r="DFM12" s="3479"/>
      <c r="DFN12" s="3479"/>
      <c r="DFO12" s="3479"/>
      <c r="DFP12" s="3479"/>
      <c r="DFQ12" s="3479"/>
      <c r="DFR12" s="3479"/>
      <c r="DFS12" s="3479"/>
      <c r="DFT12" s="3479"/>
      <c r="DFU12" s="3479"/>
      <c r="DFV12" s="3479"/>
      <c r="DFW12" s="3479"/>
      <c r="DFX12" s="3479"/>
      <c r="DFY12" s="3479"/>
      <c r="DFZ12" s="3479"/>
      <c r="DGA12" s="3479"/>
      <c r="DGB12" s="3479"/>
      <c r="DGC12" s="3479"/>
      <c r="DGD12" s="3479"/>
      <c r="DGE12" s="3479"/>
      <c r="DGF12" s="3479"/>
      <c r="DGG12" s="3479"/>
      <c r="DGH12" s="3479"/>
      <c r="DGI12" s="3479"/>
      <c r="DGJ12" s="3479"/>
      <c r="DGK12" s="3479"/>
      <c r="DGL12" s="3479"/>
      <c r="DGM12" s="3479"/>
      <c r="DGN12" s="3479"/>
      <c r="DGO12" s="3479"/>
      <c r="DGP12" s="3479"/>
      <c r="DGQ12" s="3479"/>
      <c r="DGR12" s="3479"/>
      <c r="DGS12" s="3479"/>
      <c r="DGT12" s="3479"/>
      <c r="DGU12" s="3479"/>
      <c r="DGV12" s="3479"/>
      <c r="DGW12" s="3479"/>
      <c r="DGX12" s="3479"/>
      <c r="DGY12" s="3479"/>
      <c r="DGZ12" s="3479"/>
      <c r="DHA12" s="3479"/>
      <c r="DHB12" s="3479"/>
      <c r="DHC12" s="3479"/>
      <c r="DHD12" s="3479"/>
      <c r="DHE12" s="3479"/>
      <c r="DHF12" s="3479"/>
      <c r="DHG12" s="3479"/>
      <c r="DHH12" s="3479"/>
      <c r="DHI12" s="3479"/>
      <c r="DHJ12" s="3479"/>
      <c r="DHK12" s="3479"/>
      <c r="DHL12" s="3479"/>
      <c r="DHM12" s="3479"/>
      <c r="DHN12" s="3479"/>
      <c r="DHO12" s="3479"/>
      <c r="DHP12" s="3479"/>
      <c r="DHQ12" s="3479"/>
      <c r="DHR12" s="3479"/>
      <c r="DHS12" s="3479"/>
      <c r="DHT12" s="3479"/>
      <c r="DHU12" s="3479"/>
      <c r="DHV12" s="3479"/>
      <c r="DHW12" s="3479"/>
      <c r="DHX12" s="3479"/>
      <c r="DHY12" s="3479"/>
      <c r="DHZ12" s="3479"/>
      <c r="DIA12" s="3479"/>
      <c r="DIB12" s="3479"/>
      <c r="DIC12" s="3479"/>
      <c r="DID12" s="3479"/>
      <c r="DIE12" s="3479"/>
      <c r="DIF12" s="3479"/>
      <c r="DIG12" s="3479"/>
      <c r="DIH12" s="3479"/>
      <c r="DII12" s="3479"/>
      <c r="DIJ12" s="3479"/>
      <c r="DIK12" s="3479"/>
      <c r="DIL12" s="3479"/>
      <c r="DIM12" s="3479"/>
      <c r="DIN12" s="3479"/>
      <c r="DIO12" s="3479"/>
      <c r="DIP12" s="3479"/>
      <c r="DIQ12" s="3479"/>
      <c r="DIR12" s="3479"/>
      <c r="DIS12" s="3479"/>
      <c r="DIT12" s="3479"/>
      <c r="DIU12" s="3479"/>
      <c r="DIV12" s="3479"/>
      <c r="DIW12" s="3479"/>
      <c r="DIX12" s="3479"/>
      <c r="DIY12" s="3479"/>
      <c r="DIZ12" s="3479"/>
      <c r="DJA12" s="3479"/>
      <c r="DJB12" s="3479"/>
      <c r="DJC12" s="3479"/>
      <c r="DJD12" s="3479"/>
      <c r="DJE12" s="3479"/>
      <c r="DJF12" s="3479"/>
      <c r="DJG12" s="3479"/>
      <c r="DJH12" s="3479"/>
      <c r="DJI12" s="3479"/>
      <c r="DJJ12" s="3479"/>
      <c r="DJK12" s="3479"/>
      <c r="DJL12" s="3479"/>
      <c r="DJM12" s="3479"/>
      <c r="DJN12" s="3479"/>
      <c r="DJO12" s="3479"/>
      <c r="DJP12" s="3479"/>
      <c r="DJQ12" s="3479"/>
      <c r="DJR12" s="3479"/>
      <c r="DJS12" s="3479"/>
      <c r="DJT12" s="3479"/>
      <c r="DJU12" s="3479"/>
      <c r="DJV12" s="3479"/>
      <c r="DJW12" s="3479"/>
      <c r="DJX12" s="3479"/>
      <c r="DJY12" s="3479"/>
      <c r="DJZ12" s="3479"/>
      <c r="DKA12" s="3479"/>
      <c r="DKB12" s="3479"/>
      <c r="DKC12" s="3479"/>
      <c r="DKD12" s="3479"/>
      <c r="DKE12" s="3479"/>
      <c r="DKF12" s="3479"/>
      <c r="DKG12" s="3479"/>
      <c r="DKH12" s="3479"/>
      <c r="DKI12" s="3479"/>
      <c r="DKJ12" s="3479"/>
      <c r="DKK12" s="3479"/>
      <c r="DKL12" s="3479"/>
      <c r="DKM12" s="3479"/>
      <c r="DKN12" s="3479"/>
      <c r="DKO12" s="3479"/>
      <c r="DKP12" s="3479"/>
      <c r="DKQ12" s="3479"/>
      <c r="DKR12" s="3479"/>
      <c r="DKS12" s="3479"/>
      <c r="DKT12" s="3479"/>
      <c r="DKU12" s="3479"/>
      <c r="DKV12" s="3479"/>
      <c r="DKW12" s="3479"/>
      <c r="DKX12" s="3479"/>
      <c r="DKY12" s="3479"/>
      <c r="DKZ12" s="3479"/>
      <c r="DLA12" s="3479"/>
      <c r="DLB12" s="3479"/>
      <c r="DLC12" s="3479"/>
      <c r="DLD12" s="3479"/>
      <c r="DLE12" s="3479"/>
      <c r="DLF12" s="3479"/>
      <c r="DLG12" s="3479"/>
      <c r="DLH12" s="3479"/>
      <c r="DLI12" s="3479"/>
      <c r="DLJ12" s="3479"/>
      <c r="DLK12" s="3479"/>
      <c r="DLL12" s="3479"/>
      <c r="DLM12" s="3479"/>
      <c r="DLN12" s="3479"/>
      <c r="DLO12" s="3479"/>
      <c r="DLP12" s="3479"/>
      <c r="DLQ12" s="3479"/>
      <c r="DLR12" s="3479"/>
      <c r="DLS12" s="3479"/>
      <c r="DLT12" s="3479"/>
      <c r="DLU12" s="3479"/>
      <c r="DLV12" s="3479"/>
      <c r="DLW12" s="3479"/>
      <c r="DLX12" s="3479"/>
      <c r="DLY12" s="3479"/>
      <c r="DLZ12" s="3479"/>
      <c r="DMA12" s="3479"/>
      <c r="DMB12" s="3479"/>
      <c r="DMC12" s="3479"/>
      <c r="DMD12" s="3479"/>
      <c r="DME12" s="3479"/>
      <c r="DMF12" s="3479"/>
      <c r="DMG12" s="3479"/>
      <c r="DMH12" s="3479"/>
      <c r="DMI12" s="3479"/>
      <c r="DMJ12" s="3479"/>
      <c r="DMK12" s="3479"/>
      <c r="DML12" s="3479"/>
      <c r="DMM12" s="3479"/>
      <c r="DMN12" s="3479"/>
      <c r="DMO12" s="3479"/>
      <c r="DMP12" s="3479"/>
      <c r="DMQ12" s="3479"/>
      <c r="DMR12" s="3479"/>
      <c r="DMS12" s="3479"/>
      <c r="DMT12" s="3479"/>
      <c r="DMU12" s="3479"/>
      <c r="DMV12" s="3479"/>
      <c r="DMW12" s="3479"/>
      <c r="DMX12" s="3479"/>
      <c r="DMY12" s="3479"/>
      <c r="DMZ12" s="3479"/>
      <c r="DNA12" s="3479"/>
      <c r="DNB12" s="3479"/>
      <c r="DNC12" s="3479"/>
      <c r="DND12" s="3479"/>
      <c r="DNE12" s="3479"/>
      <c r="DNF12" s="3479"/>
      <c r="DNG12" s="3479"/>
      <c r="DNH12" s="3479"/>
      <c r="DNI12" s="3479"/>
      <c r="DNJ12" s="3479"/>
      <c r="DNK12" s="3479"/>
      <c r="DNL12" s="3479"/>
      <c r="DNM12" s="3479"/>
      <c r="DNN12" s="3479"/>
      <c r="DNO12" s="3479"/>
      <c r="DNP12" s="3479"/>
      <c r="DNQ12" s="3479"/>
      <c r="DNR12" s="3479"/>
      <c r="DNS12" s="3479"/>
      <c r="DNT12" s="3479"/>
      <c r="DNU12" s="3479"/>
      <c r="DNV12" s="3479"/>
      <c r="DNW12" s="3479"/>
      <c r="DNX12" s="3479"/>
      <c r="DNY12" s="3479"/>
      <c r="DNZ12" s="3479"/>
      <c r="DOA12" s="3479"/>
      <c r="DOB12" s="3479"/>
      <c r="DOC12" s="3479"/>
      <c r="DOD12" s="3479"/>
      <c r="DOE12" s="3479"/>
      <c r="DOF12" s="3479"/>
      <c r="DOG12" s="3479"/>
      <c r="DOH12" s="3479"/>
      <c r="DOI12" s="3479"/>
      <c r="DOJ12" s="3479"/>
      <c r="DOK12" s="3479"/>
      <c r="DOL12" s="3479"/>
      <c r="DOM12" s="3479"/>
      <c r="DON12" s="3479"/>
      <c r="DOO12" s="3479"/>
      <c r="DOP12" s="3479"/>
      <c r="DOQ12" s="3479"/>
      <c r="DOR12" s="3479"/>
      <c r="DOS12" s="3479"/>
      <c r="DOT12" s="3479"/>
      <c r="DOU12" s="3479"/>
      <c r="DOV12" s="3479"/>
      <c r="DOW12" s="3479"/>
      <c r="DOX12" s="3479"/>
      <c r="DOY12" s="3479"/>
      <c r="DOZ12" s="3479"/>
      <c r="DPA12" s="3479"/>
      <c r="DPB12" s="3479"/>
      <c r="DPC12" s="3479"/>
      <c r="DPD12" s="3479"/>
      <c r="DPE12" s="3479"/>
      <c r="DPF12" s="3479"/>
      <c r="DPG12" s="3479"/>
      <c r="DPH12" s="3479"/>
      <c r="DPI12" s="3479"/>
      <c r="DPJ12" s="3479"/>
      <c r="DPK12" s="3479"/>
      <c r="DPL12" s="3479"/>
      <c r="DPM12" s="3479"/>
      <c r="DPN12" s="3479"/>
      <c r="DPO12" s="3479"/>
      <c r="DPP12" s="3479"/>
      <c r="DPQ12" s="3479"/>
      <c r="DPR12" s="3479"/>
      <c r="DPS12" s="3479"/>
      <c r="DPT12" s="3479"/>
      <c r="DPU12" s="3479"/>
      <c r="DPV12" s="3479"/>
      <c r="DPW12" s="3479"/>
      <c r="DPX12" s="3479"/>
      <c r="DPY12" s="3479"/>
      <c r="DPZ12" s="3479"/>
      <c r="DQA12" s="3479"/>
      <c r="DQB12" s="3479"/>
      <c r="DQC12" s="3479"/>
      <c r="DQD12" s="3479"/>
      <c r="DQE12" s="3479"/>
      <c r="DQF12" s="3479"/>
      <c r="DQG12" s="3479"/>
      <c r="DQH12" s="3479"/>
      <c r="DQI12" s="3479"/>
      <c r="DQJ12" s="3479"/>
      <c r="DQK12" s="3479"/>
      <c r="DQL12" s="3479"/>
      <c r="DQM12" s="3479"/>
      <c r="DQN12" s="3479"/>
      <c r="DQO12" s="3479"/>
      <c r="DQP12" s="3479"/>
      <c r="DQQ12" s="3479"/>
      <c r="DQR12" s="3479"/>
      <c r="DQS12" s="3479"/>
      <c r="DQT12" s="3479"/>
      <c r="DQU12" s="3479"/>
      <c r="DQV12" s="3479"/>
      <c r="DQW12" s="3479"/>
      <c r="DQX12" s="3479"/>
      <c r="DQY12" s="3479"/>
      <c r="DQZ12" s="3479"/>
      <c r="DRA12" s="3479"/>
      <c r="DRB12" s="3479"/>
      <c r="DRC12" s="3479"/>
      <c r="DRD12" s="3479"/>
      <c r="DRE12" s="3479"/>
      <c r="DRF12" s="3479"/>
      <c r="DRG12" s="3479"/>
      <c r="DRH12" s="3479"/>
      <c r="DRI12" s="3479"/>
      <c r="DRJ12" s="3479"/>
      <c r="DRK12" s="3479"/>
      <c r="DRL12" s="3479"/>
      <c r="DRM12" s="3479"/>
      <c r="DRN12" s="3479"/>
      <c r="DRO12" s="3479"/>
      <c r="DRP12" s="3479"/>
      <c r="DRQ12" s="3479"/>
      <c r="DRR12" s="3479"/>
      <c r="DRS12" s="3479"/>
      <c r="DRT12" s="3479"/>
      <c r="DRU12" s="3479"/>
      <c r="DRV12" s="3479"/>
      <c r="DRW12" s="3479"/>
      <c r="DRX12" s="3479"/>
      <c r="DRY12" s="3479"/>
      <c r="DRZ12" s="3479"/>
      <c r="DSA12" s="3479"/>
      <c r="DSB12" s="3479"/>
      <c r="DSC12" s="3479"/>
      <c r="DSD12" s="3479"/>
      <c r="DSE12" s="3479"/>
      <c r="DSF12" s="3479"/>
      <c r="DSG12" s="3479"/>
      <c r="DSH12" s="3479"/>
      <c r="DSI12" s="3479"/>
      <c r="DSJ12" s="3479"/>
      <c r="DSK12" s="3479"/>
      <c r="DSL12" s="3479"/>
      <c r="DSM12" s="3479"/>
      <c r="DSN12" s="3479"/>
      <c r="DSO12" s="3479"/>
      <c r="DSP12" s="3479"/>
      <c r="DSQ12" s="3479"/>
      <c r="DSR12" s="3479"/>
      <c r="DSS12" s="3479"/>
      <c r="DST12" s="3479"/>
      <c r="DSU12" s="3479"/>
      <c r="DSV12" s="3479"/>
      <c r="DSW12" s="3479"/>
      <c r="DSX12" s="3479"/>
      <c r="DSY12" s="3479"/>
      <c r="DSZ12" s="3479"/>
      <c r="DTA12" s="3479"/>
      <c r="DTB12" s="3479"/>
      <c r="DTC12" s="3479"/>
      <c r="DTD12" s="3479"/>
      <c r="DTE12" s="3479"/>
      <c r="DTF12" s="3479"/>
      <c r="DTG12" s="3479"/>
      <c r="DTH12" s="3479"/>
      <c r="DTI12" s="3479"/>
      <c r="DTJ12" s="3479"/>
      <c r="DTK12" s="3479"/>
      <c r="DTL12" s="3479"/>
      <c r="DTM12" s="3479"/>
      <c r="DTN12" s="3479"/>
      <c r="DTO12" s="3479"/>
      <c r="DTP12" s="3479"/>
      <c r="DTQ12" s="3479"/>
      <c r="DTR12" s="3479"/>
      <c r="DTS12" s="3479"/>
      <c r="DTT12" s="3479"/>
      <c r="DTU12" s="3479"/>
      <c r="DTV12" s="3479"/>
      <c r="DTW12" s="3479"/>
      <c r="DTX12" s="3479"/>
      <c r="DTY12" s="3479"/>
      <c r="DTZ12" s="3479"/>
      <c r="DUA12" s="3479"/>
      <c r="DUB12" s="3479"/>
      <c r="DUC12" s="3479"/>
      <c r="DUD12" s="3479"/>
      <c r="DUE12" s="3479"/>
      <c r="DUF12" s="3479"/>
      <c r="DUG12" s="3479"/>
      <c r="DUH12" s="3479"/>
      <c r="DUI12" s="3479"/>
      <c r="DUJ12" s="3479"/>
      <c r="DUK12" s="3479"/>
      <c r="DUL12" s="3479"/>
      <c r="DUM12" s="3479"/>
      <c r="DUN12" s="3479"/>
      <c r="DUO12" s="3479"/>
      <c r="DUP12" s="3479"/>
      <c r="DUQ12" s="3479"/>
      <c r="DUR12" s="3479"/>
      <c r="DUS12" s="3479"/>
      <c r="DUT12" s="3479"/>
      <c r="DUU12" s="3479"/>
      <c r="DUV12" s="3479"/>
      <c r="DUW12" s="3479"/>
      <c r="DUX12" s="3479"/>
      <c r="DUY12" s="3479"/>
      <c r="DUZ12" s="3479"/>
      <c r="DVA12" s="3479"/>
      <c r="DVB12" s="3479"/>
      <c r="DVC12" s="3479"/>
      <c r="DVD12" s="3479"/>
      <c r="DVE12" s="3479"/>
      <c r="DVF12" s="3479"/>
      <c r="DVG12" s="3479"/>
      <c r="DVH12" s="3479"/>
      <c r="DVI12" s="3479"/>
      <c r="DVJ12" s="3479"/>
      <c r="DVK12" s="3479"/>
      <c r="DVL12" s="3479"/>
      <c r="DVM12" s="3479"/>
      <c r="DVN12" s="3479"/>
      <c r="DVO12" s="3479"/>
      <c r="DVP12" s="3479"/>
      <c r="DVQ12" s="3479"/>
      <c r="DVR12" s="3479"/>
      <c r="DVS12" s="3479"/>
      <c r="DVT12" s="3479"/>
      <c r="DVU12" s="3479"/>
      <c r="DVV12" s="3479"/>
      <c r="DVW12" s="3479"/>
      <c r="DVX12" s="3479"/>
      <c r="DVY12" s="3479"/>
      <c r="DVZ12" s="3479"/>
      <c r="DWA12" s="3479"/>
      <c r="DWB12" s="3479"/>
      <c r="DWC12" s="3479"/>
      <c r="DWD12" s="3479"/>
      <c r="DWE12" s="3479"/>
      <c r="DWF12" s="3479"/>
      <c r="DWG12" s="3479"/>
      <c r="DWH12" s="3479"/>
      <c r="DWI12" s="3479"/>
      <c r="DWJ12" s="3479"/>
      <c r="DWK12" s="3479"/>
      <c r="DWL12" s="3479"/>
      <c r="DWM12" s="3479"/>
      <c r="DWN12" s="3479"/>
      <c r="DWO12" s="3479"/>
      <c r="DWP12" s="3479"/>
      <c r="DWQ12" s="3479"/>
      <c r="DWR12" s="3479"/>
      <c r="DWS12" s="3479"/>
      <c r="DWT12" s="3479"/>
      <c r="DWU12" s="3479"/>
      <c r="DWV12" s="3479"/>
      <c r="DWW12" s="3479"/>
      <c r="DWX12" s="3479"/>
      <c r="DWY12" s="3479"/>
      <c r="DWZ12" s="3479"/>
      <c r="DXA12" s="3479"/>
      <c r="DXB12" s="3479"/>
      <c r="DXC12" s="3479"/>
      <c r="DXD12" s="3479"/>
      <c r="DXE12" s="3479"/>
      <c r="DXF12" s="3479"/>
      <c r="DXG12" s="3479"/>
      <c r="DXH12" s="3479"/>
      <c r="DXI12" s="3479"/>
      <c r="DXJ12" s="3479"/>
      <c r="DXK12" s="3479"/>
      <c r="DXL12" s="3479"/>
      <c r="DXM12" s="3479"/>
      <c r="DXN12" s="3479"/>
      <c r="DXO12" s="3479"/>
      <c r="DXP12" s="3479"/>
      <c r="DXQ12" s="3479"/>
      <c r="DXR12" s="3479"/>
      <c r="DXS12" s="3479"/>
      <c r="DXT12" s="3479"/>
      <c r="DXU12" s="3479"/>
      <c r="DXV12" s="3479"/>
      <c r="DXW12" s="3479"/>
      <c r="DXX12" s="3479"/>
      <c r="DXY12" s="3479"/>
      <c r="DXZ12" s="3479"/>
      <c r="DYA12" s="3479"/>
      <c r="DYB12" s="3479"/>
      <c r="DYC12" s="3479"/>
      <c r="DYD12" s="3479"/>
      <c r="DYE12" s="3479"/>
      <c r="DYF12" s="3479"/>
      <c r="DYG12" s="3479"/>
      <c r="DYH12" s="3479"/>
      <c r="DYI12" s="3479"/>
      <c r="DYJ12" s="3479"/>
      <c r="DYK12" s="3479"/>
      <c r="DYL12" s="3479"/>
      <c r="DYM12" s="3479"/>
      <c r="DYN12" s="3479"/>
      <c r="DYO12" s="3479"/>
      <c r="DYP12" s="3479"/>
      <c r="DYQ12" s="3479"/>
      <c r="DYR12" s="3479"/>
      <c r="DYS12" s="3479"/>
      <c r="DYT12" s="3479"/>
      <c r="DYU12" s="3479"/>
      <c r="DYV12" s="3479"/>
      <c r="DYW12" s="3479"/>
      <c r="DYX12" s="3479"/>
      <c r="DYY12" s="3479"/>
      <c r="DYZ12" s="3479"/>
      <c r="DZA12" s="3479"/>
      <c r="DZB12" s="3479"/>
      <c r="DZC12" s="3479"/>
      <c r="DZD12" s="3479"/>
      <c r="DZE12" s="3479"/>
      <c r="DZF12" s="3479"/>
      <c r="DZG12" s="3479"/>
      <c r="DZH12" s="3479"/>
      <c r="DZI12" s="3479"/>
      <c r="DZJ12" s="3479"/>
      <c r="DZK12" s="3479"/>
      <c r="DZL12" s="3479"/>
      <c r="DZM12" s="3479"/>
      <c r="DZN12" s="3479"/>
      <c r="DZO12" s="3479"/>
      <c r="DZP12" s="3479"/>
      <c r="DZQ12" s="3479"/>
      <c r="DZR12" s="3479"/>
      <c r="DZS12" s="3479"/>
      <c r="DZT12" s="3479"/>
      <c r="DZU12" s="3479"/>
      <c r="DZV12" s="3479"/>
      <c r="DZW12" s="3479"/>
      <c r="DZX12" s="3479"/>
      <c r="DZY12" s="3479"/>
      <c r="DZZ12" s="3479"/>
      <c r="EAA12" s="3479"/>
      <c r="EAB12" s="3479"/>
      <c r="EAC12" s="3479"/>
      <c r="EAD12" s="3479"/>
      <c r="EAE12" s="3479"/>
      <c r="EAF12" s="3479"/>
      <c r="EAG12" s="3479"/>
      <c r="EAH12" s="3479"/>
      <c r="EAI12" s="3479"/>
      <c r="EAJ12" s="3479"/>
      <c r="EAK12" s="3479"/>
      <c r="EAL12" s="3479"/>
      <c r="EAM12" s="3479"/>
      <c r="EAN12" s="3479"/>
      <c r="EAO12" s="3479"/>
      <c r="EAP12" s="3479"/>
      <c r="EAQ12" s="3479"/>
      <c r="EAR12" s="3479"/>
      <c r="EAS12" s="3479"/>
      <c r="EAT12" s="3479"/>
      <c r="EAU12" s="3479"/>
      <c r="EAV12" s="3479"/>
      <c r="EAW12" s="3479"/>
      <c r="EAX12" s="3479"/>
      <c r="EAY12" s="3479"/>
      <c r="EAZ12" s="3479"/>
      <c r="EBA12" s="3479"/>
      <c r="EBB12" s="3479"/>
      <c r="EBC12" s="3479"/>
      <c r="EBD12" s="3479"/>
      <c r="EBE12" s="3479"/>
      <c r="EBF12" s="3479"/>
      <c r="EBG12" s="3479"/>
      <c r="EBH12" s="3479"/>
      <c r="EBI12" s="3479"/>
      <c r="EBJ12" s="3479"/>
      <c r="EBK12" s="3479"/>
      <c r="EBL12" s="3479"/>
      <c r="EBM12" s="3479"/>
      <c r="EBN12" s="3479"/>
      <c r="EBO12" s="3479"/>
      <c r="EBP12" s="3479"/>
      <c r="EBQ12" s="3479"/>
      <c r="EBR12" s="3479"/>
      <c r="EBS12" s="3479"/>
      <c r="EBT12" s="3479"/>
      <c r="EBU12" s="3479"/>
      <c r="EBV12" s="3479"/>
      <c r="EBW12" s="3479"/>
      <c r="EBX12" s="3479"/>
      <c r="EBY12" s="3479"/>
      <c r="EBZ12" s="3479"/>
      <c r="ECA12" s="3479"/>
      <c r="ECB12" s="3479"/>
      <c r="ECC12" s="3479"/>
      <c r="ECD12" s="3479"/>
      <c r="ECE12" s="3479"/>
      <c r="ECF12" s="3479"/>
      <c r="ECG12" s="3479"/>
      <c r="ECH12" s="3479"/>
      <c r="ECI12" s="3479"/>
      <c r="ECJ12" s="3479"/>
      <c r="ECK12" s="3479"/>
      <c r="ECL12" s="3479"/>
      <c r="ECM12" s="3479"/>
      <c r="ECN12" s="3479"/>
      <c r="ECO12" s="3479"/>
      <c r="ECP12" s="3479"/>
      <c r="ECQ12" s="3479"/>
      <c r="ECR12" s="3479"/>
      <c r="ECS12" s="3479"/>
      <c r="ECT12" s="3479"/>
      <c r="ECU12" s="3479"/>
      <c r="ECV12" s="3479"/>
      <c r="ECW12" s="3479"/>
      <c r="ECX12" s="3479"/>
      <c r="ECY12" s="3479"/>
      <c r="ECZ12" s="3479"/>
      <c r="EDA12" s="3479"/>
      <c r="EDB12" s="3479"/>
      <c r="EDC12" s="3479"/>
      <c r="EDD12" s="3479"/>
      <c r="EDE12" s="3479"/>
      <c r="EDF12" s="3479"/>
      <c r="EDG12" s="3479"/>
      <c r="EDH12" s="3479"/>
      <c r="EDI12" s="3479"/>
      <c r="EDJ12" s="3479"/>
      <c r="EDK12" s="3479"/>
      <c r="EDL12" s="3479"/>
      <c r="EDM12" s="3479"/>
      <c r="EDN12" s="3479"/>
      <c r="EDO12" s="3479"/>
      <c r="EDP12" s="3479"/>
      <c r="EDQ12" s="3479"/>
      <c r="EDR12" s="3479"/>
      <c r="EDS12" s="3479"/>
      <c r="EDT12" s="3479"/>
      <c r="EDU12" s="3479"/>
      <c r="EDV12" s="3479"/>
      <c r="EDW12" s="3479"/>
      <c r="EDX12" s="3479"/>
      <c r="EDY12" s="3479"/>
      <c r="EDZ12" s="3479"/>
      <c r="EEA12" s="3479"/>
      <c r="EEB12" s="3479"/>
      <c r="EEC12" s="3479"/>
      <c r="EED12" s="3479"/>
      <c r="EEE12" s="3479"/>
      <c r="EEF12" s="3479"/>
      <c r="EEG12" s="3479"/>
      <c r="EEH12" s="3479"/>
      <c r="EEI12" s="3479"/>
      <c r="EEJ12" s="3479"/>
      <c r="EEK12" s="3479"/>
      <c r="EEL12" s="3479"/>
      <c r="EEM12" s="3479"/>
      <c r="EEN12" s="3479"/>
      <c r="EEO12" s="3479"/>
      <c r="EEP12" s="3479"/>
      <c r="EEQ12" s="3479"/>
      <c r="EER12" s="3479"/>
      <c r="EES12" s="3479"/>
      <c r="EET12" s="3479"/>
      <c r="EEU12" s="3479"/>
      <c r="EEV12" s="3479"/>
      <c r="EEW12" s="3479"/>
      <c r="EEX12" s="3479"/>
      <c r="EEY12" s="3479"/>
      <c r="EEZ12" s="3479"/>
      <c r="EFA12" s="3479"/>
      <c r="EFB12" s="3479"/>
      <c r="EFC12" s="3479"/>
      <c r="EFD12" s="3479"/>
      <c r="EFE12" s="3479"/>
      <c r="EFF12" s="3479"/>
      <c r="EFG12" s="3479"/>
      <c r="EFH12" s="3479"/>
      <c r="EFI12" s="3479"/>
      <c r="EFJ12" s="3479"/>
      <c r="EFK12" s="3479"/>
      <c r="EFL12" s="3479"/>
      <c r="EFM12" s="3479"/>
      <c r="EFN12" s="3479"/>
      <c r="EFO12" s="3479"/>
      <c r="EFP12" s="3479"/>
      <c r="EFQ12" s="3479"/>
      <c r="EFR12" s="3479"/>
      <c r="EFS12" s="3479"/>
      <c r="EFT12" s="3479"/>
      <c r="EFU12" s="3479"/>
      <c r="EFV12" s="3479"/>
      <c r="EFW12" s="3479"/>
      <c r="EFX12" s="3479"/>
      <c r="EFY12" s="3479"/>
      <c r="EFZ12" s="3479"/>
      <c r="EGA12" s="3479"/>
      <c r="EGB12" s="3479"/>
      <c r="EGC12" s="3479"/>
      <c r="EGD12" s="3479"/>
      <c r="EGE12" s="3479"/>
      <c r="EGF12" s="3479"/>
      <c r="EGG12" s="3479"/>
      <c r="EGH12" s="3479"/>
      <c r="EGI12" s="3479"/>
      <c r="EGJ12" s="3479"/>
      <c r="EGK12" s="3479"/>
      <c r="EGL12" s="3479"/>
      <c r="EGM12" s="3479"/>
      <c r="EGN12" s="3479"/>
      <c r="EGO12" s="3479"/>
      <c r="EGP12" s="3479"/>
      <c r="EGQ12" s="3479"/>
      <c r="EGR12" s="3479"/>
      <c r="EGS12" s="3479"/>
      <c r="EGT12" s="3479"/>
      <c r="EGU12" s="3479"/>
      <c r="EGV12" s="3479"/>
      <c r="EGW12" s="3479"/>
      <c r="EGX12" s="3479"/>
      <c r="EGY12" s="3479"/>
      <c r="EGZ12" s="3479"/>
      <c r="EHA12" s="3479"/>
      <c r="EHB12" s="3479"/>
      <c r="EHC12" s="3479"/>
      <c r="EHD12" s="3479"/>
      <c r="EHE12" s="3479"/>
      <c r="EHF12" s="3479"/>
      <c r="EHG12" s="3479"/>
      <c r="EHH12" s="3479"/>
      <c r="EHI12" s="3479"/>
      <c r="EHJ12" s="3479"/>
      <c r="EHK12" s="3479"/>
      <c r="EHL12" s="3479"/>
      <c r="EHM12" s="3479"/>
      <c r="EHN12" s="3479"/>
      <c r="EHO12" s="3479"/>
      <c r="EHP12" s="3479"/>
      <c r="EHQ12" s="3479"/>
      <c r="EHR12" s="3479"/>
      <c r="EHS12" s="3479"/>
      <c r="EHT12" s="3479"/>
      <c r="EHU12" s="3479"/>
      <c r="EHV12" s="3479"/>
      <c r="EHW12" s="3479"/>
      <c r="EHX12" s="3479"/>
      <c r="EHY12" s="3479"/>
      <c r="EHZ12" s="3479"/>
      <c r="EIA12" s="3479"/>
      <c r="EIB12" s="3479"/>
      <c r="EIC12" s="3479"/>
      <c r="EID12" s="3479"/>
      <c r="EIE12" s="3479"/>
      <c r="EIF12" s="3479"/>
      <c r="EIG12" s="3479"/>
      <c r="EIH12" s="3479"/>
      <c r="EII12" s="3479"/>
      <c r="EIJ12" s="3479"/>
      <c r="EIK12" s="3479"/>
      <c r="EIL12" s="3479"/>
      <c r="EIM12" s="3479"/>
      <c r="EIN12" s="3479"/>
      <c r="EIO12" s="3479"/>
      <c r="EIP12" s="3479"/>
      <c r="EIQ12" s="3479"/>
      <c r="EIR12" s="3479"/>
      <c r="EIS12" s="3479"/>
      <c r="EIT12" s="3479"/>
      <c r="EIU12" s="3479"/>
      <c r="EIV12" s="3479"/>
      <c r="EIW12" s="3479"/>
      <c r="EIX12" s="3479"/>
      <c r="EIY12" s="3479"/>
      <c r="EIZ12" s="3479"/>
      <c r="EJA12" s="3479"/>
      <c r="EJB12" s="3479"/>
      <c r="EJC12" s="3479"/>
      <c r="EJD12" s="3479"/>
      <c r="EJE12" s="3479"/>
      <c r="EJF12" s="3479"/>
      <c r="EJG12" s="3479"/>
      <c r="EJH12" s="3479"/>
      <c r="EJI12" s="3479"/>
      <c r="EJJ12" s="3479"/>
      <c r="EJK12" s="3479"/>
      <c r="EJL12" s="3479"/>
      <c r="EJM12" s="3479"/>
      <c r="EJN12" s="3479"/>
      <c r="EJO12" s="3479"/>
      <c r="EJP12" s="3479"/>
      <c r="EJQ12" s="3479"/>
      <c r="EJR12" s="3479"/>
      <c r="EJS12" s="3479"/>
      <c r="EJT12" s="3479"/>
      <c r="EJU12" s="3479"/>
      <c r="EJV12" s="3479"/>
      <c r="EJW12" s="3479"/>
      <c r="EJX12" s="3479"/>
      <c r="EJY12" s="3479"/>
      <c r="EJZ12" s="3479"/>
      <c r="EKA12" s="3479"/>
      <c r="EKB12" s="3479"/>
      <c r="EKC12" s="3479"/>
      <c r="EKD12" s="3479"/>
      <c r="EKE12" s="3479"/>
      <c r="EKF12" s="3479"/>
      <c r="EKG12" s="3479"/>
      <c r="EKH12" s="3479"/>
      <c r="EKI12" s="3479"/>
      <c r="EKJ12" s="3479"/>
      <c r="EKK12" s="3479"/>
      <c r="EKL12" s="3479"/>
      <c r="EKM12" s="3479"/>
      <c r="EKN12" s="3479"/>
      <c r="EKO12" s="3479"/>
      <c r="EKP12" s="3479"/>
      <c r="EKQ12" s="3479"/>
      <c r="EKR12" s="3479"/>
      <c r="EKS12" s="3479"/>
      <c r="EKT12" s="3479"/>
      <c r="EKU12" s="3479"/>
      <c r="EKV12" s="3479"/>
      <c r="EKW12" s="3479"/>
      <c r="EKX12" s="3479"/>
      <c r="EKY12" s="3479"/>
      <c r="EKZ12" s="3479"/>
      <c r="ELA12" s="3479"/>
      <c r="ELB12" s="3479"/>
      <c r="ELC12" s="3479"/>
      <c r="ELD12" s="3479"/>
      <c r="ELE12" s="3479"/>
      <c r="ELF12" s="3479"/>
      <c r="ELG12" s="3479"/>
      <c r="ELH12" s="3479"/>
      <c r="ELI12" s="3479"/>
      <c r="ELJ12" s="3479"/>
      <c r="ELK12" s="3479"/>
      <c r="ELL12" s="3479"/>
      <c r="ELM12" s="3479"/>
      <c r="ELN12" s="3479"/>
      <c r="ELO12" s="3479"/>
      <c r="ELP12" s="3479"/>
      <c r="ELQ12" s="3479"/>
      <c r="ELR12" s="3479"/>
      <c r="ELS12" s="3479"/>
      <c r="ELT12" s="3479"/>
      <c r="ELU12" s="3479"/>
      <c r="ELV12" s="3479"/>
      <c r="ELW12" s="3479"/>
      <c r="ELX12" s="3479"/>
      <c r="ELY12" s="3479"/>
      <c r="ELZ12" s="3479"/>
      <c r="EMA12" s="3479"/>
      <c r="EMB12" s="3479"/>
      <c r="EMC12" s="3479"/>
      <c r="EMD12" s="3479"/>
      <c r="EME12" s="3479"/>
      <c r="EMF12" s="3479"/>
      <c r="EMG12" s="3479"/>
      <c r="EMH12" s="3479"/>
      <c r="EMI12" s="3479"/>
      <c r="EMJ12" s="3479"/>
      <c r="EMK12" s="3479"/>
      <c r="EML12" s="3479"/>
      <c r="EMM12" s="3479"/>
      <c r="EMN12" s="3479"/>
      <c r="EMO12" s="3479"/>
      <c r="EMP12" s="3479"/>
      <c r="EMQ12" s="3479"/>
      <c r="EMR12" s="3479"/>
      <c r="EMS12" s="3479"/>
      <c r="EMT12" s="3479"/>
      <c r="EMU12" s="3479"/>
      <c r="EMV12" s="3479"/>
      <c r="EMW12" s="3479"/>
      <c r="EMX12" s="3479"/>
      <c r="EMY12" s="3479"/>
      <c r="EMZ12" s="3479"/>
      <c r="ENA12" s="3479"/>
      <c r="ENB12" s="3479"/>
      <c r="ENC12" s="3479"/>
      <c r="END12" s="3479"/>
      <c r="ENE12" s="3479"/>
      <c r="ENF12" s="3479"/>
      <c r="ENG12" s="3479"/>
      <c r="ENH12" s="3479"/>
      <c r="ENI12" s="3479"/>
      <c r="ENJ12" s="3479"/>
      <c r="ENK12" s="3479"/>
      <c r="ENL12" s="3479"/>
      <c r="ENM12" s="3479"/>
      <c r="ENN12" s="3479"/>
      <c r="ENO12" s="3479"/>
      <c r="ENP12" s="3479"/>
      <c r="ENQ12" s="3479"/>
      <c r="ENR12" s="3479"/>
      <c r="ENS12" s="3479"/>
      <c r="ENT12" s="3479"/>
      <c r="ENU12" s="3479"/>
      <c r="ENV12" s="3479"/>
      <c r="ENW12" s="3479"/>
      <c r="ENX12" s="3479"/>
      <c r="ENY12" s="3479"/>
      <c r="ENZ12" s="3479"/>
      <c r="EOA12" s="3479"/>
      <c r="EOB12" s="3479"/>
      <c r="EOC12" s="3479"/>
      <c r="EOD12" s="3479"/>
      <c r="EOE12" s="3479"/>
      <c r="EOF12" s="3479"/>
      <c r="EOG12" s="3479"/>
      <c r="EOH12" s="3479"/>
      <c r="EOI12" s="3479"/>
      <c r="EOJ12" s="3479"/>
      <c r="EOK12" s="3479"/>
      <c r="EOL12" s="3479"/>
      <c r="EOM12" s="3479"/>
      <c r="EON12" s="3479"/>
      <c r="EOO12" s="3479"/>
      <c r="EOP12" s="3479"/>
      <c r="EOQ12" s="3479"/>
      <c r="EOR12" s="3479"/>
      <c r="EOS12" s="3479"/>
      <c r="EOT12" s="3479"/>
      <c r="EOU12" s="3479"/>
      <c r="EOV12" s="3479"/>
      <c r="EOW12" s="3479"/>
      <c r="EOX12" s="3479"/>
      <c r="EOY12" s="3479"/>
      <c r="EOZ12" s="3479"/>
      <c r="EPA12" s="3479"/>
      <c r="EPB12" s="3479"/>
      <c r="EPC12" s="3479"/>
      <c r="EPD12" s="3479"/>
      <c r="EPE12" s="3479"/>
      <c r="EPF12" s="3479"/>
      <c r="EPG12" s="3479"/>
      <c r="EPH12" s="3479"/>
      <c r="EPI12" s="3479"/>
      <c r="EPJ12" s="3479"/>
      <c r="EPK12" s="3479"/>
      <c r="EPL12" s="3479"/>
      <c r="EPM12" s="3479"/>
      <c r="EPN12" s="3479"/>
      <c r="EPO12" s="3479"/>
      <c r="EPP12" s="3479"/>
      <c r="EPQ12" s="3479"/>
      <c r="EPR12" s="3479"/>
      <c r="EPS12" s="3479"/>
      <c r="EPT12" s="3479"/>
      <c r="EPU12" s="3479"/>
      <c r="EPV12" s="3479"/>
      <c r="EPW12" s="3479"/>
      <c r="EPX12" s="3479"/>
      <c r="EPY12" s="3479"/>
      <c r="EPZ12" s="3479"/>
      <c r="EQA12" s="3479"/>
      <c r="EQB12" s="3479"/>
      <c r="EQC12" s="3479"/>
      <c r="EQD12" s="3479"/>
      <c r="EQE12" s="3479"/>
      <c r="EQF12" s="3479"/>
      <c r="EQG12" s="3479"/>
      <c r="EQH12" s="3479"/>
      <c r="EQI12" s="3479"/>
      <c r="EQJ12" s="3479"/>
      <c r="EQK12" s="3479"/>
      <c r="EQL12" s="3479"/>
      <c r="EQM12" s="3479"/>
      <c r="EQN12" s="3479"/>
      <c r="EQO12" s="3479"/>
      <c r="EQP12" s="3479"/>
      <c r="EQQ12" s="3479"/>
      <c r="EQR12" s="3479"/>
      <c r="EQS12" s="3479"/>
      <c r="EQT12" s="3479"/>
      <c r="EQU12" s="3479"/>
      <c r="EQV12" s="3479"/>
      <c r="EQW12" s="3479"/>
      <c r="EQX12" s="3479"/>
      <c r="EQY12" s="3479"/>
      <c r="EQZ12" s="3479"/>
      <c r="ERA12" s="3479"/>
      <c r="ERB12" s="3479"/>
      <c r="ERC12" s="3479"/>
      <c r="ERD12" s="3479"/>
      <c r="ERE12" s="3479"/>
      <c r="ERF12" s="3479"/>
      <c r="ERG12" s="3479"/>
      <c r="ERH12" s="3479"/>
      <c r="ERI12" s="3479"/>
      <c r="ERJ12" s="3479"/>
      <c r="ERK12" s="3479"/>
      <c r="ERL12" s="3479"/>
      <c r="ERM12" s="3479"/>
      <c r="ERN12" s="3479"/>
      <c r="ERO12" s="3479"/>
      <c r="ERP12" s="3479"/>
      <c r="ERQ12" s="3479"/>
      <c r="ERR12" s="3479"/>
      <c r="ERS12" s="3479"/>
      <c r="ERT12" s="3479"/>
      <c r="ERU12" s="3479"/>
      <c r="ERV12" s="3479"/>
      <c r="ERW12" s="3479"/>
      <c r="ERX12" s="3479"/>
      <c r="ERY12" s="3479"/>
      <c r="ERZ12" s="3479"/>
      <c r="ESA12" s="3479"/>
      <c r="ESB12" s="3479"/>
      <c r="ESC12" s="3479"/>
      <c r="ESD12" s="3479"/>
      <c r="ESE12" s="3479"/>
      <c r="ESF12" s="3479"/>
      <c r="ESG12" s="3479"/>
      <c r="ESH12" s="3479"/>
      <c r="ESI12" s="3479"/>
      <c r="ESJ12" s="3479"/>
      <c r="ESK12" s="3479"/>
      <c r="ESL12" s="3479"/>
      <c r="ESM12" s="3479"/>
      <c r="ESN12" s="3479"/>
      <c r="ESO12" s="3479"/>
      <c r="ESP12" s="3479"/>
      <c r="ESQ12" s="3479"/>
      <c r="ESR12" s="3479"/>
      <c r="ESS12" s="3479"/>
      <c r="EST12" s="3479"/>
      <c r="ESU12" s="3479"/>
      <c r="ESV12" s="3479"/>
      <c r="ESW12" s="3479"/>
      <c r="ESX12" s="3479"/>
      <c r="ESY12" s="3479"/>
      <c r="ESZ12" s="3479"/>
      <c r="ETA12" s="3479"/>
      <c r="ETB12" s="3479"/>
      <c r="ETC12" s="3479"/>
      <c r="ETD12" s="3479"/>
      <c r="ETE12" s="3479"/>
      <c r="ETF12" s="3479"/>
      <c r="ETG12" s="3479"/>
      <c r="ETH12" s="3479"/>
      <c r="ETI12" s="3479"/>
      <c r="ETJ12" s="3479"/>
      <c r="ETK12" s="3479"/>
      <c r="ETL12" s="3479"/>
      <c r="ETM12" s="3479"/>
      <c r="ETN12" s="3479"/>
      <c r="ETO12" s="3479"/>
      <c r="ETP12" s="3479"/>
      <c r="ETQ12" s="3479"/>
      <c r="ETR12" s="3479"/>
      <c r="ETS12" s="3479"/>
      <c r="ETT12" s="3479"/>
      <c r="ETU12" s="3479"/>
      <c r="ETV12" s="3479"/>
      <c r="ETW12" s="3479"/>
      <c r="ETX12" s="3479"/>
      <c r="ETY12" s="3479"/>
      <c r="ETZ12" s="3479"/>
      <c r="EUA12" s="3479"/>
      <c r="EUB12" s="3479"/>
      <c r="EUC12" s="3479"/>
      <c r="EUD12" s="3479"/>
      <c r="EUE12" s="3479"/>
      <c r="EUF12" s="3479"/>
      <c r="EUG12" s="3479"/>
      <c r="EUH12" s="3479"/>
      <c r="EUI12" s="3479"/>
      <c r="EUJ12" s="3479"/>
      <c r="EUK12" s="3479"/>
      <c r="EUL12" s="3479"/>
      <c r="EUM12" s="3479"/>
      <c r="EUN12" s="3479"/>
      <c r="EUO12" s="3479"/>
      <c r="EUP12" s="3479"/>
      <c r="EUQ12" s="3479"/>
      <c r="EUR12" s="3479"/>
      <c r="EUS12" s="3479"/>
      <c r="EUT12" s="3479"/>
      <c r="EUU12" s="3479"/>
      <c r="EUV12" s="3479"/>
      <c r="EUW12" s="3479"/>
      <c r="EUX12" s="3479"/>
      <c r="EUY12" s="3479"/>
      <c r="EUZ12" s="3479"/>
      <c r="EVA12" s="3479"/>
      <c r="EVB12" s="3479"/>
      <c r="EVC12" s="3479"/>
      <c r="EVD12" s="3479"/>
      <c r="EVE12" s="3479"/>
      <c r="EVF12" s="3479"/>
      <c r="EVG12" s="3479"/>
      <c r="EVH12" s="3479"/>
      <c r="EVI12" s="3479"/>
      <c r="EVJ12" s="3479"/>
      <c r="EVK12" s="3479"/>
      <c r="EVL12" s="3479"/>
      <c r="EVM12" s="3479"/>
      <c r="EVN12" s="3479"/>
      <c r="EVO12" s="3479"/>
      <c r="EVP12" s="3479"/>
      <c r="EVQ12" s="3479"/>
      <c r="EVR12" s="3479"/>
      <c r="EVS12" s="3479"/>
      <c r="EVT12" s="3479"/>
      <c r="EVU12" s="3479"/>
      <c r="EVV12" s="3479"/>
      <c r="EVW12" s="3479"/>
      <c r="EVX12" s="3479"/>
      <c r="EVY12" s="3479"/>
      <c r="EVZ12" s="3479"/>
      <c r="EWA12" s="3479"/>
      <c r="EWB12" s="3479"/>
      <c r="EWC12" s="3479"/>
      <c r="EWD12" s="3479"/>
      <c r="EWE12" s="3479"/>
      <c r="EWF12" s="3479"/>
      <c r="EWG12" s="3479"/>
      <c r="EWH12" s="3479"/>
      <c r="EWI12" s="3479"/>
      <c r="EWJ12" s="3479"/>
      <c r="EWK12" s="3479"/>
      <c r="EWL12" s="3479"/>
      <c r="EWM12" s="3479"/>
      <c r="EWN12" s="3479"/>
      <c r="EWO12" s="3479"/>
      <c r="EWP12" s="3479"/>
      <c r="EWQ12" s="3479"/>
      <c r="EWR12" s="3479"/>
      <c r="EWS12" s="3479"/>
      <c r="EWT12" s="3479"/>
      <c r="EWU12" s="3479"/>
      <c r="EWV12" s="3479"/>
      <c r="EWW12" s="3479"/>
      <c r="EWX12" s="3479"/>
      <c r="EWY12" s="3479"/>
      <c r="EWZ12" s="3479"/>
      <c r="EXA12" s="3479"/>
      <c r="EXB12" s="3479"/>
      <c r="EXC12" s="3479"/>
      <c r="EXD12" s="3479"/>
      <c r="EXE12" s="3479"/>
      <c r="EXF12" s="3479"/>
      <c r="EXG12" s="3479"/>
      <c r="EXH12" s="3479"/>
      <c r="EXI12" s="3479"/>
      <c r="EXJ12" s="3479"/>
      <c r="EXK12" s="3479"/>
      <c r="EXL12" s="3479"/>
      <c r="EXM12" s="3479"/>
      <c r="EXN12" s="3479"/>
      <c r="EXO12" s="3479"/>
      <c r="EXP12" s="3479"/>
      <c r="EXQ12" s="3479"/>
      <c r="EXR12" s="3479"/>
      <c r="EXS12" s="3479"/>
      <c r="EXT12" s="3479"/>
      <c r="EXU12" s="3479"/>
      <c r="EXV12" s="3479"/>
      <c r="EXW12" s="3479"/>
      <c r="EXX12" s="3479"/>
      <c r="EXY12" s="3479"/>
      <c r="EXZ12" s="3479"/>
      <c r="EYA12" s="3479"/>
      <c r="EYB12" s="3479"/>
      <c r="EYC12" s="3479"/>
      <c r="EYD12" s="3479"/>
      <c r="EYE12" s="3479"/>
      <c r="EYF12" s="3479"/>
      <c r="EYG12" s="3479"/>
      <c r="EYH12" s="3479"/>
      <c r="EYI12" s="3479"/>
      <c r="EYJ12" s="3479"/>
      <c r="EYK12" s="3479"/>
      <c r="EYL12" s="3479"/>
      <c r="EYM12" s="3479"/>
      <c r="EYN12" s="3479"/>
      <c r="EYO12" s="3479"/>
      <c r="EYP12" s="3479"/>
      <c r="EYQ12" s="3479"/>
      <c r="EYR12" s="3479"/>
      <c r="EYS12" s="3479"/>
      <c r="EYT12" s="3479"/>
      <c r="EYU12" s="3479"/>
      <c r="EYV12" s="3479"/>
      <c r="EYW12" s="3479"/>
      <c r="EYX12" s="3479"/>
      <c r="EYY12" s="3479"/>
      <c r="EYZ12" s="3479"/>
      <c r="EZA12" s="3479"/>
      <c r="EZB12" s="3479"/>
      <c r="EZC12" s="3479"/>
      <c r="EZD12" s="3479"/>
      <c r="EZE12" s="3479"/>
      <c r="EZF12" s="3479"/>
      <c r="EZG12" s="3479"/>
      <c r="EZH12" s="3479"/>
      <c r="EZI12" s="3479"/>
      <c r="EZJ12" s="3479"/>
      <c r="EZK12" s="3479"/>
      <c r="EZL12" s="3479"/>
      <c r="EZM12" s="3479"/>
      <c r="EZN12" s="3479"/>
      <c r="EZO12" s="3479"/>
      <c r="EZP12" s="3479"/>
      <c r="EZQ12" s="3479"/>
      <c r="EZR12" s="3479"/>
      <c r="EZS12" s="3479"/>
      <c r="EZT12" s="3479"/>
      <c r="EZU12" s="3479"/>
      <c r="EZV12" s="3479"/>
      <c r="EZW12" s="3479"/>
      <c r="EZX12" s="3479"/>
      <c r="EZY12" s="3479"/>
      <c r="EZZ12" s="3479"/>
      <c r="FAA12" s="3479"/>
      <c r="FAB12" s="3479"/>
      <c r="FAC12" s="3479"/>
      <c r="FAD12" s="3479"/>
      <c r="FAE12" s="3479"/>
      <c r="FAF12" s="3479"/>
      <c r="FAG12" s="3479"/>
      <c r="FAH12" s="3479"/>
      <c r="FAI12" s="3479"/>
      <c r="FAJ12" s="3479"/>
      <c r="FAK12" s="3479"/>
      <c r="FAL12" s="3479"/>
      <c r="FAM12" s="3479"/>
      <c r="FAN12" s="3479"/>
      <c r="FAO12" s="3479"/>
      <c r="FAP12" s="3479"/>
      <c r="FAQ12" s="3479"/>
      <c r="FAR12" s="3479"/>
      <c r="FAS12" s="3479"/>
      <c r="FAT12" s="3479"/>
      <c r="FAU12" s="3479"/>
      <c r="FAV12" s="3479"/>
      <c r="FAW12" s="3479"/>
      <c r="FAX12" s="3479"/>
      <c r="FAY12" s="3479"/>
      <c r="FAZ12" s="3479"/>
      <c r="FBA12" s="3479"/>
      <c r="FBB12" s="3479"/>
      <c r="FBC12" s="3479"/>
      <c r="FBD12" s="3479"/>
      <c r="FBE12" s="3479"/>
      <c r="FBF12" s="3479"/>
      <c r="FBG12" s="3479"/>
      <c r="FBH12" s="3479"/>
      <c r="FBI12" s="3479"/>
      <c r="FBJ12" s="3479"/>
      <c r="FBK12" s="3479"/>
      <c r="FBL12" s="3479"/>
      <c r="FBM12" s="3479"/>
      <c r="FBN12" s="3479"/>
      <c r="FBO12" s="3479"/>
      <c r="FBP12" s="3479"/>
      <c r="FBQ12" s="3479"/>
      <c r="FBR12" s="3479"/>
      <c r="FBS12" s="3479"/>
      <c r="FBT12" s="3479"/>
      <c r="FBU12" s="3479"/>
      <c r="FBV12" s="3479"/>
      <c r="FBW12" s="3479"/>
      <c r="FBX12" s="3479"/>
      <c r="FBY12" s="3479"/>
      <c r="FBZ12" s="3479"/>
      <c r="FCA12" s="3479"/>
      <c r="FCB12" s="3479"/>
      <c r="FCC12" s="3479"/>
      <c r="FCD12" s="3479"/>
      <c r="FCE12" s="3479"/>
      <c r="FCF12" s="3479"/>
      <c r="FCG12" s="3479"/>
      <c r="FCH12" s="3479"/>
      <c r="FCI12" s="3479"/>
      <c r="FCJ12" s="3479"/>
      <c r="FCK12" s="3479"/>
      <c r="FCL12" s="3479"/>
      <c r="FCM12" s="3479"/>
      <c r="FCN12" s="3479"/>
      <c r="FCO12" s="3479"/>
      <c r="FCP12" s="3479"/>
      <c r="FCQ12" s="3479"/>
      <c r="FCR12" s="3479"/>
      <c r="FCS12" s="3479"/>
      <c r="FCT12" s="3479"/>
      <c r="FCU12" s="3479"/>
      <c r="FCV12" s="3479"/>
      <c r="FCW12" s="3479"/>
      <c r="FCX12" s="3479"/>
      <c r="FCY12" s="3479"/>
      <c r="FCZ12" s="3479"/>
      <c r="FDA12" s="3479"/>
      <c r="FDB12" s="3479"/>
      <c r="FDC12" s="3479"/>
      <c r="FDD12" s="3479"/>
      <c r="FDE12" s="3479"/>
      <c r="FDF12" s="3479"/>
      <c r="FDG12" s="3479"/>
      <c r="FDH12" s="3479"/>
      <c r="FDI12" s="3479"/>
      <c r="FDJ12" s="3479"/>
      <c r="FDK12" s="3479"/>
      <c r="FDL12" s="3479"/>
      <c r="FDM12" s="3479"/>
      <c r="FDN12" s="3479"/>
      <c r="FDO12" s="3479"/>
      <c r="FDP12" s="3479"/>
      <c r="FDQ12" s="3479"/>
      <c r="FDR12" s="3479"/>
      <c r="FDS12" s="3479"/>
      <c r="FDT12" s="3479"/>
      <c r="FDU12" s="3479"/>
      <c r="FDV12" s="3479"/>
      <c r="FDW12" s="3479"/>
      <c r="FDX12" s="3479"/>
      <c r="FDY12" s="3479"/>
      <c r="FDZ12" s="3479"/>
      <c r="FEA12" s="3479"/>
      <c r="FEB12" s="3479"/>
      <c r="FEC12" s="3479"/>
      <c r="FED12" s="3479"/>
      <c r="FEE12" s="3479"/>
      <c r="FEF12" s="3479"/>
      <c r="FEG12" s="3479"/>
      <c r="FEH12" s="3479"/>
      <c r="FEI12" s="3479"/>
      <c r="FEJ12" s="3479"/>
      <c r="FEK12" s="3479"/>
      <c r="FEL12" s="3479"/>
      <c r="FEM12" s="3479"/>
      <c r="FEN12" s="3479"/>
      <c r="FEO12" s="3479"/>
      <c r="FEP12" s="3479"/>
      <c r="FEQ12" s="3479"/>
      <c r="FER12" s="3479"/>
      <c r="FES12" s="3479"/>
      <c r="FET12" s="3479"/>
      <c r="FEU12" s="3479"/>
      <c r="FEV12" s="3479"/>
      <c r="FEW12" s="3479"/>
      <c r="FEX12" s="3479"/>
      <c r="FEY12" s="3479"/>
      <c r="FEZ12" s="3479"/>
      <c r="FFA12" s="3479"/>
      <c r="FFB12" s="3479"/>
      <c r="FFC12" s="3479"/>
      <c r="FFD12" s="3479"/>
      <c r="FFE12" s="3479"/>
      <c r="FFF12" s="3479"/>
      <c r="FFG12" s="3479"/>
      <c r="FFH12" s="3479"/>
      <c r="FFI12" s="3479"/>
      <c r="FFJ12" s="3479"/>
      <c r="FFK12" s="3479"/>
      <c r="FFL12" s="3479"/>
      <c r="FFM12" s="3479"/>
      <c r="FFN12" s="3479"/>
      <c r="FFO12" s="3479"/>
      <c r="FFP12" s="3479"/>
      <c r="FFQ12" s="3479"/>
      <c r="FFR12" s="3479"/>
      <c r="FFS12" s="3479"/>
      <c r="FFT12" s="3479"/>
      <c r="FFU12" s="3479"/>
      <c r="FFV12" s="3479"/>
      <c r="FFW12" s="3479"/>
      <c r="FFX12" s="3479"/>
      <c r="FFY12" s="3479"/>
      <c r="FFZ12" s="3479"/>
      <c r="FGA12" s="3479"/>
      <c r="FGB12" s="3479"/>
      <c r="FGC12" s="3479"/>
      <c r="FGD12" s="3479"/>
      <c r="FGE12" s="3479"/>
      <c r="FGF12" s="3479"/>
      <c r="FGG12" s="3479"/>
      <c r="FGH12" s="3479"/>
      <c r="FGI12" s="3479"/>
      <c r="FGJ12" s="3479"/>
      <c r="FGK12" s="3479"/>
      <c r="FGL12" s="3479"/>
      <c r="FGM12" s="3479"/>
      <c r="FGN12" s="3479"/>
      <c r="FGO12" s="3479"/>
      <c r="FGP12" s="3479"/>
      <c r="FGQ12" s="3479"/>
      <c r="FGR12" s="3479"/>
      <c r="FGS12" s="3479"/>
      <c r="FGT12" s="3479"/>
      <c r="FGU12" s="3479"/>
      <c r="FGV12" s="3479"/>
      <c r="FGW12" s="3479"/>
      <c r="FGX12" s="3479"/>
      <c r="FGY12" s="3479"/>
      <c r="FGZ12" s="3479"/>
      <c r="FHA12" s="3479"/>
      <c r="FHB12" s="3479"/>
      <c r="FHC12" s="3479"/>
      <c r="FHD12" s="3479"/>
      <c r="FHE12" s="3479"/>
      <c r="FHF12" s="3479"/>
      <c r="FHG12" s="3479"/>
      <c r="FHH12" s="3479"/>
      <c r="FHI12" s="3479"/>
      <c r="FHJ12" s="3479"/>
      <c r="FHK12" s="3479"/>
      <c r="FHL12" s="3479"/>
      <c r="FHM12" s="3479"/>
      <c r="FHN12" s="3479"/>
      <c r="FHO12" s="3479"/>
      <c r="FHP12" s="3479"/>
      <c r="FHQ12" s="3479"/>
      <c r="FHR12" s="3479"/>
      <c r="FHS12" s="3479"/>
      <c r="FHT12" s="3479"/>
      <c r="FHU12" s="3479"/>
      <c r="FHV12" s="3479"/>
      <c r="FHW12" s="3479"/>
      <c r="FHX12" s="3479"/>
      <c r="FHY12" s="3479"/>
      <c r="FHZ12" s="3479"/>
      <c r="FIA12" s="3479"/>
      <c r="FIB12" s="3479"/>
      <c r="FIC12" s="3479"/>
      <c r="FID12" s="3479"/>
      <c r="FIE12" s="3479"/>
      <c r="FIF12" s="3479"/>
      <c r="FIG12" s="3479"/>
      <c r="FIH12" s="3479"/>
      <c r="FII12" s="3479"/>
      <c r="FIJ12" s="3479"/>
      <c r="FIK12" s="3479"/>
      <c r="FIL12" s="3479"/>
      <c r="FIM12" s="3479"/>
      <c r="FIN12" s="3479"/>
      <c r="FIO12" s="3479"/>
      <c r="FIP12" s="3479"/>
      <c r="FIQ12" s="3479"/>
      <c r="FIR12" s="3479"/>
      <c r="FIS12" s="3479"/>
      <c r="FIT12" s="3479"/>
      <c r="FIU12" s="3479"/>
      <c r="FIV12" s="3479"/>
      <c r="FIW12" s="3479"/>
      <c r="FIX12" s="3479"/>
      <c r="FIY12" s="3479"/>
      <c r="FIZ12" s="3479"/>
      <c r="FJA12" s="3479"/>
      <c r="FJB12" s="3479"/>
      <c r="FJC12" s="3479"/>
      <c r="FJD12" s="3479"/>
      <c r="FJE12" s="3479"/>
      <c r="FJF12" s="3479"/>
      <c r="FJG12" s="3479"/>
      <c r="FJH12" s="3479"/>
      <c r="FJI12" s="3479"/>
      <c r="FJJ12" s="3479"/>
      <c r="FJK12" s="3479"/>
      <c r="FJL12" s="3479"/>
      <c r="FJM12" s="3479"/>
      <c r="FJN12" s="3479"/>
      <c r="FJO12" s="3479"/>
      <c r="FJP12" s="3479"/>
      <c r="FJQ12" s="3479"/>
      <c r="FJR12" s="3479"/>
      <c r="FJS12" s="3479"/>
      <c r="FJT12" s="3479"/>
      <c r="FJU12" s="3479"/>
      <c r="FJV12" s="3479"/>
      <c r="FJW12" s="3479"/>
      <c r="FJX12" s="3479"/>
      <c r="FJY12" s="3479"/>
      <c r="FJZ12" s="3479"/>
      <c r="FKA12" s="3479"/>
      <c r="FKB12" s="3479"/>
      <c r="FKC12" s="3479"/>
      <c r="FKD12" s="3479"/>
      <c r="FKE12" s="3479"/>
      <c r="FKF12" s="3479"/>
      <c r="FKG12" s="3479"/>
      <c r="FKH12" s="3479"/>
      <c r="FKI12" s="3479"/>
      <c r="FKJ12" s="3479"/>
      <c r="FKK12" s="3479"/>
      <c r="FKL12" s="3479"/>
      <c r="FKM12" s="3479"/>
      <c r="FKN12" s="3479"/>
      <c r="FKO12" s="3479"/>
      <c r="FKP12" s="3479"/>
      <c r="FKQ12" s="3479"/>
      <c r="FKR12" s="3479"/>
      <c r="FKS12" s="3479"/>
      <c r="FKT12" s="3479"/>
      <c r="FKU12" s="3479"/>
      <c r="FKV12" s="3479"/>
      <c r="FKW12" s="3479"/>
      <c r="FKX12" s="3479"/>
      <c r="FKY12" s="3479"/>
      <c r="FKZ12" s="3479"/>
      <c r="FLA12" s="3479"/>
      <c r="FLB12" s="3479"/>
      <c r="FLC12" s="3479"/>
      <c r="FLD12" s="3479"/>
      <c r="FLE12" s="3479"/>
      <c r="FLF12" s="3479"/>
      <c r="FLG12" s="3479"/>
      <c r="FLH12" s="3479"/>
      <c r="FLI12" s="3479"/>
      <c r="FLJ12" s="3479"/>
      <c r="FLK12" s="3479"/>
      <c r="FLL12" s="3479"/>
      <c r="FLM12" s="3479"/>
      <c r="FLN12" s="3479"/>
      <c r="FLO12" s="3479"/>
      <c r="FLP12" s="3479"/>
      <c r="FLQ12" s="3479"/>
      <c r="FLR12" s="3479"/>
      <c r="FLS12" s="3479"/>
      <c r="FLT12" s="3479"/>
      <c r="FLU12" s="3479"/>
      <c r="FLV12" s="3479"/>
      <c r="FLW12" s="3479"/>
      <c r="FLX12" s="3479"/>
      <c r="FLY12" s="3479"/>
      <c r="FLZ12" s="3479"/>
      <c r="FMA12" s="3479"/>
      <c r="FMB12" s="3479"/>
      <c r="FMC12" s="3479"/>
      <c r="FMD12" s="3479"/>
      <c r="FME12" s="3479"/>
      <c r="FMF12" s="3479"/>
      <c r="FMG12" s="3479"/>
      <c r="FMH12" s="3479"/>
      <c r="FMI12" s="3479"/>
      <c r="FMJ12" s="3479"/>
      <c r="FMK12" s="3479"/>
      <c r="FML12" s="3479"/>
      <c r="FMM12" s="3479"/>
      <c r="FMN12" s="3479"/>
      <c r="FMO12" s="3479"/>
      <c r="FMP12" s="3479"/>
      <c r="FMQ12" s="3479"/>
      <c r="FMR12" s="3479"/>
      <c r="FMS12" s="3479"/>
      <c r="FMT12" s="3479"/>
      <c r="FMU12" s="3479"/>
      <c r="FMV12" s="3479"/>
      <c r="FMW12" s="3479"/>
      <c r="FMX12" s="3479"/>
      <c r="FMY12" s="3479"/>
      <c r="FMZ12" s="3479"/>
      <c r="FNA12" s="3479"/>
      <c r="FNB12" s="3479"/>
      <c r="FNC12" s="3479"/>
      <c r="FND12" s="3479"/>
      <c r="FNE12" s="3479"/>
      <c r="FNF12" s="3479"/>
      <c r="FNG12" s="3479"/>
      <c r="FNH12" s="3479"/>
      <c r="FNI12" s="3479"/>
      <c r="FNJ12" s="3479"/>
      <c r="FNK12" s="3479"/>
      <c r="FNL12" s="3479"/>
      <c r="FNM12" s="3479"/>
      <c r="FNN12" s="3479"/>
      <c r="FNO12" s="3479"/>
      <c r="FNP12" s="3479"/>
      <c r="FNQ12" s="3479"/>
      <c r="FNR12" s="3479"/>
      <c r="FNS12" s="3479"/>
      <c r="FNT12" s="3479"/>
      <c r="FNU12" s="3479"/>
      <c r="FNV12" s="3479"/>
      <c r="FNW12" s="3479"/>
      <c r="FNX12" s="3479"/>
      <c r="FNY12" s="3479"/>
      <c r="FNZ12" s="3479"/>
      <c r="FOA12" s="3479"/>
      <c r="FOB12" s="3479"/>
      <c r="FOC12" s="3479"/>
      <c r="FOD12" s="3479"/>
      <c r="FOE12" s="3479"/>
      <c r="FOF12" s="3479"/>
      <c r="FOG12" s="3479"/>
      <c r="FOH12" s="3479"/>
      <c r="FOI12" s="3479"/>
      <c r="FOJ12" s="3479"/>
      <c r="FOK12" s="3479"/>
      <c r="FOL12" s="3479"/>
      <c r="FOM12" s="3479"/>
      <c r="FON12" s="3479"/>
      <c r="FOO12" s="3479"/>
      <c r="FOP12" s="3479"/>
      <c r="FOQ12" s="3479"/>
      <c r="FOR12" s="3479"/>
      <c r="FOS12" s="3479"/>
      <c r="FOT12" s="3479"/>
      <c r="FOU12" s="3479"/>
      <c r="FOV12" s="3479"/>
      <c r="FOW12" s="3479"/>
      <c r="FOX12" s="3479"/>
      <c r="FOY12" s="3479"/>
      <c r="FOZ12" s="3479"/>
      <c r="FPA12" s="3479"/>
      <c r="FPB12" s="3479"/>
      <c r="FPC12" s="3479"/>
      <c r="FPD12" s="3479"/>
      <c r="FPE12" s="3479"/>
      <c r="FPF12" s="3479"/>
      <c r="FPG12" s="3479"/>
      <c r="FPH12" s="3479"/>
      <c r="FPI12" s="3479"/>
      <c r="FPJ12" s="3479"/>
      <c r="FPK12" s="3479"/>
      <c r="FPL12" s="3479"/>
      <c r="FPM12" s="3479"/>
      <c r="FPN12" s="3479"/>
      <c r="FPO12" s="3479"/>
      <c r="FPP12" s="3479"/>
      <c r="FPQ12" s="3479"/>
      <c r="FPR12" s="3479"/>
      <c r="FPS12" s="3479"/>
      <c r="FPT12" s="3479"/>
      <c r="FPU12" s="3479"/>
      <c r="FPV12" s="3479"/>
      <c r="FPW12" s="3479"/>
      <c r="FPX12" s="3479"/>
      <c r="FPY12" s="3479"/>
      <c r="FPZ12" s="3479"/>
      <c r="FQA12" s="3479"/>
      <c r="FQB12" s="3479"/>
      <c r="FQC12" s="3479"/>
      <c r="FQD12" s="3479"/>
      <c r="FQE12" s="3479"/>
      <c r="FQF12" s="3479"/>
      <c r="FQG12" s="3479"/>
      <c r="FQH12" s="3479"/>
      <c r="FQI12" s="3479"/>
      <c r="FQJ12" s="3479"/>
      <c r="FQK12" s="3479"/>
      <c r="FQL12" s="3479"/>
      <c r="FQM12" s="3479"/>
      <c r="FQN12" s="3479"/>
      <c r="FQO12" s="3479"/>
      <c r="FQP12" s="3479"/>
      <c r="FQQ12" s="3479"/>
      <c r="FQR12" s="3479"/>
      <c r="FQS12" s="3479"/>
      <c r="FQT12" s="3479"/>
      <c r="FQU12" s="3479"/>
      <c r="FQV12" s="3479"/>
      <c r="FQW12" s="3479"/>
      <c r="FQX12" s="3479"/>
      <c r="FQY12" s="3479"/>
      <c r="FQZ12" s="3479"/>
      <c r="FRA12" s="3479"/>
      <c r="FRB12" s="3479"/>
      <c r="FRC12" s="3479"/>
      <c r="FRD12" s="3479"/>
      <c r="FRE12" s="3479"/>
      <c r="FRF12" s="3479"/>
      <c r="FRG12" s="3479"/>
      <c r="FRH12" s="3479"/>
      <c r="FRI12" s="3479"/>
      <c r="FRJ12" s="3479"/>
      <c r="FRK12" s="3479"/>
      <c r="FRL12" s="3479"/>
      <c r="FRM12" s="3479"/>
      <c r="FRN12" s="3479"/>
      <c r="FRO12" s="3479"/>
      <c r="FRP12" s="3479"/>
      <c r="FRQ12" s="3479"/>
      <c r="FRR12" s="3479"/>
      <c r="FRS12" s="3479"/>
      <c r="FRT12" s="3479"/>
      <c r="FRU12" s="3479"/>
      <c r="FRV12" s="3479"/>
      <c r="FRW12" s="3479"/>
      <c r="FRX12" s="3479"/>
      <c r="FRY12" s="3479"/>
      <c r="FRZ12" s="3479"/>
      <c r="FSA12" s="3479"/>
      <c r="FSB12" s="3479"/>
      <c r="FSC12" s="3479"/>
      <c r="FSD12" s="3479"/>
      <c r="FSE12" s="3479"/>
      <c r="FSF12" s="3479"/>
      <c r="FSG12" s="3479"/>
      <c r="FSH12" s="3479"/>
      <c r="FSI12" s="3479"/>
      <c r="FSJ12" s="3479"/>
      <c r="FSK12" s="3479"/>
      <c r="FSL12" s="3479"/>
      <c r="FSM12" s="3479"/>
      <c r="FSN12" s="3479"/>
      <c r="FSO12" s="3479"/>
      <c r="FSP12" s="3479"/>
      <c r="FSQ12" s="3479"/>
      <c r="FSR12" s="3479"/>
      <c r="FSS12" s="3479"/>
      <c r="FST12" s="3479"/>
      <c r="FSU12" s="3479"/>
      <c r="FSV12" s="3479"/>
      <c r="FSW12" s="3479"/>
      <c r="FSX12" s="3479"/>
      <c r="FSY12" s="3479"/>
      <c r="FSZ12" s="3479"/>
      <c r="FTA12" s="3479"/>
      <c r="FTB12" s="3479"/>
      <c r="FTC12" s="3479"/>
      <c r="FTD12" s="3479"/>
      <c r="FTE12" s="3479"/>
      <c r="FTF12" s="3479"/>
      <c r="FTG12" s="3479"/>
      <c r="FTH12" s="3479"/>
      <c r="FTI12" s="3479"/>
      <c r="FTJ12" s="3479"/>
      <c r="FTK12" s="3479"/>
      <c r="FTL12" s="3479"/>
      <c r="FTM12" s="3479"/>
      <c r="FTN12" s="3479"/>
      <c r="FTO12" s="3479"/>
      <c r="FTP12" s="3479"/>
      <c r="FTQ12" s="3479"/>
      <c r="FTR12" s="3479"/>
      <c r="FTS12" s="3479"/>
      <c r="FTT12" s="3479"/>
      <c r="FTU12" s="3479"/>
      <c r="FTV12" s="3479"/>
      <c r="FTW12" s="3479"/>
      <c r="FTX12" s="3479"/>
      <c r="FTY12" s="3479"/>
      <c r="FTZ12" s="3479"/>
      <c r="FUA12" s="3479"/>
      <c r="FUB12" s="3479"/>
      <c r="FUC12" s="3479"/>
      <c r="FUD12" s="3479"/>
      <c r="FUE12" s="3479"/>
      <c r="FUF12" s="3479"/>
      <c r="FUG12" s="3479"/>
      <c r="FUH12" s="3479"/>
      <c r="FUI12" s="3479"/>
      <c r="FUJ12" s="3479"/>
      <c r="FUK12" s="3479"/>
      <c r="FUL12" s="3479"/>
      <c r="FUM12" s="3479"/>
      <c r="FUN12" s="3479"/>
      <c r="FUO12" s="3479"/>
      <c r="FUP12" s="3479"/>
      <c r="FUQ12" s="3479"/>
      <c r="FUR12" s="3479"/>
      <c r="FUS12" s="3479"/>
      <c r="FUT12" s="3479"/>
      <c r="FUU12" s="3479"/>
      <c r="FUV12" s="3479"/>
      <c r="FUW12" s="3479"/>
      <c r="FUX12" s="3479"/>
      <c r="FUY12" s="3479"/>
      <c r="FUZ12" s="3479"/>
      <c r="FVA12" s="3479"/>
      <c r="FVB12" s="3479"/>
      <c r="FVC12" s="3479"/>
      <c r="FVD12" s="3479"/>
      <c r="FVE12" s="3479"/>
      <c r="FVF12" s="3479"/>
      <c r="FVG12" s="3479"/>
      <c r="FVH12" s="3479"/>
      <c r="FVI12" s="3479"/>
      <c r="FVJ12" s="3479"/>
      <c r="FVK12" s="3479"/>
      <c r="FVL12" s="3479"/>
      <c r="FVM12" s="3479"/>
      <c r="FVN12" s="3479"/>
      <c r="FVO12" s="3479"/>
      <c r="FVP12" s="3479"/>
      <c r="FVQ12" s="3479"/>
      <c r="FVR12" s="3479"/>
      <c r="FVS12" s="3479"/>
      <c r="FVT12" s="3479"/>
      <c r="FVU12" s="3479"/>
      <c r="FVV12" s="3479"/>
      <c r="FVW12" s="3479"/>
      <c r="FVX12" s="3479"/>
      <c r="FVY12" s="3479"/>
      <c r="FVZ12" s="3479"/>
      <c r="FWA12" s="3479"/>
      <c r="FWB12" s="3479"/>
      <c r="FWC12" s="3479"/>
      <c r="FWD12" s="3479"/>
      <c r="FWE12" s="3479"/>
      <c r="FWF12" s="3479"/>
      <c r="FWG12" s="3479"/>
      <c r="FWH12" s="3479"/>
      <c r="FWI12" s="3479"/>
      <c r="FWJ12" s="3479"/>
      <c r="FWK12" s="3479"/>
      <c r="FWL12" s="3479"/>
      <c r="FWM12" s="3479"/>
      <c r="FWN12" s="3479"/>
      <c r="FWO12" s="3479"/>
      <c r="FWP12" s="3479"/>
      <c r="FWQ12" s="3479"/>
      <c r="FWR12" s="3479"/>
      <c r="FWS12" s="3479"/>
      <c r="FWT12" s="3479"/>
      <c r="FWU12" s="3479"/>
      <c r="FWV12" s="3479"/>
      <c r="FWW12" s="3479"/>
      <c r="FWX12" s="3479"/>
      <c r="FWY12" s="3479"/>
      <c r="FWZ12" s="3479"/>
      <c r="FXA12" s="3479"/>
      <c r="FXB12" s="3479"/>
      <c r="FXC12" s="3479"/>
      <c r="FXD12" s="3479"/>
      <c r="FXE12" s="3479"/>
      <c r="FXF12" s="3479"/>
      <c r="FXG12" s="3479"/>
      <c r="FXH12" s="3479"/>
      <c r="FXI12" s="3479"/>
      <c r="FXJ12" s="3479"/>
      <c r="FXK12" s="3479"/>
      <c r="FXL12" s="3479"/>
      <c r="FXM12" s="3479"/>
      <c r="FXN12" s="3479"/>
      <c r="FXO12" s="3479"/>
      <c r="FXP12" s="3479"/>
      <c r="FXQ12" s="3479"/>
      <c r="FXR12" s="3479"/>
      <c r="FXS12" s="3479"/>
      <c r="FXT12" s="3479"/>
      <c r="FXU12" s="3479"/>
      <c r="FXV12" s="3479"/>
      <c r="FXW12" s="3479"/>
      <c r="FXX12" s="3479"/>
      <c r="FXY12" s="3479"/>
      <c r="FXZ12" s="3479"/>
      <c r="FYA12" s="3479"/>
      <c r="FYB12" s="3479"/>
      <c r="FYC12" s="3479"/>
      <c r="FYD12" s="3479"/>
      <c r="FYE12" s="3479"/>
      <c r="FYF12" s="3479"/>
      <c r="FYG12" s="3479"/>
      <c r="FYH12" s="3479"/>
      <c r="FYI12" s="3479"/>
      <c r="FYJ12" s="3479"/>
      <c r="FYK12" s="3479"/>
      <c r="FYL12" s="3479"/>
      <c r="FYM12" s="3479"/>
      <c r="FYN12" s="3479"/>
      <c r="FYO12" s="3479"/>
      <c r="FYP12" s="3479"/>
      <c r="FYQ12" s="3479"/>
      <c r="FYR12" s="3479"/>
      <c r="FYS12" s="3479"/>
      <c r="FYT12" s="3479"/>
      <c r="FYU12" s="3479"/>
      <c r="FYV12" s="3479"/>
      <c r="FYW12" s="3479"/>
      <c r="FYX12" s="3479"/>
      <c r="FYY12" s="3479"/>
      <c r="FYZ12" s="3479"/>
      <c r="FZA12" s="3479"/>
      <c r="FZB12" s="3479"/>
      <c r="FZC12" s="3479"/>
      <c r="FZD12" s="3479"/>
      <c r="FZE12" s="3479"/>
      <c r="FZF12" s="3479"/>
      <c r="FZG12" s="3479"/>
      <c r="FZH12" s="3479"/>
      <c r="FZI12" s="3479"/>
      <c r="FZJ12" s="3479"/>
      <c r="FZK12" s="3479"/>
      <c r="FZL12" s="3479"/>
      <c r="FZM12" s="3479"/>
      <c r="FZN12" s="3479"/>
      <c r="FZO12" s="3479"/>
      <c r="FZP12" s="3479"/>
      <c r="FZQ12" s="3479"/>
      <c r="FZR12" s="3479"/>
      <c r="FZS12" s="3479"/>
      <c r="FZT12" s="3479"/>
      <c r="FZU12" s="3479"/>
      <c r="FZV12" s="3479"/>
      <c r="FZW12" s="3479"/>
      <c r="FZX12" s="3479"/>
      <c r="FZY12" s="3479"/>
      <c r="FZZ12" s="3479"/>
      <c r="GAA12" s="3479"/>
      <c r="GAB12" s="3479"/>
      <c r="GAC12" s="3479"/>
      <c r="GAD12" s="3479"/>
      <c r="GAE12" s="3479"/>
      <c r="GAF12" s="3479"/>
      <c r="GAG12" s="3479"/>
      <c r="GAH12" s="3479"/>
      <c r="GAI12" s="3479"/>
      <c r="GAJ12" s="3479"/>
      <c r="GAK12" s="3479"/>
      <c r="GAL12" s="3479"/>
      <c r="GAM12" s="3479"/>
      <c r="GAN12" s="3479"/>
      <c r="GAO12" s="3479"/>
      <c r="GAP12" s="3479"/>
      <c r="GAQ12" s="3479"/>
      <c r="GAR12" s="3479"/>
      <c r="GAS12" s="3479"/>
      <c r="GAT12" s="3479"/>
      <c r="GAU12" s="3479"/>
      <c r="GAV12" s="3479"/>
      <c r="GAW12" s="3479"/>
      <c r="GAX12" s="3479"/>
      <c r="GAY12" s="3479"/>
      <c r="GAZ12" s="3479"/>
      <c r="GBA12" s="3479"/>
      <c r="GBB12" s="3479"/>
      <c r="GBC12" s="3479"/>
      <c r="GBD12" s="3479"/>
      <c r="GBE12" s="3479"/>
      <c r="GBF12" s="3479"/>
      <c r="GBG12" s="3479"/>
      <c r="GBH12" s="3479"/>
      <c r="GBI12" s="3479"/>
      <c r="GBJ12" s="3479"/>
      <c r="GBK12" s="3479"/>
      <c r="GBL12" s="3479"/>
      <c r="GBM12" s="3479"/>
      <c r="GBN12" s="3479"/>
      <c r="GBO12" s="3479"/>
      <c r="GBP12" s="3479"/>
      <c r="GBQ12" s="3479"/>
      <c r="GBR12" s="3479"/>
      <c r="GBS12" s="3479"/>
      <c r="GBT12" s="3479"/>
      <c r="GBU12" s="3479"/>
      <c r="GBV12" s="3479"/>
      <c r="GBW12" s="3479"/>
      <c r="GBX12" s="3479"/>
      <c r="GBY12" s="3479"/>
      <c r="GBZ12" s="3479"/>
      <c r="GCA12" s="3479"/>
      <c r="GCB12" s="3479"/>
      <c r="GCC12" s="3479"/>
      <c r="GCD12" s="3479"/>
      <c r="GCE12" s="3479"/>
      <c r="GCF12" s="3479"/>
      <c r="GCG12" s="3479"/>
      <c r="GCH12" s="3479"/>
      <c r="GCI12" s="3479"/>
      <c r="GCJ12" s="3479"/>
      <c r="GCK12" s="3479"/>
      <c r="GCL12" s="3479"/>
      <c r="GCM12" s="3479"/>
      <c r="GCN12" s="3479"/>
      <c r="GCO12" s="3479"/>
      <c r="GCP12" s="3479"/>
      <c r="GCQ12" s="3479"/>
      <c r="GCR12" s="3479"/>
      <c r="GCS12" s="3479"/>
      <c r="GCT12" s="3479"/>
      <c r="GCU12" s="3479"/>
      <c r="GCV12" s="3479"/>
      <c r="GCW12" s="3479"/>
      <c r="GCX12" s="3479"/>
      <c r="GCY12" s="3479"/>
      <c r="GCZ12" s="3479"/>
      <c r="GDA12" s="3479"/>
      <c r="GDB12" s="3479"/>
      <c r="GDC12" s="3479"/>
      <c r="GDD12" s="3479"/>
      <c r="GDE12" s="3479"/>
      <c r="GDF12" s="3479"/>
      <c r="GDG12" s="3479"/>
      <c r="GDH12" s="3479"/>
      <c r="GDI12" s="3479"/>
      <c r="GDJ12" s="3479"/>
      <c r="GDK12" s="3479"/>
      <c r="GDL12" s="3479"/>
      <c r="GDM12" s="3479"/>
      <c r="GDN12" s="3479"/>
      <c r="GDO12" s="3479"/>
      <c r="GDP12" s="3479"/>
      <c r="GDQ12" s="3479"/>
      <c r="GDR12" s="3479"/>
      <c r="GDS12" s="3479"/>
      <c r="GDT12" s="3479"/>
      <c r="GDU12" s="3479"/>
      <c r="GDV12" s="3479"/>
      <c r="GDW12" s="3479"/>
      <c r="GDX12" s="3479"/>
      <c r="GDY12" s="3479"/>
      <c r="GDZ12" s="3479"/>
      <c r="GEA12" s="3479"/>
      <c r="GEB12" s="3479"/>
      <c r="GEC12" s="3479"/>
      <c r="GED12" s="3479"/>
      <c r="GEE12" s="3479"/>
      <c r="GEF12" s="3479"/>
      <c r="GEG12" s="3479"/>
      <c r="GEH12" s="3479"/>
      <c r="GEI12" s="3479"/>
      <c r="GEJ12" s="3479"/>
      <c r="GEK12" s="3479"/>
      <c r="GEL12" s="3479"/>
      <c r="GEM12" s="3479"/>
      <c r="GEN12" s="3479"/>
      <c r="GEO12" s="3479"/>
      <c r="GEP12" s="3479"/>
      <c r="GEQ12" s="3479"/>
      <c r="GER12" s="3479"/>
      <c r="GES12" s="3479"/>
      <c r="GET12" s="3479"/>
      <c r="GEU12" s="3479"/>
      <c r="GEV12" s="3479"/>
      <c r="GEW12" s="3479"/>
      <c r="GEX12" s="3479"/>
      <c r="GEY12" s="3479"/>
      <c r="GEZ12" s="3479"/>
      <c r="GFA12" s="3479"/>
      <c r="GFB12" s="3479"/>
      <c r="GFC12" s="3479"/>
      <c r="GFD12" s="3479"/>
      <c r="GFE12" s="3479"/>
      <c r="GFF12" s="3479"/>
      <c r="GFG12" s="3479"/>
      <c r="GFH12" s="3479"/>
      <c r="GFI12" s="3479"/>
      <c r="GFJ12" s="3479"/>
      <c r="GFK12" s="3479"/>
      <c r="GFL12" s="3479"/>
      <c r="GFM12" s="3479"/>
      <c r="GFN12" s="3479"/>
      <c r="GFO12" s="3479"/>
      <c r="GFP12" s="3479"/>
      <c r="GFQ12" s="3479"/>
      <c r="GFR12" s="3479"/>
      <c r="GFS12" s="3479"/>
      <c r="GFT12" s="3479"/>
      <c r="GFU12" s="3479"/>
      <c r="GFV12" s="3479"/>
      <c r="GFW12" s="3479"/>
      <c r="GFX12" s="3479"/>
      <c r="GFY12" s="3479"/>
      <c r="GFZ12" s="3479"/>
      <c r="GGA12" s="3479"/>
      <c r="GGB12" s="3479"/>
      <c r="GGC12" s="3479"/>
      <c r="GGD12" s="3479"/>
      <c r="GGE12" s="3479"/>
      <c r="GGF12" s="3479"/>
      <c r="GGG12" s="3479"/>
      <c r="GGH12" s="3479"/>
      <c r="GGI12" s="3479"/>
      <c r="GGJ12" s="3479"/>
      <c r="GGK12" s="3479"/>
      <c r="GGL12" s="3479"/>
      <c r="GGM12" s="3479"/>
      <c r="GGN12" s="3479"/>
      <c r="GGO12" s="3479"/>
      <c r="GGP12" s="3479"/>
      <c r="GGQ12" s="3479"/>
      <c r="GGR12" s="3479"/>
      <c r="GGS12" s="3479"/>
      <c r="GGT12" s="3479"/>
      <c r="GGU12" s="3479"/>
      <c r="GGV12" s="3479"/>
      <c r="GGW12" s="3479"/>
      <c r="GGX12" s="3479"/>
      <c r="GGY12" s="3479"/>
      <c r="GGZ12" s="3479"/>
      <c r="GHA12" s="3479"/>
      <c r="GHB12" s="3479"/>
      <c r="GHC12" s="3479"/>
      <c r="GHD12" s="3479"/>
      <c r="GHE12" s="3479"/>
      <c r="GHF12" s="3479"/>
      <c r="GHG12" s="3479"/>
      <c r="GHH12" s="3479"/>
      <c r="GHI12" s="3479"/>
      <c r="GHJ12" s="3479"/>
      <c r="GHK12" s="3479"/>
      <c r="GHL12" s="3479"/>
      <c r="GHM12" s="3479"/>
      <c r="GHN12" s="3479"/>
      <c r="GHO12" s="3479"/>
      <c r="GHP12" s="3479"/>
      <c r="GHQ12" s="3479"/>
      <c r="GHR12" s="3479"/>
      <c r="GHS12" s="3479"/>
      <c r="GHT12" s="3479"/>
      <c r="GHU12" s="3479"/>
      <c r="GHV12" s="3479"/>
      <c r="GHW12" s="3479"/>
      <c r="GHX12" s="3479"/>
      <c r="GHY12" s="3479"/>
      <c r="GHZ12" s="3479"/>
      <c r="GIA12" s="3479"/>
      <c r="GIB12" s="3479"/>
      <c r="GIC12" s="3479"/>
      <c r="GID12" s="3479"/>
      <c r="GIE12" s="3479"/>
      <c r="GIF12" s="3479"/>
      <c r="GIG12" s="3479"/>
      <c r="GIH12" s="3479"/>
      <c r="GII12" s="3479"/>
      <c r="GIJ12" s="3479"/>
      <c r="GIK12" s="3479"/>
      <c r="GIL12" s="3479"/>
      <c r="GIM12" s="3479"/>
      <c r="GIN12" s="3479"/>
      <c r="GIO12" s="3479"/>
      <c r="GIP12" s="3479"/>
      <c r="GIQ12" s="3479"/>
      <c r="GIR12" s="3479"/>
      <c r="GIS12" s="3479"/>
      <c r="GIT12" s="3479"/>
      <c r="GIU12" s="3479"/>
      <c r="GIV12" s="3479"/>
      <c r="GIW12" s="3479"/>
      <c r="GIX12" s="3479"/>
      <c r="GIY12" s="3479"/>
      <c r="GIZ12" s="3479"/>
      <c r="GJA12" s="3479"/>
      <c r="GJB12" s="3479"/>
      <c r="GJC12" s="3479"/>
      <c r="GJD12" s="3479"/>
      <c r="GJE12" s="3479"/>
      <c r="GJF12" s="3479"/>
      <c r="GJG12" s="3479"/>
      <c r="GJH12" s="3479"/>
      <c r="GJI12" s="3479"/>
      <c r="GJJ12" s="3479"/>
      <c r="GJK12" s="3479"/>
      <c r="GJL12" s="3479"/>
      <c r="GJM12" s="3479"/>
      <c r="GJN12" s="3479"/>
      <c r="GJO12" s="3479"/>
      <c r="GJP12" s="3479"/>
      <c r="GJQ12" s="3479"/>
      <c r="GJR12" s="3479"/>
      <c r="GJS12" s="3479"/>
      <c r="GJT12" s="3479"/>
      <c r="GJU12" s="3479"/>
      <c r="GJV12" s="3479"/>
      <c r="GJW12" s="3479"/>
      <c r="GJX12" s="3479"/>
      <c r="GJY12" s="3479"/>
      <c r="GJZ12" s="3479"/>
      <c r="GKA12" s="3479"/>
      <c r="GKB12" s="3479"/>
      <c r="GKC12" s="3479"/>
      <c r="GKD12" s="3479"/>
      <c r="GKE12" s="3479"/>
      <c r="GKF12" s="3479"/>
      <c r="GKG12" s="3479"/>
      <c r="GKH12" s="3479"/>
      <c r="GKI12" s="3479"/>
      <c r="GKJ12" s="3479"/>
      <c r="GKK12" s="3479"/>
      <c r="GKL12" s="3479"/>
      <c r="GKM12" s="3479"/>
      <c r="GKN12" s="3479"/>
      <c r="GKO12" s="3479"/>
      <c r="GKP12" s="3479"/>
      <c r="GKQ12" s="3479"/>
      <c r="GKR12" s="3479"/>
      <c r="GKS12" s="3479"/>
      <c r="GKT12" s="3479"/>
      <c r="GKU12" s="3479"/>
      <c r="GKV12" s="3479"/>
      <c r="GKW12" s="3479"/>
      <c r="GKX12" s="3479"/>
      <c r="GKY12" s="3479"/>
      <c r="GKZ12" s="3479"/>
      <c r="GLA12" s="3479"/>
      <c r="GLB12" s="3479"/>
      <c r="GLC12" s="3479"/>
      <c r="GLD12" s="3479"/>
      <c r="GLE12" s="3479"/>
      <c r="GLF12" s="3479"/>
      <c r="GLG12" s="3479"/>
      <c r="GLH12" s="3479"/>
      <c r="GLI12" s="3479"/>
      <c r="GLJ12" s="3479"/>
      <c r="GLK12" s="3479"/>
      <c r="GLL12" s="3479"/>
      <c r="GLM12" s="3479"/>
      <c r="GLN12" s="3479"/>
      <c r="GLO12" s="3479"/>
      <c r="GLP12" s="3479"/>
      <c r="GLQ12" s="3479"/>
      <c r="GLR12" s="3479"/>
      <c r="GLS12" s="3479"/>
      <c r="GLT12" s="3479"/>
      <c r="GLU12" s="3479"/>
      <c r="GLV12" s="3479"/>
      <c r="GLW12" s="3479"/>
      <c r="GLX12" s="3479"/>
      <c r="GLY12" s="3479"/>
      <c r="GLZ12" s="3479"/>
      <c r="GMA12" s="3479"/>
      <c r="GMB12" s="3479"/>
      <c r="GMC12" s="3479"/>
      <c r="GMD12" s="3479"/>
      <c r="GME12" s="3479"/>
      <c r="GMF12" s="3479"/>
      <c r="GMG12" s="3479"/>
      <c r="GMH12" s="3479"/>
      <c r="GMI12" s="3479"/>
      <c r="GMJ12" s="3479"/>
      <c r="GMK12" s="3479"/>
      <c r="GML12" s="3479"/>
      <c r="GMM12" s="3479"/>
      <c r="GMN12" s="3479"/>
      <c r="GMO12" s="3479"/>
      <c r="GMP12" s="3479"/>
      <c r="GMQ12" s="3479"/>
      <c r="GMR12" s="3479"/>
      <c r="GMS12" s="3479"/>
      <c r="GMT12" s="3479"/>
      <c r="GMU12" s="3479"/>
      <c r="GMV12" s="3479"/>
      <c r="GMW12" s="3479"/>
      <c r="GMX12" s="3479"/>
      <c r="GMY12" s="3479"/>
      <c r="GMZ12" s="3479"/>
      <c r="GNA12" s="3479"/>
      <c r="GNB12" s="3479"/>
      <c r="GNC12" s="3479"/>
      <c r="GND12" s="3479"/>
      <c r="GNE12" s="3479"/>
      <c r="GNF12" s="3479"/>
      <c r="GNG12" s="3479"/>
      <c r="GNH12" s="3479"/>
      <c r="GNI12" s="3479"/>
      <c r="GNJ12" s="3479"/>
      <c r="GNK12" s="3479"/>
      <c r="GNL12" s="3479"/>
      <c r="GNM12" s="3479"/>
      <c r="GNN12" s="3479"/>
      <c r="GNO12" s="3479"/>
      <c r="GNP12" s="3479"/>
      <c r="GNQ12" s="3479"/>
      <c r="GNR12" s="3479"/>
      <c r="GNS12" s="3479"/>
      <c r="GNT12" s="3479"/>
      <c r="GNU12" s="3479"/>
      <c r="GNV12" s="3479"/>
      <c r="GNW12" s="3479"/>
      <c r="GNX12" s="3479"/>
      <c r="GNY12" s="3479"/>
      <c r="GNZ12" s="3479"/>
      <c r="GOA12" s="3479"/>
      <c r="GOB12" s="3479"/>
      <c r="GOC12" s="3479"/>
      <c r="GOD12" s="3479"/>
      <c r="GOE12" s="3479"/>
      <c r="GOF12" s="3479"/>
      <c r="GOG12" s="3479"/>
      <c r="GOH12" s="3479"/>
      <c r="GOI12" s="3479"/>
      <c r="GOJ12" s="3479"/>
      <c r="GOK12" s="3479"/>
      <c r="GOL12" s="3479"/>
      <c r="GOM12" s="3479"/>
      <c r="GON12" s="3479"/>
      <c r="GOO12" s="3479"/>
      <c r="GOP12" s="3479"/>
      <c r="GOQ12" s="3479"/>
      <c r="GOR12" s="3479"/>
      <c r="GOS12" s="3479"/>
      <c r="GOT12" s="3479"/>
      <c r="GOU12" s="3479"/>
      <c r="GOV12" s="3479"/>
      <c r="GOW12" s="3479"/>
      <c r="GOX12" s="3479"/>
      <c r="GOY12" s="3479"/>
      <c r="GOZ12" s="3479"/>
      <c r="GPA12" s="3479"/>
      <c r="GPB12" s="3479"/>
      <c r="GPC12" s="3479"/>
      <c r="GPD12" s="3479"/>
      <c r="GPE12" s="3479"/>
      <c r="GPF12" s="3479"/>
      <c r="GPG12" s="3479"/>
      <c r="GPH12" s="3479"/>
      <c r="GPI12" s="3479"/>
      <c r="GPJ12" s="3479"/>
      <c r="GPK12" s="3479"/>
      <c r="GPL12" s="3479"/>
      <c r="GPM12" s="3479"/>
      <c r="GPN12" s="3479"/>
      <c r="GPO12" s="3479"/>
      <c r="GPP12" s="3479"/>
      <c r="GPQ12" s="3479"/>
      <c r="GPR12" s="3479"/>
      <c r="GPS12" s="3479"/>
      <c r="GPT12" s="3479"/>
      <c r="GPU12" s="3479"/>
      <c r="GPV12" s="3479"/>
      <c r="GPW12" s="3479"/>
      <c r="GPX12" s="3479"/>
      <c r="GPY12" s="3479"/>
      <c r="GPZ12" s="3479"/>
      <c r="GQA12" s="3479"/>
      <c r="GQB12" s="3479"/>
      <c r="GQC12" s="3479"/>
      <c r="GQD12" s="3479"/>
      <c r="GQE12" s="3479"/>
      <c r="GQF12" s="3479"/>
      <c r="GQG12" s="3479"/>
      <c r="GQH12" s="3479"/>
      <c r="GQI12" s="3479"/>
      <c r="GQJ12" s="3479"/>
      <c r="GQK12" s="3479"/>
      <c r="GQL12" s="3479"/>
      <c r="GQM12" s="3479"/>
      <c r="GQN12" s="3479"/>
      <c r="GQO12" s="3479"/>
      <c r="GQP12" s="3479"/>
      <c r="GQQ12" s="3479"/>
      <c r="GQR12" s="3479"/>
      <c r="GQS12" s="3479"/>
      <c r="GQT12" s="3479"/>
      <c r="GQU12" s="3479"/>
      <c r="GQV12" s="3479"/>
      <c r="GQW12" s="3479"/>
      <c r="GQX12" s="3479"/>
      <c r="GQY12" s="3479"/>
      <c r="GQZ12" s="3479"/>
      <c r="GRA12" s="3479"/>
      <c r="GRB12" s="3479"/>
      <c r="GRC12" s="3479"/>
      <c r="GRD12" s="3479"/>
      <c r="GRE12" s="3479"/>
      <c r="GRF12" s="3479"/>
      <c r="GRG12" s="3479"/>
      <c r="GRH12" s="3479"/>
      <c r="GRI12" s="3479"/>
      <c r="GRJ12" s="3479"/>
      <c r="GRK12" s="3479"/>
      <c r="GRL12" s="3479"/>
      <c r="GRM12" s="3479"/>
      <c r="GRN12" s="3479"/>
      <c r="GRO12" s="3479"/>
      <c r="GRP12" s="3479"/>
      <c r="GRQ12" s="3479"/>
      <c r="GRR12" s="3479"/>
      <c r="GRS12" s="3479"/>
      <c r="GRT12" s="3479"/>
      <c r="GRU12" s="3479"/>
      <c r="GRV12" s="3479"/>
      <c r="GRW12" s="3479"/>
      <c r="GRX12" s="3479"/>
      <c r="GRY12" s="3479"/>
      <c r="GRZ12" s="3479"/>
      <c r="GSA12" s="3479"/>
      <c r="GSB12" s="3479"/>
      <c r="GSC12" s="3479"/>
      <c r="GSD12" s="3479"/>
      <c r="GSE12" s="3479"/>
      <c r="GSF12" s="3479"/>
      <c r="GSG12" s="3479"/>
      <c r="GSH12" s="3479"/>
      <c r="GSI12" s="3479"/>
      <c r="GSJ12" s="3479"/>
      <c r="GSK12" s="3479"/>
      <c r="GSL12" s="3479"/>
      <c r="GSM12" s="3479"/>
      <c r="GSN12" s="3479"/>
      <c r="GSO12" s="3479"/>
      <c r="GSP12" s="3479"/>
      <c r="GSQ12" s="3479"/>
      <c r="GSR12" s="3479"/>
      <c r="GSS12" s="3479"/>
      <c r="GST12" s="3479"/>
      <c r="GSU12" s="3479"/>
      <c r="GSV12" s="3479"/>
      <c r="GSW12" s="3479"/>
      <c r="GSX12" s="3479"/>
      <c r="GSY12" s="3479"/>
      <c r="GSZ12" s="3479"/>
      <c r="GTA12" s="3479"/>
      <c r="GTB12" s="3479"/>
      <c r="GTC12" s="3479"/>
      <c r="GTD12" s="3479"/>
      <c r="GTE12" s="3479"/>
      <c r="GTF12" s="3479"/>
      <c r="GTG12" s="3479"/>
      <c r="GTH12" s="3479"/>
      <c r="GTI12" s="3479"/>
      <c r="GTJ12" s="3479"/>
      <c r="GTK12" s="3479"/>
      <c r="GTL12" s="3479"/>
      <c r="GTM12" s="3479"/>
      <c r="GTN12" s="3479"/>
      <c r="GTO12" s="3479"/>
      <c r="GTP12" s="3479"/>
      <c r="GTQ12" s="3479"/>
      <c r="GTR12" s="3479"/>
      <c r="GTS12" s="3479"/>
      <c r="GTT12" s="3479"/>
      <c r="GTU12" s="3479"/>
      <c r="GTV12" s="3479"/>
      <c r="GTW12" s="3479"/>
      <c r="GTX12" s="3479"/>
      <c r="GTY12" s="3479"/>
      <c r="GTZ12" s="3479"/>
      <c r="GUA12" s="3479"/>
      <c r="GUB12" s="3479"/>
      <c r="GUC12" s="3479"/>
      <c r="GUD12" s="3479"/>
      <c r="GUE12" s="3479"/>
      <c r="GUF12" s="3479"/>
      <c r="GUG12" s="3479"/>
      <c r="GUH12" s="3479"/>
      <c r="GUI12" s="3479"/>
      <c r="GUJ12" s="3479"/>
      <c r="GUK12" s="3479"/>
      <c r="GUL12" s="3479"/>
      <c r="GUM12" s="3479"/>
      <c r="GUN12" s="3479"/>
      <c r="GUO12" s="3479"/>
      <c r="GUP12" s="3479"/>
      <c r="GUQ12" s="3479"/>
      <c r="GUR12" s="3479"/>
      <c r="GUS12" s="3479"/>
      <c r="GUT12" s="3479"/>
      <c r="GUU12" s="3479"/>
      <c r="GUV12" s="3479"/>
      <c r="GUW12" s="3479"/>
      <c r="GUX12" s="3479"/>
      <c r="GUY12" s="3479"/>
      <c r="GUZ12" s="3479"/>
      <c r="GVA12" s="3479"/>
      <c r="GVB12" s="3479"/>
      <c r="GVC12" s="3479"/>
      <c r="GVD12" s="3479"/>
      <c r="GVE12" s="3479"/>
      <c r="GVF12" s="3479"/>
      <c r="GVG12" s="3479"/>
      <c r="GVH12" s="3479"/>
      <c r="GVI12" s="3479"/>
      <c r="GVJ12" s="3479"/>
      <c r="GVK12" s="3479"/>
      <c r="GVL12" s="3479"/>
      <c r="GVM12" s="3479"/>
      <c r="GVN12" s="3479"/>
      <c r="GVO12" s="3479"/>
      <c r="GVP12" s="3479"/>
      <c r="GVQ12" s="3479"/>
      <c r="GVR12" s="3479"/>
      <c r="GVS12" s="3479"/>
      <c r="GVT12" s="3479"/>
      <c r="GVU12" s="3479"/>
      <c r="GVV12" s="3479"/>
      <c r="GVW12" s="3479"/>
      <c r="GVX12" s="3479"/>
      <c r="GVY12" s="3479"/>
      <c r="GVZ12" s="3479"/>
      <c r="GWA12" s="3479"/>
      <c r="GWB12" s="3479"/>
      <c r="GWC12" s="3479"/>
      <c r="GWD12" s="3479"/>
      <c r="GWE12" s="3479"/>
      <c r="GWF12" s="3479"/>
      <c r="GWG12" s="3479"/>
      <c r="GWH12" s="3479"/>
      <c r="GWI12" s="3479"/>
      <c r="GWJ12" s="3479"/>
      <c r="GWK12" s="3479"/>
      <c r="GWL12" s="3479"/>
      <c r="GWM12" s="3479"/>
      <c r="GWN12" s="3479"/>
      <c r="GWO12" s="3479"/>
      <c r="GWP12" s="3479"/>
      <c r="GWQ12" s="3479"/>
      <c r="GWR12" s="3479"/>
      <c r="GWS12" s="3479"/>
      <c r="GWT12" s="3479"/>
      <c r="GWU12" s="3479"/>
      <c r="GWV12" s="3479"/>
      <c r="GWW12" s="3479"/>
      <c r="GWX12" s="3479"/>
      <c r="GWY12" s="3479"/>
      <c r="GWZ12" s="3479"/>
      <c r="GXA12" s="3479"/>
      <c r="GXB12" s="3479"/>
      <c r="GXC12" s="3479"/>
      <c r="GXD12" s="3479"/>
      <c r="GXE12" s="3479"/>
      <c r="GXF12" s="3479"/>
      <c r="GXG12" s="3479"/>
      <c r="GXH12" s="3479"/>
      <c r="GXI12" s="3479"/>
      <c r="GXJ12" s="3479"/>
      <c r="GXK12" s="3479"/>
      <c r="GXL12" s="3479"/>
      <c r="GXM12" s="3479"/>
      <c r="GXN12" s="3479"/>
      <c r="GXO12" s="3479"/>
      <c r="GXP12" s="3479"/>
      <c r="GXQ12" s="3479"/>
      <c r="GXR12" s="3479"/>
      <c r="GXS12" s="3479"/>
      <c r="GXT12" s="3479"/>
      <c r="GXU12" s="3479"/>
      <c r="GXV12" s="3479"/>
      <c r="GXW12" s="3479"/>
      <c r="GXX12" s="3479"/>
      <c r="GXY12" s="3479"/>
      <c r="GXZ12" s="3479"/>
      <c r="GYA12" s="3479"/>
      <c r="GYB12" s="3479"/>
      <c r="GYC12" s="3479"/>
      <c r="GYD12" s="3479"/>
      <c r="GYE12" s="3479"/>
      <c r="GYF12" s="3479"/>
      <c r="GYG12" s="3479"/>
      <c r="GYH12" s="3479"/>
      <c r="GYI12" s="3479"/>
      <c r="GYJ12" s="3479"/>
      <c r="GYK12" s="3479"/>
      <c r="GYL12" s="3479"/>
      <c r="GYM12" s="3479"/>
      <c r="GYN12" s="3479"/>
      <c r="GYO12" s="3479"/>
      <c r="GYP12" s="3479"/>
      <c r="GYQ12" s="3479"/>
      <c r="GYR12" s="3479"/>
      <c r="GYS12" s="3479"/>
      <c r="GYT12" s="3479"/>
      <c r="GYU12" s="3479"/>
      <c r="GYV12" s="3479"/>
      <c r="GYW12" s="3479"/>
      <c r="GYX12" s="3479"/>
      <c r="GYY12" s="3479"/>
      <c r="GYZ12" s="3479"/>
      <c r="GZA12" s="3479"/>
      <c r="GZB12" s="3479"/>
      <c r="GZC12" s="3479"/>
      <c r="GZD12" s="3479"/>
      <c r="GZE12" s="3479"/>
      <c r="GZF12" s="3479"/>
      <c r="GZG12" s="3479"/>
      <c r="GZH12" s="3479"/>
      <c r="GZI12" s="3479"/>
      <c r="GZJ12" s="3479"/>
      <c r="GZK12" s="3479"/>
      <c r="GZL12" s="3479"/>
      <c r="GZM12" s="3479"/>
      <c r="GZN12" s="3479"/>
      <c r="GZO12" s="3479"/>
      <c r="GZP12" s="3479"/>
      <c r="GZQ12" s="3479"/>
      <c r="GZR12" s="3479"/>
      <c r="GZS12" s="3479"/>
      <c r="GZT12" s="3479"/>
      <c r="GZU12" s="3479"/>
      <c r="GZV12" s="3479"/>
      <c r="GZW12" s="3479"/>
      <c r="GZX12" s="3479"/>
      <c r="GZY12" s="3479"/>
      <c r="GZZ12" s="3479"/>
      <c r="HAA12" s="3479"/>
      <c r="HAB12" s="3479"/>
      <c r="HAC12" s="3479"/>
      <c r="HAD12" s="3479"/>
      <c r="HAE12" s="3479"/>
      <c r="HAF12" s="3479"/>
      <c r="HAG12" s="3479"/>
      <c r="HAH12" s="3479"/>
      <c r="HAI12" s="3479"/>
      <c r="HAJ12" s="3479"/>
      <c r="HAK12" s="3479"/>
      <c r="HAL12" s="3479"/>
      <c r="HAM12" s="3479"/>
      <c r="HAN12" s="3479"/>
      <c r="HAO12" s="3479"/>
      <c r="HAP12" s="3479"/>
      <c r="HAQ12" s="3479"/>
      <c r="HAR12" s="3479"/>
      <c r="HAS12" s="3479"/>
      <c r="HAT12" s="3479"/>
      <c r="HAU12" s="3479"/>
      <c r="HAV12" s="3479"/>
      <c r="HAW12" s="3479"/>
      <c r="HAX12" s="3479"/>
      <c r="HAY12" s="3479"/>
      <c r="HAZ12" s="3479"/>
      <c r="HBA12" s="3479"/>
      <c r="HBB12" s="3479"/>
      <c r="HBC12" s="3479"/>
      <c r="HBD12" s="3479"/>
      <c r="HBE12" s="3479"/>
      <c r="HBF12" s="3479"/>
      <c r="HBG12" s="3479"/>
      <c r="HBH12" s="3479"/>
      <c r="HBI12" s="3479"/>
      <c r="HBJ12" s="3479"/>
      <c r="HBK12" s="3479"/>
      <c r="HBL12" s="3479"/>
      <c r="HBM12" s="3479"/>
      <c r="HBN12" s="3479"/>
      <c r="HBO12" s="3479"/>
      <c r="HBP12" s="3479"/>
      <c r="HBQ12" s="3479"/>
      <c r="HBR12" s="3479"/>
      <c r="HBS12" s="3479"/>
      <c r="HBT12" s="3479"/>
      <c r="HBU12" s="3479"/>
      <c r="HBV12" s="3479"/>
      <c r="HBW12" s="3479"/>
      <c r="HBX12" s="3479"/>
      <c r="HBY12" s="3479"/>
      <c r="HBZ12" s="3479"/>
      <c r="HCA12" s="3479"/>
      <c r="HCB12" s="3479"/>
      <c r="HCC12" s="3479"/>
      <c r="HCD12" s="3479"/>
      <c r="HCE12" s="3479"/>
      <c r="HCF12" s="3479"/>
      <c r="HCG12" s="3479"/>
      <c r="HCH12" s="3479"/>
      <c r="HCI12" s="3479"/>
      <c r="HCJ12" s="3479"/>
      <c r="HCK12" s="3479"/>
      <c r="HCL12" s="3479"/>
      <c r="HCM12" s="3479"/>
      <c r="HCN12" s="3479"/>
      <c r="HCO12" s="3479"/>
      <c r="HCP12" s="3479"/>
      <c r="HCQ12" s="3479"/>
      <c r="HCR12" s="3479"/>
      <c r="HCS12" s="3479"/>
      <c r="HCT12" s="3479"/>
      <c r="HCU12" s="3479"/>
      <c r="HCV12" s="3479"/>
      <c r="HCW12" s="3479"/>
      <c r="HCX12" s="3479"/>
      <c r="HCY12" s="3479"/>
      <c r="HCZ12" s="3479"/>
      <c r="HDA12" s="3479"/>
      <c r="HDB12" s="3479"/>
      <c r="HDC12" s="3479"/>
      <c r="HDD12" s="3479"/>
      <c r="HDE12" s="3479"/>
      <c r="HDF12" s="3479"/>
      <c r="HDG12" s="3479"/>
      <c r="HDH12" s="3479"/>
      <c r="HDI12" s="3479"/>
      <c r="HDJ12" s="3479"/>
      <c r="HDK12" s="3479"/>
      <c r="HDL12" s="3479"/>
      <c r="HDM12" s="3479"/>
      <c r="HDN12" s="3479"/>
      <c r="HDO12" s="3479"/>
      <c r="HDP12" s="3479"/>
      <c r="HDQ12" s="3479"/>
      <c r="HDR12" s="3479"/>
      <c r="HDS12" s="3479"/>
      <c r="HDT12" s="3479"/>
      <c r="HDU12" s="3479"/>
      <c r="HDV12" s="3479"/>
      <c r="HDW12" s="3479"/>
      <c r="HDX12" s="3479"/>
      <c r="HDY12" s="3479"/>
      <c r="HDZ12" s="3479"/>
      <c r="HEA12" s="3479"/>
      <c r="HEB12" s="3479"/>
      <c r="HEC12" s="3479"/>
      <c r="HED12" s="3479"/>
      <c r="HEE12" s="3479"/>
      <c r="HEF12" s="3479"/>
      <c r="HEG12" s="3479"/>
      <c r="HEH12" s="3479"/>
      <c r="HEI12" s="3479"/>
      <c r="HEJ12" s="3479"/>
      <c r="HEK12" s="3479"/>
      <c r="HEL12" s="3479"/>
      <c r="HEM12" s="3479"/>
      <c r="HEN12" s="3479"/>
      <c r="HEO12" s="3479"/>
      <c r="HEP12" s="3479"/>
      <c r="HEQ12" s="3479"/>
      <c r="HER12" s="3479"/>
      <c r="HES12" s="3479"/>
      <c r="HET12" s="3479"/>
      <c r="HEU12" s="3479"/>
      <c r="HEV12" s="3479"/>
      <c r="HEW12" s="3479"/>
      <c r="HEX12" s="3479"/>
      <c r="HEY12" s="3479"/>
      <c r="HEZ12" s="3479"/>
      <c r="HFA12" s="3479"/>
      <c r="HFB12" s="3479"/>
      <c r="HFC12" s="3479"/>
      <c r="HFD12" s="3479"/>
      <c r="HFE12" s="3479"/>
      <c r="HFF12" s="3479"/>
      <c r="HFG12" s="3479"/>
      <c r="HFH12" s="3479"/>
      <c r="HFI12" s="3479"/>
      <c r="HFJ12" s="3479"/>
      <c r="HFK12" s="3479"/>
      <c r="HFL12" s="3479"/>
      <c r="HFM12" s="3479"/>
      <c r="HFN12" s="3479"/>
      <c r="HFO12" s="3479"/>
      <c r="HFP12" s="3479"/>
      <c r="HFQ12" s="3479"/>
      <c r="HFR12" s="3479"/>
      <c r="HFS12" s="3479"/>
      <c r="HFT12" s="3479"/>
      <c r="HFU12" s="3479"/>
      <c r="HFV12" s="3479"/>
      <c r="HFW12" s="3479"/>
      <c r="HFX12" s="3479"/>
      <c r="HFY12" s="3479"/>
      <c r="HFZ12" s="3479"/>
      <c r="HGA12" s="3479"/>
      <c r="HGB12" s="3479"/>
      <c r="HGC12" s="3479"/>
      <c r="HGD12" s="3479"/>
      <c r="HGE12" s="3479"/>
      <c r="HGF12" s="3479"/>
      <c r="HGG12" s="3479"/>
      <c r="HGH12" s="3479"/>
      <c r="HGI12" s="3479"/>
      <c r="HGJ12" s="3479"/>
      <c r="HGK12" s="3479"/>
      <c r="HGL12" s="3479"/>
      <c r="HGM12" s="3479"/>
      <c r="HGN12" s="3479"/>
      <c r="HGO12" s="3479"/>
      <c r="HGP12" s="3479"/>
      <c r="HGQ12" s="3479"/>
      <c r="HGR12" s="3479"/>
      <c r="HGS12" s="3479"/>
      <c r="HGT12" s="3479"/>
      <c r="HGU12" s="3479"/>
      <c r="HGV12" s="3479"/>
      <c r="HGW12" s="3479"/>
      <c r="HGX12" s="3479"/>
      <c r="HGY12" s="3479"/>
      <c r="HGZ12" s="3479"/>
      <c r="HHA12" s="3479"/>
      <c r="HHB12" s="3479"/>
      <c r="HHC12" s="3479"/>
      <c r="HHD12" s="3479"/>
      <c r="HHE12" s="3479"/>
      <c r="HHF12" s="3479"/>
      <c r="HHG12" s="3479"/>
      <c r="HHH12" s="3479"/>
      <c r="HHI12" s="3479"/>
      <c r="HHJ12" s="3479"/>
      <c r="HHK12" s="3479"/>
      <c r="HHL12" s="3479"/>
      <c r="HHM12" s="3479"/>
      <c r="HHN12" s="3479"/>
      <c r="HHO12" s="3479"/>
      <c r="HHP12" s="3479"/>
      <c r="HHQ12" s="3479"/>
      <c r="HHR12" s="3479"/>
      <c r="HHS12" s="3479"/>
      <c r="HHT12" s="3479"/>
      <c r="HHU12" s="3479"/>
      <c r="HHV12" s="3479"/>
      <c r="HHW12" s="3479"/>
      <c r="HHX12" s="3479"/>
      <c r="HHY12" s="3479"/>
      <c r="HHZ12" s="3479"/>
      <c r="HIA12" s="3479"/>
      <c r="HIB12" s="3479"/>
      <c r="HIC12" s="3479"/>
      <c r="HID12" s="3479"/>
      <c r="HIE12" s="3479"/>
      <c r="HIF12" s="3479"/>
      <c r="HIG12" s="3479"/>
      <c r="HIH12" s="3479"/>
      <c r="HII12" s="3479"/>
      <c r="HIJ12" s="3479"/>
      <c r="HIK12" s="3479"/>
      <c r="HIL12" s="3479"/>
      <c r="HIM12" s="3479"/>
      <c r="HIN12" s="3479"/>
      <c r="HIO12" s="3479"/>
      <c r="HIP12" s="3479"/>
      <c r="HIQ12" s="3479"/>
      <c r="HIR12" s="3479"/>
      <c r="HIS12" s="3479"/>
      <c r="HIT12" s="3479"/>
      <c r="HIU12" s="3479"/>
      <c r="HIV12" s="3479"/>
      <c r="HIW12" s="3479"/>
      <c r="HIX12" s="3479"/>
      <c r="HIY12" s="3479"/>
      <c r="HIZ12" s="3479"/>
      <c r="HJA12" s="3479"/>
      <c r="HJB12" s="3479"/>
      <c r="HJC12" s="3479"/>
      <c r="HJD12" s="3479"/>
      <c r="HJE12" s="3479"/>
      <c r="HJF12" s="3479"/>
      <c r="HJG12" s="3479"/>
      <c r="HJH12" s="3479"/>
      <c r="HJI12" s="3479"/>
      <c r="HJJ12" s="3479"/>
      <c r="HJK12" s="3479"/>
      <c r="HJL12" s="3479"/>
      <c r="HJM12" s="3479"/>
      <c r="HJN12" s="3479"/>
      <c r="HJO12" s="3479"/>
      <c r="HJP12" s="3479"/>
      <c r="HJQ12" s="3479"/>
      <c r="HJR12" s="3479"/>
      <c r="HJS12" s="3479"/>
      <c r="HJT12" s="3479"/>
      <c r="HJU12" s="3479"/>
      <c r="HJV12" s="3479"/>
      <c r="HJW12" s="3479"/>
      <c r="HJX12" s="3479"/>
      <c r="HJY12" s="3479"/>
      <c r="HJZ12" s="3479"/>
      <c r="HKA12" s="3479"/>
      <c r="HKB12" s="3479"/>
      <c r="HKC12" s="3479"/>
      <c r="HKD12" s="3479"/>
      <c r="HKE12" s="3479"/>
      <c r="HKF12" s="3479"/>
      <c r="HKG12" s="3479"/>
      <c r="HKH12" s="3479"/>
      <c r="HKI12" s="3479"/>
      <c r="HKJ12" s="3479"/>
      <c r="HKK12" s="3479"/>
      <c r="HKL12" s="3479"/>
      <c r="HKM12" s="3479"/>
      <c r="HKN12" s="3479"/>
      <c r="HKO12" s="3479"/>
      <c r="HKP12" s="3479"/>
      <c r="HKQ12" s="3479"/>
      <c r="HKR12" s="3479"/>
      <c r="HKS12" s="3479"/>
      <c r="HKT12" s="3479"/>
      <c r="HKU12" s="3479"/>
      <c r="HKV12" s="3479"/>
      <c r="HKW12" s="3479"/>
      <c r="HKX12" s="3479"/>
      <c r="HKY12" s="3479"/>
      <c r="HKZ12" s="3479"/>
      <c r="HLA12" s="3479"/>
      <c r="HLB12" s="3479"/>
      <c r="HLC12" s="3479"/>
      <c r="HLD12" s="3479"/>
      <c r="HLE12" s="3479"/>
      <c r="HLF12" s="3479"/>
      <c r="HLG12" s="3479"/>
      <c r="HLH12" s="3479"/>
      <c r="HLI12" s="3479"/>
      <c r="HLJ12" s="3479"/>
      <c r="HLK12" s="3479"/>
      <c r="HLL12" s="3479"/>
      <c r="HLM12" s="3479"/>
      <c r="HLN12" s="3479"/>
      <c r="HLO12" s="3479"/>
      <c r="HLP12" s="3479"/>
      <c r="HLQ12" s="3479"/>
      <c r="HLR12" s="3479"/>
      <c r="HLS12" s="3479"/>
      <c r="HLT12" s="3479"/>
      <c r="HLU12" s="3479"/>
      <c r="HLV12" s="3479"/>
      <c r="HLW12" s="3479"/>
      <c r="HLX12" s="3479"/>
      <c r="HLY12" s="3479"/>
      <c r="HLZ12" s="3479"/>
      <c r="HMA12" s="3479"/>
      <c r="HMB12" s="3479"/>
      <c r="HMC12" s="3479"/>
      <c r="HMD12" s="3479"/>
      <c r="HME12" s="3479"/>
      <c r="HMF12" s="3479"/>
      <c r="HMG12" s="3479"/>
      <c r="HMH12" s="3479"/>
      <c r="HMI12" s="3479"/>
      <c r="HMJ12" s="3479"/>
      <c r="HMK12" s="3479"/>
      <c r="HML12" s="3479"/>
      <c r="HMM12" s="3479"/>
      <c r="HMN12" s="3479"/>
      <c r="HMO12" s="3479"/>
      <c r="HMP12" s="3479"/>
      <c r="HMQ12" s="3479"/>
      <c r="HMR12" s="3479"/>
      <c r="HMS12" s="3479"/>
      <c r="HMT12" s="3479"/>
      <c r="HMU12" s="3479"/>
      <c r="HMV12" s="3479"/>
      <c r="HMW12" s="3479"/>
      <c r="HMX12" s="3479"/>
      <c r="HMY12" s="3479"/>
      <c r="HMZ12" s="3479"/>
      <c r="HNA12" s="3479"/>
      <c r="HNB12" s="3479"/>
      <c r="HNC12" s="3479"/>
      <c r="HND12" s="3479"/>
      <c r="HNE12" s="3479"/>
      <c r="HNF12" s="3479"/>
      <c r="HNG12" s="3479"/>
      <c r="HNH12" s="3479"/>
      <c r="HNI12" s="3479"/>
      <c r="HNJ12" s="3479"/>
      <c r="HNK12" s="3479"/>
      <c r="HNL12" s="3479"/>
      <c r="HNM12" s="3479"/>
      <c r="HNN12" s="3479"/>
      <c r="HNO12" s="3479"/>
      <c r="HNP12" s="3479"/>
      <c r="HNQ12" s="3479"/>
      <c r="HNR12" s="3479"/>
      <c r="HNS12" s="3479"/>
      <c r="HNT12" s="3479"/>
      <c r="HNU12" s="3479"/>
      <c r="HNV12" s="3479"/>
      <c r="HNW12" s="3479"/>
      <c r="HNX12" s="3479"/>
      <c r="HNY12" s="3479"/>
      <c r="HNZ12" s="3479"/>
      <c r="HOA12" s="3479"/>
      <c r="HOB12" s="3479"/>
      <c r="HOC12" s="3479"/>
      <c r="HOD12" s="3479"/>
      <c r="HOE12" s="3479"/>
      <c r="HOF12" s="3479"/>
      <c r="HOG12" s="3479"/>
      <c r="HOH12" s="3479"/>
      <c r="HOI12" s="3479"/>
      <c r="HOJ12" s="3479"/>
      <c r="HOK12" s="3479"/>
      <c r="HOL12" s="3479"/>
      <c r="HOM12" s="3479"/>
      <c r="HON12" s="3479"/>
      <c r="HOO12" s="3479"/>
      <c r="HOP12" s="3479"/>
      <c r="HOQ12" s="3479"/>
      <c r="HOR12" s="3479"/>
      <c r="HOS12" s="3479"/>
      <c r="HOT12" s="3479"/>
      <c r="HOU12" s="3479"/>
      <c r="HOV12" s="3479"/>
      <c r="HOW12" s="3479"/>
      <c r="HOX12" s="3479"/>
      <c r="HOY12" s="3479"/>
      <c r="HOZ12" s="3479"/>
      <c r="HPA12" s="3479"/>
      <c r="HPB12" s="3479"/>
      <c r="HPC12" s="3479"/>
      <c r="HPD12" s="3479"/>
      <c r="HPE12" s="3479"/>
      <c r="HPF12" s="3479"/>
      <c r="HPG12" s="3479"/>
      <c r="HPH12" s="3479"/>
      <c r="HPI12" s="3479"/>
      <c r="HPJ12" s="3479"/>
      <c r="HPK12" s="3479"/>
      <c r="HPL12" s="3479"/>
      <c r="HPM12" s="3479"/>
      <c r="HPN12" s="3479"/>
      <c r="HPO12" s="3479"/>
      <c r="HPP12" s="3479"/>
      <c r="HPQ12" s="3479"/>
      <c r="HPR12" s="3479"/>
      <c r="HPS12" s="3479"/>
      <c r="HPT12" s="3479"/>
      <c r="HPU12" s="3479"/>
      <c r="HPV12" s="3479"/>
      <c r="HPW12" s="3479"/>
      <c r="HPX12" s="3479"/>
      <c r="HPY12" s="3479"/>
      <c r="HPZ12" s="3479"/>
      <c r="HQA12" s="3479"/>
      <c r="HQB12" s="3479"/>
      <c r="HQC12" s="3479"/>
      <c r="HQD12" s="3479"/>
      <c r="HQE12" s="3479"/>
      <c r="HQF12" s="3479"/>
      <c r="HQG12" s="3479"/>
      <c r="HQH12" s="3479"/>
      <c r="HQI12" s="3479"/>
      <c r="HQJ12" s="3479"/>
      <c r="HQK12" s="3479"/>
      <c r="HQL12" s="3479"/>
      <c r="HQM12" s="3479"/>
      <c r="HQN12" s="3479"/>
      <c r="HQO12" s="3479"/>
      <c r="HQP12" s="3479"/>
      <c r="HQQ12" s="3479"/>
      <c r="HQR12" s="3479"/>
      <c r="HQS12" s="3479"/>
      <c r="HQT12" s="3479"/>
      <c r="HQU12" s="3479"/>
      <c r="HQV12" s="3479"/>
      <c r="HQW12" s="3479"/>
      <c r="HQX12" s="3479"/>
      <c r="HQY12" s="3479"/>
      <c r="HQZ12" s="3479"/>
      <c r="HRA12" s="3479"/>
      <c r="HRB12" s="3479"/>
      <c r="HRC12" s="3479"/>
      <c r="HRD12" s="3479"/>
      <c r="HRE12" s="3479"/>
      <c r="HRF12" s="3479"/>
      <c r="HRG12" s="3479"/>
      <c r="HRH12" s="3479"/>
      <c r="HRI12" s="3479"/>
      <c r="HRJ12" s="3479"/>
      <c r="HRK12" s="3479"/>
      <c r="HRL12" s="3479"/>
      <c r="HRM12" s="3479"/>
      <c r="HRN12" s="3479"/>
      <c r="HRO12" s="3479"/>
      <c r="HRP12" s="3479"/>
      <c r="HRQ12" s="3479"/>
      <c r="HRR12" s="3479"/>
      <c r="HRS12" s="3479"/>
      <c r="HRT12" s="3479"/>
      <c r="HRU12" s="3479"/>
      <c r="HRV12" s="3479"/>
      <c r="HRW12" s="3479"/>
      <c r="HRX12" s="3479"/>
      <c r="HRY12" s="3479"/>
      <c r="HRZ12" s="3479"/>
      <c r="HSA12" s="3479"/>
      <c r="HSB12" s="3479"/>
      <c r="HSC12" s="3479"/>
      <c r="HSD12" s="3479"/>
      <c r="HSE12" s="3479"/>
      <c r="HSF12" s="3479"/>
      <c r="HSG12" s="3479"/>
      <c r="HSH12" s="3479"/>
      <c r="HSI12" s="3479"/>
      <c r="HSJ12" s="3479"/>
      <c r="HSK12" s="3479"/>
      <c r="HSL12" s="3479"/>
      <c r="HSM12" s="3479"/>
      <c r="HSN12" s="3479"/>
      <c r="HSO12" s="3479"/>
      <c r="HSP12" s="3479"/>
      <c r="HSQ12" s="3479"/>
      <c r="HSR12" s="3479"/>
      <c r="HSS12" s="3479"/>
      <c r="HST12" s="3479"/>
      <c r="HSU12" s="3479"/>
      <c r="HSV12" s="3479"/>
      <c r="HSW12" s="3479"/>
      <c r="HSX12" s="3479"/>
      <c r="HSY12" s="3479"/>
      <c r="HSZ12" s="3479"/>
      <c r="HTA12" s="3479"/>
      <c r="HTB12" s="3479"/>
      <c r="HTC12" s="3479"/>
      <c r="HTD12" s="3479"/>
      <c r="HTE12" s="3479"/>
      <c r="HTF12" s="3479"/>
      <c r="HTG12" s="3479"/>
      <c r="HTH12" s="3479"/>
      <c r="HTI12" s="3479"/>
      <c r="HTJ12" s="3479"/>
      <c r="HTK12" s="3479"/>
      <c r="HTL12" s="3479"/>
      <c r="HTM12" s="3479"/>
      <c r="HTN12" s="3479"/>
      <c r="HTO12" s="3479"/>
      <c r="HTP12" s="3479"/>
      <c r="HTQ12" s="3479"/>
      <c r="HTR12" s="3479"/>
      <c r="HTS12" s="3479"/>
      <c r="HTT12" s="3479"/>
      <c r="HTU12" s="3479"/>
      <c r="HTV12" s="3479"/>
      <c r="HTW12" s="3479"/>
      <c r="HTX12" s="3479"/>
      <c r="HTY12" s="3479"/>
      <c r="HTZ12" s="3479"/>
      <c r="HUA12" s="3479"/>
      <c r="HUB12" s="3479"/>
      <c r="HUC12" s="3479"/>
      <c r="HUD12" s="3479"/>
      <c r="HUE12" s="3479"/>
      <c r="HUF12" s="3479"/>
      <c r="HUG12" s="3479"/>
      <c r="HUH12" s="3479"/>
      <c r="HUI12" s="3479"/>
      <c r="HUJ12" s="3479"/>
      <c r="HUK12" s="3479"/>
      <c r="HUL12" s="3479"/>
      <c r="HUM12" s="3479"/>
      <c r="HUN12" s="3479"/>
      <c r="HUO12" s="3479"/>
      <c r="HUP12" s="3479"/>
      <c r="HUQ12" s="3479"/>
      <c r="HUR12" s="3479"/>
      <c r="HUS12" s="3479"/>
      <c r="HUT12" s="3479"/>
      <c r="HUU12" s="3479"/>
      <c r="HUV12" s="3479"/>
      <c r="HUW12" s="3479"/>
      <c r="HUX12" s="3479"/>
      <c r="HUY12" s="3479"/>
      <c r="HUZ12" s="3479"/>
      <c r="HVA12" s="3479"/>
      <c r="HVB12" s="3479"/>
      <c r="HVC12" s="3479"/>
      <c r="HVD12" s="3479"/>
      <c r="HVE12" s="3479"/>
      <c r="HVF12" s="3479"/>
      <c r="HVG12" s="3479"/>
      <c r="HVH12" s="3479"/>
      <c r="HVI12" s="3479"/>
      <c r="HVJ12" s="3479"/>
      <c r="HVK12" s="3479"/>
      <c r="HVL12" s="3479"/>
      <c r="HVM12" s="3479"/>
      <c r="HVN12" s="3479"/>
      <c r="HVO12" s="3479"/>
      <c r="HVP12" s="3479"/>
      <c r="HVQ12" s="3479"/>
      <c r="HVR12" s="3479"/>
      <c r="HVS12" s="3479"/>
      <c r="HVT12" s="3479"/>
      <c r="HVU12" s="3479"/>
      <c r="HVV12" s="3479"/>
      <c r="HVW12" s="3479"/>
      <c r="HVX12" s="3479"/>
      <c r="HVY12" s="3479"/>
      <c r="HVZ12" s="3479"/>
      <c r="HWA12" s="3479"/>
      <c r="HWB12" s="3479"/>
      <c r="HWC12" s="3479"/>
      <c r="HWD12" s="3479"/>
      <c r="HWE12" s="3479"/>
      <c r="HWF12" s="3479"/>
      <c r="HWG12" s="3479"/>
      <c r="HWH12" s="3479"/>
      <c r="HWI12" s="3479"/>
      <c r="HWJ12" s="3479"/>
      <c r="HWK12" s="3479"/>
      <c r="HWL12" s="3479"/>
      <c r="HWM12" s="3479"/>
      <c r="HWN12" s="3479"/>
      <c r="HWO12" s="3479"/>
      <c r="HWP12" s="3479"/>
      <c r="HWQ12" s="3479"/>
      <c r="HWR12" s="3479"/>
      <c r="HWS12" s="3479"/>
      <c r="HWT12" s="3479"/>
      <c r="HWU12" s="3479"/>
      <c r="HWV12" s="3479"/>
      <c r="HWW12" s="3479"/>
      <c r="HWX12" s="3479"/>
      <c r="HWY12" s="3479"/>
      <c r="HWZ12" s="3479"/>
      <c r="HXA12" s="3479"/>
      <c r="HXB12" s="3479"/>
      <c r="HXC12" s="3479"/>
      <c r="HXD12" s="3479"/>
      <c r="HXE12" s="3479"/>
      <c r="HXF12" s="3479"/>
      <c r="HXG12" s="3479"/>
      <c r="HXH12" s="3479"/>
      <c r="HXI12" s="3479"/>
      <c r="HXJ12" s="3479"/>
      <c r="HXK12" s="3479"/>
      <c r="HXL12" s="3479"/>
      <c r="HXM12" s="3479"/>
      <c r="HXN12" s="3479"/>
      <c r="HXO12" s="3479"/>
      <c r="HXP12" s="3479"/>
      <c r="HXQ12" s="3479"/>
      <c r="HXR12" s="3479"/>
      <c r="HXS12" s="3479"/>
      <c r="HXT12" s="3479"/>
      <c r="HXU12" s="3479"/>
      <c r="HXV12" s="3479"/>
      <c r="HXW12" s="3479"/>
      <c r="HXX12" s="3479"/>
      <c r="HXY12" s="3479"/>
      <c r="HXZ12" s="3479"/>
      <c r="HYA12" s="3479"/>
      <c r="HYB12" s="3479"/>
      <c r="HYC12" s="3479"/>
      <c r="HYD12" s="3479"/>
      <c r="HYE12" s="3479"/>
      <c r="HYF12" s="3479"/>
      <c r="HYG12" s="3479"/>
      <c r="HYH12" s="3479"/>
      <c r="HYI12" s="3479"/>
      <c r="HYJ12" s="3479"/>
      <c r="HYK12" s="3479"/>
      <c r="HYL12" s="3479"/>
      <c r="HYM12" s="3479"/>
      <c r="HYN12" s="3479"/>
      <c r="HYO12" s="3479"/>
      <c r="HYP12" s="3479"/>
      <c r="HYQ12" s="3479"/>
      <c r="HYR12" s="3479"/>
      <c r="HYS12" s="3479"/>
      <c r="HYT12" s="3479"/>
      <c r="HYU12" s="3479"/>
      <c r="HYV12" s="3479"/>
      <c r="HYW12" s="3479"/>
      <c r="HYX12" s="3479"/>
      <c r="HYY12" s="3479"/>
      <c r="HYZ12" s="3479"/>
      <c r="HZA12" s="3479"/>
      <c r="HZB12" s="3479"/>
      <c r="HZC12" s="3479"/>
      <c r="HZD12" s="3479"/>
      <c r="HZE12" s="3479"/>
      <c r="HZF12" s="3479"/>
      <c r="HZG12" s="3479"/>
      <c r="HZH12" s="3479"/>
      <c r="HZI12" s="3479"/>
      <c r="HZJ12" s="3479"/>
      <c r="HZK12" s="3479"/>
      <c r="HZL12" s="3479"/>
      <c r="HZM12" s="3479"/>
      <c r="HZN12" s="3479"/>
      <c r="HZO12" s="3479"/>
      <c r="HZP12" s="3479"/>
      <c r="HZQ12" s="3479"/>
      <c r="HZR12" s="3479"/>
      <c r="HZS12" s="3479"/>
      <c r="HZT12" s="3479"/>
      <c r="HZU12" s="3479"/>
      <c r="HZV12" s="3479"/>
      <c r="HZW12" s="3479"/>
      <c r="HZX12" s="3479"/>
      <c r="HZY12" s="3479"/>
      <c r="HZZ12" s="3479"/>
      <c r="IAA12" s="3479"/>
      <c r="IAB12" s="3479"/>
      <c r="IAC12" s="3479"/>
      <c r="IAD12" s="3479"/>
      <c r="IAE12" s="3479"/>
      <c r="IAF12" s="3479"/>
      <c r="IAG12" s="3479"/>
      <c r="IAH12" s="3479"/>
      <c r="IAI12" s="3479"/>
      <c r="IAJ12" s="3479"/>
      <c r="IAK12" s="3479"/>
      <c r="IAL12" s="3479"/>
      <c r="IAM12" s="3479"/>
      <c r="IAN12" s="3479"/>
      <c r="IAO12" s="3479"/>
      <c r="IAP12" s="3479"/>
      <c r="IAQ12" s="3479"/>
      <c r="IAR12" s="3479"/>
      <c r="IAS12" s="3479"/>
      <c r="IAT12" s="3479"/>
      <c r="IAU12" s="3479"/>
      <c r="IAV12" s="3479"/>
      <c r="IAW12" s="3479"/>
      <c r="IAX12" s="3479"/>
      <c r="IAY12" s="3479"/>
      <c r="IAZ12" s="3479"/>
      <c r="IBA12" s="3479"/>
      <c r="IBB12" s="3479"/>
      <c r="IBC12" s="3479"/>
      <c r="IBD12" s="3479"/>
      <c r="IBE12" s="3479"/>
      <c r="IBF12" s="3479"/>
      <c r="IBG12" s="3479"/>
      <c r="IBH12" s="3479"/>
      <c r="IBI12" s="3479"/>
      <c r="IBJ12" s="3479"/>
      <c r="IBK12" s="3479"/>
      <c r="IBL12" s="3479"/>
      <c r="IBM12" s="3479"/>
      <c r="IBN12" s="3479"/>
      <c r="IBO12" s="3479"/>
      <c r="IBP12" s="3479"/>
      <c r="IBQ12" s="3479"/>
      <c r="IBR12" s="3479"/>
      <c r="IBS12" s="3479"/>
      <c r="IBT12" s="3479"/>
      <c r="IBU12" s="3479"/>
      <c r="IBV12" s="3479"/>
      <c r="IBW12" s="3479"/>
      <c r="IBX12" s="3479"/>
      <c r="IBY12" s="3479"/>
      <c r="IBZ12" s="3479"/>
      <c r="ICA12" s="3479"/>
      <c r="ICB12" s="3479"/>
      <c r="ICC12" s="3479"/>
      <c r="ICD12" s="3479"/>
      <c r="ICE12" s="3479"/>
      <c r="ICF12" s="3479"/>
      <c r="ICG12" s="3479"/>
      <c r="ICH12" s="3479"/>
      <c r="ICI12" s="3479"/>
      <c r="ICJ12" s="3479"/>
      <c r="ICK12" s="3479"/>
      <c r="ICL12" s="3479"/>
      <c r="ICM12" s="3479"/>
      <c r="ICN12" s="3479"/>
      <c r="ICO12" s="3479"/>
      <c r="ICP12" s="3479"/>
      <c r="ICQ12" s="3479"/>
      <c r="ICR12" s="3479"/>
      <c r="ICS12" s="3479"/>
      <c r="ICT12" s="3479"/>
      <c r="ICU12" s="3479"/>
      <c r="ICV12" s="3479"/>
      <c r="ICW12" s="3479"/>
      <c r="ICX12" s="3479"/>
      <c r="ICY12" s="3479"/>
      <c r="ICZ12" s="3479"/>
      <c r="IDA12" s="3479"/>
      <c r="IDB12" s="3479"/>
      <c r="IDC12" s="3479"/>
      <c r="IDD12" s="3479"/>
      <c r="IDE12" s="3479"/>
      <c r="IDF12" s="3479"/>
      <c r="IDG12" s="3479"/>
      <c r="IDH12" s="3479"/>
      <c r="IDI12" s="3479"/>
      <c r="IDJ12" s="3479"/>
      <c r="IDK12" s="3479"/>
      <c r="IDL12" s="3479"/>
      <c r="IDM12" s="3479"/>
      <c r="IDN12" s="3479"/>
      <c r="IDO12" s="3479"/>
      <c r="IDP12" s="3479"/>
      <c r="IDQ12" s="3479"/>
      <c r="IDR12" s="3479"/>
      <c r="IDS12" s="3479"/>
      <c r="IDT12" s="3479"/>
      <c r="IDU12" s="3479"/>
      <c r="IDV12" s="3479"/>
      <c r="IDW12" s="3479"/>
      <c r="IDX12" s="3479"/>
      <c r="IDY12" s="3479"/>
      <c r="IDZ12" s="3479"/>
      <c r="IEA12" s="3479"/>
      <c r="IEB12" s="3479"/>
      <c r="IEC12" s="3479"/>
      <c r="IED12" s="3479"/>
      <c r="IEE12" s="3479"/>
      <c r="IEF12" s="3479"/>
      <c r="IEG12" s="3479"/>
      <c r="IEH12" s="3479"/>
      <c r="IEI12" s="3479"/>
      <c r="IEJ12" s="3479"/>
      <c r="IEK12" s="3479"/>
      <c r="IEL12" s="3479"/>
      <c r="IEM12" s="3479"/>
      <c r="IEN12" s="3479"/>
      <c r="IEO12" s="3479"/>
      <c r="IEP12" s="3479"/>
      <c r="IEQ12" s="3479"/>
      <c r="IER12" s="3479"/>
      <c r="IES12" s="3479"/>
      <c r="IET12" s="3479"/>
      <c r="IEU12" s="3479"/>
      <c r="IEV12" s="3479"/>
      <c r="IEW12" s="3479"/>
      <c r="IEX12" s="3479"/>
      <c r="IEY12" s="3479"/>
      <c r="IEZ12" s="3479"/>
      <c r="IFA12" s="3479"/>
      <c r="IFB12" s="3479"/>
      <c r="IFC12" s="3479"/>
      <c r="IFD12" s="3479"/>
      <c r="IFE12" s="3479"/>
      <c r="IFF12" s="3479"/>
      <c r="IFG12" s="3479"/>
      <c r="IFH12" s="3479"/>
      <c r="IFI12" s="3479"/>
      <c r="IFJ12" s="3479"/>
      <c r="IFK12" s="3479"/>
      <c r="IFL12" s="3479"/>
      <c r="IFM12" s="3479"/>
      <c r="IFN12" s="3479"/>
      <c r="IFO12" s="3479"/>
      <c r="IFP12" s="3479"/>
      <c r="IFQ12" s="3479"/>
      <c r="IFR12" s="3479"/>
      <c r="IFS12" s="3479"/>
      <c r="IFT12" s="3479"/>
      <c r="IFU12" s="3479"/>
      <c r="IFV12" s="3479"/>
      <c r="IFW12" s="3479"/>
      <c r="IFX12" s="3479"/>
      <c r="IFY12" s="3479"/>
      <c r="IFZ12" s="3479"/>
      <c r="IGA12" s="3479"/>
      <c r="IGB12" s="3479"/>
      <c r="IGC12" s="3479"/>
      <c r="IGD12" s="3479"/>
      <c r="IGE12" s="3479"/>
      <c r="IGF12" s="3479"/>
      <c r="IGG12" s="3479"/>
      <c r="IGH12" s="3479"/>
      <c r="IGI12" s="3479"/>
      <c r="IGJ12" s="3479"/>
      <c r="IGK12" s="3479"/>
      <c r="IGL12" s="3479"/>
      <c r="IGM12" s="3479"/>
      <c r="IGN12" s="3479"/>
      <c r="IGO12" s="3479"/>
      <c r="IGP12" s="3479"/>
      <c r="IGQ12" s="3479"/>
      <c r="IGR12" s="3479"/>
      <c r="IGS12" s="3479"/>
      <c r="IGT12" s="3479"/>
      <c r="IGU12" s="3479"/>
      <c r="IGV12" s="3479"/>
      <c r="IGW12" s="3479"/>
      <c r="IGX12" s="3479"/>
      <c r="IGY12" s="3479"/>
      <c r="IGZ12" s="3479"/>
      <c r="IHA12" s="3479"/>
      <c r="IHB12" s="3479"/>
      <c r="IHC12" s="3479"/>
      <c r="IHD12" s="3479"/>
      <c r="IHE12" s="3479"/>
      <c r="IHF12" s="3479"/>
      <c r="IHG12" s="3479"/>
      <c r="IHH12" s="3479"/>
      <c r="IHI12" s="3479"/>
      <c r="IHJ12" s="3479"/>
      <c r="IHK12" s="3479"/>
      <c r="IHL12" s="3479"/>
      <c r="IHM12" s="3479"/>
      <c r="IHN12" s="3479"/>
      <c r="IHO12" s="3479"/>
      <c r="IHP12" s="3479"/>
      <c r="IHQ12" s="3479"/>
      <c r="IHR12" s="3479"/>
      <c r="IHS12" s="3479"/>
      <c r="IHT12" s="3479"/>
      <c r="IHU12" s="3479"/>
      <c r="IHV12" s="3479"/>
      <c r="IHW12" s="3479"/>
      <c r="IHX12" s="3479"/>
      <c r="IHY12" s="3479"/>
      <c r="IHZ12" s="3479"/>
      <c r="IIA12" s="3479"/>
      <c r="IIB12" s="3479"/>
      <c r="IIC12" s="3479"/>
      <c r="IID12" s="3479"/>
      <c r="IIE12" s="3479"/>
      <c r="IIF12" s="3479"/>
      <c r="IIG12" s="3479"/>
      <c r="IIH12" s="3479"/>
      <c r="III12" s="3479"/>
      <c r="IIJ12" s="3479"/>
      <c r="IIK12" s="3479"/>
      <c r="IIL12" s="3479"/>
      <c r="IIM12" s="3479"/>
      <c r="IIN12" s="3479"/>
      <c r="IIO12" s="3479"/>
      <c r="IIP12" s="3479"/>
      <c r="IIQ12" s="3479"/>
      <c r="IIR12" s="3479"/>
      <c r="IIS12" s="3479"/>
      <c r="IIT12" s="3479"/>
      <c r="IIU12" s="3479"/>
      <c r="IIV12" s="3479"/>
      <c r="IIW12" s="3479"/>
      <c r="IIX12" s="3479"/>
      <c r="IIY12" s="3479"/>
      <c r="IIZ12" s="3479"/>
      <c r="IJA12" s="3479"/>
      <c r="IJB12" s="3479"/>
      <c r="IJC12" s="3479"/>
      <c r="IJD12" s="3479"/>
      <c r="IJE12" s="3479"/>
      <c r="IJF12" s="3479"/>
      <c r="IJG12" s="3479"/>
      <c r="IJH12" s="3479"/>
      <c r="IJI12" s="3479"/>
      <c r="IJJ12" s="3479"/>
      <c r="IJK12" s="3479"/>
      <c r="IJL12" s="3479"/>
      <c r="IJM12" s="3479"/>
      <c r="IJN12" s="3479"/>
      <c r="IJO12" s="3479"/>
      <c r="IJP12" s="3479"/>
      <c r="IJQ12" s="3479"/>
      <c r="IJR12" s="3479"/>
      <c r="IJS12" s="3479"/>
      <c r="IJT12" s="3479"/>
      <c r="IJU12" s="3479"/>
      <c r="IJV12" s="3479"/>
      <c r="IJW12" s="3479"/>
      <c r="IJX12" s="3479"/>
      <c r="IJY12" s="3479"/>
      <c r="IJZ12" s="3479"/>
      <c r="IKA12" s="3479"/>
      <c r="IKB12" s="3479"/>
      <c r="IKC12" s="3479"/>
      <c r="IKD12" s="3479"/>
      <c r="IKE12" s="3479"/>
      <c r="IKF12" s="3479"/>
      <c r="IKG12" s="3479"/>
      <c r="IKH12" s="3479"/>
      <c r="IKI12" s="3479"/>
      <c r="IKJ12" s="3479"/>
      <c r="IKK12" s="3479"/>
      <c r="IKL12" s="3479"/>
      <c r="IKM12" s="3479"/>
      <c r="IKN12" s="3479"/>
      <c r="IKO12" s="3479"/>
      <c r="IKP12" s="3479"/>
      <c r="IKQ12" s="3479"/>
      <c r="IKR12" s="3479"/>
      <c r="IKS12" s="3479"/>
      <c r="IKT12" s="3479"/>
      <c r="IKU12" s="3479"/>
      <c r="IKV12" s="3479"/>
      <c r="IKW12" s="3479"/>
      <c r="IKX12" s="3479"/>
      <c r="IKY12" s="3479"/>
      <c r="IKZ12" s="3479"/>
      <c r="ILA12" s="3479"/>
      <c r="ILB12" s="3479"/>
      <c r="ILC12" s="3479"/>
      <c r="ILD12" s="3479"/>
      <c r="ILE12" s="3479"/>
      <c r="ILF12" s="3479"/>
      <c r="ILG12" s="3479"/>
      <c r="ILH12" s="3479"/>
      <c r="ILI12" s="3479"/>
      <c r="ILJ12" s="3479"/>
      <c r="ILK12" s="3479"/>
      <c r="ILL12" s="3479"/>
      <c r="ILM12" s="3479"/>
      <c r="ILN12" s="3479"/>
      <c r="ILO12" s="3479"/>
      <c r="ILP12" s="3479"/>
      <c r="ILQ12" s="3479"/>
      <c r="ILR12" s="3479"/>
      <c r="ILS12" s="3479"/>
      <c r="ILT12" s="3479"/>
      <c r="ILU12" s="3479"/>
      <c r="ILV12" s="3479"/>
      <c r="ILW12" s="3479"/>
      <c r="ILX12" s="3479"/>
      <c r="ILY12" s="3479"/>
      <c r="ILZ12" s="3479"/>
      <c r="IMA12" s="3479"/>
      <c r="IMB12" s="3479"/>
      <c r="IMC12" s="3479"/>
      <c r="IMD12" s="3479"/>
      <c r="IME12" s="3479"/>
      <c r="IMF12" s="3479"/>
      <c r="IMG12" s="3479"/>
      <c r="IMH12" s="3479"/>
      <c r="IMI12" s="3479"/>
      <c r="IMJ12" s="3479"/>
      <c r="IMK12" s="3479"/>
      <c r="IML12" s="3479"/>
      <c r="IMM12" s="3479"/>
      <c r="IMN12" s="3479"/>
      <c r="IMO12" s="3479"/>
      <c r="IMP12" s="3479"/>
      <c r="IMQ12" s="3479"/>
      <c r="IMR12" s="3479"/>
      <c r="IMS12" s="3479"/>
      <c r="IMT12" s="3479"/>
      <c r="IMU12" s="3479"/>
      <c r="IMV12" s="3479"/>
      <c r="IMW12" s="3479"/>
      <c r="IMX12" s="3479"/>
      <c r="IMY12" s="3479"/>
      <c r="IMZ12" s="3479"/>
      <c r="INA12" s="3479"/>
      <c r="INB12" s="3479"/>
      <c r="INC12" s="3479"/>
      <c r="IND12" s="3479"/>
      <c r="INE12" s="3479"/>
      <c r="INF12" s="3479"/>
      <c r="ING12" s="3479"/>
      <c r="INH12" s="3479"/>
      <c r="INI12" s="3479"/>
      <c r="INJ12" s="3479"/>
      <c r="INK12" s="3479"/>
      <c r="INL12" s="3479"/>
      <c r="INM12" s="3479"/>
      <c r="INN12" s="3479"/>
      <c r="INO12" s="3479"/>
      <c r="INP12" s="3479"/>
      <c r="INQ12" s="3479"/>
      <c r="INR12" s="3479"/>
      <c r="INS12" s="3479"/>
      <c r="INT12" s="3479"/>
      <c r="INU12" s="3479"/>
      <c r="INV12" s="3479"/>
      <c r="INW12" s="3479"/>
      <c r="INX12" s="3479"/>
      <c r="INY12" s="3479"/>
      <c r="INZ12" s="3479"/>
      <c r="IOA12" s="3479"/>
      <c r="IOB12" s="3479"/>
      <c r="IOC12" s="3479"/>
      <c r="IOD12" s="3479"/>
      <c r="IOE12" s="3479"/>
      <c r="IOF12" s="3479"/>
      <c r="IOG12" s="3479"/>
      <c r="IOH12" s="3479"/>
      <c r="IOI12" s="3479"/>
      <c r="IOJ12" s="3479"/>
      <c r="IOK12" s="3479"/>
      <c r="IOL12" s="3479"/>
      <c r="IOM12" s="3479"/>
      <c r="ION12" s="3479"/>
      <c r="IOO12" s="3479"/>
      <c r="IOP12" s="3479"/>
      <c r="IOQ12" s="3479"/>
      <c r="IOR12" s="3479"/>
      <c r="IOS12" s="3479"/>
      <c r="IOT12" s="3479"/>
      <c r="IOU12" s="3479"/>
      <c r="IOV12" s="3479"/>
      <c r="IOW12" s="3479"/>
      <c r="IOX12" s="3479"/>
      <c r="IOY12" s="3479"/>
      <c r="IOZ12" s="3479"/>
      <c r="IPA12" s="3479"/>
      <c r="IPB12" s="3479"/>
      <c r="IPC12" s="3479"/>
      <c r="IPD12" s="3479"/>
      <c r="IPE12" s="3479"/>
      <c r="IPF12" s="3479"/>
      <c r="IPG12" s="3479"/>
      <c r="IPH12" s="3479"/>
      <c r="IPI12" s="3479"/>
      <c r="IPJ12" s="3479"/>
      <c r="IPK12" s="3479"/>
      <c r="IPL12" s="3479"/>
      <c r="IPM12" s="3479"/>
      <c r="IPN12" s="3479"/>
      <c r="IPO12" s="3479"/>
      <c r="IPP12" s="3479"/>
      <c r="IPQ12" s="3479"/>
      <c r="IPR12" s="3479"/>
      <c r="IPS12" s="3479"/>
      <c r="IPT12" s="3479"/>
      <c r="IPU12" s="3479"/>
      <c r="IPV12" s="3479"/>
      <c r="IPW12" s="3479"/>
      <c r="IPX12" s="3479"/>
      <c r="IPY12" s="3479"/>
      <c r="IPZ12" s="3479"/>
      <c r="IQA12" s="3479"/>
      <c r="IQB12" s="3479"/>
      <c r="IQC12" s="3479"/>
      <c r="IQD12" s="3479"/>
      <c r="IQE12" s="3479"/>
      <c r="IQF12" s="3479"/>
      <c r="IQG12" s="3479"/>
      <c r="IQH12" s="3479"/>
      <c r="IQI12" s="3479"/>
      <c r="IQJ12" s="3479"/>
      <c r="IQK12" s="3479"/>
      <c r="IQL12" s="3479"/>
      <c r="IQM12" s="3479"/>
      <c r="IQN12" s="3479"/>
      <c r="IQO12" s="3479"/>
      <c r="IQP12" s="3479"/>
      <c r="IQQ12" s="3479"/>
      <c r="IQR12" s="3479"/>
      <c r="IQS12" s="3479"/>
      <c r="IQT12" s="3479"/>
      <c r="IQU12" s="3479"/>
      <c r="IQV12" s="3479"/>
      <c r="IQW12" s="3479"/>
      <c r="IQX12" s="3479"/>
      <c r="IQY12" s="3479"/>
      <c r="IQZ12" s="3479"/>
      <c r="IRA12" s="3479"/>
      <c r="IRB12" s="3479"/>
      <c r="IRC12" s="3479"/>
      <c r="IRD12" s="3479"/>
      <c r="IRE12" s="3479"/>
      <c r="IRF12" s="3479"/>
      <c r="IRG12" s="3479"/>
      <c r="IRH12" s="3479"/>
      <c r="IRI12" s="3479"/>
      <c r="IRJ12" s="3479"/>
      <c r="IRK12" s="3479"/>
      <c r="IRL12" s="3479"/>
      <c r="IRM12" s="3479"/>
      <c r="IRN12" s="3479"/>
      <c r="IRO12" s="3479"/>
      <c r="IRP12" s="3479"/>
      <c r="IRQ12" s="3479"/>
      <c r="IRR12" s="3479"/>
      <c r="IRS12" s="3479"/>
      <c r="IRT12" s="3479"/>
      <c r="IRU12" s="3479"/>
      <c r="IRV12" s="3479"/>
      <c r="IRW12" s="3479"/>
      <c r="IRX12" s="3479"/>
      <c r="IRY12" s="3479"/>
      <c r="IRZ12" s="3479"/>
      <c r="ISA12" s="3479"/>
      <c r="ISB12" s="3479"/>
      <c r="ISC12" s="3479"/>
      <c r="ISD12" s="3479"/>
      <c r="ISE12" s="3479"/>
      <c r="ISF12" s="3479"/>
      <c r="ISG12" s="3479"/>
      <c r="ISH12" s="3479"/>
      <c r="ISI12" s="3479"/>
      <c r="ISJ12" s="3479"/>
      <c r="ISK12" s="3479"/>
      <c r="ISL12" s="3479"/>
      <c r="ISM12" s="3479"/>
      <c r="ISN12" s="3479"/>
      <c r="ISO12" s="3479"/>
      <c r="ISP12" s="3479"/>
      <c r="ISQ12" s="3479"/>
      <c r="ISR12" s="3479"/>
      <c r="ISS12" s="3479"/>
      <c r="IST12" s="3479"/>
      <c r="ISU12" s="3479"/>
      <c r="ISV12" s="3479"/>
      <c r="ISW12" s="3479"/>
      <c r="ISX12" s="3479"/>
      <c r="ISY12" s="3479"/>
      <c r="ISZ12" s="3479"/>
      <c r="ITA12" s="3479"/>
      <c r="ITB12" s="3479"/>
      <c r="ITC12" s="3479"/>
      <c r="ITD12" s="3479"/>
      <c r="ITE12" s="3479"/>
      <c r="ITF12" s="3479"/>
      <c r="ITG12" s="3479"/>
      <c r="ITH12" s="3479"/>
      <c r="ITI12" s="3479"/>
      <c r="ITJ12" s="3479"/>
      <c r="ITK12" s="3479"/>
      <c r="ITL12" s="3479"/>
      <c r="ITM12" s="3479"/>
      <c r="ITN12" s="3479"/>
      <c r="ITO12" s="3479"/>
      <c r="ITP12" s="3479"/>
      <c r="ITQ12" s="3479"/>
      <c r="ITR12" s="3479"/>
      <c r="ITS12" s="3479"/>
      <c r="ITT12" s="3479"/>
      <c r="ITU12" s="3479"/>
      <c r="ITV12" s="3479"/>
      <c r="ITW12" s="3479"/>
      <c r="ITX12" s="3479"/>
      <c r="ITY12" s="3479"/>
      <c r="ITZ12" s="3479"/>
      <c r="IUA12" s="3479"/>
      <c r="IUB12" s="3479"/>
      <c r="IUC12" s="3479"/>
      <c r="IUD12" s="3479"/>
      <c r="IUE12" s="3479"/>
      <c r="IUF12" s="3479"/>
      <c r="IUG12" s="3479"/>
      <c r="IUH12" s="3479"/>
      <c r="IUI12" s="3479"/>
      <c r="IUJ12" s="3479"/>
      <c r="IUK12" s="3479"/>
      <c r="IUL12" s="3479"/>
      <c r="IUM12" s="3479"/>
      <c r="IUN12" s="3479"/>
      <c r="IUO12" s="3479"/>
      <c r="IUP12" s="3479"/>
      <c r="IUQ12" s="3479"/>
      <c r="IUR12" s="3479"/>
      <c r="IUS12" s="3479"/>
      <c r="IUT12" s="3479"/>
      <c r="IUU12" s="3479"/>
      <c r="IUV12" s="3479"/>
      <c r="IUW12" s="3479"/>
      <c r="IUX12" s="3479"/>
      <c r="IUY12" s="3479"/>
      <c r="IUZ12" s="3479"/>
      <c r="IVA12" s="3479"/>
      <c r="IVB12" s="3479"/>
      <c r="IVC12" s="3479"/>
      <c r="IVD12" s="3479"/>
      <c r="IVE12" s="3479"/>
      <c r="IVF12" s="3479"/>
      <c r="IVG12" s="3479"/>
      <c r="IVH12" s="3479"/>
      <c r="IVI12" s="3479"/>
      <c r="IVJ12" s="3479"/>
      <c r="IVK12" s="3479"/>
      <c r="IVL12" s="3479"/>
      <c r="IVM12" s="3479"/>
      <c r="IVN12" s="3479"/>
      <c r="IVO12" s="3479"/>
      <c r="IVP12" s="3479"/>
      <c r="IVQ12" s="3479"/>
      <c r="IVR12" s="3479"/>
      <c r="IVS12" s="3479"/>
      <c r="IVT12" s="3479"/>
      <c r="IVU12" s="3479"/>
      <c r="IVV12" s="3479"/>
      <c r="IVW12" s="3479"/>
      <c r="IVX12" s="3479"/>
      <c r="IVY12" s="3479"/>
      <c r="IVZ12" s="3479"/>
      <c r="IWA12" s="3479"/>
      <c r="IWB12" s="3479"/>
      <c r="IWC12" s="3479"/>
      <c r="IWD12" s="3479"/>
      <c r="IWE12" s="3479"/>
      <c r="IWF12" s="3479"/>
      <c r="IWG12" s="3479"/>
      <c r="IWH12" s="3479"/>
      <c r="IWI12" s="3479"/>
      <c r="IWJ12" s="3479"/>
      <c r="IWK12" s="3479"/>
      <c r="IWL12" s="3479"/>
      <c r="IWM12" s="3479"/>
      <c r="IWN12" s="3479"/>
      <c r="IWO12" s="3479"/>
      <c r="IWP12" s="3479"/>
      <c r="IWQ12" s="3479"/>
      <c r="IWR12" s="3479"/>
      <c r="IWS12" s="3479"/>
      <c r="IWT12" s="3479"/>
      <c r="IWU12" s="3479"/>
      <c r="IWV12" s="3479"/>
      <c r="IWW12" s="3479"/>
      <c r="IWX12" s="3479"/>
      <c r="IWY12" s="3479"/>
      <c r="IWZ12" s="3479"/>
      <c r="IXA12" s="3479"/>
      <c r="IXB12" s="3479"/>
      <c r="IXC12" s="3479"/>
      <c r="IXD12" s="3479"/>
      <c r="IXE12" s="3479"/>
      <c r="IXF12" s="3479"/>
      <c r="IXG12" s="3479"/>
      <c r="IXH12" s="3479"/>
      <c r="IXI12" s="3479"/>
      <c r="IXJ12" s="3479"/>
      <c r="IXK12" s="3479"/>
      <c r="IXL12" s="3479"/>
      <c r="IXM12" s="3479"/>
      <c r="IXN12" s="3479"/>
      <c r="IXO12" s="3479"/>
      <c r="IXP12" s="3479"/>
      <c r="IXQ12" s="3479"/>
      <c r="IXR12" s="3479"/>
      <c r="IXS12" s="3479"/>
      <c r="IXT12" s="3479"/>
      <c r="IXU12" s="3479"/>
      <c r="IXV12" s="3479"/>
      <c r="IXW12" s="3479"/>
      <c r="IXX12" s="3479"/>
      <c r="IXY12" s="3479"/>
      <c r="IXZ12" s="3479"/>
      <c r="IYA12" s="3479"/>
      <c r="IYB12" s="3479"/>
      <c r="IYC12" s="3479"/>
      <c r="IYD12" s="3479"/>
      <c r="IYE12" s="3479"/>
      <c r="IYF12" s="3479"/>
      <c r="IYG12" s="3479"/>
      <c r="IYH12" s="3479"/>
      <c r="IYI12" s="3479"/>
      <c r="IYJ12" s="3479"/>
      <c r="IYK12" s="3479"/>
      <c r="IYL12" s="3479"/>
      <c r="IYM12" s="3479"/>
      <c r="IYN12" s="3479"/>
      <c r="IYO12" s="3479"/>
      <c r="IYP12" s="3479"/>
      <c r="IYQ12" s="3479"/>
      <c r="IYR12" s="3479"/>
      <c r="IYS12" s="3479"/>
      <c r="IYT12" s="3479"/>
      <c r="IYU12" s="3479"/>
      <c r="IYV12" s="3479"/>
      <c r="IYW12" s="3479"/>
      <c r="IYX12" s="3479"/>
      <c r="IYY12" s="3479"/>
      <c r="IYZ12" s="3479"/>
      <c r="IZA12" s="3479"/>
      <c r="IZB12" s="3479"/>
      <c r="IZC12" s="3479"/>
      <c r="IZD12" s="3479"/>
      <c r="IZE12" s="3479"/>
      <c r="IZF12" s="3479"/>
      <c r="IZG12" s="3479"/>
      <c r="IZH12" s="3479"/>
      <c r="IZI12" s="3479"/>
      <c r="IZJ12" s="3479"/>
      <c r="IZK12" s="3479"/>
      <c r="IZL12" s="3479"/>
      <c r="IZM12" s="3479"/>
      <c r="IZN12" s="3479"/>
      <c r="IZO12" s="3479"/>
      <c r="IZP12" s="3479"/>
      <c r="IZQ12" s="3479"/>
      <c r="IZR12" s="3479"/>
      <c r="IZS12" s="3479"/>
      <c r="IZT12" s="3479"/>
      <c r="IZU12" s="3479"/>
      <c r="IZV12" s="3479"/>
      <c r="IZW12" s="3479"/>
      <c r="IZX12" s="3479"/>
      <c r="IZY12" s="3479"/>
      <c r="IZZ12" s="3479"/>
      <c r="JAA12" s="3479"/>
      <c r="JAB12" s="3479"/>
      <c r="JAC12" s="3479"/>
      <c r="JAD12" s="3479"/>
      <c r="JAE12" s="3479"/>
      <c r="JAF12" s="3479"/>
      <c r="JAG12" s="3479"/>
      <c r="JAH12" s="3479"/>
      <c r="JAI12" s="3479"/>
      <c r="JAJ12" s="3479"/>
      <c r="JAK12" s="3479"/>
      <c r="JAL12" s="3479"/>
      <c r="JAM12" s="3479"/>
      <c r="JAN12" s="3479"/>
      <c r="JAO12" s="3479"/>
      <c r="JAP12" s="3479"/>
      <c r="JAQ12" s="3479"/>
      <c r="JAR12" s="3479"/>
      <c r="JAS12" s="3479"/>
      <c r="JAT12" s="3479"/>
      <c r="JAU12" s="3479"/>
      <c r="JAV12" s="3479"/>
      <c r="JAW12" s="3479"/>
      <c r="JAX12" s="3479"/>
      <c r="JAY12" s="3479"/>
      <c r="JAZ12" s="3479"/>
      <c r="JBA12" s="3479"/>
      <c r="JBB12" s="3479"/>
      <c r="JBC12" s="3479"/>
      <c r="JBD12" s="3479"/>
      <c r="JBE12" s="3479"/>
      <c r="JBF12" s="3479"/>
      <c r="JBG12" s="3479"/>
      <c r="JBH12" s="3479"/>
      <c r="JBI12" s="3479"/>
      <c r="JBJ12" s="3479"/>
      <c r="JBK12" s="3479"/>
      <c r="JBL12" s="3479"/>
      <c r="JBM12" s="3479"/>
      <c r="JBN12" s="3479"/>
      <c r="JBO12" s="3479"/>
      <c r="JBP12" s="3479"/>
      <c r="JBQ12" s="3479"/>
      <c r="JBR12" s="3479"/>
      <c r="JBS12" s="3479"/>
      <c r="JBT12" s="3479"/>
      <c r="JBU12" s="3479"/>
      <c r="JBV12" s="3479"/>
      <c r="JBW12" s="3479"/>
      <c r="JBX12" s="3479"/>
      <c r="JBY12" s="3479"/>
      <c r="JBZ12" s="3479"/>
      <c r="JCA12" s="3479"/>
      <c r="JCB12" s="3479"/>
      <c r="JCC12" s="3479"/>
      <c r="JCD12" s="3479"/>
      <c r="JCE12" s="3479"/>
      <c r="JCF12" s="3479"/>
      <c r="JCG12" s="3479"/>
      <c r="JCH12" s="3479"/>
      <c r="JCI12" s="3479"/>
      <c r="JCJ12" s="3479"/>
      <c r="JCK12" s="3479"/>
      <c r="JCL12" s="3479"/>
      <c r="JCM12" s="3479"/>
      <c r="JCN12" s="3479"/>
      <c r="JCO12" s="3479"/>
      <c r="JCP12" s="3479"/>
      <c r="JCQ12" s="3479"/>
      <c r="JCR12" s="3479"/>
      <c r="JCS12" s="3479"/>
      <c r="JCT12" s="3479"/>
      <c r="JCU12" s="3479"/>
      <c r="JCV12" s="3479"/>
      <c r="JCW12" s="3479"/>
      <c r="JCX12" s="3479"/>
      <c r="JCY12" s="3479"/>
      <c r="JCZ12" s="3479"/>
      <c r="JDA12" s="3479"/>
      <c r="JDB12" s="3479"/>
      <c r="JDC12" s="3479"/>
      <c r="JDD12" s="3479"/>
      <c r="JDE12" s="3479"/>
      <c r="JDF12" s="3479"/>
      <c r="JDG12" s="3479"/>
      <c r="JDH12" s="3479"/>
      <c r="JDI12" s="3479"/>
      <c r="JDJ12" s="3479"/>
      <c r="JDK12" s="3479"/>
      <c r="JDL12" s="3479"/>
      <c r="JDM12" s="3479"/>
      <c r="JDN12" s="3479"/>
      <c r="JDO12" s="3479"/>
      <c r="JDP12" s="3479"/>
      <c r="JDQ12" s="3479"/>
      <c r="JDR12" s="3479"/>
      <c r="JDS12" s="3479"/>
      <c r="JDT12" s="3479"/>
      <c r="JDU12" s="3479"/>
      <c r="JDV12" s="3479"/>
      <c r="JDW12" s="3479"/>
      <c r="JDX12" s="3479"/>
      <c r="JDY12" s="3479"/>
      <c r="JDZ12" s="3479"/>
      <c r="JEA12" s="3479"/>
      <c r="JEB12" s="3479"/>
      <c r="JEC12" s="3479"/>
      <c r="JED12" s="3479"/>
      <c r="JEE12" s="3479"/>
      <c r="JEF12" s="3479"/>
      <c r="JEG12" s="3479"/>
      <c r="JEH12" s="3479"/>
      <c r="JEI12" s="3479"/>
      <c r="JEJ12" s="3479"/>
      <c r="JEK12" s="3479"/>
      <c r="JEL12" s="3479"/>
      <c r="JEM12" s="3479"/>
      <c r="JEN12" s="3479"/>
      <c r="JEO12" s="3479"/>
      <c r="JEP12" s="3479"/>
      <c r="JEQ12" s="3479"/>
      <c r="JER12" s="3479"/>
      <c r="JES12" s="3479"/>
      <c r="JET12" s="3479"/>
      <c r="JEU12" s="3479"/>
      <c r="JEV12" s="3479"/>
      <c r="JEW12" s="3479"/>
      <c r="JEX12" s="3479"/>
      <c r="JEY12" s="3479"/>
      <c r="JEZ12" s="3479"/>
      <c r="JFA12" s="3479"/>
      <c r="JFB12" s="3479"/>
      <c r="JFC12" s="3479"/>
      <c r="JFD12" s="3479"/>
      <c r="JFE12" s="3479"/>
      <c r="JFF12" s="3479"/>
      <c r="JFG12" s="3479"/>
      <c r="JFH12" s="3479"/>
      <c r="JFI12" s="3479"/>
      <c r="JFJ12" s="3479"/>
      <c r="JFK12" s="3479"/>
      <c r="JFL12" s="3479"/>
      <c r="JFM12" s="3479"/>
      <c r="JFN12" s="3479"/>
      <c r="JFO12" s="3479"/>
      <c r="JFP12" s="3479"/>
      <c r="JFQ12" s="3479"/>
      <c r="JFR12" s="3479"/>
      <c r="JFS12" s="3479"/>
      <c r="JFT12" s="3479"/>
      <c r="JFU12" s="3479"/>
      <c r="JFV12" s="3479"/>
      <c r="JFW12" s="3479"/>
      <c r="JFX12" s="3479"/>
      <c r="JFY12" s="3479"/>
      <c r="JFZ12" s="3479"/>
      <c r="JGA12" s="3479"/>
      <c r="JGB12" s="3479"/>
      <c r="JGC12" s="3479"/>
      <c r="JGD12" s="3479"/>
      <c r="JGE12" s="3479"/>
      <c r="JGF12" s="3479"/>
      <c r="JGG12" s="3479"/>
      <c r="JGH12" s="3479"/>
      <c r="JGI12" s="3479"/>
      <c r="JGJ12" s="3479"/>
      <c r="JGK12" s="3479"/>
      <c r="JGL12" s="3479"/>
      <c r="JGM12" s="3479"/>
      <c r="JGN12" s="3479"/>
      <c r="JGO12" s="3479"/>
      <c r="JGP12" s="3479"/>
      <c r="JGQ12" s="3479"/>
      <c r="JGR12" s="3479"/>
      <c r="JGS12" s="3479"/>
      <c r="JGT12" s="3479"/>
      <c r="JGU12" s="3479"/>
      <c r="JGV12" s="3479"/>
      <c r="JGW12" s="3479"/>
      <c r="JGX12" s="3479"/>
      <c r="JGY12" s="3479"/>
      <c r="JGZ12" s="3479"/>
      <c r="JHA12" s="3479"/>
      <c r="JHB12" s="3479"/>
      <c r="JHC12" s="3479"/>
      <c r="JHD12" s="3479"/>
      <c r="JHE12" s="3479"/>
      <c r="JHF12" s="3479"/>
      <c r="JHG12" s="3479"/>
      <c r="JHH12" s="3479"/>
      <c r="JHI12" s="3479"/>
      <c r="JHJ12" s="3479"/>
      <c r="JHK12" s="3479"/>
      <c r="JHL12" s="3479"/>
      <c r="JHM12" s="3479"/>
      <c r="JHN12" s="3479"/>
      <c r="JHO12" s="3479"/>
      <c r="JHP12" s="3479"/>
      <c r="JHQ12" s="3479"/>
      <c r="JHR12" s="3479"/>
      <c r="JHS12" s="3479"/>
      <c r="JHT12" s="3479"/>
      <c r="JHU12" s="3479"/>
      <c r="JHV12" s="3479"/>
      <c r="JHW12" s="3479"/>
      <c r="JHX12" s="3479"/>
      <c r="JHY12" s="3479"/>
      <c r="JHZ12" s="3479"/>
      <c r="JIA12" s="3479"/>
      <c r="JIB12" s="3479"/>
      <c r="JIC12" s="3479"/>
      <c r="JID12" s="3479"/>
      <c r="JIE12" s="3479"/>
      <c r="JIF12" s="3479"/>
      <c r="JIG12" s="3479"/>
      <c r="JIH12" s="3479"/>
      <c r="JII12" s="3479"/>
      <c r="JIJ12" s="3479"/>
      <c r="JIK12" s="3479"/>
      <c r="JIL12" s="3479"/>
      <c r="JIM12" s="3479"/>
      <c r="JIN12" s="3479"/>
      <c r="JIO12" s="3479"/>
      <c r="JIP12" s="3479"/>
      <c r="JIQ12" s="3479"/>
      <c r="JIR12" s="3479"/>
      <c r="JIS12" s="3479"/>
      <c r="JIT12" s="3479"/>
      <c r="JIU12" s="3479"/>
      <c r="JIV12" s="3479"/>
      <c r="JIW12" s="3479"/>
      <c r="JIX12" s="3479"/>
      <c r="JIY12" s="3479"/>
      <c r="JIZ12" s="3479"/>
      <c r="JJA12" s="3479"/>
      <c r="JJB12" s="3479"/>
      <c r="JJC12" s="3479"/>
      <c r="JJD12" s="3479"/>
      <c r="JJE12" s="3479"/>
      <c r="JJF12" s="3479"/>
      <c r="JJG12" s="3479"/>
      <c r="JJH12" s="3479"/>
      <c r="JJI12" s="3479"/>
      <c r="JJJ12" s="3479"/>
      <c r="JJK12" s="3479"/>
      <c r="JJL12" s="3479"/>
      <c r="JJM12" s="3479"/>
      <c r="JJN12" s="3479"/>
      <c r="JJO12" s="3479"/>
      <c r="JJP12" s="3479"/>
      <c r="JJQ12" s="3479"/>
      <c r="JJR12" s="3479"/>
      <c r="JJS12" s="3479"/>
      <c r="JJT12" s="3479"/>
      <c r="JJU12" s="3479"/>
      <c r="JJV12" s="3479"/>
      <c r="JJW12" s="3479"/>
      <c r="JJX12" s="3479"/>
      <c r="JJY12" s="3479"/>
      <c r="JJZ12" s="3479"/>
      <c r="JKA12" s="3479"/>
      <c r="JKB12" s="3479"/>
      <c r="JKC12" s="3479"/>
      <c r="JKD12" s="3479"/>
      <c r="JKE12" s="3479"/>
      <c r="JKF12" s="3479"/>
      <c r="JKG12" s="3479"/>
      <c r="JKH12" s="3479"/>
      <c r="JKI12" s="3479"/>
      <c r="JKJ12" s="3479"/>
      <c r="JKK12" s="3479"/>
      <c r="JKL12" s="3479"/>
      <c r="JKM12" s="3479"/>
      <c r="JKN12" s="3479"/>
      <c r="JKO12" s="3479"/>
      <c r="JKP12" s="3479"/>
      <c r="JKQ12" s="3479"/>
      <c r="JKR12" s="3479"/>
      <c r="JKS12" s="3479"/>
      <c r="JKT12" s="3479"/>
      <c r="JKU12" s="3479"/>
      <c r="JKV12" s="3479"/>
      <c r="JKW12" s="3479"/>
      <c r="JKX12" s="3479"/>
      <c r="JKY12" s="3479"/>
      <c r="JKZ12" s="3479"/>
      <c r="JLA12" s="3479"/>
      <c r="JLB12" s="3479"/>
      <c r="JLC12" s="3479"/>
      <c r="JLD12" s="3479"/>
      <c r="JLE12" s="3479"/>
      <c r="JLF12" s="3479"/>
      <c r="JLG12" s="3479"/>
      <c r="JLH12" s="3479"/>
      <c r="JLI12" s="3479"/>
      <c r="JLJ12" s="3479"/>
      <c r="JLK12" s="3479"/>
      <c r="JLL12" s="3479"/>
      <c r="JLM12" s="3479"/>
      <c r="JLN12" s="3479"/>
      <c r="JLO12" s="3479"/>
      <c r="JLP12" s="3479"/>
      <c r="JLQ12" s="3479"/>
      <c r="JLR12" s="3479"/>
      <c r="JLS12" s="3479"/>
      <c r="JLT12" s="3479"/>
      <c r="JLU12" s="3479"/>
      <c r="JLV12" s="3479"/>
      <c r="JLW12" s="3479"/>
      <c r="JLX12" s="3479"/>
      <c r="JLY12" s="3479"/>
      <c r="JLZ12" s="3479"/>
      <c r="JMA12" s="3479"/>
      <c r="JMB12" s="3479"/>
      <c r="JMC12" s="3479"/>
      <c r="JMD12" s="3479"/>
      <c r="JME12" s="3479"/>
      <c r="JMF12" s="3479"/>
      <c r="JMG12" s="3479"/>
      <c r="JMH12" s="3479"/>
      <c r="JMI12" s="3479"/>
      <c r="JMJ12" s="3479"/>
      <c r="JMK12" s="3479"/>
      <c r="JML12" s="3479"/>
      <c r="JMM12" s="3479"/>
      <c r="JMN12" s="3479"/>
      <c r="JMO12" s="3479"/>
      <c r="JMP12" s="3479"/>
      <c r="JMQ12" s="3479"/>
      <c r="JMR12" s="3479"/>
      <c r="JMS12" s="3479"/>
      <c r="JMT12" s="3479"/>
      <c r="JMU12" s="3479"/>
      <c r="JMV12" s="3479"/>
      <c r="JMW12" s="3479"/>
      <c r="JMX12" s="3479"/>
      <c r="JMY12" s="3479"/>
      <c r="JMZ12" s="3479"/>
      <c r="JNA12" s="3479"/>
      <c r="JNB12" s="3479"/>
      <c r="JNC12" s="3479"/>
      <c r="JND12" s="3479"/>
      <c r="JNE12" s="3479"/>
      <c r="JNF12" s="3479"/>
      <c r="JNG12" s="3479"/>
      <c r="JNH12" s="3479"/>
      <c r="JNI12" s="3479"/>
      <c r="JNJ12" s="3479"/>
      <c r="JNK12" s="3479"/>
      <c r="JNL12" s="3479"/>
      <c r="JNM12" s="3479"/>
      <c r="JNN12" s="3479"/>
      <c r="JNO12" s="3479"/>
      <c r="JNP12" s="3479"/>
      <c r="JNQ12" s="3479"/>
      <c r="JNR12" s="3479"/>
      <c r="JNS12" s="3479"/>
      <c r="JNT12" s="3479"/>
      <c r="JNU12" s="3479"/>
      <c r="JNV12" s="3479"/>
      <c r="JNW12" s="3479"/>
      <c r="JNX12" s="3479"/>
      <c r="JNY12" s="3479"/>
      <c r="JNZ12" s="3479"/>
      <c r="JOA12" s="3479"/>
      <c r="JOB12" s="3479"/>
      <c r="JOC12" s="3479"/>
      <c r="JOD12" s="3479"/>
      <c r="JOE12" s="3479"/>
      <c r="JOF12" s="3479"/>
      <c r="JOG12" s="3479"/>
      <c r="JOH12" s="3479"/>
      <c r="JOI12" s="3479"/>
      <c r="JOJ12" s="3479"/>
      <c r="JOK12" s="3479"/>
      <c r="JOL12" s="3479"/>
      <c r="JOM12" s="3479"/>
      <c r="JON12" s="3479"/>
      <c r="JOO12" s="3479"/>
      <c r="JOP12" s="3479"/>
      <c r="JOQ12" s="3479"/>
      <c r="JOR12" s="3479"/>
      <c r="JOS12" s="3479"/>
      <c r="JOT12" s="3479"/>
      <c r="JOU12" s="3479"/>
      <c r="JOV12" s="3479"/>
      <c r="JOW12" s="3479"/>
      <c r="JOX12" s="3479"/>
      <c r="JOY12" s="3479"/>
      <c r="JOZ12" s="3479"/>
      <c r="JPA12" s="3479"/>
      <c r="JPB12" s="3479"/>
      <c r="JPC12" s="3479"/>
      <c r="JPD12" s="3479"/>
      <c r="JPE12" s="3479"/>
      <c r="JPF12" s="3479"/>
      <c r="JPG12" s="3479"/>
      <c r="JPH12" s="3479"/>
      <c r="JPI12" s="3479"/>
      <c r="JPJ12" s="3479"/>
      <c r="JPK12" s="3479"/>
      <c r="JPL12" s="3479"/>
      <c r="JPM12" s="3479"/>
      <c r="JPN12" s="3479"/>
      <c r="JPO12" s="3479"/>
      <c r="JPP12" s="3479"/>
      <c r="JPQ12" s="3479"/>
      <c r="JPR12" s="3479"/>
      <c r="JPS12" s="3479"/>
      <c r="JPT12" s="3479"/>
      <c r="JPU12" s="3479"/>
      <c r="JPV12" s="3479"/>
      <c r="JPW12" s="3479"/>
      <c r="JPX12" s="3479"/>
      <c r="JPY12" s="3479"/>
      <c r="JPZ12" s="3479"/>
      <c r="JQA12" s="3479"/>
      <c r="JQB12" s="3479"/>
      <c r="JQC12" s="3479"/>
      <c r="JQD12" s="3479"/>
      <c r="JQE12" s="3479"/>
      <c r="JQF12" s="3479"/>
      <c r="JQG12" s="3479"/>
      <c r="JQH12" s="3479"/>
      <c r="JQI12" s="3479"/>
      <c r="JQJ12" s="3479"/>
      <c r="JQK12" s="3479"/>
      <c r="JQL12" s="3479"/>
      <c r="JQM12" s="3479"/>
      <c r="JQN12" s="3479"/>
      <c r="JQO12" s="3479"/>
      <c r="JQP12" s="3479"/>
      <c r="JQQ12" s="3479"/>
      <c r="JQR12" s="3479"/>
      <c r="JQS12" s="3479"/>
      <c r="JQT12" s="3479"/>
      <c r="JQU12" s="3479"/>
      <c r="JQV12" s="3479"/>
      <c r="JQW12" s="3479"/>
      <c r="JQX12" s="3479"/>
      <c r="JQY12" s="3479"/>
      <c r="JQZ12" s="3479"/>
      <c r="JRA12" s="3479"/>
      <c r="JRB12" s="3479"/>
      <c r="JRC12" s="3479"/>
      <c r="JRD12" s="3479"/>
      <c r="JRE12" s="3479"/>
      <c r="JRF12" s="3479"/>
      <c r="JRG12" s="3479"/>
      <c r="JRH12" s="3479"/>
      <c r="JRI12" s="3479"/>
      <c r="JRJ12" s="3479"/>
      <c r="JRK12" s="3479"/>
      <c r="JRL12" s="3479"/>
      <c r="JRM12" s="3479"/>
      <c r="JRN12" s="3479"/>
      <c r="JRO12" s="3479"/>
      <c r="JRP12" s="3479"/>
      <c r="JRQ12" s="3479"/>
      <c r="JRR12" s="3479"/>
      <c r="JRS12" s="3479"/>
      <c r="JRT12" s="3479"/>
      <c r="JRU12" s="3479"/>
      <c r="JRV12" s="3479"/>
      <c r="JRW12" s="3479"/>
      <c r="JRX12" s="3479"/>
      <c r="JRY12" s="3479"/>
      <c r="JRZ12" s="3479"/>
      <c r="JSA12" s="3479"/>
      <c r="JSB12" s="3479"/>
      <c r="JSC12" s="3479"/>
      <c r="JSD12" s="3479"/>
      <c r="JSE12" s="3479"/>
      <c r="JSF12" s="3479"/>
      <c r="JSG12" s="3479"/>
      <c r="JSH12" s="3479"/>
      <c r="JSI12" s="3479"/>
      <c r="JSJ12" s="3479"/>
      <c r="JSK12" s="3479"/>
      <c r="JSL12" s="3479"/>
      <c r="JSM12" s="3479"/>
      <c r="JSN12" s="3479"/>
      <c r="JSO12" s="3479"/>
      <c r="JSP12" s="3479"/>
      <c r="JSQ12" s="3479"/>
      <c r="JSR12" s="3479"/>
      <c r="JSS12" s="3479"/>
      <c r="JST12" s="3479"/>
      <c r="JSU12" s="3479"/>
      <c r="JSV12" s="3479"/>
      <c r="JSW12" s="3479"/>
      <c r="JSX12" s="3479"/>
      <c r="JSY12" s="3479"/>
      <c r="JSZ12" s="3479"/>
      <c r="JTA12" s="3479"/>
      <c r="JTB12" s="3479"/>
      <c r="JTC12" s="3479"/>
      <c r="JTD12" s="3479"/>
      <c r="JTE12" s="3479"/>
      <c r="JTF12" s="3479"/>
      <c r="JTG12" s="3479"/>
      <c r="JTH12" s="3479"/>
      <c r="JTI12" s="3479"/>
      <c r="JTJ12" s="3479"/>
      <c r="JTK12" s="3479"/>
      <c r="JTL12" s="3479"/>
      <c r="JTM12" s="3479"/>
      <c r="JTN12" s="3479"/>
      <c r="JTO12" s="3479"/>
      <c r="JTP12" s="3479"/>
      <c r="JTQ12" s="3479"/>
      <c r="JTR12" s="3479"/>
      <c r="JTS12" s="3479"/>
      <c r="JTT12" s="3479"/>
      <c r="JTU12" s="3479"/>
      <c r="JTV12" s="3479"/>
      <c r="JTW12" s="3479"/>
      <c r="JTX12" s="3479"/>
      <c r="JTY12" s="3479"/>
      <c r="JTZ12" s="3479"/>
      <c r="JUA12" s="3479"/>
      <c r="JUB12" s="3479"/>
      <c r="JUC12" s="3479"/>
      <c r="JUD12" s="3479"/>
      <c r="JUE12" s="3479"/>
      <c r="JUF12" s="3479"/>
      <c r="JUG12" s="3479"/>
      <c r="JUH12" s="3479"/>
      <c r="JUI12" s="3479"/>
      <c r="JUJ12" s="3479"/>
      <c r="JUK12" s="3479"/>
      <c r="JUL12" s="3479"/>
      <c r="JUM12" s="3479"/>
      <c r="JUN12" s="3479"/>
      <c r="JUO12" s="3479"/>
      <c r="JUP12" s="3479"/>
      <c r="JUQ12" s="3479"/>
      <c r="JUR12" s="3479"/>
      <c r="JUS12" s="3479"/>
      <c r="JUT12" s="3479"/>
      <c r="JUU12" s="3479"/>
      <c r="JUV12" s="3479"/>
      <c r="JUW12" s="3479"/>
      <c r="JUX12" s="3479"/>
      <c r="JUY12" s="3479"/>
      <c r="JUZ12" s="3479"/>
      <c r="JVA12" s="3479"/>
      <c r="JVB12" s="3479"/>
      <c r="JVC12" s="3479"/>
      <c r="JVD12" s="3479"/>
      <c r="JVE12" s="3479"/>
      <c r="JVF12" s="3479"/>
      <c r="JVG12" s="3479"/>
      <c r="JVH12" s="3479"/>
      <c r="JVI12" s="3479"/>
      <c r="JVJ12" s="3479"/>
      <c r="JVK12" s="3479"/>
      <c r="JVL12" s="3479"/>
      <c r="JVM12" s="3479"/>
      <c r="JVN12" s="3479"/>
      <c r="JVO12" s="3479"/>
      <c r="JVP12" s="3479"/>
      <c r="JVQ12" s="3479"/>
      <c r="JVR12" s="3479"/>
      <c r="JVS12" s="3479"/>
      <c r="JVT12" s="3479"/>
      <c r="JVU12" s="3479"/>
      <c r="JVV12" s="3479"/>
      <c r="JVW12" s="3479"/>
      <c r="JVX12" s="3479"/>
      <c r="JVY12" s="3479"/>
      <c r="JVZ12" s="3479"/>
      <c r="JWA12" s="3479"/>
      <c r="JWB12" s="3479"/>
      <c r="JWC12" s="3479"/>
      <c r="JWD12" s="3479"/>
      <c r="JWE12" s="3479"/>
      <c r="JWF12" s="3479"/>
      <c r="JWG12" s="3479"/>
      <c r="JWH12" s="3479"/>
      <c r="JWI12" s="3479"/>
      <c r="JWJ12" s="3479"/>
      <c r="JWK12" s="3479"/>
      <c r="JWL12" s="3479"/>
      <c r="JWM12" s="3479"/>
      <c r="JWN12" s="3479"/>
      <c r="JWO12" s="3479"/>
      <c r="JWP12" s="3479"/>
      <c r="JWQ12" s="3479"/>
      <c r="JWR12" s="3479"/>
      <c r="JWS12" s="3479"/>
      <c r="JWT12" s="3479"/>
      <c r="JWU12" s="3479"/>
      <c r="JWV12" s="3479"/>
      <c r="JWW12" s="3479"/>
      <c r="JWX12" s="3479"/>
      <c r="JWY12" s="3479"/>
      <c r="JWZ12" s="3479"/>
      <c r="JXA12" s="3479"/>
      <c r="JXB12" s="3479"/>
      <c r="JXC12" s="3479"/>
      <c r="JXD12" s="3479"/>
      <c r="JXE12" s="3479"/>
      <c r="JXF12" s="3479"/>
      <c r="JXG12" s="3479"/>
      <c r="JXH12" s="3479"/>
      <c r="JXI12" s="3479"/>
      <c r="JXJ12" s="3479"/>
      <c r="JXK12" s="3479"/>
      <c r="JXL12" s="3479"/>
      <c r="JXM12" s="3479"/>
      <c r="JXN12" s="3479"/>
      <c r="JXO12" s="3479"/>
      <c r="JXP12" s="3479"/>
      <c r="JXQ12" s="3479"/>
      <c r="JXR12" s="3479"/>
      <c r="JXS12" s="3479"/>
      <c r="JXT12" s="3479"/>
      <c r="JXU12" s="3479"/>
      <c r="JXV12" s="3479"/>
      <c r="JXW12" s="3479"/>
      <c r="JXX12" s="3479"/>
      <c r="JXY12" s="3479"/>
      <c r="JXZ12" s="3479"/>
      <c r="JYA12" s="3479"/>
      <c r="JYB12" s="3479"/>
      <c r="JYC12" s="3479"/>
      <c r="JYD12" s="3479"/>
      <c r="JYE12" s="3479"/>
      <c r="JYF12" s="3479"/>
      <c r="JYG12" s="3479"/>
      <c r="JYH12" s="3479"/>
      <c r="JYI12" s="3479"/>
      <c r="JYJ12" s="3479"/>
      <c r="JYK12" s="3479"/>
      <c r="JYL12" s="3479"/>
      <c r="JYM12" s="3479"/>
      <c r="JYN12" s="3479"/>
      <c r="JYO12" s="3479"/>
      <c r="JYP12" s="3479"/>
      <c r="JYQ12" s="3479"/>
      <c r="JYR12" s="3479"/>
      <c r="JYS12" s="3479"/>
      <c r="JYT12" s="3479"/>
      <c r="JYU12" s="3479"/>
      <c r="JYV12" s="3479"/>
      <c r="JYW12" s="3479"/>
      <c r="JYX12" s="3479"/>
      <c r="JYY12" s="3479"/>
      <c r="JYZ12" s="3479"/>
      <c r="JZA12" s="3479"/>
      <c r="JZB12" s="3479"/>
      <c r="JZC12" s="3479"/>
      <c r="JZD12" s="3479"/>
      <c r="JZE12" s="3479"/>
      <c r="JZF12" s="3479"/>
      <c r="JZG12" s="3479"/>
      <c r="JZH12" s="3479"/>
      <c r="JZI12" s="3479"/>
      <c r="JZJ12" s="3479"/>
      <c r="JZK12" s="3479"/>
      <c r="JZL12" s="3479"/>
      <c r="JZM12" s="3479"/>
      <c r="JZN12" s="3479"/>
      <c r="JZO12" s="3479"/>
      <c r="JZP12" s="3479"/>
      <c r="JZQ12" s="3479"/>
      <c r="JZR12" s="3479"/>
      <c r="JZS12" s="3479"/>
      <c r="JZT12" s="3479"/>
      <c r="JZU12" s="3479"/>
      <c r="JZV12" s="3479"/>
      <c r="JZW12" s="3479"/>
      <c r="JZX12" s="3479"/>
      <c r="JZY12" s="3479"/>
      <c r="JZZ12" s="3479"/>
      <c r="KAA12" s="3479"/>
      <c r="KAB12" s="3479"/>
      <c r="KAC12" s="3479"/>
      <c r="KAD12" s="3479"/>
      <c r="KAE12" s="3479"/>
      <c r="KAF12" s="3479"/>
      <c r="KAG12" s="3479"/>
      <c r="KAH12" s="3479"/>
      <c r="KAI12" s="3479"/>
      <c r="KAJ12" s="3479"/>
      <c r="KAK12" s="3479"/>
      <c r="KAL12" s="3479"/>
      <c r="KAM12" s="3479"/>
      <c r="KAN12" s="3479"/>
      <c r="KAO12" s="3479"/>
      <c r="KAP12" s="3479"/>
      <c r="KAQ12" s="3479"/>
      <c r="KAR12" s="3479"/>
      <c r="KAS12" s="3479"/>
      <c r="KAT12" s="3479"/>
      <c r="KAU12" s="3479"/>
      <c r="KAV12" s="3479"/>
      <c r="KAW12" s="3479"/>
      <c r="KAX12" s="3479"/>
      <c r="KAY12" s="3479"/>
      <c r="KAZ12" s="3479"/>
      <c r="KBA12" s="3479"/>
      <c r="KBB12" s="3479"/>
      <c r="KBC12" s="3479"/>
      <c r="KBD12" s="3479"/>
      <c r="KBE12" s="3479"/>
      <c r="KBF12" s="3479"/>
      <c r="KBG12" s="3479"/>
      <c r="KBH12" s="3479"/>
      <c r="KBI12" s="3479"/>
      <c r="KBJ12" s="3479"/>
      <c r="KBK12" s="3479"/>
      <c r="KBL12" s="3479"/>
      <c r="KBM12" s="3479"/>
      <c r="KBN12" s="3479"/>
      <c r="KBO12" s="3479"/>
      <c r="KBP12" s="3479"/>
      <c r="KBQ12" s="3479"/>
      <c r="KBR12" s="3479"/>
      <c r="KBS12" s="3479"/>
      <c r="KBT12" s="3479"/>
      <c r="KBU12" s="3479"/>
      <c r="KBV12" s="3479"/>
      <c r="KBW12" s="3479"/>
      <c r="KBX12" s="3479"/>
      <c r="KBY12" s="3479"/>
      <c r="KBZ12" s="3479"/>
      <c r="KCA12" s="3479"/>
      <c r="KCB12" s="3479"/>
      <c r="KCC12" s="3479"/>
      <c r="KCD12" s="3479"/>
      <c r="KCE12" s="3479"/>
      <c r="KCF12" s="3479"/>
      <c r="KCG12" s="3479"/>
      <c r="KCH12" s="3479"/>
      <c r="KCI12" s="3479"/>
      <c r="KCJ12" s="3479"/>
      <c r="KCK12" s="3479"/>
      <c r="KCL12" s="3479"/>
      <c r="KCM12" s="3479"/>
      <c r="KCN12" s="3479"/>
      <c r="KCO12" s="3479"/>
      <c r="KCP12" s="3479"/>
      <c r="KCQ12" s="3479"/>
      <c r="KCR12" s="3479"/>
      <c r="KCS12" s="3479"/>
      <c r="KCT12" s="3479"/>
      <c r="KCU12" s="3479"/>
      <c r="KCV12" s="3479"/>
      <c r="KCW12" s="3479"/>
      <c r="KCX12" s="3479"/>
      <c r="KCY12" s="3479"/>
      <c r="KCZ12" s="3479"/>
      <c r="KDA12" s="3479"/>
      <c r="KDB12" s="3479"/>
      <c r="KDC12" s="3479"/>
      <c r="KDD12" s="3479"/>
      <c r="KDE12" s="3479"/>
      <c r="KDF12" s="3479"/>
      <c r="KDG12" s="3479"/>
      <c r="KDH12" s="3479"/>
      <c r="KDI12" s="3479"/>
      <c r="KDJ12" s="3479"/>
      <c r="KDK12" s="3479"/>
      <c r="KDL12" s="3479"/>
      <c r="KDM12" s="3479"/>
      <c r="KDN12" s="3479"/>
      <c r="KDO12" s="3479"/>
      <c r="KDP12" s="3479"/>
      <c r="KDQ12" s="3479"/>
      <c r="KDR12" s="3479"/>
      <c r="KDS12" s="3479"/>
      <c r="KDT12" s="3479"/>
      <c r="KDU12" s="3479"/>
      <c r="KDV12" s="3479"/>
      <c r="KDW12" s="3479"/>
      <c r="KDX12" s="3479"/>
      <c r="KDY12" s="3479"/>
      <c r="KDZ12" s="3479"/>
      <c r="KEA12" s="3479"/>
      <c r="KEB12" s="3479"/>
      <c r="KEC12" s="3479"/>
      <c r="KED12" s="3479"/>
      <c r="KEE12" s="3479"/>
      <c r="KEF12" s="3479"/>
      <c r="KEG12" s="3479"/>
      <c r="KEH12" s="3479"/>
      <c r="KEI12" s="3479"/>
      <c r="KEJ12" s="3479"/>
      <c r="KEK12" s="3479"/>
      <c r="KEL12" s="3479"/>
      <c r="KEM12" s="3479"/>
      <c r="KEN12" s="3479"/>
      <c r="KEO12" s="3479"/>
      <c r="KEP12" s="3479"/>
      <c r="KEQ12" s="3479"/>
      <c r="KER12" s="3479"/>
      <c r="KES12" s="3479"/>
      <c r="KET12" s="3479"/>
      <c r="KEU12" s="3479"/>
      <c r="KEV12" s="3479"/>
      <c r="KEW12" s="3479"/>
      <c r="KEX12" s="3479"/>
      <c r="KEY12" s="3479"/>
      <c r="KEZ12" s="3479"/>
      <c r="KFA12" s="3479"/>
      <c r="KFB12" s="3479"/>
      <c r="KFC12" s="3479"/>
      <c r="KFD12" s="3479"/>
      <c r="KFE12" s="3479"/>
      <c r="KFF12" s="3479"/>
      <c r="KFG12" s="3479"/>
      <c r="KFH12" s="3479"/>
      <c r="KFI12" s="3479"/>
      <c r="KFJ12" s="3479"/>
      <c r="KFK12" s="3479"/>
      <c r="KFL12" s="3479"/>
      <c r="KFM12" s="3479"/>
      <c r="KFN12" s="3479"/>
      <c r="KFO12" s="3479"/>
      <c r="KFP12" s="3479"/>
      <c r="KFQ12" s="3479"/>
      <c r="KFR12" s="3479"/>
      <c r="KFS12" s="3479"/>
      <c r="KFT12" s="3479"/>
      <c r="KFU12" s="3479"/>
      <c r="KFV12" s="3479"/>
      <c r="KFW12" s="3479"/>
      <c r="KFX12" s="3479"/>
      <c r="KFY12" s="3479"/>
      <c r="KFZ12" s="3479"/>
      <c r="KGA12" s="3479"/>
      <c r="KGB12" s="3479"/>
      <c r="KGC12" s="3479"/>
      <c r="KGD12" s="3479"/>
      <c r="KGE12" s="3479"/>
      <c r="KGF12" s="3479"/>
      <c r="KGG12" s="3479"/>
      <c r="KGH12" s="3479"/>
      <c r="KGI12" s="3479"/>
      <c r="KGJ12" s="3479"/>
      <c r="KGK12" s="3479"/>
      <c r="KGL12" s="3479"/>
      <c r="KGM12" s="3479"/>
      <c r="KGN12" s="3479"/>
      <c r="KGO12" s="3479"/>
      <c r="KGP12" s="3479"/>
      <c r="KGQ12" s="3479"/>
      <c r="KGR12" s="3479"/>
      <c r="KGS12" s="3479"/>
      <c r="KGT12" s="3479"/>
      <c r="KGU12" s="3479"/>
      <c r="KGV12" s="3479"/>
      <c r="KGW12" s="3479"/>
      <c r="KGX12" s="3479"/>
      <c r="KGY12" s="3479"/>
      <c r="KGZ12" s="3479"/>
      <c r="KHA12" s="3479"/>
      <c r="KHB12" s="3479"/>
      <c r="KHC12" s="3479"/>
      <c r="KHD12" s="3479"/>
      <c r="KHE12" s="3479"/>
      <c r="KHF12" s="3479"/>
      <c r="KHG12" s="3479"/>
      <c r="KHH12" s="3479"/>
      <c r="KHI12" s="3479"/>
      <c r="KHJ12" s="3479"/>
      <c r="KHK12" s="3479"/>
      <c r="KHL12" s="3479"/>
      <c r="KHM12" s="3479"/>
      <c r="KHN12" s="3479"/>
      <c r="KHO12" s="3479"/>
      <c r="KHP12" s="3479"/>
      <c r="KHQ12" s="3479"/>
      <c r="KHR12" s="3479"/>
      <c r="KHS12" s="3479"/>
      <c r="KHT12" s="3479"/>
      <c r="KHU12" s="3479"/>
      <c r="KHV12" s="3479"/>
      <c r="KHW12" s="3479"/>
      <c r="KHX12" s="3479"/>
      <c r="KHY12" s="3479"/>
      <c r="KHZ12" s="3479"/>
      <c r="KIA12" s="3479"/>
      <c r="KIB12" s="3479"/>
      <c r="KIC12" s="3479"/>
      <c r="KID12" s="3479"/>
      <c r="KIE12" s="3479"/>
      <c r="KIF12" s="3479"/>
      <c r="KIG12" s="3479"/>
      <c r="KIH12" s="3479"/>
      <c r="KII12" s="3479"/>
      <c r="KIJ12" s="3479"/>
      <c r="KIK12" s="3479"/>
      <c r="KIL12" s="3479"/>
      <c r="KIM12" s="3479"/>
      <c r="KIN12" s="3479"/>
      <c r="KIO12" s="3479"/>
      <c r="KIP12" s="3479"/>
      <c r="KIQ12" s="3479"/>
      <c r="KIR12" s="3479"/>
      <c r="KIS12" s="3479"/>
      <c r="KIT12" s="3479"/>
      <c r="KIU12" s="3479"/>
      <c r="KIV12" s="3479"/>
      <c r="KIW12" s="3479"/>
      <c r="KIX12" s="3479"/>
      <c r="KIY12" s="3479"/>
      <c r="KIZ12" s="3479"/>
      <c r="KJA12" s="3479"/>
      <c r="KJB12" s="3479"/>
      <c r="KJC12" s="3479"/>
      <c r="KJD12" s="3479"/>
      <c r="KJE12" s="3479"/>
      <c r="KJF12" s="3479"/>
      <c r="KJG12" s="3479"/>
      <c r="KJH12" s="3479"/>
      <c r="KJI12" s="3479"/>
      <c r="KJJ12" s="3479"/>
      <c r="KJK12" s="3479"/>
      <c r="KJL12" s="3479"/>
      <c r="KJM12" s="3479"/>
      <c r="KJN12" s="3479"/>
      <c r="KJO12" s="3479"/>
      <c r="KJP12" s="3479"/>
      <c r="KJQ12" s="3479"/>
      <c r="KJR12" s="3479"/>
      <c r="KJS12" s="3479"/>
      <c r="KJT12" s="3479"/>
      <c r="KJU12" s="3479"/>
      <c r="KJV12" s="3479"/>
      <c r="KJW12" s="3479"/>
      <c r="KJX12" s="3479"/>
      <c r="KJY12" s="3479"/>
      <c r="KJZ12" s="3479"/>
      <c r="KKA12" s="3479"/>
      <c r="KKB12" s="3479"/>
      <c r="KKC12" s="3479"/>
      <c r="KKD12" s="3479"/>
      <c r="KKE12" s="3479"/>
      <c r="KKF12" s="3479"/>
      <c r="KKG12" s="3479"/>
      <c r="KKH12" s="3479"/>
      <c r="KKI12" s="3479"/>
      <c r="KKJ12" s="3479"/>
      <c r="KKK12" s="3479"/>
      <c r="KKL12" s="3479"/>
      <c r="KKM12" s="3479"/>
      <c r="KKN12" s="3479"/>
      <c r="KKO12" s="3479"/>
      <c r="KKP12" s="3479"/>
      <c r="KKQ12" s="3479"/>
      <c r="KKR12" s="3479"/>
      <c r="KKS12" s="3479"/>
      <c r="KKT12" s="3479"/>
      <c r="KKU12" s="3479"/>
      <c r="KKV12" s="3479"/>
      <c r="KKW12" s="3479"/>
      <c r="KKX12" s="3479"/>
      <c r="KKY12" s="3479"/>
      <c r="KKZ12" s="3479"/>
      <c r="KLA12" s="3479"/>
      <c r="KLB12" s="3479"/>
      <c r="KLC12" s="3479"/>
      <c r="KLD12" s="3479"/>
      <c r="KLE12" s="3479"/>
      <c r="KLF12" s="3479"/>
      <c r="KLG12" s="3479"/>
      <c r="KLH12" s="3479"/>
      <c r="KLI12" s="3479"/>
      <c r="KLJ12" s="3479"/>
      <c r="KLK12" s="3479"/>
      <c r="KLL12" s="3479"/>
      <c r="KLM12" s="3479"/>
      <c r="KLN12" s="3479"/>
      <c r="KLO12" s="3479"/>
      <c r="KLP12" s="3479"/>
      <c r="KLQ12" s="3479"/>
      <c r="KLR12" s="3479"/>
      <c r="KLS12" s="3479"/>
      <c r="KLT12" s="3479"/>
      <c r="KLU12" s="3479"/>
      <c r="KLV12" s="3479"/>
      <c r="KLW12" s="3479"/>
      <c r="KLX12" s="3479"/>
      <c r="KLY12" s="3479"/>
      <c r="KLZ12" s="3479"/>
      <c r="KMA12" s="3479"/>
      <c r="KMB12" s="3479"/>
      <c r="KMC12" s="3479"/>
      <c r="KMD12" s="3479"/>
      <c r="KME12" s="3479"/>
      <c r="KMF12" s="3479"/>
      <c r="KMG12" s="3479"/>
      <c r="KMH12" s="3479"/>
      <c r="KMI12" s="3479"/>
      <c r="KMJ12" s="3479"/>
      <c r="KMK12" s="3479"/>
      <c r="KML12" s="3479"/>
      <c r="KMM12" s="3479"/>
      <c r="KMN12" s="3479"/>
      <c r="KMO12" s="3479"/>
      <c r="KMP12" s="3479"/>
      <c r="KMQ12" s="3479"/>
      <c r="KMR12" s="3479"/>
      <c r="KMS12" s="3479"/>
      <c r="KMT12" s="3479"/>
      <c r="KMU12" s="3479"/>
      <c r="KMV12" s="3479"/>
      <c r="KMW12" s="3479"/>
      <c r="KMX12" s="3479"/>
      <c r="KMY12" s="3479"/>
      <c r="KMZ12" s="3479"/>
      <c r="KNA12" s="3479"/>
      <c r="KNB12" s="3479"/>
      <c r="KNC12" s="3479"/>
      <c r="KND12" s="3479"/>
      <c r="KNE12" s="3479"/>
      <c r="KNF12" s="3479"/>
      <c r="KNG12" s="3479"/>
      <c r="KNH12" s="3479"/>
      <c r="KNI12" s="3479"/>
      <c r="KNJ12" s="3479"/>
      <c r="KNK12" s="3479"/>
      <c r="KNL12" s="3479"/>
      <c r="KNM12" s="3479"/>
      <c r="KNN12" s="3479"/>
      <c r="KNO12" s="3479"/>
      <c r="KNP12" s="3479"/>
      <c r="KNQ12" s="3479"/>
      <c r="KNR12" s="3479"/>
      <c r="KNS12" s="3479"/>
      <c r="KNT12" s="3479"/>
      <c r="KNU12" s="3479"/>
      <c r="KNV12" s="3479"/>
      <c r="KNW12" s="3479"/>
      <c r="KNX12" s="3479"/>
      <c r="KNY12" s="3479"/>
      <c r="KNZ12" s="3479"/>
      <c r="KOA12" s="3479"/>
      <c r="KOB12" s="3479"/>
      <c r="KOC12" s="3479"/>
      <c r="KOD12" s="3479"/>
      <c r="KOE12" s="3479"/>
      <c r="KOF12" s="3479"/>
      <c r="KOG12" s="3479"/>
      <c r="KOH12" s="3479"/>
      <c r="KOI12" s="3479"/>
      <c r="KOJ12" s="3479"/>
      <c r="KOK12" s="3479"/>
      <c r="KOL12" s="3479"/>
      <c r="KOM12" s="3479"/>
      <c r="KON12" s="3479"/>
      <c r="KOO12" s="3479"/>
      <c r="KOP12" s="3479"/>
      <c r="KOQ12" s="3479"/>
      <c r="KOR12" s="3479"/>
      <c r="KOS12" s="3479"/>
      <c r="KOT12" s="3479"/>
      <c r="KOU12" s="3479"/>
      <c r="KOV12" s="3479"/>
      <c r="KOW12" s="3479"/>
      <c r="KOX12" s="3479"/>
      <c r="KOY12" s="3479"/>
      <c r="KOZ12" s="3479"/>
      <c r="KPA12" s="3479"/>
      <c r="KPB12" s="3479"/>
      <c r="KPC12" s="3479"/>
      <c r="KPD12" s="3479"/>
      <c r="KPE12" s="3479"/>
      <c r="KPF12" s="3479"/>
      <c r="KPG12" s="3479"/>
      <c r="KPH12" s="3479"/>
      <c r="KPI12" s="3479"/>
      <c r="KPJ12" s="3479"/>
      <c r="KPK12" s="3479"/>
      <c r="KPL12" s="3479"/>
      <c r="KPM12" s="3479"/>
      <c r="KPN12" s="3479"/>
      <c r="KPO12" s="3479"/>
      <c r="KPP12" s="3479"/>
      <c r="KPQ12" s="3479"/>
      <c r="KPR12" s="3479"/>
      <c r="KPS12" s="3479"/>
      <c r="KPT12" s="3479"/>
      <c r="KPU12" s="3479"/>
      <c r="KPV12" s="3479"/>
      <c r="KPW12" s="3479"/>
      <c r="KPX12" s="3479"/>
      <c r="KPY12" s="3479"/>
      <c r="KPZ12" s="3479"/>
      <c r="KQA12" s="3479"/>
      <c r="KQB12" s="3479"/>
      <c r="KQC12" s="3479"/>
      <c r="KQD12" s="3479"/>
      <c r="KQE12" s="3479"/>
      <c r="KQF12" s="3479"/>
      <c r="KQG12" s="3479"/>
      <c r="KQH12" s="3479"/>
      <c r="KQI12" s="3479"/>
      <c r="KQJ12" s="3479"/>
      <c r="KQK12" s="3479"/>
      <c r="KQL12" s="3479"/>
      <c r="KQM12" s="3479"/>
      <c r="KQN12" s="3479"/>
      <c r="KQO12" s="3479"/>
      <c r="KQP12" s="3479"/>
      <c r="KQQ12" s="3479"/>
      <c r="KQR12" s="3479"/>
      <c r="KQS12" s="3479"/>
      <c r="KQT12" s="3479"/>
      <c r="KQU12" s="3479"/>
      <c r="KQV12" s="3479"/>
      <c r="KQW12" s="3479"/>
      <c r="KQX12" s="3479"/>
      <c r="KQY12" s="3479"/>
      <c r="KQZ12" s="3479"/>
      <c r="KRA12" s="3479"/>
      <c r="KRB12" s="3479"/>
      <c r="KRC12" s="3479"/>
      <c r="KRD12" s="3479"/>
      <c r="KRE12" s="3479"/>
      <c r="KRF12" s="3479"/>
      <c r="KRG12" s="3479"/>
      <c r="KRH12" s="3479"/>
      <c r="KRI12" s="3479"/>
      <c r="KRJ12" s="3479"/>
      <c r="KRK12" s="3479"/>
      <c r="KRL12" s="3479"/>
      <c r="KRM12" s="3479"/>
      <c r="KRN12" s="3479"/>
      <c r="KRO12" s="3479"/>
      <c r="KRP12" s="3479"/>
      <c r="KRQ12" s="3479"/>
      <c r="KRR12" s="3479"/>
      <c r="KRS12" s="3479"/>
      <c r="KRT12" s="3479"/>
      <c r="KRU12" s="3479"/>
      <c r="KRV12" s="3479"/>
      <c r="KRW12" s="3479"/>
      <c r="KRX12" s="3479"/>
      <c r="KRY12" s="3479"/>
      <c r="KRZ12" s="3479"/>
      <c r="KSA12" s="3479"/>
      <c r="KSB12" s="3479"/>
      <c r="KSC12" s="3479"/>
      <c r="KSD12" s="3479"/>
      <c r="KSE12" s="3479"/>
      <c r="KSF12" s="3479"/>
      <c r="KSG12" s="3479"/>
      <c r="KSH12" s="3479"/>
      <c r="KSI12" s="3479"/>
      <c r="KSJ12" s="3479"/>
      <c r="KSK12" s="3479"/>
      <c r="KSL12" s="3479"/>
      <c r="KSM12" s="3479"/>
      <c r="KSN12" s="3479"/>
      <c r="KSO12" s="3479"/>
      <c r="KSP12" s="3479"/>
      <c r="KSQ12" s="3479"/>
      <c r="KSR12" s="3479"/>
      <c r="KSS12" s="3479"/>
      <c r="KST12" s="3479"/>
      <c r="KSU12" s="3479"/>
      <c r="KSV12" s="3479"/>
      <c r="KSW12" s="3479"/>
      <c r="KSX12" s="3479"/>
      <c r="KSY12" s="3479"/>
      <c r="KSZ12" s="3479"/>
      <c r="KTA12" s="3479"/>
      <c r="KTB12" s="3479"/>
      <c r="KTC12" s="3479"/>
      <c r="KTD12" s="3479"/>
      <c r="KTE12" s="3479"/>
      <c r="KTF12" s="3479"/>
      <c r="KTG12" s="3479"/>
      <c r="KTH12" s="3479"/>
      <c r="KTI12" s="3479"/>
      <c r="KTJ12" s="3479"/>
      <c r="KTK12" s="3479"/>
      <c r="KTL12" s="3479"/>
      <c r="KTM12" s="3479"/>
      <c r="KTN12" s="3479"/>
      <c r="KTO12" s="3479"/>
      <c r="KTP12" s="3479"/>
      <c r="KTQ12" s="3479"/>
      <c r="KTR12" s="3479"/>
      <c r="KTS12" s="3479"/>
      <c r="KTT12" s="3479"/>
      <c r="KTU12" s="3479"/>
      <c r="KTV12" s="3479"/>
      <c r="KTW12" s="3479"/>
      <c r="KTX12" s="3479"/>
      <c r="KTY12" s="3479"/>
      <c r="KTZ12" s="3479"/>
      <c r="KUA12" s="3479"/>
      <c r="KUB12" s="3479"/>
      <c r="KUC12" s="3479"/>
      <c r="KUD12" s="3479"/>
      <c r="KUE12" s="3479"/>
      <c r="KUF12" s="3479"/>
      <c r="KUG12" s="3479"/>
      <c r="KUH12" s="3479"/>
      <c r="KUI12" s="3479"/>
      <c r="KUJ12" s="3479"/>
      <c r="KUK12" s="3479"/>
      <c r="KUL12" s="3479"/>
      <c r="KUM12" s="3479"/>
      <c r="KUN12" s="3479"/>
      <c r="KUO12" s="3479"/>
      <c r="KUP12" s="3479"/>
      <c r="KUQ12" s="3479"/>
      <c r="KUR12" s="3479"/>
      <c r="KUS12" s="3479"/>
      <c r="KUT12" s="3479"/>
      <c r="KUU12" s="3479"/>
      <c r="KUV12" s="3479"/>
      <c r="KUW12" s="3479"/>
      <c r="KUX12" s="3479"/>
      <c r="KUY12" s="3479"/>
      <c r="KUZ12" s="3479"/>
      <c r="KVA12" s="3479"/>
      <c r="KVB12" s="3479"/>
      <c r="KVC12" s="3479"/>
      <c r="KVD12" s="3479"/>
      <c r="KVE12" s="3479"/>
      <c r="KVF12" s="3479"/>
      <c r="KVG12" s="3479"/>
      <c r="KVH12" s="3479"/>
      <c r="KVI12" s="3479"/>
      <c r="KVJ12" s="3479"/>
      <c r="KVK12" s="3479"/>
      <c r="KVL12" s="3479"/>
      <c r="KVM12" s="3479"/>
      <c r="KVN12" s="3479"/>
      <c r="KVO12" s="3479"/>
      <c r="KVP12" s="3479"/>
      <c r="KVQ12" s="3479"/>
      <c r="KVR12" s="3479"/>
      <c r="KVS12" s="3479"/>
      <c r="KVT12" s="3479"/>
      <c r="KVU12" s="3479"/>
      <c r="KVV12" s="3479"/>
      <c r="KVW12" s="3479"/>
      <c r="KVX12" s="3479"/>
      <c r="KVY12" s="3479"/>
      <c r="KVZ12" s="3479"/>
      <c r="KWA12" s="3479"/>
      <c r="KWB12" s="3479"/>
      <c r="KWC12" s="3479"/>
      <c r="KWD12" s="3479"/>
      <c r="KWE12" s="3479"/>
      <c r="KWF12" s="3479"/>
      <c r="KWG12" s="3479"/>
      <c r="KWH12" s="3479"/>
      <c r="KWI12" s="3479"/>
      <c r="KWJ12" s="3479"/>
      <c r="KWK12" s="3479"/>
      <c r="KWL12" s="3479"/>
      <c r="KWM12" s="3479"/>
      <c r="KWN12" s="3479"/>
      <c r="KWO12" s="3479"/>
      <c r="KWP12" s="3479"/>
      <c r="KWQ12" s="3479"/>
      <c r="KWR12" s="3479"/>
      <c r="KWS12" s="3479"/>
      <c r="KWT12" s="3479"/>
      <c r="KWU12" s="3479"/>
      <c r="KWV12" s="3479"/>
      <c r="KWW12" s="3479"/>
      <c r="KWX12" s="3479"/>
      <c r="KWY12" s="3479"/>
      <c r="KWZ12" s="3479"/>
      <c r="KXA12" s="3479"/>
      <c r="KXB12" s="3479"/>
      <c r="KXC12" s="3479"/>
      <c r="KXD12" s="3479"/>
      <c r="KXE12" s="3479"/>
      <c r="KXF12" s="3479"/>
      <c r="KXG12" s="3479"/>
      <c r="KXH12" s="3479"/>
      <c r="KXI12" s="3479"/>
      <c r="KXJ12" s="3479"/>
      <c r="KXK12" s="3479"/>
      <c r="KXL12" s="3479"/>
      <c r="KXM12" s="3479"/>
      <c r="KXN12" s="3479"/>
      <c r="KXO12" s="3479"/>
      <c r="KXP12" s="3479"/>
      <c r="KXQ12" s="3479"/>
      <c r="KXR12" s="3479"/>
      <c r="KXS12" s="3479"/>
      <c r="KXT12" s="3479"/>
      <c r="KXU12" s="3479"/>
      <c r="KXV12" s="3479"/>
      <c r="KXW12" s="3479"/>
      <c r="KXX12" s="3479"/>
      <c r="KXY12" s="3479"/>
      <c r="KXZ12" s="3479"/>
      <c r="KYA12" s="3479"/>
      <c r="KYB12" s="3479"/>
      <c r="KYC12" s="3479"/>
      <c r="KYD12" s="3479"/>
      <c r="KYE12" s="3479"/>
      <c r="KYF12" s="3479"/>
      <c r="KYG12" s="3479"/>
      <c r="KYH12" s="3479"/>
      <c r="KYI12" s="3479"/>
      <c r="KYJ12" s="3479"/>
      <c r="KYK12" s="3479"/>
      <c r="KYL12" s="3479"/>
      <c r="KYM12" s="3479"/>
      <c r="KYN12" s="3479"/>
      <c r="KYO12" s="3479"/>
      <c r="KYP12" s="3479"/>
      <c r="KYQ12" s="3479"/>
      <c r="KYR12" s="3479"/>
      <c r="KYS12" s="3479"/>
      <c r="KYT12" s="3479"/>
      <c r="KYU12" s="3479"/>
      <c r="KYV12" s="3479"/>
      <c r="KYW12" s="3479"/>
      <c r="KYX12" s="3479"/>
      <c r="KYY12" s="3479"/>
      <c r="KYZ12" s="3479"/>
      <c r="KZA12" s="3479"/>
      <c r="KZB12" s="3479"/>
      <c r="KZC12" s="3479"/>
      <c r="KZD12" s="3479"/>
      <c r="KZE12" s="3479"/>
      <c r="KZF12" s="3479"/>
      <c r="KZG12" s="3479"/>
      <c r="KZH12" s="3479"/>
      <c r="KZI12" s="3479"/>
      <c r="KZJ12" s="3479"/>
      <c r="KZK12" s="3479"/>
      <c r="KZL12" s="3479"/>
      <c r="KZM12" s="3479"/>
      <c r="KZN12" s="3479"/>
      <c r="KZO12" s="3479"/>
      <c r="KZP12" s="3479"/>
      <c r="KZQ12" s="3479"/>
      <c r="KZR12" s="3479"/>
      <c r="KZS12" s="3479"/>
      <c r="KZT12" s="3479"/>
      <c r="KZU12" s="3479"/>
      <c r="KZV12" s="3479"/>
      <c r="KZW12" s="3479"/>
      <c r="KZX12" s="3479"/>
      <c r="KZY12" s="3479"/>
      <c r="KZZ12" s="3479"/>
      <c r="LAA12" s="3479"/>
      <c r="LAB12" s="3479"/>
      <c r="LAC12" s="3479"/>
      <c r="LAD12" s="3479"/>
      <c r="LAE12" s="3479"/>
      <c r="LAF12" s="3479"/>
      <c r="LAG12" s="3479"/>
      <c r="LAH12" s="3479"/>
      <c r="LAI12" s="3479"/>
      <c r="LAJ12" s="3479"/>
      <c r="LAK12" s="3479"/>
      <c r="LAL12" s="3479"/>
      <c r="LAM12" s="3479"/>
      <c r="LAN12" s="3479"/>
      <c r="LAO12" s="3479"/>
      <c r="LAP12" s="3479"/>
      <c r="LAQ12" s="3479"/>
      <c r="LAR12" s="3479"/>
      <c r="LAS12" s="3479"/>
      <c r="LAT12" s="3479"/>
      <c r="LAU12" s="3479"/>
      <c r="LAV12" s="3479"/>
      <c r="LAW12" s="3479"/>
      <c r="LAX12" s="3479"/>
      <c r="LAY12" s="3479"/>
      <c r="LAZ12" s="3479"/>
      <c r="LBA12" s="3479"/>
      <c r="LBB12" s="3479"/>
      <c r="LBC12" s="3479"/>
      <c r="LBD12" s="3479"/>
      <c r="LBE12" s="3479"/>
      <c r="LBF12" s="3479"/>
      <c r="LBG12" s="3479"/>
      <c r="LBH12" s="3479"/>
      <c r="LBI12" s="3479"/>
      <c r="LBJ12" s="3479"/>
      <c r="LBK12" s="3479"/>
      <c r="LBL12" s="3479"/>
      <c r="LBM12" s="3479"/>
      <c r="LBN12" s="3479"/>
      <c r="LBO12" s="3479"/>
      <c r="LBP12" s="3479"/>
      <c r="LBQ12" s="3479"/>
      <c r="LBR12" s="3479"/>
      <c r="LBS12" s="3479"/>
      <c r="LBT12" s="3479"/>
      <c r="LBU12" s="3479"/>
      <c r="LBV12" s="3479"/>
      <c r="LBW12" s="3479"/>
      <c r="LBX12" s="3479"/>
      <c r="LBY12" s="3479"/>
      <c r="LBZ12" s="3479"/>
      <c r="LCA12" s="3479"/>
      <c r="LCB12" s="3479"/>
      <c r="LCC12" s="3479"/>
      <c r="LCD12" s="3479"/>
      <c r="LCE12" s="3479"/>
      <c r="LCF12" s="3479"/>
      <c r="LCG12" s="3479"/>
      <c r="LCH12" s="3479"/>
      <c r="LCI12" s="3479"/>
      <c r="LCJ12" s="3479"/>
      <c r="LCK12" s="3479"/>
      <c r="LCL12" s="3479"/>
      <c r="LCM12" s="3479"/>
      <c r="LCN12" s="3479"/>
      <c r="LCO12" s="3479"/>
      <c r="LCP12" s="3479"/>
      <c r="LCQ12" s="3479"/>
      <c r="LCR12" s="3479"/>
      <c r="LCS12" s="3479"/>
      <c r="LCT12" s="3479"/>
      <c r="LCU12" s="3479"/>
      <c r="LCV12" s="3479"/>
      <c r="LCW12" s="3479"/>
      <c r="LCX12" s="3479"/>
      <c r="LCY12" s="3479"/>
      <c r="LCZ12" s="3479"/>
      <c r="LDA12" s="3479"/>
      <c r="LDB12" s="3479"/>
      <c r="LDC12" s="3479"/>
      <c r="LDD12" s="3479"/>
      <c r="LDE12" s="3479"/>
      <c r="LDF12" s="3479"/>
      <c r="LDG12" s="3479"/>
      <c r="LDH12" s="3479"/>
      <c r="LDI12" s="3479"/>
      <c r="LDJ12" s="3479"/>
      <c r="LDK12" s="3479"/>
      <c r="LDL12" s="3479"/>
      <c r="LDM12" s="3479"/>
      <c r="LDN12" s="3479"/>
      <c r="LDO12" s="3479"/>
      <c r="LDP12" s="3479"/>
      <c r="LDQ12" s="3479"/>
      <c r="LDR12" s="3479"/>
      <c r="LDS12" s="3479"/>
      <c r="LDT12" s="3479"/>
      <c r="LDU12" s="3479"/>
      <c r="LDV12" s="3479"/>
      <c r="LDW12" s="3479"/>
      <c r="LDX12" s="3479"/>
      <c r="LDY12" s="3479"/>
      <c r="LDZ12" s="3479"/>
      <c r="LEA12" s="3479"/>
      <c r="LEB12" s="3479"/>
      <c r="LEC12" s="3479"/>
      <c r="LED12" s="3479"/>
      <c r="LEE12" s="3479"/>
      <c r="LEF12" s="3479"/>
      <c r="LEG12" s="3479"/>
      <c r="LEH12" s="3479"/>
      <c r="LEI12" s="3479"/>
      <c r="LEJ12" s="3479"/>
      <c r="LEK12" s="3479"/>
      <c r="LEL12" s="3479"/>
      <c r="LEM12" s="3479"/>
      <c r="LEN12" s="3479"/>
      <c r="LEO12" s="3479"/>
      <c r="LEP12" s="3479"/>
      <c r="LEQ12" s="3479"/>
      <c r="LER12" s="3479"/>
      <c r="LES12" s="3479"/>
      <c r="LET12" s="3479"/>
      <c r="LEU12" s="3479"/>
      <c r="LEV12" s="3479"/>
      <c r="LEW12" s="3479"/>
      <c r="LEX12" s="3479"/>
      <c r="LEY12" s="3479"/>
      <c r="LEZ12" s="3479"/>
      <c r="LFA12" s="3479"/>
      <c r="LFB12" s="3479"/>
      <c r="LFC12" s="3479"/>
      <c r="LFD12" s="3479"/>
      <c r="LFE12" s="3479"/>
      <c r="LFF12" s="3479"/>
      <c r="LFG12" s="3479"/>
      <c r="LFH12" s="3479"/>
      <c r="LFI12" s="3479"/>
      <c r="LFJ12" s="3479"/>
      <c r="LFK12" s="3479"/>
      <c r="LFL12" s="3479"/>
      <c r="LFM12" s="3479"/>
      <c r="LFN12" s="3479"/>
      <c r="LFO12" s="3479"/>
      <c r="LFP12" s="3479"/>
      <c r="LFQ12" s="3479"/>
      <c r="LFR12" s="3479"/>
      <c r="LFS12" s="3479"/>
      <c r="LFT12" s="3479"/>
      <c r="LFU12" s="3479"/>
      <c r="LFV12" s="3479"/>
      <c r="LFW12" s="3479"/>
      <c r="LFX12" s="3479"/>
      <c r="LFY12" s="3479"/>
      <c r="LFZ12" s="3479"/>
      <c r="LGA12" s="3479"/>
      <c r="LGB12" s="3479"/>
      <c r="LGC12" s="3479"/>
      <c r="LGD12" s="3479"/>
      <c r="LGE12" s="3479"/>
      <c r="LGF12" s="3479"/>
      <c r="LGG12" s="3479"/>
      <c r="LGH12" s="3479"/>
      <c r="LGI12" s="3479"/>
      <c r="LGJ12" s="3479"/>
      <c r="LGK12" s="3479"/>
      <c r="LGL12" s="3479"/>
      <c r="LGM12" s="3479"/>
      <c r="LGN12" s="3479"/>
      <c r="LGO12" s="3479"/>
      <c r="LGP12" s="3479"/>
      <c r="LGQ12" s="3479"/>
      <c r="LGR12" s="3479"/>
      <c r="LGS12" s="3479"/>
      <c r="LGT12" s="3479"/>
      <c r="LGU12" s="3479"/>
      <c r="LGV12" s="3479"/>
      <c r="LGW12" s="3479"/>
      <c r="LGX12" s="3479"/>
      <c r="LGY12" s="3479"/>
      <c r="LGZ12" s="3479"/>
      <c r="LHA12" s="3479"/>
      <c r="LHB12" s="3479"/>
      <c r="LHC12" s="3479"/>
      <c r="LHD12" s="3479"/>
      <c r="LHE12" s="3479"/>
      <c r="LHF12" s="3479"/>
      <c r="LHG12" s="3479"/>
      <c r="LHH12" s="3479"/>
      <c r="LHI12" s="3479"/>
      <c r="LHJ12" s="3479"/>
      <c r="LHK12" s="3479"/>
      <c r="LHL12" s="3479"/>
      <c r="LHM12" s="3479"/>
      <c r="LHN12" s="3479"/>
      <c r="LHO12" s="3479"/>
      <c r="LHP12" s="3479"/>
      <c r="LHQ12" s="3479"/>
      <c r="LHR12" s="3479"/>
      <c r="LHS12" s="3479"/>
      <c r="LHT12" s="3479"/>
      <c r="LHU12" s="3479"/>
      <c r="LHV12" s="3479"/>
      <c r="LHW12" s="3479"/>
      <c r="LHX12" s="3479"/>
      <c r="LHY12" s="3479"/>
      <c r="LHZ12" s="3479"/>
      <c r="LIA12" s="3479"/>
      <c r="LIB12" s="3479"/>
      <c r="LIC12" s="3479"/>
      <c r="LID12" s="3479"/>
      <c r="LIE12" s="3479"/>
      <c r="LIF12" s="3479"/>
      <c r="LIG12" s="3479"/>
      <c r="LIH12" s="3479"/>
      <c r="LII12" s="3479"/>
      <c r="LIJ12" s="3479"/>
      <c r="LIK12" s="3479"/>
      <c r="LIL12" s="3479"/>
      <c r="LIM12" s="3479"/>
      <c r="LIN12" s="3479"/>
      <c r="LIO12" s="3479"/>
      <c r="LIP12" s="3479"/>
      <c r="LIQ12" s="3479"/>
      <c r="LIR12" s="3479"/>
      <c r="LIS12" s="3479"/>
      <c r="LIT12" s="3479"/>
      <c r="LIU12" s="3479"/>
      <c r="LIV12" s="3479"/>
      <c r="LIW12" s="3479"/>
      <c r="LIX12" s="3479"/>
      <c r="LIY12" s="3479"/>
      <c r="LIZ12" s="3479"/>
      <c r="LJA12" s="3479"/>
      <c r="LJB12" s="3479"/>
      <c r="LJC12" s="3479"/>
      <c r="LJD12" s="3479"/>
      <c r="LJE12" s="3479"/>
      <c r="LJF12" s="3479"/>
      <c r="LJG12" s="3479"/>
      <c r="LJH12" s="3479"/>
      <c r="LJI12" s="3479"/>
      <c r="LJJ12" s="3479"/>
      <c r="LJK12" s="3479"/>
      <c r="LJL12" s="3479"/>
      <c r="LJM12" s="3479"/>
      <c r="LJN12" s="3479"/>
      <c r="LJO12" s="3479"/>
      <c r="LJP12" s="3479"/>
      <c r="LJQ12" s="3479"/>
      <c r="LJR12" s="3479"/>
      <c r="LJS12" s="3479"/>
      <c r="LJT12" s="3479"/>
      <c r="LJU12" s="3479"/>
      <c r="LJV12" s="3479"/>
      <c r="LJW12" s="3479"/>
      <c r="LJX12" s="3479"/>
      <c r="LJY12" s="3479"/>
      <c r="LJZ12" s="3479"/>
      <c r="LKA12" s="3479"/>
      <c r="LKB12" s="3479"/>
      <c r="LKC12" s="3479"/>
      <c r="LKD12" s="3479"/>
      <c r="LKE12" s="3479"/>
      <c r="LKF12" s="3479"/>
      <c r="LKG12" s="3479"/>
      <c r="LKH12" s="3479"/>
      <c r="LKI12" s="3479"/>
      <c r="LKJ12" s="3479"/>
      <c r="LKK12" s="3479"/>
      <c r="LKL12" s="3479"/>
      <c r="LKM12" s="3479"/>
      <c r="LKN12" s="3479"/>
      <c r="LKO12" s="3479"/>
      <c r="LKP12" s="3479"/>
      <c r="LKQ12" s="3479"/>
      <c r="LKR12" s="3479"/>
      <c r="LKS12" s="3479"/>
      <c r="LKT12" s="3479"/>
      <c r="LKU12" s="3479"/>
      <c r="LKV12" s="3479"/>
      <c r="LKW12" s="3479"/>
      <c r="LKX12" s="3479"/>
      <c r="LKY12" s="3479"/>
      <c r="LKZ12" s="3479"/>
      <c r="LLA12" s="3479"/>
      <c r="LLB12" s="3479"/>
      <c r="LLC12" s="3479"/>
      <c r="LLD12" s="3479"/>
      <c r="LLE12" s="3479"/>
      <c r="LLF12" s="3479"/>
      <c r="LLG12" s="3479"/>
      <c r="LLH12" s="3479"/>
      <c r="LLI12" s="3479"/>
      <c r="LLJ12" s="3479"/>
      <c r="LLK12" s="3479"/>
      <c r="LLL12" s="3479"/>
      <c r="LLM12" s="3479"/>
      <c r="LLN12" s="3479"/>
      <c r="LLO12" s="3479"/>
      <c r="LLP12" s="3479"/>
      <c r="LLQ12" s="3479"/>
      <c r="LLR12" s="3479"/>
      <c r="LLS12" s="3479"/>
      <c r="LLT12" s="3479"/>
      <c r="LLU12" s="3479"/>
      <c r="LLV12" s="3479"/>
      <c r="LLW12" s="3479"/>
      <c r="LLX12" s="3479"/>
      <c r="LLY12" s="3479"/>
      <c r="LLZ12" s="3479"/>
      <c r="LMA12" s="3479"/>
      <c r="LMB12" s="3479"/>
      <c r="LMC12" s="3479"/>
      <c r="LMD12" s="3479"/>
      <c r="LME12" s="3479"/>
      <c r="LMF12" s="3479"/>
      <c r="LMG12" s="3479"/>
      <c r="LMH12" s="3479"/>
      <c r="LMI12" s="3479"/>
      <c r="LMJ12" s="3479"/>
      <c r="LMK12" s="3479"/>
      <c r="LML12" s="3479"/>
      <c r="LMM12" s="3479"/>
      <c r="LMN12" s="3479"/>
      <c r="LMO12" s="3479"/>
      <c r="LMP12" s="3479"/>
      <c r="LMQ12" s="3479"/>
      <c r="LMR12" s="3479"/>
      <c r="LMS12" s="3479"/>
      <c r="LMT12" s="3479"/>
      <c r="LMU12" s="3479"/>
      <c r="LMV12" s="3479"/>
      <c r="LMW12" s="3479"/>
      <c r="LMX12" s="3479"/>
      <c r="LMY12" s="3479"/>
      <c r="LMZ12" s="3479"/>
      <c r="LNA12" s="3479"/>
      <c r="LNB12" s="3479"/>
      <c r="LNC12" s="3479"/>
      <c r="LND12" s="3479"/>
      <c r="LNE12" s="3479"/>
      <c r="LNF12" s="3479"/>
      <c r="LNG12" s="3479"/>
      <c r="LNH12" s="3479"/>
      <c r="LNI12" s="3479"/>
      <c r="LNJ12" s="3479"/>
      <c r="LNK12" s="3479"/>
      <c r="LNL12" s="3479"/>
      <c r="LNM12" s="3479"/>
      <c r="LNN12" s="3479"/>
      <c r="LNO12" s="3479"/>
      <c r="LNP12" s="3479"/>
      <c r="LNQ12" s="3479"/>
      <c r="LNR12" s="3479"/>
      <c r="LNS12" s="3479"/>
      <c r="LNT12" s="3479"/>
      <c r="LNU12" s="3479"/>
      <c r="LNV12" s="3479"/>
      <c r="LNW12" s="3479"/>
      <c r="LNX12" s="3479"/>
      <c r="LNY12" s="3479"/>
      <c r="LNZ12" s="3479"/>
      <c r="LOA12" s="3479"/>
      <c r="LOB12" s="3479"/>
      <c r="LOC12" s="3479"/>
      <c r="LOD12" s="3479"/>
      <c r="LOE12" s="3479"/>
      <c r="LOF12" s="3479"/>
      <c r="LOG12" s="3479"/>
      <c r="LOH12" s="3479"/>
      <c r="LOI12" s="3479"/>
      <c r="LOJ12" s="3479"/>
      <c r="LOK12" s="3479"/>
      <c r="LOL12" s="3479"/>
      <c r="LOM12" s="3479"/>
      <c r="LON12" s="3479"/>
      <c r="LOO12" s="3479"/>
      <c r="LOP12" s="3479"/>
      <c r="LOQ12" s="3479"/>
      <c r="LOR12" s="3479"/>
      <c r="LOS12" s="3479"/>
      <c r="LOT12" s="3479"/>
      <c r="LOU12" s="3479"/>
      <c r="LOV12" s="3479"/>
      <c r="LOW12" s="3479"/>
      <c r="LOX12" s="3479"/>
      <c r="LOY12" s="3479"/>
      <c r="LOZ12" s="3479"/>
      <c r="LPA12" s="3479"/>
      <c r="LPB12" s="3479"/>
      <c r="LPC12" s="3479"/>
      <c r="LPD12" s="3479"/>
      <c r="LPE12" s="3479"/>
      <c r="LPF12" s="3479"/>
      <c r="LPG12" s="3479"/>
      <c r="LPH12" s="3479"/>
      <c r="LPI12" s="3479"/>
      <c r="LPJ12" s="3479"/>
      <c r="LPK12" s="3479"/>
      <c r="LPL12" s="3479"/>
      <c r="LPM12" s="3479"/>
      <c r="LPN12" s="3479"/>
      <c r="LPO12" s="3479"/>
      <c r="LPP12" s="3479"/>
      <c r="LPQ12" s="3479"/>
      <c r="LPR12" s="3479"/>
      <c r="LPS12" s="3479"/>
      <c r="LPT12" s="3479"/>
      <c r="LPU12" s="3479"/>
      <c r="LPV12" s="3479"/>
      <c r="LPW12" s="3479"/>
      <c r="LPX12" s="3479"/>
      <c r="LPY12" s="3479"/>
      <c r="LPZ12" s="3479"/>
      <c r="LQA12" s="3479"/>
      <c r="LQB12" s="3479"/>
      <c r="LQC12" s="3479"/>
      <c r="LQD12" s="3479"/>
      <c r="LQE12" s="3479"/>
      <c r="LQF12" s="3479"/>
      <c r="LQG12" s="3479"/>
      <c r="LQH12" s="3479"/>
      <c r="LQI12" s="3479"/>
      <c r="LQJ12" s="3479"/>
      <c r="LQK12" s="3479"/>
      <c r="LQL12" s="3479"/>
      <c r="LQM12" s="3479"/>
      <c r="LQN12" s="3479"/>
      <c r="LQO12" s="3479"/>
      <c r="LQP12" s="3479"/>
      <c r="LQQ12" s="3479"/>
      <c r="LQR12" s="3479"/>
      <c r="LQS12" s="3479"/>
      <c r="LQT12" s="3479"/>
      <c r="LQU12" s="3479"/>
      <c r="LQV12" s="3479"/>
      <c r="LQW12" s="3479"/>
      <c r="LQX12" s="3479"/>
      <c r="LQY12" s="3479"/>
      <c r="LQZ12" s="3479"/>
      <c r="LRA12" s="3479"/>
      <c r="LRB12" s="3479"/>
      <c r="LRC12" s="3479"/>
      <c r="LRD12" s="3479"/>
      <c r="LRE12" s="3479"/>
      <c r="LRF12" s="3479"/>
      <c r="LRG12" s="3479"/>
      <c r="LRH12" s="3479"/>
      <c r="LRI12" s="3479"/>
      <c r="LRJ12" s="3479"/>
      <c r="LRK12" s="3479"/>
      <c r="LRL12" s="3479"/>
      <c r="LRM12" s="3479"/>
      <c r="LRN12" s="3479"/>
      <c r="LRO12" s="3479"/>
      <c r="LRP12" s="3479"/>
      <c r="LRQ12" s="3479"/>
      <c r="LRR12" s="3479"/>
      <c r="LRS12" s="3479"/>
      <c r="LRT12" s="3479"/>
      <c r="LRU12" s="3479"/>
      <c r="LRV12" s="3479"/>
      <c r="LRW12" s="3479"/>
      <c r="LRX12" s="3479"/>
      <c r="LRY12" s="3479"/>
      <c r="LRZ12" s="3479"/>
      <c r="LSA12" s="3479"/>
      <c r="LSB12" s="3479"/>
      <c r="LSC12" s="3479"/>
      <c r="LSD12" s="3479"/>
      <c r="LSE12" s="3479"/>
      <c r="LSF12" s="3479"/>
      <c r="LSG12" s="3479"/>
      <c r="LSH12" s="3479"/>
      <c r="LSI12" s="3479"/>
      <c r="LSJ12" s="3479"/>
      <c r="LSK12" s="3479"/>
      <c r="LSL12" s="3479"/>
      <c r="LSM12" s="3479"/>
      <c r="LSN12" s="3479"/>
      <c r="LSO12" s="3479"/>
      <c r="LSP12" s="3479"/>
      <c r="LSQ12" s="3479"/>
      <c r="LSR12" s="3479"/>
      <c r="LSS12" s="3479"/>
      <c r="LST12" s="3479"/>
      <c r="LSU12" s="3479"/>
      <c r="LSV12" s="3479"/>
      <c r="LSW12" s="3479"/>
      <c r="LSX12" s="3479"/>
      <c r="LSY12" s="3479"/>
      <c r="LSZ12" s="3479"/>
      <c r="LTA12" s="3479"/>
      <c r="LTB12" s="3479"/>
      <c r="LTC12" s="3479"/>
      <c r="LTD12" s="3479"/>
      <c r="LTE12" s="3479"/>
      <c r="LTF12" s="3479"/>
      <c r="LTG12" s="3479"/>
      <c r="LTH12" s="3479"/>
      <c r="LTI12" s="3479"/>
      <c r="LTJ12" s="3479"/>
      <c r="LTK12" s="3479"/>
      <c r="LTL12" s="3479"/>
      <c r="LTM12" s="3479"/>
      <c r="LTN12" s="3479"/>
      <c r="LTO12" s="3479"/>
      <c r="LTP12" s="3479"/>
      <c r="LTQ12" s="3479"/>
      <c r="LTR12" s="3479"/>
      <c r="LTS12" s="3479"/>
      <c r="LTT12" s="3479"/>
      <c r="LTU12" s="3479"/>
      <c r="LTV12" s="3479"/>
      <c r="LTW12" s="3479"/>
      <c r="LTX12" s="3479"/>
      <c r="LTY12" s="3479"/>
      <c r="LTZ12" s="3479"/>
      <c r="LUA12" s="3479"/>
      <c r="LUB12" s="3479"/>
      <c r="LUC12" s="3479"/>
      <c r="LUD12" s="3479"/>
      <c r="LUE12" s="3479"/>
      <c r="LUF12" s="3479"/>
      <c r="LUG12" s="3479"/>
      <c r="LUH12" s="3479"/>
      <c r="LUI12" s="3479"/>
      <c r="LUJ12" s="3479"/>
      <c r="LUK12" s="3479"/>
      <c r="LUL12" s="3479"/>
      <c r="LUM12" s="3479"/>
      <c r="LUN12" s="3479"/>
      <c r="LUO12" s="3479"/>
      <c r="LUP12" s="3479"/>
      <c r="LUQ12" s="3479"/>
      <c r="LUR12" s="3479"/>
      <c r="LUS12" s="3479"/>
      <c r="LUT12" s="3479"/>
      <c r="LUU12" s="3479"/>
      <c r="LUV12" s="3479"/>
      <c r="LUW12" s="3479"/>
      <c r="LUX12" s="3479"/>
      <c r="LUY12" s="3479"/>
      <c r="LUZ12" s="3479"/>
      <c r="LVA12" s="3479"/>
      <c r="LVB12" s="3479"/>
      <c r="LVC12" s="3479"/>
      <c r="LVD12" s="3479"/>
      <c r="LVE12" s="3479"/>
      <c r="LVF12" s="3479"/>
      <c r="LVG12" s="3479"/>
      <c r="LVH12" s="3479"/>
      <c r="LVI12" s="3479"/>
      <c r="LVJ12" s="3479"/>
      <c r="LVK12" s="3479"/>
      <c r="LVL12" s="3479"/>
      <c r="LVM12" s="3479"/>
      <c r="LVN12" s="3479"/>
      <c r="LVO12" s="3479"/>
      <c r="LVP12" s="3479"/>
      <c r="LVQ12" s="3479"/>
      <c r="LVR12" s="3479"/>
      <c r="LVS12" s="3479"/>
      <c r="LVT12" s="3479"/>
      <c r="LVU12" s="3479"/>
      <c r="LVV12" s="3479"/>
      <c r="LVW12" s="3479"/>
      <c r="LVX12" s="3479"/>
      <c r="LVY12" s="3479"/>
      <c r="LVZ12" s="3479"/>
      <c r="LWA12" s="3479"/>
      <c r="LWB12" s="3479"/>
      <c r="LWC12" s="3479"/>
      <c r="LWD12" s="3479"/>
      <c r="LWE12" s="3479"/>
      <c r="LWF12" s="3479"/>
      <c r="LWG12" s="3479"/>
      <c r="LWH12" s="3479"/>
      <c r="LWI12" s="3479"/>
      <c r="LWJ12" s="3479"/>
      <c r="LWK12" s="3479"/>
      <c r="LWL12" s="3479"/>
      <c r="LWM12" s="3479"/>
      <c r="LWN12" s="3479"/>
      <c r="LWO12" s="3479"/>
      <c r="LWP12" s="3479"/>
      <c r="LWQ12" s="3479"/>
      <c r="LWR12" s="3479"/>
      <c r="LWS12" s="3479"/>
      <c r="LWT12" s="3479"/>
      <c r="LWU12" s="3479"/>
      <c r="LWV12" s="3479"/>
      <c r="LWW12" s="3479"/>
      <c r="LWX12" s="3479"/>
      <c r="LWY12" s="3479"/>
      <c r="LWZ12" s="3479"/>
      <c r="LXA12" s="3479"/>
      <c r="LXB12" s="3479"/>
      <c r="LXC12" s="3479"/>
      <c r="LXD12" s="3479"/>
      <c r="LXE12" s="3479"/>
      <c r="LXF12" s="3479"/>
      <c r="LXG12" s="3479"/>
      <c r="LXH12" s="3479"/>
      <c r="LXI12" s="3479"/>
      <c r="LXJ12" s="3479"/>
      <c r="LXK12" s="3479"/>
      <c r="LXL12" s="3479"/>
      <c r="LXM12" s="3479"/>
      <c r="LXN12" s="3479"/>
      <c r="LXO12" s="3479"/>
      <c r="LXP12" s="3479"/>
      <c r="LXQ12" s="3479"/>
      <c r="LXR12" s="3479"/>
      <c r="LXS12" s="3479"/>
      <c r="LXT12" s="3479"/>
      <c r="LXU12" s="3479"/>
      <c r="LXV12" s="3479"/>
      <c r="LXW12" s="3479"/>
      <c r="LXX12" s="3479"/>
      <c r="LXY12" s="3479"/>
      <c r="LXZ12" s="3479"/>
      <c r="LYA12" s="3479"/>
      <c r="LYB12" s="3479"/>
      <c r="LYC12" s="3479"/>
      <c r="LYD12" s="3479"/>
      <c r="LYE12" s="3479"/>
      <c r="LYF12" s="3479"/>
      <c r="LYG12" s="3479"/>
      <c r="LYH12" s="3479"/>
      <c r="LYI12" s="3479"/>
      <c r="LYJ12" s="3479"/>
      <c r="LYK12" s="3479"/>
      <c r="LYL12" s="3479"/>
      <c r="LYM12" s="3479"/>
      <c r="LYN12" s="3479"/>
      <c r="LYO12" s="3479"/>
      <c r="LYP12" s="3479"/>
      <c r="LYQ12" s="3479"/>
      <c r="LYR12" s="3479"/>
      <c r="LYS12" s="3479"/>
      <c r="LYT12" s="3479"/>
      <c r="LYU12" s="3479"/>
      <c r="LYV12" s="3479"/>
      <c r="LYW12" s="3479"/>
      <c r="LYX12" s="3479"/>
      <c r="LYY12" s="3479"/>
      <c r="LYZ12" s="3479"/>
      <c r="LZA12" s="3479"/>
      <c r="LZB12" s="3479"/>
      <c r="LZC12" s="3479"/>
      <c r="LZD12" s="3479"/>
      <c r="LZE12" s="3479"/>
      <c r="LZF12" s="3479"/>
      <c r="LZG12" s="3479"/>
      <c r="LZH12" s="3479"/>
      <c r="LZI12" s="3479"/>
      <c r="LZJ12" s="3479"/>
      <c r="LZK12" s="3479"/>
      <c r="LZL12" s="3479"/>
      <c r="LZM12" s="3479"/>
      <c r="LZN12" s="3479"/>
      <c r="LZO12" s="3479"/>
      <c r="LZP12" s="3479"/>
      <c r="LZQ12" s="3479"/>
      <c r="LZR12" s="3479"/>
      <c r="LZS12" s="3479"/>
      <c r="LZT12" s="3479"/>
      <c r="LZU12" s="3479"/>
      <c r="LZV12" s="3479"/>
      <c r="LZW12" s="3479"/>
      <c r="LZX12" s="3479"/>
      <c r="LZY12" s="3479"/>
      <c r="LZZ12" s="3479"/>
      <c r="MAA12" s="3479"/>
      <c r="MAB12" s="3479"/>
      <c r="MAC12" s="3479"/>
      <c r="MAD12" s="3479"/>
      <c r="MAE12" s="3479"/>
      <c r="MAF12" s="3479"/>
      <c r="MAG12" s="3479"/>
      <c r="MAH12" s="3479"/>
      <c r="MAI12" s="3479"/>
      <c r="MAJ12" s="3479"/>
      <c r="MAK12" s="3479"/>
      <c r="MAL12" s="3479"/>
      <c r="MAM12" s="3479"/>
      <c r="MAN12" s="3479"/>
      <c r="MAO12" s="3479"/>
      <c r="MAP12" s="3479"/>
      <c r="MAQ12" s="3479"/>
      <c r="MAR12" s="3479"/>
      <c r="MAS12" s="3479"/>
      <c r="MAT12" s="3479"/>
      <c r="MAU12" s="3479"/>
      <c r="MAV12" s="3479"/>
      <c r="MAW12" s="3479"/>
      <c r="MAX12" s="3479"/>
      <c r="MAY12" s="3479"/>
      <c r="MAZ12" s="3479"/>
      <c r="MBA12" s="3479"/>
      <c r="MBB12" s="3479"/>
      <c r="MBC12" s="3479"/>
      <c r="MBD12" s="3479"/>
      <c r="MBE12" s="3479"/>
      <c r="MBF12" s="3479"/>
      <c r="MBG12" s="3479"/>
      <c r="MBH12" s="3479"/>
      <c r="MBI12" s="3479"/>
      <c r="MBJ12" s="3479"/>
      <c r="MBK12" s="3479"/>
      <c r="MBL12" s="3479"/>
      <c r="MBM12" s="3479"/>
      <c r="MBN12" s="3479"/>
      <c r="MBO12" s="3479"/>
      <c r="MBP12" s="3479"/>
      <c r="MBQ12" s="3479"/>
      <c r="MBR12" s="3479"/>
      <c r="MBS12" s="3479"/>
      <c r="MBT12" s="3479"/>
      <c r="MBU12" s="3479"/>
      <c r="MBV12" s="3479"/>
      <c r="MBW12" s="3479"/>
      <c r="MBX12" s="3479"/>
      <c r="MBY12" s="3479"/>
      <c r="MBZ12" s="3479"/>
      <c r="MCA12" s="3479"/>
      <c r="MCB12" s="3479"/>
      <c r="MCC12" s="3479"/>
      <c r="MCD12" s="3479"/>
      <c r="MCE12" s="3479"/>
      <c r="MCF12" s="3479"/>
      <c r="MCG12" s="3479"/>
      <c r="MCH12" s="3479"/>
      <c r="MCI12" s="3479"/>
      <c r="MCJ12" s="3479"/>
      <c r="MCK12" s="3479"/>
      <c r="MCL12" s="3479"/>
      <c r="MCM12" s="3479"/>
      <c r="MCN12" s="3479"/>
      <c r="MCO12" s="3479"/>
      <c r="MCP12" s="3479"/>
      <c r="MCQ12" s="3479"/>
      <c r="MCR12" s="3479"/>
      <c r="MCS12" s="3479"/>
      <c r="MCT12" s="3479"/>
      <c r="MCU12" s="3479"/>
      <c r="MCV12" s="3479"/>
      <c r="MCW12" s="3479"/>
      <c r="MCX12" s="3479"/>
      <c r="MCY12" s="3479"/>
      <c r="MCZ12" s="3479"/>
      <c r="MDA12" s="3479"/>
      <c r="MDB12" s="3479"/>
      <c r="MDC12" s="3479"/>
      <c r="MDD12" s="3479"/>
      <c r="MDE12" s="3479"/>
      <c r="MDF12" s="3479"/>
      <c r="MDG12" s="3479"/>
      <c r="MDH12" s="3479"/>
      <c r="MDI12" s="3479"/>
      <c r="MDJ12" s="3479"/>
      <c r="MDK12" s="3479"/>
      <c r="MDL12" s="3479"/>
      <c r="MDM12" s="3479"/>
      <c r="MDN12" s="3479"/>
      <c r="MDO12" s="3479"/>
      <c r="MDP12" s="3479"/>
      <c r="MDQ12" s="3479"/>
      <c r="MDR12" s="3479"/>
      <c r="MDS12" s="3479"/>
      <c r="MDT12" s="3479"/>
      <c r="MDU12" s="3479"/>
      <c r="MDV12" s="3479"/>
      <c r="MDW12" s="3479"/>
      <c r="MDX12" s="3479"/>
      <c r="MDY12" s="3479"/>
      <c r="MDZ12" s="3479"/>
      <c r="MEA12" s="3479"/>
      <c r="MEB12" s="3479"/>
      <c r="MEC12" s="3479"/>
      <c r="MED12" s="3479"/>
      <c r="MEE12" s="3479"/>
      <c r="MEF12" s="3479"/>
      <c r="MEG12" s="3479"/>
      <c r="MEH12" s="3479"/>
      <c r="MEI12" s="3479"/>
      <c r="MEJ12" s="3479"/>
      <c r="MEK12" s="3479"/>
      <c r="MEL12" s="3479"/>
      <c r="MEM12" s="3479"/>
      <c r="MEN12" s="3479"/>
      <c r="MEO12" s="3479"/>
      <c r="MEP12" s="3479"/>
      <c r="MEQ12" s="3479"/>
      <c r="MER12" s="3479"/>
      <c r="MES12" s="3479"/>
      <c r="MET12" s="3479"/>
      <c r="MEU12" s="3479"/>
      <c r="MEV12" s="3479"/>
      <c r="MEW12" s="3479"/>
      <c r="MEX12" s="3479"/>
      <c r="MEY12" s="3479"/>
      <c r="MEZ12" s="3479"/>
      <c r="MFA12" s="3479"/>
      <c r="MFB12" s="3479"/>
      <c r="MFC12" s="3479"/>
      <c r="MFD12" s="3479"/>
      <c r="MFE12" s="3479"/>
      <c r="MFF12" s="3479"/>
      <c r="MFG12" s="3479"/>
      <c r="MFH12" s="3479"/>
      <c r="MFI12" s="3479"/>
      <c r="MFJ12" s="3479"/>
      <c r="MFK12" s="3479"/>
      <c r="MFL12" s="3479"/>
      <c r="MFM12" s="3479"/>
      <c r="MFN12" s="3479"/>
      <c r="MFO12" s="3479"/>
      <c r="MFP12" s="3479"/>
      <c r="MFQ12" s="3479"/>
      <c r="MFR12" s="3479"/>
      <c r="MFS12" s="3479"/>
      <c r="MFT12" s="3479"/>
      <c r="MFU12" s="3479"/>
      <c r="MFV12" s="3479"/>
      <c r="MFW12" s="3479"/>
      <c r="MFX12" s="3479"/>
      <c r="MFY12" s="3479"/>
      <c r="MFZ12" s="3479"/>
      <c r="MGA12" s="3479"/>
      <c r="MGB12" s="3479"/>
      <c r="MGC12" s="3479"/>
      <c r="MGD12" s="3479"/>
      <c r="MGE12" s="3479"/>
      <c r="MGF12" s="3479"/>
      <c r="MGG12" s="3479"/>
      <c r="MGH12" s="3479"/>
      <c r="MGI12" s="3479"/>
      <c r="MGJ12" s="3479"/>
      <c r="MGK12" s="3479"/>
      <c r="MGL12" s="3479"/>
      <c r="MGM12" s="3479"/>
      <c r="MGN12" s="3479"/>
      <c r="MGO12" s="3479"/>
      <c r="MGP12" s="3479"/>
      <c r="MGQ12" s="3479"/>
      <c r="MGR12" s="3479"/>
      <c r="MGS12" s="3479"/>
      <c r="MGT12" s="3479"/>
      <c r="MGU12" s="3479"/>
      <c r="MGV12" s="3479"/>
      <c r="MGW12" s="3479"/>
      <c r="MGX12" s="3479"/>
      <c r="MGY12" s="3479"/>
      <c r="MGZ12" s="3479"/>
      <c r="MHA12" s="3479"/>
      <c r="MHB12" s="3479"/>
      <c r="MHC12" s="3479"/>
      <c r="MHD12" s="3479"/>
      <c r="MHE12" s="3479"/>
      <c r="MHF12" s="3479"/>
      <c r="MHG12" s="3479"/>
      <c r="MHH12" s="3479"/>
      <c r="MHI12" s="3479"/>
      <c r="MHJ12" s="3479"/>
      <c r="MHK12" s="3479"/>
      <c r="MHL12" s="3479"/>
      <c r="MHM12" s="3479"/>
      <c r="MHN12" s="3479"/>
      <c r="MHO12" s="3479"/>
      <c r="MHP12" s="3479"/>
      <c r="MHQ12" s="3479"/>
      <c r="MHR12" s="3479"/>
      <c r="MHS12" s="3479"/>
      <c r="MHT12" s="3479"/>
      <c r="MHU12" s="3479"/>
      <c r="MHV12" s="3479"/>
      <c r="MHW12" s="3479"/>
      <c r="MHX12" s="3479"/>
      <c r="MHY12" s="3479"/>
      <c r="MHZ12" s="3479"/>
      <c r="MIA12" s="3479"/>
      <c r="MIB12" s="3479"/>
      <c r="MIC12" s="3479"/>
      <c r="MID12" s="3479"/>
      <c r="MIE12" s="3479"/>
      <c r="MIF12" s="3479"/>
      <c r="MIG12" s="3479"/>
      <c r="MIH12" s="3479"/>
      <c r="MII12" s="3479"/>
      <c r="MIJ12" s="3479"/>
      <c r="MIK12" s="3479"/>
      <c r="MIL12" s="3479"/>
      <c r="MIM12" s="3479"/>
      <c r="MIN12" s="3479"/>
      <c r="MIO12" s="3479"/>
      <c r="MIP12" s="3479"/>
      <c r="MIQ12" s="3479"/>
      <c r="MIR12" s="3479"/>
      <c r="MIS12" s="3479"/>
      <c r="MIT12" s="3479"/>
      <c r="MIU12" s="3479"/>
      <c r="MIV12" s="3479"/>
      <c r="MIW12" s="3479"/>
      <c r="MIX12" s="3479"/>
      <c r="MIY12" s="3479"/>
      <c r="MIZ12" s="3479"/>
      <c r="MJA12" s="3479"/>
      <c r="MJB12" s="3479"/>
      <c r="MJC12" s="3479"/>
      <c r="MJD12" s="3479"/>
      <c r="MJE12" s="3479"/>
      <c r="MJF12" s="3479"/>
      <c r="MJG12" s="3479"/>
      <c r="MJH12" s="3479"/>
      <c r="MJI12" s="3479"/>
      <c r="MJJ12" s="3479"/>
      <c r="MJK12" s="3479"/>
      <c r="MJL12" s="3479"/>
      <c r="MJM12" s="3479"/>
      <c r="MJN12" s="3479"/>
      <c r="MJO12" s="3479"/>
      <c r="MJP12" s="3479"/>
      <c r="MJQ12" s="3479"/>
      <c r="MJR12" s="3479"/>
      <c r="MJS12" s="3479"/>
      <c r="MJT12" s="3479"/>
      <c r="MJU12" s="3479"/>
      <c r="MJV12" s="3479"/>
      <c r="MJW12" s="3479"/>
      <c r="MJX12" s="3479"/>
      <c r="MJY12" s="3479"/>
      <c r="MJZ12" s="3479"/>
      <c r="MKA12" s="3479"/>
      <c r="MKB12" s="3479"/>
      <c r="MKC12" s="3479"/>
      <c r="MKD12" s="3479"/>
      <c r="MKE12" s="3479"/>
      <c r="MKF12" s="3479"/>
      <c r="MKG12" s="3479"/>
      <c r="MKH12" s="3479"/>
      <c r="MKI12" s="3479"/>
      <c r="MKJ12" s="3479"/>
      <c r="MKK12" s="3479"/>
      <c r="MKL12" s="3479"/>
      <c r="MKM12" s="3479"/>
      <c r="MKN12" s="3479"/>
      <c r="MKO12" s="3479"/>
      <c r="MKP12" s="3479"/>
      <c r="MKQ12" s="3479"/>
      <c r="MKR12" s="3479"/>
      <c r="MKS12" s="3479"/>
      <c r="MKT12" s="3479"/>
      <c r="MKU12" s="3479"/>
      <c r="MKV12" s="3479"/>
      <c r="MKW12" s="3479"/>
      <c r="MKX12" s="3479"/>
      <c r="MKY12" s="3479"/>
      <c r="MKZ12" s="3479"/>
      <c r="MLA12" s="3479"/>
      <c r="MLB12" s="3479"/>
      <c r="MLC12" s="3479"/>
      <c r="MLD12" s="3479"/>
      <c r="MLE12" s="3479"/>
      <c r="MLF12" s="3479"/>
      <c r="MLG12" s="3479"/>
      <c r="MLH12" s="3479"/>
      <c r="MLI12" s="3479"/>
      <c r="MLJ12" s="3479"/>
      <c r="MLK12" s="3479"/>
      <c r="MLL12" s="3479"/>
      <c r="MLM12" s="3479"/>
      <c r="MLN12" s="3479"/>
      <c r="MLO12" s="3479"/>
      <c r="MLP12" s="3479"/>
      <c r="MLQ12" s="3479"/>
      <c r="MLR12" s="3479"/>
      <c r="MLS12" s="3479"/>
      <c r="MLT12" s="3479"/>
      <c r="MLU12" s="3479"/>
      <c r="MLV12" s="3479"/>
      <c r="MLW12" s="3479"/>
      <c r="MLX12" s="3479"/>
      <c r="MLY12" s="3479"/>
      <c r="MLZ12" s="3479"/>
      <c r="MMA12" s="3479"/>
      <c r="MMB12" s="3479"/>
      <c r="MMC12" s="3479"/>
      <c r="MMD12" s="3479"/>
      <c r="MME12" s="3479"/>
      <c r="MMF12" s="3479"/>
      <c r="MMG12" s="3479"/>
      <c r="MMH12" s="3479"/>
      <c r="MMI12" s="3479"/>
      <c r="MMJ12" s="3479"/>
      <c r="MMK12" s="3479"/>
      <c r="MML12" s="3479"/>
      <c r="MMM12" s="3479"/>
      <c r="MMN12" s="3479"/>
      <c r="MMO12" s="3479"/>
      <c r="MMP12" s="3479"/>
      <c r="MMQ12" s="3479"/>
      <c r="MMR12" s="3479"/>
      <c r="MMS12" s="3479"/>
      <c r="MMT12" s="3479"/>
      <c r="MMU12" s="3479"/>
      <c r="MMV12" s="3479"/>
      <c r="MMW12" s="3479"/>
      <c r="MMX12" s="3479"/>
      <c r="MMY12" s="3479"/>
      <c r="MMZ12" s="3479"/>
      <c r="MNA12" s="3479"/>
      <c r="MNB12" s="3479"/>
      <c r="MNC12" s="3479"/>
      <c r="MND12" s="3479"/>
      <c r="MNE12" s="3479"/>
      <c r="MNF12" s="3479"/>
      <c r="MNG12" s="3479"/>
      <c r="MNH12" s="3479"/>
      <c r="MNI12" s="3479"/>
      <c r="MNJ12" s="3479"/>
      <c r="MNK12" s="3479"/>
      <c r="MNL12" s="3479"/>
      <c r="MNM12" s="3479"/>
      <c r="MNN12" s="3479"/>
      <c r="MNO12" s="3479"/>
      <c r="MNP12" s="3479"/>
      <c r="MNQ12" s="3479"/>
      <c r="MNR12" s="3479"/>
      <c r="MNS12" s="3479"/>
      <c r="MNT12" s="3479"/>
      <c r="MNU12" s="3479"/>
      <c r="MNV12" s="3479"/>
      <c r="MNW12" s="3479"/>
      <c r="MNX12" s="3479"/>
      <c r="MNY12" s="3479"/>
      <c r="MNZ12" s="3479"/>
      <c r="MOA12" s="3479"/>
      <c r="MOB12" s="3479"/>
      <c r="MOC12" s="3479"/>
      <c r="MOD12" s="3479"/>
      <c r="MOE12" s="3479"/>
      <c r="MOF12" s="3479"/>
      <c r="MOG12" s="3479"/>
      <c r="MOH12" s="3479"/>
      <c r="MOI12" s="3479"/>
      <c r="MOJ12" s="3479"/>
      <c r="MOK12" s="3479"/>
      <c r="MOL12" s="3479"/>
      <c r="MOM12" s="3479"/>
      <c r="MON12" s="3479"/>
      <c r="MOO12" s="3479"/>
      <c r="MOP12" s="3479"/>
      <c r="MOQ12" s="3479"/>
      <c r="MOR12" s="3479"/>
      <c r="MOS12" s="3479"/>
      <c r="MOT12" s="3479"/>
      <c r="MOU12" s="3479"/>
      <c r="MOV12" s="3479"/>
      <c r="MOW12" s="3479"/>
      <c r="MOX12" s="3479"/>
      <c r="MOY12" s="3479"/>
      <c r="MOZ12" s="3479"/>
      <c r="MPA12" s="3479"/>
      <c r="MPB12" s="3479"/>
      <c r="MPC12" s="3479"/>
      <c r="MPD12" s="3479"/>
      <c r="MPE12" s="3479"/>
      <c r="MPF12" s="3479"/>
      <c r="MPG12" s="3479"/>
      <c r="MPH12" s="3479"/>
      <c r="MPI12" s="3479"/>
      <c r="MPJ12" s="3479"/>
      <c r="MPK12" s="3479"/>
      <c r="MPL12" s="3479"/>
      <c r="MPM12" s="3479"/>
      <c r="MPN12" s="3479"/>
      <c r="MPO12" s="3479"/>
      <c r="MPP12" s="3479"/>
      <c r="MPQ12" s="3479"/>
      <c r="MPR12" s="3479"/>
      <c r="MPS12" s="3479"/>
      <c r="MPT12" s="3479"/>
      <c r="MPU12" s="3479"/>
      <c r="MPV12" s="3479"/>
      <c r="MPW12" s="3479"/>
      <c r="MPX12" s="3479"/>
      <c r="MPY12" s="3479"/>
      <c r="MPZ12" s="3479"/>
      <c r="MQA12" s="3479"/>
      <c r="MQB12" s="3479"/>
      <c r="MQC12" s="3479"/>
      <c r="MQD12" s="3479"/>
      <c r="MQE12" s="3479"/>
      <c r="MQF12" s="3479"/>
      <c r="MQG12" s="3479"/>
      <c r="MQH12" s="3479"/>
      <c r="MQI12" s="3479"/>
      <c r="MQJ12" s="3479"/>
      <c r="MQK12" s="3479"/>
      <c r="MQL12" s="3479"/>
      <c r="MQM12" s="3479"/>
      <c r="MQN12" s="3479"/>
      <c r="MQO12" s="3479"/>
      <c r="MQP12" s="3479"/>
      <c r="MQQ12" s="3479"/>
      <c r="MQR12" s="3479"/>
      <c r="MQS12" s="3479"/>
      <c r="MQT12" s="3479"/>
      <c r="MQU12" s="3479"/>
      <c r="MQV12" s="3479"/>
      <c r="MQW12" s="3479"/>
      <c r="MQX12" s="3479"/>
      <c r="MQY12" s="3479"/>
      <c r="MQZ12" s="3479"/>
      <c r="MRA12" s="3479"/>
      <c r="MRB12" s="3479"/>
      <c r="MRC12" s="3479"/>
      <c r="MRD12" s="3479"/>
      <c r="MRE12" s="3479"/>
      <c r="MRF12" s="3479"/>
      <c r="MRG12" s="3479"/>
      <c r="MRH12" s="3479"/>
      <c r="MRI12" s="3479"/>
      <c r="MRJ12" s="3479"/>
      <c r="MRK12" s="3479"/>
      <c r="MRL12" s="3479"/>
      <c r="MRM12" s="3479"/>
      <c r="MRN12" s="3479"/>
      <c r="MRO12" s="3479"/>
      <c r="MRP12" s="3479"/>
      <c r="MRQ12" s="3479"/>
      <c r="MRR12" s="3479"/>
      <c r="MRS12" s="3479"/>
      <c r="MRT12" s="3479"/>
      <c r="MRU12" s="3479"/>
      <c r="MRV12" s="3479"/>
      <c r="MRW12" s="3479"/>
      <c r="MRX12" s="3479"/>
      <c r="MRY12" s="3479"/>
      <c r="MRZ12" s="3479"/>
      <c r="MSA12" s="3479"/>
      <c r="MSB12" s="3479"/>
      <c r="MSC12" s="3479"/>
      <c r="MSD12" s="3479"/>
      <c r="MSE12" s="3479"/>
      <c r="MSF12" s="3479"/>
      <c r="MSG12" s="3479"/>
      <c r="MSH12" s="3479"/>
      <c r="MSI12" s="3479"/>
      <c r="MSJ12" s="3479"/>
      <c r="MSK12" s="3479"/>
      <c r="MSL12" s="3479"/>
      <c r="MSM12" s="3479"/>
      <c r="MSN12" s="3479"/>
      <c r="MSO12" s="3479"/>
      <c r="MSP12" s="3479"/>
      <c r="MSQ12" s="3479"/>
      <c r="MSR12" s="3479"/>
      <c r="MSS12" s="3479"/>
      <c r="MST12" s="3479"/>
      <c r="MSU12" s="3479"/>
      <c r="MSV12" s="3479"/>
      <c r="MSW12" s="3479"/>
      <c r="MSX12" s="3479"/>
      <c r="MSY12" s="3479"/>
      <c r="MSZ12" s="3479"/>
      <c r="MTA12" s="3479"/>
      <c r="MTB12" s="3479"/>
      <c r="MTC12" s="3479"/>
      <c r="MTD12" s="3479"/>
      <c r="MTE12" s="3479"/>
      <c r="MTF12" s="3479"/>
      <c r="MTG12" s="3479"/>
      <c r="MTH12" s="3479"/>
      <c r="MTI12" s="3479"/>
      <c r="MTJ12" s="3479"/>
      <c r="MTK12" s="3479"/>
      <c r="MTL12" s="3479"/>
      <c r="MTM12" s="3479"/>
      <c r="MTN12" s="3479"/>
      <c r="MTO12" s="3479"/>
      <c r="MTP12" s="3479"/>
      <c r="MTQ12" s="3479"/>
      <c r="MTR12" s="3479"/>
      <c r="MTS12" s="3479"/>
      <c r="MTT12" s="3479"/>
      <c r="MTU12" s="3479"/>
      <c r="MTV12" s="3479"/>
      <c r="MTW12" s="3479"/>
      <c r="MTX12" s="3479"/>
      <c r="MTY12" s="3479"/>
      <c r="MTZ12" s="3479"/>
      <c r="MUA12" s="3479"/>
      <c r="MUB12" s="3479"/>
      <c r="MUC12" s="3479"/>
      <c r="MUD12" s="3479"/>
      <c r="MUE12" s="3479"/>
      <c r="MUF12" s="3479"/>
      <c r="MUG12" s="3479"/>
      <c r="MUH12" s="3479"/>
      <c r="MUI12" s="3479"/>
      <c r="MUJ12" s="3479"/>
      <c r="MUK12" s="3479"/>
      <c r="MUL12" s="3479"/>
      <c r="MUM12" s="3479"/>
      <c r="MUN12" s="3479"/>
      <c r="MUO12" s="3479"/>
      <c r="MUP12" s="3479"/>
      <c r="MUQ12" s="3479"/>
      <c r="MUR12" s="3479"/>
      <c r="MUS12" s="3479"/>
      <c r="MUT12" s="3479"/>
      <c r="MUU12" s="3479"/>
      <c r="MUV12" s="3479"/>
      <c r="MUW12" s="3479"/>
      <c r="MUX12" s="3479"/>
      <c r="MUY12" s="3479"/>
      <c r="MUZ12" s="3479"/>
      <c r="MVA12" s="3479"/>
      <c r="MVB12" s="3479"/>
      <c r="MVC12" s="3479"/>
      <c r="MVD12" s="3479"/>
      <c r="MVE12" s="3479"/>
      <c r="MVF12" s="3479"/>
      <c r="MVG12" s="3479"/>
      <c r="MVH12" s="3479"/>
      <c r="MVI12" s="3479"/>
      <c r="MVJ12" s="3479"/>
      <c r="MVK12" s="3479"/>
      <c r="MVL12" s="3479"/>
      <c r="MVM12" s="3479"/>
      <c r="MVN12" s="3479"/>
      <c r="MVO12" s="3479"/>
      <c r="MVP12" s="3479"/>
      <c r="MVQ12" s="3479"/>
      <c r="MVR12" s="3479"/>
      <c r="MVS12" s="3479"/>
      <c r="MVT12" s="3479"/>
      <c r="MVU12" s="3479"/>
      <c r="MVV12" s="3479"/>
      <c r="MVW12" s="3479"/>
      <c r="MVX12" s="3479"/>
      <c r="MVY12" s="3479"/>
      <c r="MVZ12" s="3479"/>
      <c r="MWA12" s="3479"/>
      <c r="MWB12" s="3479"/>
      <c r="MWC12" s="3479"/>
      <c r="MWD12" s="3479"/>
      <c r="MWE12" s="3479"/>
      <c r="MWF12" s="3479"/>
      <c r="MWG12" s="3479"/>
      <c r="MWH12" s="3479"/>
      <c r="MWI12" s="3479"/>
      <c r="MWJ12" s="3479"/>
      <c r="MWK12" s="3479"/>
      <c r="MWL12" s="3479"/>
      <c r="MWM12" s="3479"/>
      <c r="MWN12" s="3479"/>
      <c r="MWO12" s="3479"/>
      <c r="MWP12" s="3479"/>
      <c r="MWQ12" s="3479"/>
      <c r="MWR12" s="3479"/>
      <c r="MWS12" s="3479"/>
      <c r="MWT12" s="3479"/>
      <c r="MWU12" s="3479"/>
      <c r="MWV12" s="3479"/>
      <c r="MWW12" s="3479"/>
      <c r="MWX12" s="3479"/>
      <c r="MWY12" s="3479"/>
      <c r="MWZ12" s="3479"/>
      <c r="MXA12" s="3479"/>
      <c r="MXB12" s="3479"/>
      <c r="MXC12" s="3479"/>
      <c r="MXD12" s="3479"/>
      <c r="MXE12" s="3479"/>
      <c r="MXF12" s="3479"/>
      <c r="MXG12" s="3479"/>
      <c r="MXH12" s="3479"/>
      <c r="MXI12" s="3479"/>
      <c r="MXJ12" s="3479"/>
      <c r="MXK12" s="3479"/>
      <c r="MXL12" s="3479"/>
      <c r="MXM12" s="3479"/>
      <c r="MXN12" s="3479"/>
      <c r="MXO12" s="3479"/>
      <c r="MXP12" s="3479"/>
      <c r="MXQ12" s="3479"/>
      <c r="MXR12" s="3479"/>
      <c r="MXS12" s="3479"/>
      <c r="MXT12" s="3479"/>
      <c r="MXU12" s="3479"/>
      <c r="MXV12" s="3479"/>
      <c r="MXW12" s="3479"/>
      <c r="MXX12" s="3479"/>
      <c r="MXY12" s="3479"/>
      <c r="MXZ12" s="3479"/>
      <c r="MYA12" s="3479"/>
      <c r="MYB12" s="3479"/>
      <c r="MYC12" s="3479"/>
      <c r="MYD12" s="3479"/>
      <c r="MYE12" s="3479"/>
      <c r="MYF12" s="3479"/>
      <c r="MYG12" s="3479"/>
      <c r="MYH12" s="3479"/>
      <c r="MYI12" s="3479"/>
      <c r="MYJ12" s="3479"/>
      <c r="MYK12" s="3479"/>
      <c r="MYL12" s="3479"/>
      <c r="MYM12" s="3479"/>
      <c r="MYN12" s="3479"/>
      <c r="MYO12" s="3479"/>
      <c r="MYP12" s="3479"/>
      <c r="MYQ12" s="3479"/>
      <c r="MYR12" s="3479"/>
      <c r="MYS12" s="3479"/>
      <c r="MYT12" s="3479"/>
      <c r="MYU12" s="3479"/>
      <c r="MYV12" s="3479"/>
      <c r="MYW12" s="3479"/>
      <c r="MYX12" s="3479"/>
      <c r="MYY12" s="3479"/>
      <c r="MYZ12" s="3479"/>
      <c r="MZA12" s="3479"/>
      <c r="MZB12" s="3479"/>
      <c r="MZC12" s="3479"/>
      <c r="MZD12" s="3479"/>
      <c r="MZE12" s="3479"/>
      <c r="MZF12" s="3479"/>
      <c r="MZG12" s="3479"/>
      <c r="MZH12" s="3479"/>
      <c r="MZI12" s="3479"/>
      <c r="MZJ12" s="3479"/>
      <c r="MZK12" s="3479"/>
      <c r="MZL12" s="3479"/>
      <c r="MZM12" s="3479"/>
      <c r="MZN12" s="3479"/>
      <c r="MZO12" s="3479"/>
      <c r="MZP12" s="3479"/>
      <c r="MZQ12" s="3479"/>
      <c r="MZR12" s="3479"/>
      <c r="MZS12" s="3479"/>
      <c r="MZT12" s="3479"/>
      <c r="MZU12" s="3479"/>
      <c r="MZV12" s="3479"/>
      <c r="MZW12" s="3479"/>
      <c r="MZX12" s="3479"/>
      <c r="MZY12" s="3479"/>
      <c r="MZZ12" s="3479"/>
      <c r="NAA12" s="3479"/>
      <c r="NAB12" s="3479"/>
      <c r="NAC12" s="3479"/>
      <c r="NAD12" s="3479"/>
      <c r="NAE12" s="3479"/>
      <c r="NAF12" s="3479"/>
      <c r="NAG12" s="3479"/>
      <c r="NAH12" s="3479"/>
      <c r="NAI12" s="3479"/>
      <c r="NAJ12" s="3479"/>
      <c r="NAK12" s="3479"/>
      <c r="NAL12" s="3479"/>
      <c r="NAM12" s="3479"/>
      <c r="NAN12" s="3479"/>
      <c r="NAO12" s="3479"/>
      <c r="NAP12" s="3479"/>
      <c r="NAQ12" s="3479"/>
      <c r="NAR12" s="3479"/>
      <c r="NAS12" s="3479"/>
      <c r="NAT12" s="3479"/>
      <c r="NAU12" s="3479"/>
      <c r="NAV12" s="3479"/>
      <c r="NAW12" s="3479"/>
      <c r="NAX12" s="3479"/>
      <c r="NAY12" s="3479"/>
      <c r="NAZ12" s="3479"/>
      <c r="NBA12" s="3479"/>
      <c r="NBB12" s="3479"/>
      <c r="NBC12" s="3479"/>
      <c r="NBD12" s="3479"/>
      <c r="NBE12" s="3479"/>
      <c r="NBF12" s="3479"/>
      <c r="NBG12" s="3479"/>
      <c r="NBH12" s="3479"/>
      <c r="NBI12" s="3479"/>
      <c r="NBJ12" s="3479"/>
      <c r="NBK12" s="3479"/>
      <c r="NBL12" s="3479"/>
      <c r="NBM12" s="3479"/>
      <c r="NBN12" s="3479"/>
      <c r="NBO12" s="3479"/>
      <c r="NBP12" s="3479"/>
      <c r="NBQ12" s="3479"/>
      <c r="NBR12" s="3479"/>
      <c r="NBS12" s="3479"/>
      <c r="NBT12" s="3479"/>
      <c r="NBU12" s="3479"/>
      <c r="NBV12" s="3479"/>
      <c r="NBW12" s="3479"/>
      <c r="NBX12" s="3479"/>
      <c r="NBY12" s="3479"/>
      <c r="NBZ12" s="3479"/>
      <c r="NCA12" s="3479"/>
      <c r="NCB12" s="3479"/>
      <c r="NCC12" s="3479"/>
      <c r="NCD12" s="3479"/>
      <c r="NCE12" s="3479"/>
      <c r="NCF12" s="3479"/>
      <c r="NCG12" s="3479"/>
      <c r="NCH12" s="3479"/>
      <c r="NCI12" s="3479"/>
      <c r="NCJ12" s="3479"/>
      <c r="NCK12" s="3479"/>
      <c r="NCL12" s="3479"/>
      <c r="NCM12" s="3479"/>
      <c r="NCN12" s="3479"/>
      <c r="NCO12" s="3479"/>
      <c r="NCP12" s="3479"/>
      <c r="NCQ12" s="3479"/>
      <c r="NCR12" s="3479"/>
      <c r="NCS12" s="3479"/>
      <c r="NCT12" s="3479"/>
      <c r="NCU12" s="3479"/>
      <c r="NCV12" s="3479"/>
      <c r="NCW12" s="3479"/>
      <c r="NCX12" s="3479"/>
      <c r="NCY12" s="3479"/>
      <c r="NCZ12" s="3479"/>
      <c r="NDA12" s="3479"/>
      <c r="NDB12" s="3479"/>
      <c r="NDC12" s="3479"/>
      <c r="NDD12" s="3479"/>
      <c r="NDE12" s="3479"/>
      <c r="NDF12" s="3479"/>
      <c r="NDG12" s="3479"/>
      <c r="NDH12" s="3479"/>
      <c r="NDI12" s="3479"/>
      <c r="NDJ12" s="3479"/>
      <c r="NDK12" s="3479"/>
      <c r="NDL12" s="3479"/>
      <c r="NDM12" s="3479"/>
      <c r="NDN12" s="3479"/>
      <c r="NDO12" s="3479"/>
      <c r="NDP12" s="3479"/>
      <c r="NDQ12" s="3479"/>
      <c r="NDR12" s="3479"/>
      <c r="NDS12" s="3479"/>
      <c r="NDT12" s="3479"/>
      <c r="NDU12" s="3479"/>
      <c r="NDV12" s="3479"/>
      <c r="NDW12" s="3479"/>
      <c r="NDX12" s="3479"/>
      <c r="NDY12" s="3479"/>
      <c r="NDZ12" s="3479"/>
      <c r="NEA12" s="3479"/>
      <c r="NEB12" s="3479"/>
      <c r="NEC12" s="3479"/>
      <c r="NED12" s="3479"/>
      <c r="NEE12" s="3479"/>
      <c r="NEF12" s="3479"/>
      <c r="NEG12" s="3479"/>
      <c r="NEH12" s="3479"/>
      <c r="NEI12" s="3479"/>
      <c r="NEJ12" s="3479"/>
      <c r="NEK12" s="3479"/>
      <c r="NEL12" s="3479"/>
      <c r="NEM12" s="3479"/>
      <c r="NEN12" s="3479"/>
      <c r="NEO12" s="3479"/>
      <c r="NEP12" s="3479"/>
      <c r="NEQ12" s="3479"/>
      <c r="NER12" s="3479"/>
      <c r="NES12" s="3479"/>
      <c r="NET12" s="3479"/>
      <c r="NEU12" s="3479"/>
      <c r="NEV12" s="3479"/>
      <c r="NEW12" s="3479"/>
      <c r="NEX12" s="3479"/>
      <c r="NEY12" s="3479"/>
      <c r="NEZ12" s="3479"/>
      <c r="NFA12" s="3479"/>
      <c r="NFB12" s="3479"/>
      <c r="NFC12" s="3479"/>
      <c r="NFD12" s="3479"/>
      <c r="NFE12" s="3479"/>
      <c r="NFF12" s="3479"/>
      <c r="NFG12" s="3479"/>
      <c r="NFH12" s="3479"/>
      <c r="NFI12" s="3479"/>
      <c r="NFJ12" s="3479"/>
      <c r="NFK12" s="3479"/>
      <c r="NFL12" s="3479"/>
      <c r="NFM12" s="3479"/>
      <c r="NFN12" s="3479"/>
      <c r="NFO12" s="3479"/>
      <c r="NFP12" s="3479"/>
      <c r="NFQ12" s="3479"/>
      <c r="NFR12" s="3479"/>
      <c r="NFS12" s="3479"/>
      <c r="NFT12" s="3479"/>
      <c r="NFU12" s="3479"/>
      <c r="NFV12" s="3479"/>
      <c r="NFW12" s="3479"/>
      <c r="NFX12" s="3479"/>
      <c r="NFY12" s="3479"/>
      <c r="NFZ12" s="3479"/>
      <c r="NGA12" s="3479"/>
      <c r="NGB12" s="3479"/>
      <c r="NGC12" s="3479"/>
      <c r="NGD12" s="3479"/>
      <c r="NGE12" s="3479"/>
      <c r="NGF12" s="3479"/>
      <c r="NGG12" s="3479"/>
      <c r="NGH12" s="3479"/>
      <c r="NGI12" s="3479"/>
      <c r="NGJ12" s="3479"/>
      <c r="NGK12" s="3479"/>
      <c r="NGL12" s="3479"/>
      <c r="NGM12" s="3479"/>
      <c r="NGN12" s="3479"/>
      <c r="NGO12" s="3479"/>
      <c r="NGP12" s="3479"/>
      <c r="NGQ12" s="3479"/>
      <c r="NGR12" s="3479"/>
      <c r="NGS12" s="3479"/>
      <c r="NGT12" s="3479"/>
      <c r="NGU12" s="3479"/>
      <c r="NGV12" s="3479"/>
      <c r="NGW12" s="3479"/>
      <c r="NGX12" s="3479"/>
      <c r="NGY12" s="3479"/>
      <c r="NGZ12" s="3479"/>
      <c r="NHA12" s="3479"/>
      <c r="NHB12" s="3479"/>
      <c r="NHC12" s="3479"/>
      <c r="NHD12" s="3479"/>
      <c r="NHE12" s="3479"/>
      <c r="NHF12" s="3479"/>
      <c r="NHG12" s="3479"/>
      <c r="NHH12" s="3479"/>
      <c r="NHI12" s="3479"/>
      <c r="NHJ12" s="3479"/>
      <c r="NHK12" s="3479"/>
      <c r="NHL12" s="3479"/>
      <c r="NHM12" s="3479"/>
      <c r="NHN12" s="3479"/>
      <c r="NHO12" s="3479"/>
      <c r="NHP12" s="3479"/>
      <c r="NHQ12" s="3479"/>
      <c r="NHR12" s="3479"/>
      <c r="NHS12" s="3479"/>
      <c r="NHT12" s="3479"/>
      <c r="NHU12" s="3479"/>
      <c r="NHV12" s="3479"/>
      <c r="NHW12" s="3479"/>
      <c r="NHX12" s="3479"/>
      <c r="NHY12" s="3479"/>
      <c r="NHZ12" s="3479"/>
      <c r="NIA12" s="3479"/>
      <c r="NIB12" s="3479"/>
      <c r="NIC12" s="3479"/>
      <c r="NID12" s="3479"/>
      <c r="NIE12" s="3479"/>
      <c r="NIF12" s="3479"/>
      <c r="NIG12" s="3479"/>
      <c r="NIH12" s="3479"/>
      <c r="NII12" s="3479"/>
      <c r="NIJ12" s="3479"/>
      <c r="NIK12" s="3479"/>
      <c r="NIL12" s="3479"/>
      <c r="NIM12" s="3479"/>
      <c r="NIN12" s="3479"/>
      <c r="NIO12" s="3479"/>
      <c r="NIP12" s="3479"/>
      <c r="NIQ12" s="3479"/>
      <c r="NIR12" s="3479"/>
      <c r="NIS12" s="3479"/>
      <c r="NIT12" s="3479"/>
      <c r="NIU12" s="3479"/>
      <c r="NIV12" s="3479"/>
      <c r="NIW12" s="3479"/>
      <c r="NIX12" s="3479"/>
      <c r="NIY12" s="3479"/>
      <c r="NIZ12" s="3479"/>
      <c r="NJA12" s="3479"/>
      <c r="NJB12" s="3479"/>
      <c r="NJC12" s="3479"/>
      <c r="NJD12" s="3479"/>
      <c r="NJE12" s="3479"/>
      <c r="NJF12" s="3479"/>
      <c r="NJG12" s="3479"/>
      <c r="NJH12" s="3479"/>
      <c r="NJI12" s="3479"/>
      <c r="NJJ12" s="3479"/>
      <c r="NJK12" s="3479"/>
      <c r="NJL12" s="3479"/>
      <c r="NJM12" s="3479"/>
      <c r="NJN12" s="3479"/>
      <c r="NJO12" s="3479"/>
      <c r="NJP12" s="3479"/>
      <c r="NJQ12" s="3479"/>
      <c r="NJR12" s="3479"/>
      <c r="NJS12" s="3479"/>
      <c r="NJT12" s="3479"/>
      <c r="NJU12" s="3479"/>
      <c r="NJV12" s="3479"/>
      <c r="NJW12" s="3479"/>
      <c r="NJX12" s="3479"/>
      <c r="NJY12" s="3479"/>
      <c r="NJZ12" s="3479"/>
      <c r="NKA12" s="3479"/>
      <c r="NKB12" s="3479"/>
      <c r="NKC12" s="3479"/>
      <c r="NKD12" s="3479"/>
      <c r="NKE12" s="3479"/>
      <c r="NKF12" s="3479"/>
      <c r="NKG12" s="3479"/>
      <c r="NKH12" s="3479"/>
      <c r="NKI12" s="3479"/>
      <c r="NKJ12" s="3479"/>
      <c r="NKK12" s="3479"/>
      <c r="NKL12" s="3479"/>
      <c r="NKM12" s="3479"/>
      <c r="NKN12" s="3479"/>
      <c r="NKO12" s="3479"/>
      <c r="NKP12" s="3479"/>
      <c r="NKQ12" s="3479"/>
      <c r="NKR12" s="3479"/>
      <c r="NKS12" s="3479"/>
      <c r="NKT12" s="3479"/>
      <c r="NKU12" s="3479"/>
      <c r="NKV12" s="3479"/>
      <c r="NKW12" s="3479"/>
      <c r="NKX12" s="3479"/>
      <c r="NKY12" s="3479"/>
      <c r="NKZ12" s="3479"/>
      <c r="NLA12" s="3479"/>
      <c r="NLB12" s="3479"/>
      <c r="NLC12" s="3479"/>
      <c r="NLD12" s="3479"/>
      <c r="NLE12" s="3479"/>
      <c r="NLF12" s="3479"/>
      <c r="NLG12" s="3479"/>
      <c r="NLH12" s="3479"/>
      <c r="NLI12" s="3479"/>
      <c r="NLJ12" s="3479"/>
      <c r="NLK12" s="3479"/>
      <c r="NLL12" s="3479"/>
      <c r="NLM12" s="3479"/>
      <c r="NLN12" s="3479"/>
      <c r="NLO12" s="3479"/>
      <c r="NLP12" s="3479"/>
      <c r="NLQ12" s="3479"/>
      <c r="NLR12" s="3479"/>
      <c r="NLS12" s="3479"/>
      <c r="NLT12" s="3479"/>
      <c r="NLU12" s="3479"/>
      <c r="NLV12" s="3479"/>
      <c r="NLW12" s="3479"/>
      <c r="NLX12" s="3479"/>
      <c r="NLY12" s="3479"/>
      <c r="NLZ12" s="3479"/>
      <c r="NMA12" s="3479"/>
      <c r="NMB12" s="3479"/>
      <c r="NMC12" s="3479"/>
      <c r="NMD12" s="3479"/>
      <c r="NME12" s="3479"/>
      <c r="NMF12" s="3479"/>
      <c r="NMG12" s="3479"/>
      <c r="NMH12" s="3479"/>
      <c r="NMI12" s="3479"/>
      <c r="NMJ12" s="3479"/>
      <c r="NMK12" s="3479"/>
      <c r="NML12" s="3479"/>
      <c r="NMM12" s="3479"/>
      <c r="NMN12" s="3479"/>
      <c r="NMO12" s="3479"/>
      <c r="NMP12" s="3479"/>
      <c r="NMQ12" s="3479"/>
      <c r="NMR12" s="3479"/>
      <c r="NMS12" s="3479"/>
      <c r="NMT12" s="3479"/>
      <c r="NMU12" s="3479"/>
      <c r="NMV12" s="3479"/>
      <c r="NMW12" s="3479"/>
      <c r="NMX12" s="3479"/>
      <c r="NMY12" s="3479"/>
      <c r="NMZ12" s="3479"/>
      <c r="NNA12" s="3479"/>
      <c r="NNB12" s="3479"/>
      <c r="NNC12" s="3479"/>
      <c r="NND12" s="3479"/>
      <c r="NNE12" s="3479"/>
      <c r="NNF12" s="3479"/>
      <c r="NNG12" s="3479"/>
      <c r="NNH12" s="3479"/>
      <c r="NNI12" s="3479"/>
      <c r="NNJ12" s="3479"/>
      <c r="NNK12" s="3479"/>
      <c r="NNL12" s="3479"/>
      <c r="NNM12" s="3479"/>
      <c r="NNN12" s="3479"/>
      <c r="NNO12" s="3479"/>
      <c r="NNP12" s="3479"/>
      <c r="NNQ12" s="3479"/>
      <c r="NNR12" s="3479"/>
      <c r="NNS12" s="3479"/>
      <c r="NNT12" s="3479"/>
      <c r="NNU12" s="3479"/>
      <c r="NNV12" s="3479"/>
      <c r="NNW12" s="3479"/>
      <c r="NNX12" s="3479"/>
      <c r="NNY12" s="3479"/>
      <c r="NNZ12" s="3479"/>
      <c r="NOA12" s="3479"/>
      <c r="NOB12" s="3479"/>
      <c r="NOC12" s="3479"/>
      <c r="NOD12" s="3479"/>
      <c r="NOE12" s="3479"/>
      <c r="NOF12" s="3479"/>
      <c r="NOG12" s="3479"/>
      <c r="NOH12" s="3479"/>
      <c r="NOI12" s="3479"/>
      <c r="NOJ12" s="3479"/>
      <c r="NOK12" s="3479"/>
      <c r="NOL12" s="3479"/>
      <c r="NOM12" s="3479"/>
      <c r="NON12" s="3479"/>
      <c r="NOO12" s="3479"/>
      <c r="NOP12" s="3479"/>
      <c r="NOQ12" s="3479"/>
      <c r="NOR12" s="3479"/>
      <c r="NOS12" s="3479"/>
      <c r="NOT12" s="3479"/>
      <c r="NOU12" s="3479"/>
      <c r="NOV12" s="3479"/>
      <c r="NOW12" s="3479"/>
      <c r="NOX12" s="3479"/>
      <c r="NOY12" s="3479"/>
      <c r="NOZ12" s="3479"/>
      <c r="NPA12" s="3479"/>
      <c r="NPB12" s="3479"/>
      <c r="NPC12" s="3479"/>
      <c r="NPD12" s="3479"/>
      <c r="NPE12" s="3479"/>
      <c r="NPF12" s="3479"/>
      <c r="NPG12" s="3479"/>
      <c r="NPH12" s="3479"/>
      <c r="NPI12" s="3479"/>
      <c r="NPJ12" s="3479"/>
      <c r="NPK12" s="3479"/>
      <c r="NPL12" s="3479"/>
      <c r="NPM12" s="3479"/>
      <c r="NPN12" s="3479"/>
      <c r="NPO12" s="3479"/>
      <c r="NPP12" s="3479"/>
      <c r="NPQ12" s="3479"/>
      <c r="NPR12" s="3479"/>
      <c r="NPS12" s="3479"/>
      <c r="NPT12" s="3479"/>
      <c r="NPU12" s="3479"/>
      <c r="NPV12" s="3479"/>
      <c r="NPW12" s="3479"/>
      <c r="NPX12" s="3479"/>
      <c r="NPY12" s="3479"/>
      <c r="NPZ12" s="3479"/>
      <c r="NQA12" s="3479"/>
      <c r="NQB12" s="3479"/>
      <c r="NQC12" s="3479"/>
      <c r="NQD12" s="3479"/>
      <c r="NQE12" s="3479"/>
      <c r="NQF12" s="3479"/>
      <c r="NQG12" s="3479"/>
      <c r="NQH12" s="3479"/>
      <c r="NQI12" s="3479"/>
      <c r="NQJ12" s="3479"/>
      <c r="NQK12" s="3479"/>
      <c r="NQL12" s="3479"/>
      <c r="NQM12" s="3479"/>
      <c r="NQN12" s="3479"/>
      <c r="NQO12" s="3479"/>
      <c r="NQP12" s="3479"/>
      <c r="NQQ12" s="3479"/>
      <c r="NQR12" s="3479"/>
      <c r="NQS12" s="3479"/>
      <c r="NQT12" s="3479"/>
      <c r="NQU12" s="3479"/>
      <c r="NQV12" s="3479"/>
      <c r="NQW12" s="3479"/>
      <c r="NQX12" s="3479"/>
      <c r="NQY12" s="3479"/>
      <c r="NQZ12" s="3479"/>
      <c r="NRA12" s="3479"/>
      <c r="NRB12" s="3479"/>
      <c r="NRC12" s="3479"/>
      <c r="NRD12" s="3479"/>
      <c r="NRE12" s="3479"/>
      <c r="NRF12" s="3479"/>
      <c r="NRG12" s="3479"/>
      <c r="NRH12" s="3479"/>
      <c r="NRI12" s="3479"/>
      <c r="NRJ12" s="3479"/>
      <c r="NRK12" s="3479"/>
      <c r="NRL12" s="3479"/>
      <c r="NRM12" s="3479"/>
      <c r="NRN12" s="3479"/>
      <c r="NRO12" s="3479"/>
      <c r="NRP12" s="3479"/>
      <c r="NRQ12" s="3479"/>
      <c r="NRR12" s="3479"/>
      <c r="NRS12" s="3479"/>
      <c r="NRT12" s="3479"/>
      <c r="NRU12" s="3479"/>
      <c r="NRV12" s="3479"/>
      <c r="NRW12" s="3479"/>
      <c r="NRX12" s="3479"/>
      <c r="NRY12" s="3479"/>
      <c r="NRZ12" s="3479"/>
      <c r="NSA12" s="3479"/>
      <c r="NSB12" s="3479"/>
      <c r="NSC12" s="3479"/>
      <c r="NSD12" s="3479"/>
      <c r="NSE12" s="3479"/>
      <c r="NSF12" s="3479"/>
      <c r="NSG12" s="3479"/>
      <c r="NSH12" s="3479"/>
      <c r="NSI12" s="3479"/>
      <c r="NSJ12" s="3479"/>
      <c r="NSK12" s="3479"/>
      <c r="NSL12" s="3479"/>
      <c r="NSM12" s="3479"/>
      <c r="NSN12" s="3479"/>
      <c r="NSO12" s="3479"/>
      <c r="NSP12" s="3479"/>
      <c r="NSQ12" s="3479"/>
      <c r="NSR12" s="3479"/>
      <c r="NSS12" s="3479"/>
      <c r="NST12" s="3479"/>
      <c r="NSU12" s="3479"/>
      <c r="NSV12" s="3479"/>
      <c r="NSW12" s="3479"/>
      <c r="NSX12" s="3479"/>
      <c r="NSY12" s="3479"/>
      <c r="NSZ12" s="3479"/>
      <c r="NTA12" s="3479"/>
      <c r="NTB12" s="3479"/>
      <c r="NTC12" s="3479"/>
      <c r="NTD12" s="3479"/>
      <c r="NTE12" s="3479"/>
      <c r="NTF12" s="3479"/>
      <c r="NTG12" s="3479"/>
      <c r="NTH12" s="3479"/>
      <c r="NTI12" s="3479"/>
      <c r="NTJ12" s="3479"/>
      <c r="NTK12" s="3479"/>
      <c r="NTL12" s="3479"/>
      <c r="NTM12" s="3479"/>
      <c r="NTN12" s="3479"/>
      <c r="NTO12" s="3479"/>
      <c r="NTP12" s="3479"/>
      <c r="NTQ12" s="3479"/>
      <c r="NTR12" s="3479"/>
      <c r="NTS12" s="3479"/>
      <c r="NTT12" s="3479"/>
      <c r="NTU12" s="3479"/>
      <c r="NTV12" s="3479"/>
      <c r="NTW12" s="3479"/>
      <c r="NTX12" s="3479"/>
      <c r="NTY12" s="3479"/>
      <c r="NTZ12" s="3479"/>
      <c r="NUA12" s="3479"/>
      <c r="NUB12" s="3479"/>
      <c r="NUC12" s="3479"/>
      <c r="NUD12" s="3479"/>
      <c r="NUE12" s="3479"/>
      <c r="NUF12" s="3479"/>
      <c r="NUG12" s="3479"/>
      <c r="NUH12" s="3479"/>
      <c r="NUI12" s="3479"/>
      <c r="NUJ12" s="3479"/>
      <c r="NUK12" s="3479"/>
      <c r="NUL12" s="3479"/>
      <c r="NUM12" s="3479"/>
      <c r="NUN12" s="3479"/>
      <c r="NUO12" s="3479"/>
      <c r="NUP12" s="3479"/>
      <c r="NUQ12" s="3479"/>
      <c r="NUR12" s="3479"/>
      <c r="NUS12" s="3479"/>
      <c r="NUT12" s="3479"/>
      <c r="NUU12" s="3479"/>
      <c r="NUV12" s="3479"/>
      <c r="NUW12" s="3479"/>
      <c r="NUX12" s="3479"/>
      <c r="NUY12" s="3479"/>
      <c r="NUZ12" s="3479"/>
      <c r="NVA12" s="3479"/>
      <c r="NVB12" s="3479"/>
      <c r="NVC12" s="3479"/>
      <c r="NVD12" s="3479"/>
      <c r="NVE12" s="3479"/>
      <c r="NVF12" s="3479"/>
      <c r="NVG12" s="3479"/>
      <c r="NVH12" s="3479"/>
      <c r="NVI12" s="3479"/>
      <c r="NVJ12" s="3479"/>
      <c r="NVK12" s="3479"/>
      <c r="NVL12" s="3479"/>
      <c r="NVM12" s="3479"/>
      <c r="NVN12" s="3479"/>
      <c r="NVO12" s="3479"/>
      <c r="NVP12" s="3479"/>
      <c r="NVQ12" s="3479"/>
      <c r="NVR12" s="3479"/>
      <c r="NVS12" s="3479"/>
      <c r="NVT12" s="3479"/>
      <c r="NVU12" s="3479"/>
      <c r="NVV12" s="3479"/>
      <c r="NVW12" s="3479"/>
      <c r="NVX12" s="3479"/>
      <c r="NVY12" s="3479"/>
      <c r="NVZ12" s="3479"/>
      <c r="NWA12" s="3479"/>
      <c r="NWB12" s="3479"/>
      <c r="NWC12" s="3479"/>
      <c r="NWD12" s="3479"/>
      <c r="NWE12" s="3479"/>
      <c r="NWF12" s="3479"/>
      <c r="NWG12" s="3479"/>
      <c r="NWH12" s="3479"/>
      <c r="NWI12" s="3479"/>
      <c r="NWJ12" s="3479"/>
      <c r="NWK12" s="3479"/>
      <c r="NWL12" s="3479"/>
      <c r="NWM12" s="3479"/>
      <c r="NWN12" s="3479"/>
      <c r="NWO12" s="3479"/>
      <c r="NWP12" s="3479"/>
      <c r="NWQ12" s="3479"/>
      <c r="NWR12" s="3479"/>
      <c r="NWS12" s="3479"/>
      <c r="NWT12" s="3479"/>
      <c r="NWU12" s="3479"/>
      <c r="NWV12" s="3479"/>
      <c r="NWW12" s="3479"/>
      <c r="NWX12" s="3479"/>
      <c r="NWY12" s="3479"/>
      <c r="NWZ12" s="3479"/>
      <c r="NXA12" s="3479"/>
      <c r="NXB12" s="3479"/>
      <c r="NXC12" s="3479"/>
      <c r="NXD12" s="3479"/>
      <c r="NXE12" s="3479"/>
      <c r="NXF12" s="3479"/>
      <c r="NXG12" s="3479"/>
      <c r="NXH12" s="3479"/>
      <c r="NXI12" s="3479"/>
      <c r="NXJ12" s="3479"/>
      <c r="NXK12" s="3479"/>
      <c r="NXL12" s="3479"/>
      <c r="NXM12" s="3479"/>
      <c r="NXN12" s="3479"/>
      <c r="NXO12" s="3479"/>
      <c r="NXP12" s="3479"/>
      <c r="NXQ12" s="3479"/>
      <c r="NXR12" s="3479"/>
      <c r="NXS12" s="3479"/>
      <c r="NXT12" s="3479"/>
      <c r="NXU12" s="3479"/>
      <c r="NXV12" s="3479"/>
      <c r="NXW12" s="3479"/>
      <c r="NXX12" s="3479"/>
      <c r="NXY12" s="3479"/>
      <c r="NXZ12" s="3479"/>
      <c r="NYA12" s="3479"/>
      <c r="NYB12" s="3479"/>
      <c r="NYC12" s="3479"/>
      <c r="NYD12" s="3479"/>
      <c r="NYE12" s="3479"/>
      <c r="NYF12" s="3479"/>
      <c r="NYG12" s="3479"/>
      <c r="NYH12" s="3479"/>
      <c r="NYI12" s="3479"/>
      <c r="NYJ12" s="3479"/>
      <c r="NYK12" s="3479"/>
      <c r="NYL12" s="3479"/>
      <c r="NYM12" s="3479"/>
      <c r="NYN12" s="3479"/>
      <c r="NYO12" s="3479"/>
      <c r="NYP12" s="3479"/>
      <c r="NYQ12" s="3479"/>
      <c r="NYR12" s="3479"/>
      <c r="NYS12" s="3479"/>
      <c r="NYT12" s="3479"/>
      <c r="NYU12" s="3479"/>
      <c r="NYV12" s="3479"/>
      <c r="NYW12" s="3479"/>
      <c r="NYX12" s="3479"/>
      <c r="NYY12" s="3479"/>
      <c r="NYZ12" s="3479"/>
      <c r="NZA12" s="3479"/>
      <c r="NZB12" s="3479"/>
      <c r="NZC12" s="3479"/>
      <c r="NZD12" s="3479"/>
      <c r="NZE12" s="3479"/>
      <c r="NZF12" s="3479"/>
      <c r="NZG12" s="3479"/>
      <c r="NZH12" s="3479"/>
      <c r="NZI12" s="3479"/>
      <c r="NZJ12" s="3479"/>
      <c r="NZK12" s="3479"/>
      <c r="NZL12" s="3479"/>
      <c r="NZM12" s="3479"/>
      <c r="NZN12" s="3479"/>
      <c r="NZO12" s="3479"/>
      <c r="NZP12" s="3479"/>
      <c r="NZQ12" s="3479"/>
      <c r="NZR12" s="3479"/>
      <c r="NZS12" s="3479"/>
      <c r="NZT12" s="3479"/>
      <c r="NZU12" s="3479"/>
      <c r="NZV12" s="3479"/>
      <c r="NZW12" s="3479"/>
      <c r="NZX12" s="3479"/>
      <c r="NZY12" s="3479"/>
      <c r="NZZ12" s="3479"/>
      <c r="OAA12" s="3479"/>
      <c r="OAB12" s="3479"/>
      <c r="OAC12" s="3479"/>
      <c r="OAD12" s="3479"/>
      <c r="OAE12" s="3479"/>
      <c r="OAF12" s="3479"/>
      <c r="OAG12" s="3479"/>
      <c r="OAH12" s="3479"/>
      <c r="OAI12" s="3479"/>
      <c r="OAJ12" s="3479"/>
      <c r="OAK12" s="3479"/>
      <c r="OAL12" s="3479"/>
      <c r="OAM12" s="3479"/>
      <c r="OAN12" s="3479"/>
      <c r="OAO12" s="3479"/>
      <c r="OAP12" s="3479"/>
      <c r="OAQ12" s="3479"/>
      <c r="OAR12" s="3479"/>
      <c r="OAS12" s="3479"/>
      <c r="OAT12" s="3479"/>
      <c r="OAU12" s="3479"/>
      <c r="OAV12" s="3479"/>
      <c r="OAW12" s="3479"/>
      <c r="OAX12" s="3479"/>
      <c r="OAY12" s="3479"/>
      <c r="OAZ12" s="3479"/>
      <c r="OBA12" s="3479"/>
      <c r="OBB12" s="3479"/>
      <c r="OBC12" s="3479"/>
      <c r="OBD12" s="3479"/>
      <c r="OBE12" s="3479"/>
      <c r="OBF12" s="3479"/>
      <c r="OBG12" s="3479"/>
      <c r="OBH12" s="3479"/>
      <c r="OBI12" s="3479"/>
      <c r="OBJ12" s="3479"/>
      <c r="OBK12" s="3479"/>
      <c r="OBL12" s="3479"/>
      <c r="OBM12" s="3479"/>
      <c r="OBN12" s="3479"/>
      <c r="OBO12" s="3479"/>
      <c r="OBP12" s="3479"/>
      <c r="OBQ12" s="3479"/>
      <c r="OBR12" s="3479"/>
      <c r="OBS12" s="3479"/>
      <c r="OBT12" s="3479"/>
      <c r="OBU12" s="3479"/>
      <c r="OBV12" s="3479"/>
      <c r="OBW12" s="3479"/>
      <c r="OBX12" s="3479"/>
      <c r="OBY12" s="3479"/>
      <c r="OBZ12" s="3479"/>
      <c r="OCA12" s="3479"/>
      <c r="OCB12" s="3479"/>
      <c r="OCC12" s="3479"/>
      <c r="OCD12" s="3479"/>
      <c r="OCE12" s="3479"/>
      <c r="OCF12" s="3479"/>
      <c r="OCG12" s="3479"/>
      <c r="OCH12" s="3479"/>
      <c r="OCI12" s="3479"/>
      <c r="OCJ12" s="3479"/>
      <c r="OCK12" s="3479"/>
      <c r="OCL12" s="3479"/>
      <c r="OCM12" s="3479"/>
      <c r="OCN12" s="3479"/>
      <c r="OCO12" s="3479"/>
      <c r="OCP12" s="3479"/>
      <c r="OCQ12" s="3479"/>
      <c r="OCR12" s="3479"/>
      <c r="OCS12" s="3479"/>
      <c r="OCT12" s="3479"/>
      <c r="OCU12" s="3479"/>
      <c r="OCV12" s="3479"/>
      <c r="OCW12" s="3479"/>
      <c r="OCX12" s="3479"/>
      <c r="OCY12" s="3479"/>
      <c r="OCZ12" s="3479"/>
      <c r="ODA12" s="3479"/>
      <c r="ODB12" s="3479"/>
      <c r="ODC12" s="3479"/>
      <c r="ODD12" s="3479"/>
      <c r="ODE12" s="3479"/>
      <c r="ODF12" s="3479"/>
      <c r="ODG12" s="3479"/>
      <c r="ODH12" s="3479"/>
      <c r="ODI12" s="3479"/>
      <c r="ODJ12" s="3479"/>
      <c r="ODK12" s="3479"/>
      <c r="ODL12" s="3479"/>
      <c r="ODM12" s="3479"/>
      <c r="ODN12" s="3479"/>
      <c r="ODO12" s="3479"/>
      <c r="ODP12" s="3479"/>
      <c r="ODQ12" s="3479"/>
      <c r="ODR12" s="3479"/>
      <c r="ODS12" s="3479"/>
      <c r="ODT12" s="3479"/>
      <c r="ODU12" s="3479"/>
      <c r="ODV12" s="3479"/>
      <c r="ODW12" s="3479"/>
      <c r="ODX12" s="3479"/>
      <c r="ODY12" s="3479"/>
      <c r="ODZ12" s="3479"/>
      <c r="OEA12" s="3479"/>
      <c r="OEB12" s="3479"/>
      <c r="OEC12" s="3479"/>
      <c r="OED12" s="3479"/>
      <c r="OEE12" s="3479"/>
      <c r="OEF12" s="3479"/>
      <c r="OEG12" s="3479"/>
      <c r="OEH12" s="3479"/>
      <c r="OEI12" s="3479"/>
      <c r="OEJ12" s="3479"/>
      <c r="OEK12" s="3479"/>
      <c r="OEL12" s="3479"/>
      <c r="OEM12" s="3479"/>
      <c r="OEN12" s="3479"/>
      <c r="OEO12" s="3479"/>
      <c r="OEP12" s="3479"/>
      <c r="OEQ12" s="3479"/>
      <c r="OER12" s="3479"/>
      <c r="OES12" s="3479"/>
      <c r="OET12" s="3479"/>
      <c r="OEU12" s="3479"/>
      <c r="OEV12" s="3479"/>
      <c r="OEW12" s="3479"/>
      <c r="OEX12" s="3479"/>
      <c r="OEY12" s="3479"/>
      <c r="OEZ12" s="3479"/>
      <c r="OFA12" s="3479"/>
      <c r="OFB12" s="3479"/>
      <c r="OFC12" s="3479"/>
      <c r="OFD12" s="3479"/>
      <c r="OFE12" s="3479"/>
      <c r="OFF12" s="3479"/>
      <c r="OFG12" s="3479"/>
      <c r="OFH12" s="3479"/>
      <c r="OFI12" s="3479"/>
      <c r="OFJ12" s="3479"/>
      <c r="OFK12" s="3479"/>
      <c r="OFL12" s="3479"/>
      <c r="OFM12" s="3479"/>
      <c r="OFN12" s="3479"/>
      <c r="OFO12" s="3479"/>
      <c r="OFP12" s="3479"/>
      <c r="OFQ12" s="3479"/>
      <c r="OFR12" s="3479"/>
      <c r="OFS12" s="3479"/>
      <c r="OFT12" s="3479"/>
      <c r="OFU12" s="3479"/>
      <c r="OFV12" s="3479"/>
      <c r="OFW12" s="3479"/>
      <c r="OFX12" s="3479"/>
      <c r="OFY12" s="3479"/>
      <c r="OFZ12" s="3479"/>
      <c r="OGA12" s="3479"/>
      <c r="OGB12" s="3479"/>
      <c r="OGC12" s="3479"/>
      <c r="OGD12" s="3479"/>
      <c r="OGE12" s="3479"/>
      <c r="OGF12" s="3479"/>
      <c r="OGG12" s="3479"/>
      <c r="OGH12" s="3479"/>
      <c r="OGI12" s="3479"/>
      <c r="OGJ12" s="3479"/>
      <c r="OGK12" s="3479"/>
      <c r="OGL12" s="3479"/>
      <c r="OGM12" s="3479"/>
      <c r="OGN12" s="3479"/>
      <c r="OGO12" s="3479"/>
      <c r="OGP12" s="3479"/>
      <c r="OGQ12" s="3479"/>
      <c r="OGR12" s="3479"/>
      <c r="OGS12" s="3479"/>
      <c r="OGT12" s="3479"/>
      <c r="OGU12" s="3479"/>
      <c r="OGV12" s="3479"/>
      <c r="OGW12" s="3479"/>
      <c r="OGX12" s="3479"/>
      <c r="OGY12" s="3479"/>
      <c r="OGZ12" s="3479"/>
      <c r="OHA12" s="3479"/>
      <c r="OHB12" s="3479"/>
      <c r="OHC12" s="3479"/>
      <c r="OHD12" s="3479"/>
      <c r="OHE12" s="3479"/>
      <c r="OHF12" s="3479"/>
      <c r="OHG12" s="3479"/>
      <c r="OHH12" s="3479"/>
      <c r="OHI12" s="3479"/>
      <c r="OHJ12" s="3479"/>
      <c r="OHK12" s="3479"/>
      <c r="OHL12" s="3479"/>
      <c r="OHM12" s="3479"/>
      <c r="OHN12" s="3479"/>
      <c r="OHO12" s="3479"/>
      <c r="OHP12" s="3479"/>
      <c r="OHQ12" s="3479"/>
      <c r="OHR12" s="3479"/>
      <c r="OHS12" s="3479"/>
      <c r="OHT12" s="3479"/>
      <c r="OHU12" s="3479"/>
      <c r="OHV12" s="3479"/>
      <c r="OHW12" s="3479"/>
      <c r="OHX12" s="3479"/>
      <c r="OHY12" s="3479"/>
      <c r="OHZ12" s="3479"/>
      <c r="OIA12" s="3479"/>
      <c r="OIB12" s="3479"/>
      <c r="OIC12" s="3479"/>
      <c r="OID12" s="3479"/>
      <c r="OIE12" s="3479"/>
      <c r="OIF12" s="3479"/>
      <c r="OIG12" s="3479"/>
      <c r="OIH12" s="3479"/>
      <c r="OII12" s="3479"/>
      <c r="OIJ12" s="3479"/>
      <c r="OIK12" s="3479"/>
      <c r="OIL12" s="3479"/>
      <c r="OIM12" s="3479"/>
      <c r="OIN12" s="3479"/>
      <c r="OIO12" s="3479"/>
      <c r="OIP12" s="3479"/>
      <c r="OIQ12" s="3479"/>
      <c r="OIR12" s="3479"/>
      <c r="OIS12" s="3479"/>
      <c r="OIT12" s="3479"/>
      <c r="OIU12" s="3479"/>
      <c r="OIV12" s="3479"/>
      <c r="OIW12" s="3479"/>
      <c r="OIX12" s="3479"/>
      <c r="OIY12" s="3479"/>
      <c r="OIZ12" s="3479"/>
      <c r="OJA12" s="3479"/>
      <c r="OJB12" s="3479"/>
      <c r="OJC12" s="3479"/>
      <c r="OJD12" s="3479"/>
      <c r="OJE12" s="3479"/>
      <c r="OJF12" s="3479"/>
      <c r="OJG12" s="3479"/>
      <c r="OJH12" s="3479"/>
      <c r="OJI12" s="3479"/>
      <c r="OJJ12" s="3479"/>
      <c r="OJK12" s="3479"/>
      <c r="OJL12" s="3479"/>
      <c r="OJM12" s="3479"/>
      <c r="OJN12" s="3479"/>
      <c r="OJO12" s="3479"/>
      <c r="OJP12" s="3479"/>
      <c r="OJQ12" s="3479"/>
      <c r="OJR12" s="3479"/>
      <c r="OJS12" s="3479"/>
      <c r="OJT12" s="3479"/>
      <c r="OJU12" s="3479"/>
      <c r="OJV12" s="3479"/>
      <c r="OJW12" s="3479"/>
      <c r="OJX12" s="3479"/>
      <c r="OJY12" s="3479"/>
      <c r="OJZ12" s="3479"/>
      <c r="OKA12" s="3479"/>
      <c r="OKB12" s="3479"/>
      <c r="OKC12" s="3479"/>
      <c r="OKD12" s="3479"/>
      <c r="OKE12" s="3479"/>
      <c r="OKF12" s="3479"/>
      <c r="OKG12" s="3479"/>
      <c r="OKH12" s="3479"/>
      <c r="OKI12" s="3479"/>
      <c r="OKJ12" s="3479"/>
      <c r="OKK12" s="3479"/>
      <c r="OKL12" s="3479"/>
      <c r="OKM12" s="3479"/>
      <c r="OKN12" s="3479"/>
      <c r="OKO12" s="3479"/>
      <c r="OKP12" s="3479"/>
      <c r="OKQ12" s="3479"/>
      <c r="OKR12" s="3479"/>
      <c r="OKS12" s="3479"/>
      <c r="OKT12" s="3479"/>
      <c r="OKU12" s="3479"/>
      <c r="OKV12" s="3479"/>
      <c r="OKW12" s="3479"/>
      <c r="OKX12" s="3479"/>
      <c r="OKY12" s="3479"/>
      <c r="OKZ12" s="3479"/>
      <c r="OLA12" s="3479"/>
      <c r="OLB12" s="3479"/>
      <c r="OLC12" s="3479"/>
      <c r="OLD12" s="3479"/>
      <c r="OLE12" s="3479"/>
      <c r="OLF12" s="3479"/>
      <c r="OLG12" s="3479"/>
      <c r="OLH12" s="3479"/>
      <c r="OLI12" s="3479"/>
      <c r="OLJ12" s="3479"/>
      <c r="OLK12" s="3479"/>
      <c r="OLL12" s="3479"/>
      <c r="OLM12" s="3479"/>
      <c r="OLN12" s="3479"/>
      <c r="OLO12" s="3479"/>
      <c r="OLP12" s="3479"/>
      <c r="OLQ12" s="3479"/>
      <c r="OLR12" s="3479"/>
      <c r="OLS12" s="3479"/>
      <c r="OLT12" s="3479"/>
      <c r="OLU12" s="3479"/>
      <c r="OLV12" s="3479"/>
      <c r="OLW12" s="3479"/>
      <c r="OLX12" s="3479"/>
      <c r="OLY12" s="3479"/>
      <c r="OLZ12" s="3479"/>
      <c r="OMA12" s="3479"/>
      <c r="OMB12" s="3479"/>
      <c r="OMC12" s="3479"/>
      <c r="OMD12" s="3479"/>
      <c r="OME12" s="3479"/>
      <c r="OMF12" s="3479"/>
      <c r="OMG12" s="3479"/>
      <c r="OMH12" s="3479"/>
      <c r="OMI12" s="3479"/>
      <c r="OMJ12" s="3479"/>
      <c r="OMK12" s="3479"/>
      <c r="OML12" s="3479"/>
      <c r="OMM12" s="3479"/>
      <c r="OMN12" s="3479"/>
      <c r="OMO12" s="3479"/>
      <c r="OMP12" s="3479"/>
      <c r="OMQ12" s="3479"/>
      <c r="OMR12" s="3479"/>
      <c r="OMS12" s="3479"/>
      <c r="OMT12" s="3479"/>
      <c r="OMU12" s="3479"/>
      <c r="OMV12" s="3479"/>
      <c r="OMW12" s="3479"/>
      <c r="OMX12" s="3479"/>
      <c r="OMY12" s="3479"/>
      <c r="OMZ12" s="3479"/>
      <c r="ONA12" s="3479"/>
      <c r="ONB12" s="3479"/>
      <c r="ONC12" s="3479"/>
      <c r="OND12" s="3479"/>
      <c r="ONE12" s="3479"/>
      <c r="ONF12" s="3479"/>
      <c r="ONG12" s="3479"/>
      <c r="ONH12" s="3479"/>
      <c r="ONI12" s="3479"/>
      <c r="ONJ12" s="3479"/>
      <c r="ONK12" s="3479"/>
      <c r="ONL12" s="3479"/>
      <c r="ONM12" s="3479"/>
      <c r="ONN12" s="3479"/>
      <c r="ONO12" s="3479"/>
      <c r="ONP12" s="3479"/>
      <c r="ONQ12" s="3479"/>
      <c r="ONR12" s="3479"/>
      <c r="ONS12" s="3479"/>
      <c r="ONT12" s="3479"/>
      <c r="ONU12" s="3479"/>
      <c r="ONV12" s="3479"/>
      <c r="ONW12" s="3479"/>
      <c r="ONX12" s="3479"/>
      <c r="ONY12" s="3479"/>
      <c r="ONZ12" s="3479"/>
      <c r="OOA12" s="3479"/>
      <c r="OOB12" s="3479"/>
      <c r="OOC12" s="3479"/>
      <c r="OOD12" s="3479"/>
      <c r="OOE12" s="3479"/>
      <c r="OOF12" s="3479"/>
      <c r="OOG12" s="3479"/>
      <c r="OOH12" s="3479"/>
      <c r="OOI12" s="3479"/>
      <c r="OOJ12" s="3479"/>
      <c r="OOK12" s="3479"/>
      <c r="OOL12" s="3479"/>
      <c r="OOM12" s="3479"/>
      <c r="OON12" s="3479"/>
      <c r="OOO12" s="3479"/>
      <c r="OOP12" s="3479"/>
      <c r="OOQ12" s="3479"/>
      <c r="OOR12" s="3479"/>
      <c r="OOS12" s="3479"/>
      <c r="OOT12" s="3479"/>
      <c r="OOU12" s="3479"/>
      <c r="OOV12" s="3479"/>
      <c r="OOW12" s="3479"/>
      <c r="OOX12" s="3479"/>
      <c r="OOY12" s="3479"/>
      <c r="OOZ12" s="3479"/>
      <c r="OPA12" s="3479"/>
      <c r="OPB12" s="3479"/>
      <c r="OPC12" s="3479"/>
      <c r="OPD12" s="3479"/>
      <c r="OPE12" s="3479"/>
      <c r="OPF12" s="3479"/>
      <c r="OPG12" s="3479"/>
      <c r="OPH12" s="3479"/>
      <c r="OPI12" s="3479"/>
      <c r="OPJ12" s="3479"/>
      <c r="OPK12" s="3479"/>
      <c r="OPL12" s="3479"/>
      <c r="OPM12" s="3479"/>
      <c r="OPN12" s="3479"/>
      <c r="OPO12" s="3479"/>
      <c r="OPP12" s="3479"/>
      <c r="OPQ12" s="3479"/>
      <c r="OPR12" s="3479"/>
      <c r="OPS12" s="3479"/>
      <c r="OPT12" s="3479"/>
      <c r="OPU12" s="3479"/>
      <c r="OPV12" s="3479"/>
      <c r="OPW12" s="3479"/>
      <c r="OPX12" s="3479"/>
      <c r="OPY12" s="3479"/>
      <c r="OPZ12" s="3479"/>
      <c r="OQA12" s="3479"/>
      <c r="OQB12" s="3479"/>
      <c r="OQC12" s="3479"/>
      <c r="OQD12" s="3479"/>
      <c r="OQE12" s="3479"/>
      <c r="OQF12" s="3479"/>
      <c r="OQG12" s="3479"/>
      <c r="OQH12" s="3479"/>
      <c r="OQI12" s="3479"/>
      <c r="OQJ12" s="3479"/>
      <c r="OQK12" s="3479"/>
      <c r="OQL12" s="3479"/>
      <c r="OQM12" s="3479"/>
      <c r="OQN12" s="3479"/>
      <c r="OQO12" s="3479"/>
      <c r="OQP12" s="3479"/>
      <c r="OQQ12" s="3479"/>
      <c r="OQR12" s="3479"/>
      <c r="OQS12" s="3479"/>
      <c r="OQT12" s="3479"/>
      <c r="OQU12" s="3479"/>
      <c r="OQV12" s="3479"/>
      <c r="OQW12" s="3479"/>
      <c r="OQX12" s="3479"/>
      <c r="OQY12" s="3479"/>
      <c r="OQZ12" s="3479"/>
      <c r="ORA12" s="3479"/>
      <c r="ORB12" s="3479"/>
      <c r="ORC12" s="3479"/>
      <c r="ORD12" s="3479"/>
      <c r="ORE12" s="3479"/>
      <c r="ORF12" s="3479"/>
      <c r="ORG12" s="3479"/>
      <c r="ORH12" s="3479"/>
      <c r="ORI12" s="3479"/>
      <c r="ORJ12" s="3479"/>
      <c r="ORK12" s="3479"/>
      <c r="ORL12" s="3479"/>
      <c r="ORM12" s="3479"/>
      <c r="ORN12" s="3479"/>
      <c r="ORO12" s="3479"/>
      <c r="ORP12" s="3479"/>
      <c r="ORQ12" s="3479"/>
      <c r="ORR12" s="3479"/>
      <c r="ORS12" s="3479"/>
      <c r="ORT12" s="3479"/>
      <c r="ORU12" s="3479"/>
      <c r="ORV12" s="3479"/>
      <c r="ORW12" s="3479"/>
      <c r="ORX12" s="3479"/>
      <c r="ORY12" s="3479"/>
      <c r="ORZ12" s="3479"/>
      <c r="OSA12" s="3479"/>
      <c r="OSB12" s="3479"/>
      <c r="OSC12" s="3479"/>
      <c r="OSD12" s="3479"/>
      <c r="OSE12" s="3479"/>
      <c r="OSF12" s="3479"/>
      <c r="OSG12" s="3479"/>
      <c r="OSH12" s="3479"/>
      <c r="OSI12" s="3479"/>
      <c r="OSJ12" s="3479"/>
      <c r="OSK12" s="3479"/>
      <c r="OSL12" s="3479"/>
      <c r="OSM12" s="3479"/>
      <c r="OSN12" s="3479"/>
      <c r="OSO12" s="3479"/>
      <c r="OSP12" s="3479"/>
      <c r="OSQ12" s="3479"/>
      <c r="OSR12" s="3479"/>
      <c r="OSS12" s="3479"/>
      <c r="OST12" s="3479"/>
      <c r="OSU12" s="3479"/>
      <c r="OSV12" s="3479"/>
      <c r="OSW12" s="3479"/>
      <c r="OSX12" s="3479"/>
      <c r="OSY12" s="3479"/>
      <c r="OSZ12" s="3479"/>
      <c r="OTA12" s="3479"/>
      <c r="OTB12" s="3479"/>
      <c r="OTC12" s="3479"/>
      <c r="OTD12" s="3479"/>
      <c r="OTE12" s="3479"/>
      <c r="OTF12" s="3479"/>
      <c r="OTG12" s="3479"/>
      <c r="OTH12" s="3479"/>
      <c r="OTI12" s="3479"/>
      <c r="OTJ12" s="3479"/>
      <c r="OTK12" s="3479"/>
      <c r="OTL12" s="3479"/>
      <c r="OTM12" s="3479"/>
      <c r="OTN12" s="3479"/>
      <c r="OTO12" s="3479"/>
      <c r="OTP12" s="3479"/>
      <c r="OTQ12" s="3479"/>
      <c r="OTR12" s="3479"/>
      <c r="OTS12" s="3479"/>
      <c r="OTT12" s="3479"/>
      <c r="OTU12" s="3479"/>
      <c r="OTV12" s="3479"/>
      <c r="OTW12" s="3479"/>
      <c r="OTX12" s="3479"/>
      <c r="OTY12" s="3479"/>
      <c r="OTZ12" s="3479"/>
      <c r="OUA12" s="3479"/>
      <c r="OUB12" s="3479"/>
      <c r="OUC12" s="3479"/>
      <c r="OUD12" s="3479"/>
      <c r="OUE12" s="3479"/>
      <c r="OUF12" s="3479"/>
      <c r="OUG12" s="3479"/>
      <c r="OUH12" s="3479"/>
      <c r="OUI12" s="3479"/>
      <c r="OUJ12" s="3479"/>
      <c r="OUK12" s="3479"/>
      <c r="OUL12" s="3479"/>
      <c r="OUM12" s="3479"/>
      <c r="OUN12" s="3479"/>
      <c r="OUO12" s="3479"/>
      <c r="OUP12" s="3479"/>
      <c r="OUQ12" s="3479"/>
      <c r="OUR12" s="3479"/>
      <c r="OUS12" s="3479"/>
      <c r="OUT12" s="3479"/>
      <c r="OUU12" s="3479"/>
      <c r="OUV12" s="3479"/>
      <c r="OUW12" s="3479"/>
      <c r="OUX12" s="3479"/>
      <c r="OUY12" s="3479"/>
      <c r="OUZ12" s="3479"/>
      <c r="OVA12" s="3479"/>
      <c r="OVB12" s="3479"/>
      <c r="OVC12" s="3479"/>
      <c r="OVD12" s="3479"/>
      <c r="OVE12" s="3479"/>
      <c r="OVF12" s="3479"/>
      <c r="OVG12" s="3479"/>
      <c r="OVH12" s="3479"/>
      <c r="OVI12" s="3479"/>
      <c r="OVJ12" s="3479"/>
      <c r="OVK12" s="3479"/>
      <c r="OVL12" s="3479"/>
      <c r="OVM12" s="3479"/>
      <c r="OVN12" s="3479"/>
      <c r="OVO12" s="3479"/>
      <c r="OVP12" s="3479"/>
      <c r="OVQ12" s="3479"/>
      <c r="OVR12" s="3479"/>
      <c r="OVS12" s="3479"/>
      <c r="OVT12" s="3479"/>
      <c r="OVU12" s="3479"/>
      <c r="OVV12" s="3479"/>
      <c r="OVW12" s="3479"/>
      <c r="OVX12" s="3479"/>
      <c r="OVY12" s="3479"/>
      <c r="OVZ12" s="3479"/>
      <c r="OWA12" s="3479"/>
      <c r="OWB12" s="3479"/>
      <c r="OWC12" s="3479"/>
      <c r="OWD12" s="3479"/>
      <c r="OWE12" s="3479"/>
      <c r="OWF12" s="3479"/>
      <c r="OWG12" s="3479"/>
      <c r="OWH12" s="3479"/>
      <c r="OWI12" s="3479"/>
      <c r="OWJ12" s="3479"/>
      <c r="OWK12" s="3479"/>
      <c r="OWL12" s="3479"/>
      <c r="OWM12" s="3479"/>
      <c r="OWN12" s="3479"/>
      <c r="OWO12" s="3479"/>
      <c r="OWP12" s="3479"/>
      <c r="OWQ12" s="3479"/>
      <c r="OWR12" s="3479"/>
      <c r="OWS12" s="3479"/>
      <c r="OWT12" s="3479"/>
      <c r="OWU12" s="3479"/>
      <c r="OWV12" s="3479"/>
      <c r="OWW12" s="3479"/>
      <c r="OWX12" s="3479"/>
      <c r="OWY12" s="3479"/>
      <c r="OWZ12" s="3479"/>
      <c r="OXA12" s="3479"/>
      <c r="OXB12" s="3479"/>
      <c r="OXC12" s="3479"/>
      <c r="OXD12" s="3479"/>
      <c r="OXE12" s="3479"/>
      <c r="OXF12" s="3479"/>
      <c r="OXG12" s="3479"/>
      <c r="OXH12" s="3479"/>
      <c r="OXI12" s="3479"/>
      <c r="OXJ12" s="3479"/>
      <c r="OXK12" s="3479"/>
      <c r="OXL12" s="3479"/>
      <c r="OXM12" s="3479"/>
      <c r="OXN12" s="3479"/>
      <c r="OXO12" s="3479"/>
      <c r="OXP12" s="3479"/>
      <c r="OXQ12" s="3479"/>
      <c r="OXR12" s="3479"/>
      <c r="OXS12" s="3479"/>
      <c r="OXT12" s="3479"/>
      <c r="OXU12" s="3479"/>
      <c r="OXV12" s="3479"/>
      <c r="OXW12" s="3479"/>
      <c r="OXX12" s="3479"/>
      <c r="OXY12" s="3479"/>
      <c r="OXZ12" s="3479"/>
      <c r="OYA12" s="3479"/>
      <c r="OYB12" s="3479"/>
      <c r="OYC12" s="3479"/>
      <c r="OYD12" s="3479"/>
      <c r="OYE12" s="3479"/>
      <c r="OYF12" s="3479"/>
      <c r="OYG12" s="3479"/>
      <c r="OYH12" s="3479"/>
      <c r="OYI12" s="3479"/>
      <c r="OYJ12" s="3479"/>
      <c r="OYK12" s="3479"/>
      <c r="OYL12" s="3479"/>
      <c r="OYM12" s="3479"/>
      <c r="OYN12" s="3479"/>
      <c r="OYO12" s="3479"/>
      <c r="OYP12" s="3479"/>
      <c r="OYQ12" s="3479"/>
      <c r="OYR12" s="3479"/>
      <c r="OYS12" s="3479"/>
      <c r="OYT12" s="3479"/>
      <c r="OYU12" s="3479"/>
      <c r="OYV12" s="3479"/>
      <c r="OYW12" s="3479"/>
      <c r="OYX12" s="3479"/>
      <c r="OYY12" s="3479"/>
      <c r="OYZ12" s="3479"/>
      <c r="OZA12" s="3479"/>
      <c r="OZB12" s="3479"/>
      <c r="OZC12" s="3479"/>
      <c r="OZD12" s="3479"/>
      <c r="OZE12" s="3479"/>
      <c r="OZF12" s="3479"/>
      <c r="OZG12" s="3479"/>
      <c r="OZH12" s="3479"/>
      <c r="OZI12" s="3479"/>
      <c r="OZJ12" s="3479"/>
      <c r="OZK12" s="3479"/>
      <c r="OZL12" s="3479"/>
      <c r="OZM12" s="3479"/>
      <c r="OZN12" s="3479"/>
      <c r="OZO12" s="3479"/>
      <c r="OZP12" s="3479"/>
      <c r="OZQ12" s="3479"/>
      <c r="OZR12" s="3479"/>
      <c r="OZS12" s="3479"/>
      <c r="OZT12" s="3479"/>
      <c r="OZU12" s="3479"/>
      <c r="OZV12" s="3479"/>
      <c r="OZW12" s="3479"/>
      <c r="OZX12" s="3479"/>
      <c r="OZY12" s="3479"/>
      <c r="OZZ12" s="3479"/>
      <c r="PAA12" s="3479"/>
      <c r="PAB12" s="3479"/>
      <c r="PAC12" s="3479"/>
      <c r="PAD12" s="3479"/>
      <c r="PAE12" s="3479"/>
      <c r="PAF12" s="3479"/>
      <c r="PAG12" s="3479"/>
      <c r="PAH12" s="3479"/>
      <c r="PAI12" s="3479"/>
      <c r="PAJ12" s="3479"/>
      <c r="PAK12" s="3479"/>
      <c r="PAL12" s="3479"/>
      <c r="PAM12" s="3479"/>
      <c r="PAN12" s="3479"/>
      <c r="PAO12" s="3479"/>
      <c r="PAP12" s="3479"/>
      <c r="PAQ12" s="3479"/>
      <c r="PAR12" s="3479"/>
      <c r="PAS12" s="3479"/>
      <c r="PAT12" s="3479"/>
      <c r="PAU12" s="3479"/>
      <c r="PAV12" s="3479"/>
      <c r="PAW12" s="3479"/>
      <c r="PAX12" s="3479"/>
      <c r="PAY12" s="3479"/>
      <c r="PAZ12" s="3479"/>
      <c r="PBA12" s="3479"/>
      <c r="PBB12" s="3479"/>
      <c r="PBC12" s="3479"/>
      <c r="PBD12" s="3479"/>
      <c r="PBE12" s="3479"/>
      <c r="PBF12" s="3479"/>
      <c r="PBG12" s="3479"/>
      <c r="PBH12" s="3479"/>
      <c r="PBI12" s="3479"/>
      <c r="PBJ12" s="3479"/>
      <c r="PBK12" s="3479"/>
      <c r="PBL12" s="3479"/>
      <c r="PBM12" s="3479"/>
      <c r="PBN12" s="3479"/>
      <c r="PBO12" s="3479"/>
      <c r="PBP12" s="3479"/>
      <c r="PBQ12" s="3479"/>
      <c r="PBR12" s="3479"/>
      <c r="PBS12" s="3479"/>
      <c r="PBT12" s="3479"/>
      <c r="PBU12" s="3479"/>
      <c r="PBV12" s="3479"/>
      <c r="PBW12" s="3479"/>
      <c r="PBX12" s="3479"/>
      <c r="PBY12" s="3479"/>
      <c r="PBZ12" s="3479"/>
      <c r="PCA12" s="3479"/>
      <c r="PCB12" s="3479"/>
      <c r="PCC12" s="3479"/>
      <c r="PCD12" s="3479"/>
      <c r="PCE12" s="3479"/>
      <c r="PCF12" s="3479"/>
      <c r="PCG12" s="3479"/>
      <c r="PCH12" s="3479"/>
      <c r="PCI12" s="3479"/>
      <c r="PCJ12" s="3479"/>
      <c r="PCK12" s="3479"/>
      <c r="PCL12" s="3479"/>
      <c r="PCM12" s="3479"/>
      <c r="PCN12" s="3479"/>
      <c r="PCO12" s="3479"/>
      <c r="PCP12" s="3479"/>
      <c r="PCQ12" s="3479"/>
      <c r="PCR12" s="3479"/>
      <c r="PCS12" s="3479"/>
      <c r="PCT12" s="3479"/>
      <c r="PCU12" s="3479"/>
      <c r="PCV12" s="3479"/>
      <c r="PCW12" s="3479"/>
      <c r="PCX12" s="3479"/>
      <c r="PCY12" s="3479"/>
      <c r="PCZ12" s="3479"/>
      <c r="PDA12" s="3479"/>
      <c r="PDB12" s="3479"/>
      <c r="PDC12" s="3479"/>
      <c r="PDD12" s="3479"/>
      <c r="PDE12" s="3479"/>
      <c r="PDF12" s="3479"/>
      <c r="PDG12" s="3479"/>
      <c r="PDH12" s="3479"/>
      <c r="PDI12" s="3479"/>
      <c r="PDJ12" s="3479"/>
      <c r="PDK12" s="3479"/>
      <c r="PDL12" s="3479"/>
      <c r="PDM12" s="3479"/>
      <c r="PDN12" s="3479"/>
      <c r="PDO12" s="3479"/>
      <c r="PDP12" s="3479"/>
      <c r="PDQ12" s="3479"/>
      <c r="PDR12" s="3479"/>
      <c r="PDS12" s="3479"/>
      <c r="PDT12" s="3479"/>
      <c r="PDU12" s="3479"/>
      <c r="PDV12" s="3479"/>
      <c r="PDW12" s="3479"/>
      <c r="PDX12" s="3479"/>
      <c r="PDY12" s="3479"/>
      <c r="PDZ12" s="3479"/>
      <c r="PEA12" s="3479"/>
      <c r="PEB12" s="3479"/>
      <c r="PEC12" s="3479"/>
      <c r="PED12" s="3479"/>
      <c r="PEE12" s="3479"/>
      <c r="PEF12" s="3479"/>
      <c r="PEG12" s="3479"/>
      <c r="PEH12" s="3479"/>
      <c r="PEI12" s="3479"/>
      <c r="PEJ12" s="3479"/>
      <c r="PEK12" s="3479"/>
      <c r="PEL12" s="3479"/>
      <c r="PEM12" s="3479"/>
      <c r="PEN12" s="3479"/>
      <c r="PEO12" s="3479"/>
      <c r="PEP12" s="3479"/>
      <c r="PEQ12" s="3479"/>
      <c r="PER12" s="3479"/>
      <c r="PES12" s="3479"/>
      <c r="PET12" s="3479"/>
      <c r="PEU12" s="3479"/>
      <c r="PEV12" s="3479"/>
      <c r="PEW12" s="3479"/>
      <c r="PEX12" s="3479"/>
      <c r="PEY12" s="3479"/>
      <c r="PEZ12" s="3479"/>
      <c r="PFA12" s="3479"/>
      <c r="PFB12" s="3479"/>
      <c r="PFC12" s="3479"/>
      <c r="PFD12" s="3479"/>
      <c r="PFE12" s="3479"/>
      <c r="PFF12" s="3479"/>
      <c r="PFG12" s="3479"/>
      <c r="PFH12" s="3479"/>
      <c r="PFI12" s="3479"/>
      <c r="PFJ12" s="3479"/>
      <c r="PFK12" s="3479"/>
      <c r="PFL12" s="3479"/>
      <c r="PFM12" s="3479"/>
      <c r="PFN12" s="3479"/>
      <c r="PFO12" s="3479"/>
      <c r="PFP12" s="3479"/>
      <c r="PFQ12" s="3479"/>
      <c r="PFR12" s="3479"/>
      <c r="PFS12" s="3479"/>
      <c r="PFT12" s="3479"/>
      <c r="PFU12" s="3479"/>
      <c r="PFV12" s="3479"/>
      <c r="PFW12" s="3479"/>
      <c r="PFX12" s="3479"/>
      <c r="PFY12" s="3479"/>
      <c r="PFZ12" s="3479"/>
      <c r="PGA12" s="3479"/>
      <c r="PGB12" s="3479"/>
      <c r="PGC12" s="3479"/>
      <c r="PGD12" s="3479"/>
      <c r="PGE12" s="3479"/>
      <c r="PGF12" s="3479"/>
      <c r="PGG12" s="3479"/>
      <c r="PGH12" s="3479"/>
      <c r="PGI12" s="3479"/>
      <c r="PGJ12" s="3479"/>
      <c r="PGK12" s="3479"/>
      <c r="PGL12" s="3479"/>
      <c r="PGM12" s="3479"/>
      <c r="PGN12" s="3479"/>
      <c r="PGO12" s="3479"/>
      <c r="PGP12" s="3479"/>
      <c r="PGQ12" s="3479"/>
      <c r="PGR12" s="3479"/>
      <c r="PGS12" s="3479"/>
      <c r="PGT12" s="3479"/>
      <c r="PGU12" s="3479"/>
      <c r="PGV12" s="3479"/>
      <c r="PGW12" s="3479"/>
      <c r="PGX12" s="3479"/>
      <c r="PGY12" s="3479"/>
      <c r="PGZ12" s="3479"/>
      <c r="PHA12" s="3479"/>
      <c r="PHB12" s="3479"/>
      <c r="PHC12" s="3479"/>
      <c r="PHD12" s="3479"/>
      <c r="PHE12" s="3479"/>
      <c r="PHF12" s="3479"/>
      <c r="PHG12" s="3479"/>
      <c r="PHH12" s="3479"/>
      <c r="PHI12" s="3479"/>
      <c r="PHJ12" s="3479"/>
      <c r="PHK12" s="3479"/>
      <c r="PHL12" s="3479"/>
      <c r="PHM12" s="3479"/>
      <c r="PHN12" s="3479"/>
      <c r="PHO12" s="3479"/>
      <c r="PHP12" s="3479"/>
      <c r="PHQ12" s="3479"/>
      <c r="PHR12" s="3479"/>
      <c r="PHS12" s="3479"/>
      <c r="PHT12" s="3479"/>
      <c r="PHU12" s="3479"/>
      <c r="PHV12" s="3479"/>
      <c r="PHW12" s="3479"/>
      <c r="PHX12" s="3479"/>
      <c r="PHY12" s="3479"/>
      <c r="PHZ12" s="3479"/>
      <c r="PIA12" s="3479"/>
      <c r="PIB12" s="3479"/>
      <c r="PIC12" s="3479"/>
      <c r="PID12" s="3479"/>
      <c r="PIE12" s="3479"/>
      <c r="PIF12" s="3479"/>
      <c r="PIG12" s="3479"/>
      <c r="PIH12" s="3479"/>
      <c r="PII12" s="3479"/>
      <c r="PIJ12" s="3479"/>
      <c r="PIK12" s="3479"/>
      <c r="PIL12" s="3479"/>
      <c r="PIM12" s="3479"/>
      <c r="PIN12" s="3479"/>
      <c r="PIO12" s="3479"/>
      <c r="PIP12" s="3479"/>
      <c r="PIQ12" s="3479"/>
      <c r="PIR12" s="3479"/>
      <c r="PIS12" s="3479"/>
      <c r="PIT12" s="3479"/>
      <c r="PIU12" s="3479"/>
      <c r="PIV12" s="3479"/>
      <c r="PIW12" s="3479"/>
      <c r="PIX12" s="3479"/>
      <c r="PIY12" s="3479"/>
      <c r="PIZ12" s="3479"/>
      <c r="PJA12" s="3479"/>
      <c r="PJB12" s="3479"/>
      <c r="PJC12" s="3479"/>
      <c r="PJD12" s="3479"/>
      <c r="PJE12" s="3479"/>
      <c r="PJF12" s="3479"/>
      <c r="PJG12" s="3479"/>
      <c r="PJH12" s="3479"/>
      <c r="PJI12" s="3479"/>
      <c r="PJJ12" s="3479"/>
      <c r="PJK12" s="3479"/>
      <c r="PJL12" s="3479"/>
      <c r="PJM12" s="3479"/>
      <c r="PJN12" s="3479"/>
      <c r="PJO12" s="3479"/>
      <c r="PJP12" s="3479"/>
      <c r="PJQ12" s="3479"/>
      <c r="PJR12" s="3479"/>
      <c r="PJS12" s="3479"/>
      <c r="PJT12" s="3479"/>
      <c r="PJU12" s="3479"/>
      <c r="PJV12" s="3479"/>
      <c r="PJW12" s="3479"/>
      <c r="PJX12" s="3479"/>
      <c r="PJY12" s="3479"/>
      <c r="PJZ12" s="3479"/>
      <c r="PKA12" s="3479"/>
      <c r="PKB12" s="3479"/>
      <c r="PKC12" s="3479"/>
      <c r="PKD12" s="3479"/>
      <c r="PKE12" s="3479"/>
      <c r="PKF12" s="3479"/>
      <c r="PKG12" s="3479"/>
      <c r="PKH12" s="3479"/>
      <c r="PKI12" s="3479"/>
      <c r="PKJ12" s="3479"/>
      <c r="PKK12" s="3479"/>
      <c r="PKL12" s="3479"/>
      <c r="PKM12" s="3479"/>
      <c r="PKN12" s="3479"/>
      <c r="PKO12" s="3479"/>
      <c r="PKP12" s="3479"/>
      <c r="PKQ12" s="3479"/>
      <c r="PKR12" s="3479"/>
      <c r="PKS12" s="3479"/>
      <c r="PKT12" s="3479"/>
      <c r="PKU12" s="3479"/>
      <c r="PKV12" s="3479"/>
      <c r="PKW12" s="3479"/>
      <c r="PKX12" s="3479"/>
      <c r="PKY12" s="3479"/>
      <c r="PKZ12" s="3479"/>
      <c r="PLA12" s="3479"/>
      <c r="PLB12" s="3479"/>
      <c r="PLC12" s="3479"/>
      <c r="PLD12" s="3479"/>
      <c r="PLE12" s="3479"/>
      <c r="PLF12" s="3479"/>
      <c r="PLG12" s="3479"/>
      <c r="PLH12" s="3479"/>
      <c r="PLI12" s="3479"/>
      <c r="PLJ12" s="3479"/>
      <c r="PLK12" s="3479"/>
      <c r="PLL12" s="3479"/>
      <c r="PLM12" s="3479"/>
      <c r="PLN12" s="3479"/>
      <c r="PLO12" s="3479"/>
      <c r="PLP12" s="3479"/>
      <c r="PLQ12" s="3479"/>
      <c r="PLR12" s="3479"/>
      <c r="PLS12" s="3479"/>
      <c r="PLT12" s="3479"/>
      <c r="PLU12" s="3479"/>
      <c r="PLV12" s="3479"/>
      <c r="PLW12" s="3479"/>
      <c r="PLX12" s="3479"/>
      <c r="PLY12" s="3479"/>
      <c r="PLZ12" s="3479"/>
      <c r="PMA12" s="3479"/>
      <c r="PMB12" s="3479"/>
      <c r="PMC12" s="3479"/>
      <c r="PMD12" s="3479"/>
      <c r="PME12" s="3479"/>
      <c r="PMF12" s="3479"/>
      <c r="PMG12" s="3479"/>
      <c r="PMH12" s="3479"/>
      <c r="PMI12" s="3479"/>
      <c r="PMJ12" s="3479"/>
      <c r="PMK12" s="3479"/>
      <c r="PML12" s="3479"/>
      <c r="PMM12" s="3479"/>
      <c r="PMN12" s="3479"/>
      <c r="PMO12" s="3479"/>
      <c r="PMP12" s="3479"/>
      <c r="PMQ12" s="3479"/>
      <c r="PMR12" s="3479"/>
      <c r="PMS12" s="3479"/>
      <c r="PMT12" s="3479"/>
      <c r="PMU12" s="3479"/>
      <c r="PMV12" s="3479"/>
      <c r="PMW12" s="3479"/>
      <c r="PMX12" s="3479"/>
      <c r="PMY12" s="3479"/>
      <c r="PMZ12" s="3479"/>
      <c r="PNA12" s="3479"/>
      <c r="PNB12" s="3479"/>
      <c r="PNC12" s="3479"/>
      <c r="PND12" s="3479"/>
      <c r="PNE12" s="3479"/>
      <c r="PNF12" s="3479"/>
      <c r="PNG12" s="3479"/>
      <c r="PNH12" s="3479"/>
      <c r="PNI12" s="3479"/>
      <c r="PNJ12" s="3479"/>
      <c r="PNK12" s="3479"/>
      <c r="PNL12" s="3479"/>
      <c r="PNM12" s="3479"/>
      <c r="PNN12" s="3479"/>
      <c r="PNO12" s="3479"/>
      <c r="PNP12" s="3479"/>
      <c r="PNQ12" s="3479"/>
      <c r="PNR12" s="3479"/>
      <c r="PNS12" s="3479"/>
      <c r="PNT12" s="3479"/>
      <c r="PNU12" s="3479"/>
      <c r="PNV12" s="3479"/>
      <c r="PNW12" s="3479"/>
      <c r="PNX12" s="3479"/>
      <c r="PNY12" s="3479"/>
      <c r="PNZ12" s="3479"/>
      <c r="POA12" s="3479"/>
      <c r="POB12" s="3479"/>
      <c r="POC12" s="3479"/>
      <c r="POD12" s="3479"/>
      <c r="POE12" s="3479"/>
      <c r="POF12" s="3479"/>
      <c r="POG12" s="3479"/>
      <c r="POH12" s="3479"/>
      <c r="POI12" s="3479"/>
      <c r="POJ12" s="3479"/>
      <c r="POK12" s="3479"/>
      <c r="POL12" s="3479"/>
      <c r="POM12" s="3479"/>
      <c r="PON12" s="3479"/>
      <c r="POO12" s="3479"/>
      <c r="POP12" s="3479"/>
      <c r="POQ12" s="3479"/>
      <c r="POR12" s="3479"/>
      <c r="POS12" s="3479"/>
      <c r="POT12" s="3479"/>
      <c r="POU12" s="3479"/>
      <c r="POV12" s="3479"/>
      <c r="POW12" s="3479"/>
      <c r="POX12" s="3479"/>
      <c r="POY12" s="3479"/>
      <c r="POZ12" s="3479"/>
      <c r="PPA12" s="3479"/>
      <c r="PPB12" s="3479"/>
      <c r="PPC12" s="3479"/>
      <c r="PPD12" s="3479"/>
      <c r="PPE12" s="3479"/>
      <c r="PPF12" s="3479"/>
      <c r="PPG12" s="3479"/>
      <c r="PPH12" s="3479"/>
      <c r="PPI12" s="3479"/>
      <c r="PPJ12" s="3479"/>
      <c r="PPK12" s="3479"/>
      <c r="PPL12" s="3479"/>
      <c r="PPM12" s="3479"/>
      <c r="PPN12" s="3479"/>
      <c r="PPO12" s="3479"/>
      <c r="PPP12" s="3479"/>
      <c r="PPQ12" s="3479"/>
      <c r="PPR12" s="3479"/>
      <c r="PPS12" s="3479"/>
      <c r="PPT12" s="3479"/>
      <c r="PPU12" s="3479"/>
      <c r="PPV12" s="3479"/>
      <c r="PPW12" s="3479"/>
      <c r="PPX12" s="3479"/>
      <c r="PPY12" s="3479"/>
      <c r="PPZ12" s="3479"/>
      <c r="PQA12" s="3479"/>
      <c r="PQB12" s="3479"/>
      <c r="PQC12" s="3479"/>
      <c r="PQD12" s="3479"/>
      <c r="PQE12" s="3479"/>
      <c r="PQF12" s="3479"/>
      <c r="PQG12" s="3479"/>
      <c r="PQH12" s="3479"/>
      <c r="PQI12" s="3479"/>
      <c r="PQJ12" s="3479"/>
      <c r="PQK12" s="3479"/>
      <c r="PQL12" s="3479"/>
      <c r="PQM12" s="3479"/>
      <c r="PQN12" s="3479"/>
      <c r="PQO12" s="3479"/>
      <c r="PQP12" s="3479"/>
      <c r="PQQ12" s="3479"/>
      <c r="PQR12" s="3479"/>
      <c r="PQS12" s="3479"/>
      <c r="PQT12" s="3479"/>
      <c r="PQU12" s="3479"/>
      <c r="PQV12" s="3479"/>
      <c r="PQW12" s="3479"/>
      <c r="PQX12" s="3479"/>
      <c r="PQY12" s="3479"/>
      <c r="PQZ12" s="3479"/>
      <c r="PRA12" s="3479"/>
      <c r="PRB12" s="3479"/>
      <c r="PRC12" s="3479"/>
      <c r="PRD12" s="3479"/>
      <c r="PRE12" s="3479"/>
      <c r="PRF12" s="3479"/>
      <c r="PRG12" s="3479"/>
      <c r="PRH12" s="3479"/>
      <c r="PRI12" s="3479"/>
      <c r="PRJ12" s="3479"/>
      <c r="PRK12" s="3479"/>
      <c r="PRL12" s="3479"/>
      <c r="PRM12" s="3479"/>
      <c r="PRN12" s="3479"/>
      <c r="PRO12" s="3479"/>
      <c r="PRP12" s="3479"/>
      <c r="PRQ12" s="3479"/>
      <c r="PRR12" s="3479"/>
      <c r="PRS12" s="3479"/>
      <c r="PRT12" s="3479"/>
      <c r="PRU12" s="3479"/>
      <c r="PRV12" s="3479"/>
      <c r="PRW12" s="3479"/>
      <c r="PRX12" s="3479"/>
      <c r="PRY12" s="3479"/>
      <c r="PRZ12" s="3479"/>
      <c r="PSA12" s="3479"/>
      <c r="PSB12" s="3479"/>
      <c r="PSC12" s="3479"/>
      <c r="PSD12" s="3479"/>
      <c r="PSE12" s="3479"/>
      <c r="PSF12" s="3479"/>
      <c r="PSG12" s="3479"/>
      <c r="PSH12" s="3479"/>
      <c r="PSI12" s="3479"/>
      <c r="PSJ12" s="3479"/>
      <c r="PSK12" s="3479"/>
      <c r="PSL12" s="3479"/>
      <c r="PSM12" s="3479"/>
      <c r="PSN12" s="3479"/>
      <c r="PSO12" s="3479"/>
      <c r="PSP12" s="3479"/>
      <c r="PSQ12" s="3479"/>
      <c r="PSR12" s="3479"/>
      <c r="PSS12" s="3479"/>
      <c r="PST12" s="3479"/>
      <c r="PSU12" s="3479"/>
      <c r="PSV12" s="3479"/>
      <c r="PSW12" s="3479"/>
      <c r="PSX12" s="3479"/>
      <c r="PSY12" s="3479"/>
      <c r="PSZ12" s="3479"/>
      <c r="PTA12" s="3479"/>
      <c r="PTB12" s="3479"/>
      <c r="PTC12" s="3479"/>
      <c r="PTD12" s="3479"/>
      <c r="PTE12" s="3479"/>
      <c r="PTF12" s="3479"/>
      <c r="PTG12" s="3479"/>
      <c r="PTH12" s="3479"/>
      <c r="PTI12" s="3479"/>
      <c r="PTJ12" s="3479"/>
      <c r="PTK12" s="3479"/>
      <c r="PTL12" s="3479"/>
      <c r="PTM12" s="3479"/>
      <c r="PTN12" s="3479"/>
      <c r="PTO12" s="3479"/>
      <c r="PTP12" s="3479"/>
      <c r="PTQ12" s="3479"/>
      <c r="PTR12" s="3479"/>
      <c r="PTS12" s="3479"/>
      <c r="PTT12" s="3479"/>
      <c r="PTU12" s="3479"/>
      <c r="PTV12" s="3479"/>
      <c r="PTW12" s="3479"/>
      <c r="PTX12" s="3479"/>
      <c r="PTY12" s="3479"/>
      <c r="PTZ12" s="3479"/>
      <c r="PUA12" s="3479"/>
      <c r="PUB12" s="3479"/>
      <c r="PUC12" s="3479"/>
      <c r="PUD12" s="3479"/>
      <c r="PUE12" s="3479"/>
      <c r="PUF12" s="3479"/>
      <c r="PUG12" s="3479"/>
      <c r="PUH12" s="3479"/>
      <c r="PUI12" s="3479"/>
      <c r="PUJ12" s="3479"/>
      <c r="PUK12" s="3479"/>
      <c r="PUL12" s="3479"/>
      <c r="PUM12" s="3479"/>
      <c r="PUN12" s="3479"/>
      <c r="PUO12" s="3479"/>
      <c r="PUP12" s="3479"/>
      <c r="PUQ12" s="3479"/>
      <c r="PUR12" s="3479"/>
      <c r="PUS12" s="3479"/>
      <c r="PUT12" s="3479"/>
      <c r="PUU12" s="3479"/>
      <c r="PUV12" s="3479"/>
      <c r="PUW12" s="3479"/>
      <c r="PUX12" s="3479"/>
      <c r="PUY12" s="3479"/>
      <c r="PUZ12" s="3479"/>
      <c r="PVA12" s="3479"/>
      <c r="PVB12" s="3479"/>
      <c r="PVC12" s="3479"/>
      <c r="PVD12" s="3479"/>
      <c r="PVE12" s="3479"/>
      <c r="PVF12" s="3479"/>
      <c r="PVG12" s="3479"/>
      <c r="PVH12" s="3479"/>
      <c r="PVI12" s="3479"/>
      <c r="PVJ12" s="3479"/>
      <c r="PVK12" s="3479"/>
      <c r="PVL12" s="3479"/>
      <c r="PVM12" s="3479"/>
      <c r="PVN12" s="3479"/>
      <c r="PVO12" s="3479"/>
      <c r="PVP12" s="3479"/>
      <c r="PVQ12" s="3479"/>
      <c r="PVR12" s="3479"/>
      <c r="PVS12" s="3479"/>
      <c r="PVT12" s="3479"/>
      <c r="PVU12" s="3479"/>
      <c r="PVV12" s="3479"/>
      <c r="PVW12" s="3479"/>
      <c r="PVX12" s="3479"/>
      <c r="PVY12" s="3479"/>
      <c r="PVZ12" s="3479"/>
      <c r="PWA12" s="3479"/>
      <c r="PWB12" s="3479"/>
      <c r="PWC12" s="3479"/>
      <c r="PWD12" s="3479"/>
      <c r="PWE12" s="3479"/>
      <c r="PWF12" s="3479"/>
      <c r="PWG12" s="3479"/>
      <c r="PWH12" s="3479"/>
      <c r="PWI12" s="3479"/>
      <c r="PWJ12" s="3479"/>
      <c r="PWK12" s="3479"/>
      <c r="PWL12" s="3479"/>
      <c r="PWM12" s="3479"/>
      <c r="PWN12" s="3479"/>
      <c r="PWO12" s="3479"/>
      <c r="PWP12" s="3479"/>
      <c r="PWQ12" s="3479"/>
      <c r="PWR12" s="3479"/>
      <c r="PWS12" s="3479"/>
      <c r="PWT12" s="3479"/>
      <c r="PWU12" s="3479"/>
      <c r="PWV12" s="3479"/>
      <c r="PWW12" s="3479"/>
      <c r="PWX12" s="3479"/>
      <c r="PWY12" s="3479"/>
      <c r="PWZ12" s="3479"/>
      <c r="PXA12" s="3479"/>
      <c r="PXB12" s="3479"/>
      <c r="PXC12" s="3479"/>
      <c r="PXD12" s="3479"/>
      <c r="PXE12" s="3479"/>
      <c r="PXF12" s="3479"/>
      <c r="PXG12" s="3479"/>
      <c r="PXH12" s="3479"/>
      <c r="PXI12" s="3479"/>
      <c r="PXJ12" s="3479"/>
      <c r="PXK12" s="3479"/>
      <c r="PXL12" s="3479"/>
      <c r="PXM12" s="3479"/>
      <c r="PXN12" s="3479"/>
      <c r="PXO12" s="3479"/>
      <c r="PXP12" s="3479"/>
      <c r="PXQ12" s="3479"/>
      <c r="PXR12" s="3479"/>
      <c r="PXS12" s="3479"/>
      <c r="PXT12" s="3479"/>
      <c r="PXU12" s="3479"/>
      <c r="PXV12" s="3479"/>
      <c r="PXW12" s="3479"/>
      <c r="PXX12" s="3479"/>
      <c r="PXY12" s="3479"/>
      <c r="PXZ12" s="3479"/>
      <c r="PYA12" s="3479"/>
      <c r="PYB12" s="3479"/>
      <c r="PYC12" s="3479"/>
      <c r="PYD12" s="3479"/>
      <c r="PYE12" s="3479"/>
      <c r="PYF12" s="3479"/>
      <c r="PYG12" s="3479"/>
      <c r="PYH12" s="3479"/>
      <c r="PYI12" s="3479"/>
      <c r="PYJ12" s="3479"/>
      <c r="PYK12" s="3479"/>
      <c r="PYL12" s="3479"/>
      <c r="PYM12" s="3479"/>
      <c r="PYN12" s="3479"/>
      <c r="PYO12" s="3479"/>
      <c r="PYP12" s="3479"/>
      <c r="PYQ12" s="3479"/>
      <c r="PYR12" s="3479"/>
      <c r="PYS12" s="3479"/>
      <c r="PYT12" s="3479"/>
      <c r="PYU12" s="3479"/>
      <c r="PYV12" s="3479"/>
      <c r="PYW12" s="3479"/>
      <c r="PYX12" s="3479"/>
      <c r="PYY12" s="3479"/>
      <c r="PYZ12" s="3479"/>
      <c r="PZA12" s="3479"/>
      <c r="PZB12" s="3479"/>
      <c r="PZC12" s="3479"/>
      <c r="PZD12" s="3479"/>
      <c r="PZE12" s="3479"/>
      <c r="PZF12" s="3479"/>
      <c r="PZG12" s="3479"/>
      <c r="PZH12" s="3479"/>
      <c r="PZI12" s="3479"/>
      <c r="PZJ12" s="3479"/>
      <c r="PZK12" s="3479"/>
      <c r="PZL12" s="3479"/>
      <c r="PZM12" s="3479"/>
      <c r="PZN12" s="3479"/>
      <c r="PZO12" s="3479"/>
      <c r="PZP12" s="3479"/>
      <c r="PZQ12" s="3479"/>
      <c r="PZR12" s="3479"/>
      <c r="PZS12" s="3479"/>
      <c r="PZT12" s="3479"/>
      <c r="PZU12" s="3479"/>
      <c r="PZV12" s="3479"/>
      <c r="PZW12" s="3479"/>
      <c r="PZX12" s="3479"/>
      <c r="PZY12" s="3479"/>
      <c r="PZZ12" s="3479"/>
      <c r="QAA12" s="3479"/>
      <c r="QAB12" s="3479"/>
      <c r="QAC12" s="3479"/>
      <c r="QAD12" s="3479"/>
      <c r="QAE12" s="3479"/>
      <c r="QAF12" s="3479"/>
      <c r="QAG12" s="3479"/>
      <c r="QAH12" s="3479"/>
      <c r="QAI12" s="3479"/>
      <c r="QAJ12" s="3479"/>
      <c r="QAK12" s="3479"/>
      <c r="QAL12" s="3479"/>
      <c r="QAM12" s="3479"/>
      <c r="QAN12" s="3479"/>
      <c r="QAO12" s="3479"/>
      <c r="QAP12" s="3479"/>
      <c r="QAQ12" s="3479"/>
      <c r="QAR12" s="3479"/>
      <c r="QAS12" s="3479"/>
      <c r="QAT12" s="3479"/>
      <c r="QAU12" s="3479"/>
      <c r="QAV12" s="3479"/>
      <c r="QAW12" s="3479"/>
      <c r="QAX12" s="3479"/>
      <c r="QAY12" s="3479"/>
      <c r="QAZ12" s="3479"/>
      <c r="QBA12" s="3479"/>
      <c r="QBB12" s="3479"/>
      <c r="QBC12" s="3479"/>
      <c r="QBD12" s="3479"/>
      <c r="QBE12" s="3479"/>
      <c r="QBF12" s="3479"/>
      <c r="QBG12" s="3479"/>
      <c r="QBH12" s="3479"/>
      <c r="QBI12" s="3479"/>
      <c r="QBJ12" s="3479"/>
      <c r="QBK12" s="3479"/>
      <c r="QBL12" s="3479"/>
      <c r="QBM12" s="3479"/>
      <c r="QBN12" s="3479"/>
      <c r="QBO12" s="3479"/>
      <c r="QBP12" s="3479"/>
      <c r="QBQ12" s="3479"/>
      <c r="QBR12" s="3479"/>
      <c r="QBS12" s="3479"/>
      <c r="QBT12" s="3479"/>
      <c r="QBU12" s="3479"/>
      <c r="QBV12" s="3479"/>
      <c r="QBW12" s="3479"/>
      <c r="QBX12" s="3479"/>
      <c r="QBY12" s="3479"/>
      <c r="QBZ12" s="3479"/>
      <c r="QCA12" s="3479"/>
      <c r="QCB12" s="3479"/>
      <c r="QCC12" s="3479"/>
      <c r="QCD12" s="3479"/>
      <c r="QCE12" s="3479"/>
      <c r="QCF12" s="3479"/>
      <c r="QCG12" s="3479"/>
      <c r="QCH12" s="3479"/>
      <c r="QCI12" s="3479"/>
      <c r="QCJ12" s="3479"/>
      <c r="QCK12" s="3479"/>
      <c r="QCL12" s="3479"/>
      <c r="QCM12" s="3479"/>
      <c r="QCN12" s="3479"/>
      <c r="QCO12" s="3479"/>
      <c r="QCP12" s="3479"/>
      <c r="QCQ12" s="3479"/>
      <c r="QCR12" s="3479"/>
      <c r="QCS12" s="3479"/>
      <c r="QCT12" s="3479"/>
      <c r="QCU12" s="3479"/>
      <c r="QCV12" s="3479"/>
      <c r="QCW12" s="3479"/>
      <c r="QCX12" s="3479"/>
      <c r="QCY12" s="3479"/>
      <c r="QCZ12" s="3479"/>
      <c r="QDA12" s="3479"/>
      <c r="QDB12" s="3479"/>
      <c r="QDC12" s="3479"/>
      <c r="QDD12" s="3479"/>
      <c r="QDE12" s="3479"/>
      <c r="QDF12" s="3479"/>
      <c r="QDG12" s="3479"/>
      <c r="QDH12" s="3479"/>
      <c r="QDI12" s="3479"/>
      <c r="QDJ12" s="3479"/>
      <c r="QDK12" s="3479"/>
      <c r="QDL12" s="3479"/>
      <c r="QDM12" s="3479"/>
      <c r="QDN12" s="3479"/>
      <c r="QDO12" s="3479"/>
      <c r="QDP12" s="3479"/>
      <c r="QDQ12" s="3479"/>
      <c r="QDR12" s="3479"/>
      <c r="QDS12" s="3479"/>
      <c r="QDT12" s="3479"/>
      <c r="QDU12" s="3479"/>
      <c r="QDV12" s="3479"/>
      <c r="QDW12" s="3479"/>
      <c r="QDX12" s="3479"/>
      <c r="QDY12" s="3479"/>
      <c r="QDZ12" s="3479"/>
      <c r="QEA12" s="3479"/>
      <c r="QEB12" s="3479"/>
      <c r="QEC12" s="3479"/>
      <c r="QED12" s="3479"/>
      <c r="QEE12" s="3479"/>
      <c r="QEF12" s="3479"/>
      <c r="QEG12" s="3479"/>
      <c r="QEH12" s="3479"/>
      <c r="QEI12" s="3479"/>
      <c r="QEJ12" s="3479"/>
      <c r="QEK12" s="3479"/>
      <c r="QEL12" s="3479"/>
      <c r="QEM12" s="3479"/>
      <c r="QEN12" s="3479"/>
      <c r="QEO12" s="3479"/>
      <c r="QEP12" s="3479"/>
      <c r="QEQ12" s="3479"/>
      <c r="QER12" s="3479"/>
      <c r="QES12" s="3479"/>
      <c r="QET12" s="3479"/>
      <c r="QEU12" s="3479"/>
      <c r="QEV12" s="3479"/>
      <c r="QEW12" s="3479"/>
      <c r="QEX12" s="3479"/>
      <c r="QEY12" s="3479"/>
      <c r="QEZ12" s="3479"/>
      <c r="QFA12" s="3479"/>
      <c r="QFB12" s="3479"/>
      <c r="QFC12" s="3479"/>
      <c r="QFD12" s="3479"/>
      <c r="QFE12" s="3479"/>
      <c r="QFF12" s="3479"/>
      <c r="QFG12" s="3479"/>
      <c r="QFH12" s="3479"/>
      <c r="QFI12" s="3479"/>
      <c r="QFJ12" s="3479"/>
      <c r="QFK12" s="3479"/>
      <c r="QFL12" s="3479"/>
      <c r="QFM12" s="3479"/>
      <c r="QFN12" s="3479"/>
      <c r="QFO12" s="3479"/>
      <c r="QFP12" s="3479"/>
      <c r="QFQ12" s="3479"/>
      <c r="QFR12" s="3479"/>
      <c r="QFS12" s="3479"/>
      <c r="QFT12" s="3479"/>
      <c r="QFU12" s="3479"/>
      <c r="QFV12" s="3479"/>
      <c r="QFW12" s="3479"/>
      <c r="QFX12" s="3479"/>
      <c r="QFY12" s="3479"/>
      <c r="QFZ12" s="3479"/>
      <c r="QGA12" s="3479"/>
      <c r="QGB12" s="3479"/>
      <c r="QGC12" s="3479"/>
      <c r="QGD12" s="3479"/>
      <c r="QGE12" s="3479"/>
      <c r="QGF12" s="3479"/>
      <c r="QGG12" s="3479"/>
      <c r="QGH12" s="3479"/>
      <c r="QGI12" s="3479"/>
      <c r="QGJ12" s="3479"/>
      <c r="QGK12" s="3479"/>
      <c r="QGL12" s="3479"/>
      <c r="QGM12" s="3479"/>
      <c r="QGN12" s="3479"/>
      <c r="QGO12" s="3479"/>
      <c r="QGP12" s="3479"/>
      <c r="QGQ12" s="3479"/>
      <c r="QGR12" s="3479"/>
      <c r="QGS12" s="3479"/>
      <c r="QGT12" s="3479"/>
      <c r="QGU12" s="3479"/>
      <c r="QGV12" s="3479"/>
      <c r="QGW12" s="3479"/>
      <c r="QGX12" s="3479"/>
      <c r="QGY12" s="3479"/>
      <c r="QGZ12" s="3479"/>
      <c r="QHA12" s="3479"/>
      <c r="QHB12" s="3479"/>
      <c r="QHC12" s="3479"/>
      <c r="QHD12" s="3479"/>
      <c r="QHE12" s="3479"/>
      <c r="QHF12" s="3479"/>
      <c r="QHG12" s="3479"/>
      <c r="QHH12" s="3479"/>
      <c r="QHI12" s="3479"/>
      <c r="QHJ12" s="3479"/>
      <c r="QHK12" s="3479"/>
      <c r="QHL12" s="3479"/>
      <c r="QHM12" s="3479"/>
      <c r="QHN12" s="3479"/>
      <c r="QHO12" s="3479"/>
      <c r="QHP12" s="3479"/>
      <c r="QHQ12" s="3479"/>
      <c r="QHR12" s="3479"/>
      <c r="QHS12" s="3479"/>
      <c r="QHT12" s="3479"/>
      <c r="QHU12" s="3479"/>
      <c r="QHV12" s="3479"/>
      <c r="QHW12" s="3479"/>
      <c r="QHX12" s="3479"/>
      <c r="QHY12" s="3479"/>
      <c r="QHZ12" s="3479"/>
      <c r="QIA12" s="3479"/>
      <c r="QIB12" s="3479"/>
      <c r="QIC12" s="3479"/>
      <c r="QID12" s="3479"/>
      <c r="QIE12" s="3479"/>
      <c r="QIF12" s="3479"/>
      <c r="QIG12" s="3479"/>
      <c r="QIH12" s="3479"/>
      <c r="QII12" s="3479"/>
      <c r="QIJ12" s="3479"/>
      <c r="QIK12" s="3479"/>
      <c r="QIL12" s="3479"/>
      <c r="QIM12" s="3479"/>
      <c r="QIN12" s="3479"/>
      <c r="QIO12" s="3479"/>
      <c r="QIP12" s="3479"/>
      <c r="QIQ12" s="3479"/>
      <c r="QIR12" s="3479"/>
      <c r="QIS12" s="3479"/>
      <c r="QIT12" s="3479"/>
      <c r="QIU12" s="3479"/>
      <c r="QIV12" s="3479"/>
      <c r="QIW12" s="3479"/>
      <c r="QIX12" s="3479"/>
      <c r="QIY12" s="3479"/>
      <c r="QIZ12" s="3479"/>
      <c r="QJA12" s="3479"/>
      <c r="QJB12" s="3479"/>
      <c r="QJC12" s="3479"/>
      <c r="QJD12" s="3479"/>
      <c r="QJE12" s="3479"/>
      <c r="QJF12" s="3479"/>
      <c r="QJG12" s="3479"/>
      <c r="QJH12" s="3479"/>
      <c r="QJI12" s="3479"/>
      <c r="QJJ12" s="3479"/>
      <c r="QJK12" s="3479"/>
      <c r="QJL12" s="3479"/>
      <c r="QJM12" s="3479"/>
      <c r="QJN12" s="3479"/>
      <c r="QJO12" s="3479"/>
      <c r="QJP12" s="3479"/>
      <c r="QJQ12" s="3479"/>
      <c r="QJR12" s="3479"/>
      <c r="QJS12" s="3479"/>
      <c r="QJT12" s="3479"/>
      <c r="QJU12" s="3479"/>
      <c r="QJV12" s="3479"/>
      <c r="QJW12" s="3479"/>
      <c r="QJX12" s="3479"/>
      <c r="QJY12" s="3479"/>
      <c r="QJZ12" s="3479"/>
      <c r="QKA12" s="3479"/>
      <c r="QKB12" s="3479"/>
      <c r="QKC12" s="3479"/>
      <c r="QKD12" s="3479"/>
      <c r="QKE12" s="3479"/>
      <c r="QKF12" s="3479"/>
      <c r="QKG12" s="3479"/>
      <c r="QKH12" s="3479"/>
      <c r="QKI12" s="3479"/>
      <c r="QKJ12" s="3479"/>
      <c r="QKK12" s="3479"/>
      <c r="QKL12" s="3479"/>
      <c r="QKM12" s="3479"/>
      <c r="QKN12" s="3479"/>
      <c r="QKO12" s="3479"/>
      <c r="QKP12" s="3479"/>
      <c r="QKQ12" s="3479"/>
      <c r="QKR12" s="3479"/>
      <c r="QKS12" s="3479"/>
      <c r="QKT12" s="3479"/>
      <c r="QKU12" s="3479"/>
      <c r="QKV12" s="3479"/>
      <c r="QKW12" s="3479"/>
      <c r="QKX12" s="3479"/>
      <c r="QKY12" s="3479"/>
      <c r="QKZ12" s="3479"/>
      <c r="QLA12" s="3479"/>
      <c r="QLB12" s="3479"/>
      <c r="QLC12" s="3479"/>
      <c r="QLD12" s="3479"/>
      <c r="QLE12" s="3479"/>
      <c r="QLF12" s="3479"/>
      <c r="QLG12" s="3479"/>
      <c r="QLH12" s="3479"/>
      <c r="QLI12" s="3479"/>
      <c r="QLJ12" s="3479"/>
      <c r="QLK12" s="3479"/>
      <c r="QLL12" s="3479"/>
      <c r="QLM12" s="3479"/>
      <c r="QLN12" s="3479"/>
      <c r="QLO12" s="3479"/>
      <c r="QLP12" s="3479"/>
      <c r="QLQ12" s="3479"/>
      <c r="QLR12" s="3479"/>
      <c r="QLS12" s="3479"/>
      <c r="QLT12" s="3479"/>
      <c r="QLU12" s="3479"/>
      <c r="QLV12" s="3479"/>
      <c r="QLW12" s="3479"/>
      <c r="QLX12" s="3479"/>
      <c r="QLY12" s="3479"/>
      <c r="QLZ12" s="3479"/>
      <c r="QMA12" s="3479"/>
      <c r="QMB12" s="3479"/>
      <c r="QMC12" s="3479"/>
      <c r="QMD12" s="3479"/>
      <c r="QME12" s="3479"/>
      <c r="QMF12" s="3479"/>
      <c r="QMG12" s="3479"/>
      <c r="QMH12" s="3479"/>
      <c r="QMI12" s="3479"/>
      <c r="QMJ12" s="3479"/>
      <c r="QMK12" s="3479"/>
      <c r="QML12" s="3479"/>
      <c r="QMM12" s="3479"/>
      <c r="QMN12" s="3479"/>
      <c r="QMO12" s="3479"/>
      <c r="QMP12" s="3479"/>
      <c r="QMQ12" s="3479"/>
      <c r="QMR12" s="3479"/>
      <c r="QMS12" s="3479"/>
      <c r="QMT12" s="3479"/>
      <c r="QMU12" s="3479"/>
      <c r="QMV12" s="3479"/>
      <c r="QMW12" s="3479"/>
      <c r="QMX12" s="3479"/>
      <c r="QMY12" s="3479"/>
      <c r="QMZ12" s="3479"/>
      <c r="QNA12" s="3479"/>
      <c r="QNB12" s="3479"/>
      <c r="QNC12" s="3479"/>
      <c r="QND12" s="3479"/>
      <c r="QNE12" s="3479"/>
      <c r="QNF12" s="3479"/>
      <c r="QNG12" s="3479"/>
      <c r="QNH12" s="3479"/>
      <c r="QNI12" s="3479"/>
      <c r="QNJ12" s="3479"/>
      <c r="QNK12" s="3479"/>
      <c r="QNL12" s="3479"/>
      <c r="QNM12" s="3479"/>
      <c r="QNN12" s="3479"/>
      <c r="QNO12" s="3479"/>
      <c r="QNP12" s="3479"/>
      <c r="QNQ12" s="3479"/>
      <c r="QNR12" s="3479"/>
      <c r="QNS12" s="3479"/>
      <c r="QNT12" s="3479"/>
      <c r="QNU12" s="3479"/>
      <c r="QNV12" s="3479"/>
      <c r="QNW12" s="3479"/>
      <c r="QNX12" s="3479"/>
      <c r="QNY12" s="3479"/>
      <c r="QNZ12" s="3479"/>
      <c r="QOA12" s="3479"/>
      <c r="QOB12" s="3479"/>
      <c r="QOC12" s="3479"/>
      <c r="QOD12" s="3479"/>
      <c r="QOE12" s="3479"/>
      <c r="QOF12" s="3479"/>
      <c r="QOG12" s="3479"/>
      <c r="QOH12" s="3479"/>
      <c r="QOI12" s="3479"/>
      <c r="QOJ12" s="3479"/>
      <c r="QOK12" s="3479"/>
      <c r="QOL12" s="3479"/>
      <c r="QOM12" s="3479"/>
      <c r="QON12" s="3479"/>
      <c r="QOO12" s="3479"/>
      <c r="QOP12" s="3479"/>
      <c r="QOQ12" s="3479"/>
      <c r="QOR12" s="3479"/>
      <c r="QOS12" s="3479"/>
      <c r="QOT12" s="3479"/>
      <c r="QOU12" s="3479"/>
      <c r="QOV12" s="3479"/>
      <c r="QOW12" s="3479"/>
      <c r="QOX12" s="3479"/>
      <c r="QOY12" s="3479"/>
      <c r="QOZ12" s="3479"/>
      <c r="QPA12" s="3479"/>
      <c r="QPB12" s="3479"/>
      <c r="QPC12" s="3479"/>
      <c r="QPD12" s="3479"/>
      <c r="QPE12" s="3479"/>
      <c r="QPF12" s="3479"/>
      <c r="QPG12" s="3479"/>
      <c r="QPH12" s="3479"/>
      <c r="QPI12" s="3479"/>
      <c r="QPJ12" s="3479"/>
      <c r="QPK12" s="3479"/>
      <c r="QPL12" s="3479"/>
      <c r="QPM12" s="3479"/>
      <c r="QPN12" s="3479"/>
      <c r="QPO12" s="3479"/>
      <c r="QPP12" s="3479"/>
      <c r="QPQ12" s="3479"/>
      <c r="QPR12" s="3479"/>
      <c r="QPS12" s="3479"/>
      <c r="QPT12" s="3479"/>
      <c r="QPU12" s="3479"/>
      <c r="QPV12" s="3479"/>
      <c r="QPW12" s="3479"/>
      <c r="QPX12" s="3479"/>
      <c r="QPY12" s="3479"/>
      <c r="QPZ12" s="3479"/>
      <c r="QQA12" s="3479"/>
      <c r="QQB12" s="3479"/>
      <c r="QQC12" s="3479"/>
      <c r="QQD12" s="3479"/>
      <c r="QQE12" s="3479"/>
      <c r="QQF12" s="3479"/>
      <c r="QQG12" s="3479"/>
      <c r="QQH12" s="3479"/>
      <c r="QQI12" s="3479"/>
      <c r="QQJ12" s="3479"/>
      <c r="QQK12" s="3479"/>
      <c r="QQL12" s="3479"/>
      <c r="QQM12" s="3479"/>
      <c r="QQN12" s="3479"/>
      <c r="QQO12" s="3479"/>
      <c r="QQP12" s="3479"/>
      <c r="QQQ12" s="3479"/>
      <c r="QQR12" s="3479"/>
      <c r="QQS12" s="3479"/>
      <c r="QQT12" s="3479"/>
      <c r="QQU12" s="3479"/>
      <c r="QQV12" s="3479"/>
      <c r="QQW12" s="3479"/>
      <c r="QQX12" s="3479"/>
      <c r="QQY12" s="3479"/>
      <c r="QQZ12" s="3479"/>
      <c r="QRA12" s="3479"/>
      <c r="QRB12" s="3479"/>
      <c r="QRC12" s="3479"/>
      <c r="QRD12" s="3479"/>
      <c r="QRE12" s="3479"/>
      <c r="QRF12" s="3479"/>
      <c r="QRG12" s="3479"/>
      <c r="QRH12" s="3479"/>
      <c r="QRI12" s="3479"/>
      <c r="QRJ12" s="3479"/>
      <c r="QRK12" s="3479"/>
      <c r="QRL12" s="3479"/>
      <c r="QRM12" s="3479"/>
      <c r="QRN12" s="3479"/>
      <c r="QRO12" s="3479"/>
      <c r="QRP12" s="3479"/>
      <c r="QRQ12" s="3479"/>
      <c r="QRR12" s="3479"/>
      <c r="QRS12" s="3479"/>
      <c r="QRT12" s="3479"/>
      <c r="QRU12" s="3479"/>
      <c r="QRV12" s="3479"/>
      <c r="QRW12" s="3479"/>
      <c r="QRX12" s="3479"/>
      <c r="QRY12" s="3479"/>
      <c r="QRZ12" s="3479"/>
      <c r="QSA12" s="3479"/>
      <c r="QSB12" s="3479"/>
      <c r="QSC12" s="3479"/>
      <c r="QSD12" s="3479"/>
      <c r="QSE12" s="3479"/>
      <c r="QSF12" s="3479"/>
      <c r="QSG12" s="3479"/>
      <c r="QSH12" s="3479"/>
      <c r="QSI12" s="3479"/>
      <c r="QSJ12" s="3479"/>
      <c r="QSK12" s="3479"/>
      <c r="QSL12" s="3479"/>
      <c r="QSM12" s="3479"/>
      <c r="QSN12" s="3479"/>
      <c r="QSO12" s="3479"/>
      <c r="QSP12" s="3479"/>
      <c r="QSQ12" s="3479"/>
      <c r="QSR12" s="3479"/>
      <c r="QSS12" s="3479"/>
      <c r="QST12" s="3479"/>
      <c r="QSU12" s="3479"/>
      <c r="QSV12" s="3479"/>
      <c r="QSW12" s="3479"/>
      <c r="QSX12" s="3479"/>
      <c r="QSY12" s="3479"/>
      <c r="QSZ12" s="3479"/>
      <c r="QTA12" s="3479"/>
      <c r="QTB12" s="3479"/>
      <c r="QTC12" s="3479"/>
      <c r="QTD12" s="3479"/>
      <c r="QTE12" s="3479"/>
      <c r="QTF12" s="3479"/>
      <c r="QTG12" s="3479"/>
      <c r="QTH12" s="3479"/>
      <c r="QTI12" s="3479"/>
      <c r="QTJ12" s="3479"/>
      <c r="QTK12" s="3479"/>
      <c r="QTL12" s="3479"/>
      <c r="QTM12" s="3479"/>
      <c r="QTN12" s="3479"/>
      <c r="QTO12" s="3479"/>
      <c r="QTP12" s="3479"/>
      <c r="QTQ12" s="3479"/>
      <c r="QTR12" s="3479"/>
      <c r="QTS12" s="3479"/>
      <c r="QTT12" s="3479"/>
      <c r="QTU12" s="3479"/>
      <c r="QTV12" s="3479"/>
      <c r="QTW12" s="3479"/>
      <c r="QTX12" s="3479"/>
      <c r="QTY12" s="3479"/>
      <c r="QTZ12" s="3479"/>
      <c r="QUA12" s="3479"/>
      <c r="QUB12" s="3479"/>
      <c r="QUC12" s="3479"/>
      <c r="QUD12" s="3479"/>
      <c r="QUE12" s="3479"/>
      <c r="QUF12" s="3479"/>
      <c r="QUG12" s="3479"/>
      <c r="QUH12" s="3479"/>
      <c r="QUI12" s="3479"/>
      <c r="QUJ12" s="3479"/>
      <c r="QUK12" s="3479"/>
      <c r="QUL12" s="3479"/>
      <c r="QUM12" s="3479"/>
      <c r="QUN12" s="3479"/>
      <c r="QUO12" s="3479"/>
      <c r="QUP12" s="3479"/>
      <c r="QUQ12" s="3479"/>
      <c r="QUR12" s="3479"/>
      <c r="QUS12" s="3479"/>
      <c r="QUT12" s="3479"/>
      <c r="QUU12" s="3479"/>
      <c r="QUV12" s="3479"/>
      <c r="QUW12" s="3479"/>
      <c r="QUX12" s="3479"/>
      <c r="QUY12" s="3479"/>
      <c r="QUZ12" s="3479"/>
      <c r="QVA12" s="3479"/>
      <c r="QVB12" s="3479"/>
      <c r="QVC12" s="3479"/>
      <c r="QVD12" s="3479"/>
      <c r="QVE12" s="3479"/>
      <c r="QVF12" s="3479"/>
      <c r="QVG12" s="3479"/>
      <c r="QVH12" s="3479"/>
      <c r="QVI12" s="3479"/>
      <c r="QVJ12" s="3479"/>
      <c r="QVK12" s="3479"/>
      <c r="QVL12" s="3479"/>
      <c r="QVM12" s="3479"/>
      <c r="QVN12" s="3479"/>
      <c r="QVO12" s="3479"/>
      <c r="QVP12" s="3479"/>
      <c r="QVQ12" s="3479"/>
      <c r="QVR12" s="3479"/>
      <c r="QVS12" s="3479"/>
      <c r="QVT12" s="3479"/>
      <c r="QVU12" s="3479"/>
      <c r="QVV12" s="3479"/>
      <c r="QVW12" s="3479"/>
      <c r="QVX12" s="3479"/>
      <c r="QVY12" s="3479"/>
      <c r="QVZ12" s="3479"/>
      <c r="QWA12" s="3479"/>
      <c r="QWB12" s="3479"/>
      <c r="QWC12" s="3479"/>
      <c r="QWD12" s="3479"/>
      <c r="QWE12" s="3479"/>
      <c r="QWF12" s="3479"/>
      <c r="QWG12" s="3479"/>
      <c r="QWH12" s="3479"/>
      <c r="QWI12" s="3479"/>
      <c r="QWJ12" s="3479"/>
      <c r="QWK12" s="3479"/>
      <c r="QWL12" s="3479"/>
      <c r="QWM12" s="3479"/>
      <c r="QWN12" s="3479"/>
      <c r="QWO12" s="3479"/>
      <c r="QWP12" s="3479"/>
      <c r="QWQ12" s="3479"/>
      <c r="QWR12" s="3479"/>
      <c r="QWS12" s="3479"/>
      <c r="QWT12" s="3479"/>
      <c r="QWU12" s="3479"/>
      <c r="QWV12" s="3479"/>
      <c r="QWW12" s="3479"/>
      <c r="QWX12" s="3479"/>
      <c r="QWY12" s="3479"/>
      <c r="QWZ12" s="3479"/>
      <c r="QXA12" s="3479"/>
      <c r="QXB12" s="3479"/>
      <c r="QXC12" s="3479"/>
      <c r="QXD12" s="3479"/>
      <c r="QXE12" s="3479"/>
      <c r="QXF12" s="3479"/>
      <c r="QXG12" s="3479"/>
      <c r="QXH12" s="3479"/>
      <c r="QXI12" s="3479"/>
      <c r="QXJ12" s="3479"/>
      <c r="QXK12" s="3479"/>
      <c r="QXL12" s="3479"/>
      <c r="QXM12" s="3479"/>
      <c r="QXN12" s="3479"/>
      <c r="QXO12" s="3479"/>
      <c r="QXP12" s="3479"/>
      <c r="QXQ12" s="3479"/>
      <c r="QXR12" s="3479"/>
      <c r="QXS12" s="3479"/>
      <c r="QXT12" s="3479"/>
      <c r="QXU12" s="3479"/>
      <c r="QXV12" s="3479"/>
      <c r="QXW12" s="3479"/>
      <c r="QXX12" s="3479"/>
      <c r="QXY12" s="3479"/>
      <c r="QXZ12" s="3479"/>
      <c r="QYA12" s="3479"/>
      <c r="QYB12" s="3479"/>
      <c r="QYC12" s="3479"/>
      <c r="QYD12" s="3479"/>
      <c r="QYE12" s="3479"/>
      <c r="QYF12" s="3479"/>
      <c r="QYG12" s="3479"/>
      <c r="QYH12" s="3479"/>
      <c r="QYI12" s="3479"/>
      <c r="QYJ12" s="3479"/>
      <c r="QYK12" s="3479"/>
      <c r="QYL12" s="3479"/>
      <c r="QYM12" s="3479"/>
      <c r="QYN12" s="3479"/>
      <c r="QYO12" s="3479"/>
      <c r="QYP12" s="3479"/>
      <c r="QYQ12" s="3479"/>
      <c r="QYR12" s="3479"/>
      <c r="QYS12" s="3479"/>
      <c r="QYT12" s="3479"/>
      <c r="QYU12" s="3479"/>
      <c r="QYV12" s="3479"/>
      <c r="QYW12" s="3479"/>
      <c r="QYX12" s="3479"/>
      <c r="QYY12" s="3479"/>
      <c r="QYZ12" s="3479"/>
      <c r="QZA12" s="3479"/>
      <c r="QZB12" s="3479"/>
      <c r="QZC12" s="3479"/>
      <c r="QZD12" s="3479"/>
      <c r="QZE12" s="3479"/>
      <c r="QZF12" s="3479"/>
      <c r="QZG12" s="3479"/>
      <c r="QZH12" s="3479"/>
      <c r="QZI12" s="3479"/>
      <c r="QZJ12" s="3479"/>
      <c r="QZK12" s="3479"/>
      <c r="QZL12" s="3479"/>
      <c r="QZM12" s="3479"/>
      <c r="QZN12" s="3479"/>
      <c r="QZO12" s="3479"/>
      <c r="QZP12" s="3479"/>
      <c r="QZQ12" s="3479"/>
      <c r="QZR12" s="3479"/>
      <c r="QZS12" s="3479"/>
      <c r="QZT12" s="3479"/>
      <c r="QZU12" s="3479"/>
      <c r="QZV12" s="3479"/>
      <c r="QZW12" s="3479"/>
      <c r="QZX12" s="3479"/>
      <c r="QZY12" s="3479"/>
      <c r="QZZ12" s="3479"/>
      <c r="RAA12" s="3479"/>
      <c r="RAB12" s="3479"/>
      <c r="RAC12" s="3479"/>
      <c r="RAD12" s="3479"/>
      <c r="RAE12" s="3479"/>
      <c r="RAF12" s="3479"/>
      <c r="RAG12" s="3479"/>
      <c r="RAH12" s="3479"/>
      <c r="RAI12" s="3479"/>
      <c r="RAJ12" s="3479"/>
      <c r="RAK12" s="3479"/>
      <c r="RAL12" s="3479"/>
      <c r="RAM12" s="3479"/>
      <c r="RAN12" s="3479"/>
      <c r="RAO12" s="3479"/>
      <c r="RAP12" s="3479"/>
      <c r="RAQ12" s="3479"/>
      <c r="RAR12" s="3479"/>
      <c r="RAS12" s="3479"/>
      <c r="RAT12" s="3479"/>
      <c r="RAU12" s="3479"/>
      <c r="RAV12" s="3479"/>
      <c r="RAW12" s="3479"/>
      <c r="RAX12" s="3479"/>
      <c r="RAY12" s="3479"/>
      <c r="RAZ12" s="3479"/>
      <c r="RBA12" s="3479"/>
      <c r="RBB12" s="3479"/>
      <c r="RBC12" s="3479"/>
      <c r="RBD12" s="3479"/>
      <c r="RBE12" s="3479"/>
      <c r="RBF12" s="3479"/>
      <c r="RBG12" s="3479"/>
      <c r="RBH12" s="3479"/>
      <c r="RBI12" s="3479"/>
      <c r="RBJ12" s="3479"/>
      <c r="RBK12" s="3479"/>
      <c r="RBL12" s="3479"/>
      <c r="RBM12" s="3479"/>
      <c r="RBN12" s="3479"/>
      <c r="RBO12" s="3479"/>
      <c r="RBP12" s="3479"/>
      <c r="RBQ12" s="3479"/>
      <c r="RBR12" s="3479"/>
      <c r="RBS12" s="3479"/>
      <c r="RBT12" s="3479"/>
      <c r="RBU12" s="3479"/>
      <c r="RBV12" s="3479"/>
      <c r="RBW12" s="3479"/>
      <c r="RBX12" s="3479"/>
      <c r="RBY12" s="3479"/>
      <c r="RBZ12" s="3479"/>
      <c r="RCA12" s="3479"/>
      <c r="RCB12" s="3479"/>
      <c r="RCC12" s="3479"/>
      <c r="RCD12" s="3479"/>
      <c r="RCE12" s="3479"/>
      <c r="RCF12" s="3479"/>
      <c r="RCG12" s="3479"/>
      <c r="RCH12" s="3479"/>
      <c r="RCI12" s="3479"/>
      <c r="RCJ12" s="3479"/>
      <c r="RCK12" s="3479"/>
      <c r="RCL12" s="3479"/>
      <c r="RCM12" s="3479"/>
      <c r="RCN12" s="3479"/>
      <c r="RCO12" s="3479"/>
      <c r="RCP12" s="3479"/>
      <c r="RCQ12" s="3479"/>
      <c r="RCR12" s="3479"/>
      <c r="RCS12" s="3479"/>
      <c r="RCT12" s="3479"/>
      <c r="RCU12" s="3479"/>
      <c r="RCV12" s="3479"/>
      <c r="RCW12" s="3479"/>
      <c r="RCX12" s="3479"/>
      <c r="RCY12" s="3479"/>
      <c r="RCZ12" s="3479"/>
      <c r="RDA12" s="3479"/>
      <c r="RDB12" s="3479"/>
      <c r="RDC12" s="3479"/>
      <c r="RDD12" s="3479"/>
      <c r="RDE12" s="3479"/>
      <c r="RDF12" s="3479"/>
      <c r="RDG12" s="3479"/>
      <c r="RDH12" s="3479"/>
      <c r="RDI12" s="3479"/>
      <c r="RDJ12" s="3479"/>
      <c r="RDK12" s="3479"/>
      <c r="RDL12" s="3479"/>
      <c r="RDM12" s="3479"/>
      <c r="RDN12" s="3479"/>
      <c r="RDO12" s="3479"/>
      <c r="RDP12" s="3479"/>
      <c r="RDQ12" s="3479"/>
      <c r="RDR12" s="3479"/>
      <c r="RDS12" s="3479"/>
      <c r="RDT12" s="3479"/>
      <c r="RDU12" s="3479"/>
      <c r="RDV12" s="3479"/>
      <c r="RDW12" s="3479"/>
      <c r="RDX12" s="3479"/>
      <c r="RDY12" s="3479"/>
      <c r="RDZ12" s="3479"/>
      <c r="REA12" s="3479"/>
      <c r="REB12" s="3479"/>
      <c r="REC12" s="3479"/>
      <c r="RED12" s="3479"/>
      <c r="REE12" s="3479"/>
      <c r="REF12" s="3479"/>
      <c r="REG12" s="3479"/>
      <c r="REH12" s="3479"/>
      <c r="REI12" s="3479"/>
      <c r="REJ12" s="3479"/>
      <c r="REK12" s="3479"/>
      <c r="REL12" s="3479"/>
      <c r="REM12" s="3479"/>
      <c r="REN12" s="3479"/>
      <c r="REO12" s="3479"/>
      <c r="REP12" s="3479"/>
      <c r="REQ12" s="3479"/>
      <c r="RER12" s="3479"/>
      <c r="RES12" s="3479"/>
      <c r="RET12" s="3479"/>
      <c r="REU12" s="3479"/>
      <c r="REV12" s="3479"/>
      <c r="REW12" s="3479"/>
      <c r="REX12" s="3479"/>
      <c r="REY12" s="3479"/>
      <c r="REZ12" s="3479"/>
      <c r="RFA12" s="3479"/>
      <c r="RFB12" s="3479"/>
      <c r="RFC12" s="3479"/>
      <c r="RFD12" s="3479"/>
      <c r="RFE12" s="3479"/>
      <c r="RFF12" s="3479"/>
      <c r="RFG12" s="3479"/>
      <c r="RFH12" s="3479"/>
      <c r="RFI12" s="3479"/>
      <c r="RFJ12" s="3479"/>
      <c r="RFK12" s="3479"/>
      <c r="RFL12" s="3479"/>
      <c r="RFM12" s="3479"/>
      <c r="RFN12" s="3479"/>
      <c r="RFO12" s="3479"/>
      <c r="RFP12" s="3479"/>
      <c r="RFQ12" s="3479"/>
      <c r="RFR12" s="3479"/>
      <c r="RFS12" s="3479"/>
      <c r="RFT12" s="3479"/>
      <c r="RFU12" s="3479"/>
      <c r="RFV12" s="3479"/>
      <c r="RFW12" s="3479"/>
      <c r="RFX12" s="3479"/>
      <c r="RFY12" s="3479"/>
      <c r="RFZ12" s="3479"/>
      <c r="RGA12" s="3479"/>
      <c r="RGB12" s="3479"/>
      <c r="RGC12" s="3479"/>
      <c r="RGD12" s="3479"/>
      <c r="RGE12" s="3479"/>
      <c r="RGF12" s="3479"/>
      <c r="RGG12" s="3479"/>
      <c r="RGH12" s="3479"/>
      <c r="RGI12" s="3479"/>
      <c r="RGJ12" s="3479"/>
      <c r="RGK12" s="3479"/>
      <c r="RGL12" s="3479"/>
      <c r="RGM12" s="3479"/>
      <c r="RGN12" s="3479"/>
      <c r="RGO12" s="3479"/>
      <c r="RGP12" s="3479"/>
      <c r="RGQ12" s="3479"/>
      <c r="RGR12" s="3479"/>
      <c r="RGS12" s="3479"/>
      <c r="RGT12" s="3479"/>
      <c r="RGU12" s="3479"/>
      <c r="RGV12" s="3479"/>
      <c r="RGW12" s="3479"/>
      <c r="RGX12" s="3479"/>
      <c r="RGY12" s="3479"/>
      <c r="RGZ12" s="3479"/>
      <c r="RHA12" s="3479"/>
      <c r="RHB12" s="3479"/>
      <c r="RHC12" s="3479"/>
      <c r="RHD12" s="3479"/>
      <c r="RHE12" s="3479"/>
      <c r="RHF12" s="3479"/>
      <c r="RHG12" s="3479"/>
      <c r="RHH12" s="3479"/>
      <c r="RHI12" s="3479"/>
      <c r="RHJ12" s="3479"/>
      <c r="RHK12" s="3479"/>
      <c r="RHL12" s="3479"/>
      <c r="RHM12" s="3479"/>
      <c r="RHN12" s="3479"/>
      <c r="RHO12" s="3479"/>
      <c r="RHP12" s="3479"/>
      <c r="RHQ12" s="3479"/>
      <c r="RHR12" s="3479"/>
      <c r="RHS12" s="3479"/>
      <c r="RHT12" s="3479"/>
      <c r="RHU12" s="3479"/>
      <c r="RHV12" s="3479"/>
      <c r="RHW12" s="3479"/>
      <c r="RHX12" s="3479"/>
      <c r="RHY12" s="3479"/>
      <c r="RHZ12" s="3479"/>
      <c r="RIA12" s="3479"/>
      <c r="RIB12" s="3479"/>
      <c r="RIC12" s="3479"/>
      <c r="RID12" s="3479"/>
      <c r="RIE12" s="3479"/>
      <c r="RIF12" s="3479"/>
      <c r="RIG12" s="3479"/>
      <c r="RIH12" s="3479"/>
      <c r="RII12" s="3479"/>
      <c r="RIJ12" s="3479"/>
      <c r="RIK12" s="3479"/>
      <c r="RIL12" s="3479"/>
      <c r="RIM12" s="3479"/>
      <c r="RIN12" s="3479"/>
      <c r="RIO12" s="3479"/>
      <c r="RIP12" s="3479"/>
      <c r="RIQ12" s="3479"/>
      <c r="RIR12" s="3479"/>
      <c r="RIS12" s="3479"/>
      <c r="RIT12" s="3479"/>
      <c r="RIU12" s="3479"/>
      <c r="RIV12" s="3479"/>
      <c r="RIW12" s="3479"/>
      <c r="RIX12" s="3479"/>
      <c r="RIY12" s="3479"/>
      <c r="RIZ12" s="3479"/>
      <c r="RJA12" s="3479"/>
      <c r="RJB12" s="3479"/>
      <c r="RJC12" s="3479"/>
      <c r="RJD12" s="3479"/>
      <c r="RJE12" s="3479"/>
      <c r="RJF12" s="3479"/>
      <c r="RJG12" s="3479"/>
      <c r="RJH12" s="3479"/>
      <c r="RJI12" s="3479"/>
      <c r="RJJ12" s="3479"/>
      <c r="RJK12" s="3479"/>
      <c r="RJL12" s="3479"/>
      <c r="RJM12" s="3479"/>
      <c r="RJN12" s="3479"/>
      <c r="RJO12" s="3479"/>
      <c r="RJP12" s="3479"/>
      <c r="RJQ12" s="3479"/>
      <c r="RJR12" s="3479"/>
      <c r="RJS12" s="3479"/>
      <c r="RJT12" s="3479"/>
      <c r="RJU12" s="3479"/>
      <c r="RJV12" s="3479"/>
      <c r="RJW12" s="3479"/>
      <c r="RJX12" s="3479"/>
      <c r="RJY12" s="3479"/>
      <c r="RJZ12" s="3479"/>
      <c r="RKA12" s="3479"/>
      <c r="RKB12" s="3479"/>
      <c r="RKC12" s="3479"/>
      <c r="RKD12" s="3479"/>
      <c r="RKE12" s="3479"/>
      <c r="RKF12" s="3479"/>
      <c r="RKG12" s="3479"/>
      <c r="RKH12" s="3479"/>
      <c r="RKI12" s="3479"/>
      <c r="RKJ12" s="3479"/>
      <c r="RKK12" s="3479"/>
      <c r="RKL12" s="3479"/>
      <c r="RKM12" s="3479"/>
      <c r="RKN12" s="3479"/>
      <c r="RKO12" s="3479"/>
      <c r="RKP12" s="3479"/>
      <c r="RKQ12" s="3479"/>
      <c r="RKR12" s="3479"/>
      <c r="RKS12" s="3479"/>
      <c r="RKT12" s="3479"/>
      <c r="RKU12" s="3479"/>
      <c r="RKV12" s="3479"/>
      <c r="RKW12" s="3479"/>
      <c r="RKX12" s="3479"/>
      <c r="RKY12" s="3479"/>
      <c r="RKZ12" s="3479"/>
      <c r="RLA12" s="3479"/>
      <c r="RLB12" s="3479"/>
      <c r="RLC12" s="3479"/>
      <c r="RLD12" s="3479"/>
      <c r="RLE12" s="3479"/>
      <c r="RLF12" s="3479"/>
      <c r="RLG12" s="3479"/>
      <c r="RLH12" s="3479"/>
      <c r="RLI12" s="3479"/>
      <c r="RLJ12" s="3479"/>
      <c r="RLK12" s="3479"/>
      <c r="RLL12" s="3479"/>
      <c r="RLM12" s="3479"/>
      <c r="RLN12" s="3479"/>
      <c r="RLO12" s="3479"/>
      <c r="RLP12" s="3479"/>
      <c r="RLQ12" s="3479"/>
      <c r="RLR12" s="3479"/>
      <c r="RLS12" s="3479"/>
      <c r="RLT12" s="3479"/>
      <c r="RLU12" s="3479"/>
      <c r="RLV12" s="3479"/>
      <c r="RLW12" s="3479"/>
      <c r="RLX12" s="3479"/>
      <c r="RLY12" s="3479"/>
      <c r="RLZ12" s="3479"/>
      <c r="RMA12" s="3479"/>
      <c r="RMB12" s="3479"/>
      <c r="RMC12" s="3479"/>
      <c r="RMD12" s="3479"/>
      <c r="RME12" s="3479"/>
      <c r="RMF12" s="3479"/>
      <c r="RMG12" s="3479"/>
      <c r="RMH12" s="3479"/>
      <c r="RMI12" s="3479"/>
      <c r="RMJ12" s="3479"/>
      <c r="RMK12" s="3479"/>
      <c r="RML12" s="3479"/>
      <c r="RMM12" s="3479"/>
      <c r="RMN12" s="3479"/>
      <c r="RMO12" s="3479"/>
      <c r="RMP12" s="3479"/>
      <c r="RMQ12" s="3479"/>
      <c r="RMR12" s="3479"/>
      <c r="RMS12" s="3479"/>
      <c r="RMT12" s="3479"/>
      <c r="RMU12" s="3479"/>
      <c r="RMV12" s="3479"/>
      <c r="RMW12" s="3479"/>
      <c r="RMX12" s="3479"/>
      <c r="RMY12" s="3479"/>
      <c r="RMZ12" s="3479"/>
      <c r="RNA12" s="3479"/>
      <c r="RNB12" s="3479"/>
      <c r="RNC12" s="3479"/>
      <c r="RND12" s="3479"/>
      <c r="RNE12" s="3479"/>
      <c r="RNF12" s="3479"/>
      <c r="RNG12" s="3479"/>
      <c r="RNH12" s="3479"/>
      <c r="RNI12" s="3479"/>
      <c r="RNJ12" s="3479"/>
      <c r="RNK12" s="3479"/>
      <c r="RNL12" s="3479"/>
      <c r="RNM12" s="3479"/>
      <c r="RNN12" s="3479"/>
      <c r="RNO12" s="3479"/>
      <c r="RNP12" s="3479"/>
      <c r="RNQ12" s="3479"/>
      <c r="RNR12" s="3479"/>
      <c r="RNS12" s="3479"/>
      <c r="RNT12" s="3479"/>
      <c r="RNU12" s="3479"/>
      <c r="RNV12" s="3479"/>
      <c r="RNW12" s="3479"/>
      <c r="RNX12" s="3479"/>
      <c r="RNY12" s="3479"/>
      <c r="RNZ12" s="3479"/>
      <c r="ROA12" s="3479"/>
      <c r="ROB12" s="3479"/>
      <c r="ROC12" s="3479"/>
      <c r="ROD12" s="3479"/>
      <c r="ROE12" s="3479"/>
      <c r="ROF12" s="3479"/>
      <c r="ROG12" s="3479"/>
      <c r="ROH12" s="3479"/>
      <c r="ROI12" s="3479"/>
      <c r="ROJ12" s="3479"/>
      <c r="ROK12" s="3479"/>
      <c r="ROL12" s="3479"/>
      <c r="ROM12" s="3479"/>
      <c r="RON12" s="3479"/>
      <c r="ROO12" s="3479"/>
      <c r="ROP12" s="3479"/>
      <c r="ROQ12" s="3479"/>
      <c r="ROR12" s="3479"/>
      <c r="ROS12" s="3479"/>
      <c r="ROT12" s="3479"/>
      <c r="ROU12" s="3479"/>
      <c r="ROV12" s="3479"/>
      <c r="ROW12" s="3479"/>
      <c r="ROX12" s="3479"/>
      <c r="ROY12" s="3479"/>
      <c r="ROZ12" s="3479"/>
      <c r="RPA12" s="3479"/>
      <c r="RPB12" s="3479"/>
      <c r="RPC12" s="3479"/>
      <c r="RPD12" s="3479"/>
      <c r="RPE12" s="3479"/>
      <c r="RPF12" s="3479"/>
      <c r="RPG12" s="3479"/>
      <c r="RPH12" s="3479"/>
      <c r="RPI12" s="3479"/>
      <c r="RPJ12" s="3479"/>
      <c r="RPK12" s="3479"/>
      <c r="RPL12" s="3479"/>
      <c r="RPM12" s="3479"/>
      <c r="RPN12" s="3479"/>
      <c r="RPO12" s="3479"/>
      <c r="RPP12" s="3479"/>
      <c r="RPQ12" s="3479"/>
      <c r="RPR12" s="3479"/>
      <c r="RPS12" s="3479"/>
      <c r="RPT12" s="3479"/>
      <c r="RPU12" s="3479"/>
      <c r="RPV12" s="3479"/>
      <c r="RPW12" s="3479"/>
      <c r="RPX12" s="3479"/>
      <c r="RPY12" s="3479"/>
      <c r="RPZ12" s="3479"/>
      <c r="RQA12" s="3479"/>
      <c r="RQB12" s="3479"/>
      <c r="RQC12" s="3479"/>
      <c r="RQD12" s="3479"/>
      <c r="RQE12" s="3479"/>
      <c r="RQF12" s="3479"/>
      <c r="RQG12" s="3479"/>
      <c r="RQH12" s="3479"/>
      <c r="RQI12" s="3479"/>
      <c r="RQJ12" s="3479"/>
      <c r="RQK12" s="3479"/>
      <c r="RQL12" s="3479"/>
      <c r="RQM12" s="3479"/>
      <c r="RQN12" s="3479"/>
      <c r="RQO12" s="3479"/>
      <c r="RQP12" s="3479"/>
      <c r="RQQ12" s="3479"/>
      <c r="RQR12" s="3479"/>
      <c r="RQS12" s="3479"/>
      <c r="RQT12" s="3479"/>
      <c r="RQU12" s="3479"/>
      <c r="RQV12" s="3479"/>
      <c r="RQW12" s="3479"/>
      <c r="RQX12" s="3479"/>
      <c r="RQY12" s="3479"/>
      <c r="RQZ12" s="3479"/>
      <c r="RRA12" s="3479"/>
      <c r="RRB12" s="3479"/>
      <c r="RRC12" s="3479"/>
      <c r="RRD12" s="3479"/>
      <c r="RRE12" s="3479"/>
      <c r="RRF12" s="3479"/>
      <c r="RRG12" s="3479"/>
      <c r="RRH12" s="3479"/>
      <c r="RRI12" s="3479"/>
      <c r="RRJ12" s="3479"/>
      <c r="RRK12" s="3479"/>
      <c r="RRL12" s="3479"/>
      <c r="RRM12" s="3479"/>
      <c r="RRN12" s="3479"/>
      <c r="RRO12" s="3479"/>
      <c r="RRP12" s="3479"/>
      <c r="RRQ12" s="3479"/>
      <c r="RRR12" s="3479"/>
      <c r="RRS12" s="3479"/>
      <c r="RRT12" s="3479"/>
      <c r="RRU12" s="3479"/>
      <c r="RRV12" s="3479"/>
      <c r="RRW12" s="3479"/>
      <c r="RRX12" s="3479"/>
      <c r="RRY12" s="3479"/>
      <c r="RRZ12" s="3479"/>
      <c r="RSA12" s="3479"/>
      <c r="RSB12" s="3479"/>
      <c r="RSC12" s="3479"/>
      <c r="RSD12" s="3479"/>
      <c r="RSE12" s="3479"/>
      <c r="RSF12" s="3479"/>
      <c r="RSG12" s="3479"/>
      <c r="RSH12" s="3479"/>
      <c r="RSI12" s="3479"/>
      <c r="RSJ12" s="3479"/>
      <c r="RSK12" s="3479"/>
      <c r="RSL12" s="3479"/>
      <c r="RSM12" s="3479"/>
      <c r="RSN12" s="3479"/>
      <c r="RSO12" s="3479"/>
      <c r="RSP12" s="3479"/>
      <c r="RSQ12" s="3479"/>
      <c r="RSR12" s="3479"/>
      <c r="RSS12" s="3479"/>
      <c r="RST12" s="3479"/>
      <c r="RSU12" s="3479"/>
      <c r="RSV12" s="3479"/>
      <c r="RSW12" s="3479"/>
      <c r="RSX12" s="3479"/>
      <c r="RSY12" s="3479"/>
      <c r="RSZ12" s="3479"/>
      <c r="RTA12" s="3479"/>
      <c r="RTB12" s="3479"/>
      <c r="RTC12" s="3479"/>
      <c r="RTD12" s="3479"/>
      <c r="RTE12" s="3479"/>
      <c r="RTF12" s="3479"/>
      <c r="RTG12" s="3479"/>
      <c r="RTH12" s="3479"/>
      <c r="RTI12" s="3479"/>
      <c r="RTJ12" s="3479"/>
      <c r="RTK12" s="3479"/>
      <c r="RTL12" s="3479"/>
      <c r="RTM12" s="3479"/>
      <c r="RTN12" s="3479"/>
      <c r="RTO12" s="3479"/>
      <c r="RTP12" s="3479"/>
      <c r="RTQ12" s="3479"/>
      <c r="RTR12" s="3479"/>
      <c r="RTS12" s="3479"/>
      <c r="RTT12" s="3479"/>
      <c r="RTU12" s="3479"/>
      <c r="RTV12" s="3479"/>
      <c r="RTW12" s="3479"/>
      <c r="RTX12" s="3479"/>
      <c r="RTY12" s="3479"/>
      <c r="RTZ12" s="3479"/>
      <c r="RUA12" s="3479"/>
      <c r="RUB12" s="3479"/>
      <c r="RUC12" s="3479"/>
      <c r="RUD12" s="3479"/>
      <c r="RUE12" s="3479"/>
      <c r="RUF12" s="3479"/>
      <c r="RUG12" s="3479"/>
      <c r="RUH12" s="3479"/>
      <c r="RUI12" s="3479"/>
      <c r="RUJ12" s="3479"/>
      <c r="RUK12" s="3479"/>
      <c r="RUL12" s="3479"/>
      <c r="RUM12" s="3479"/>
      <c r="RUN12" s="3479"/>
      <c r="RUO12" s="3479"/>
      <c r="RUP12" s="3479"/>
      <c r="RUQ12" s="3479"/>
      <c r="RUR12" s="3479"/>
      <c r="RUS12" s="3479"/>
      <c r="RUT12" s="3479"/>
      <c r="RUU12" s="3479"/>
      <c r="RUV12" s="3479"/>
      <c r="RUW12" s="3479"/>
      <c r="RUX12" s="3479"/>
      <c r="RUY12" s="3479"/>
      <c r="RUZ12" s="3479"/>
      <c r="RVA12" s="3479"/>
      <c r="RVB12" s="3479"/>
      <c r="RVC12" s="3479"/>
      <c r="RVD12" s="3479"/>
      <c r="RVE12" s="3479"/>
      <c r="RVF12" s="3479"/>
      <c r="RVG12" s="3479"/>
      <c r="RVH12" s="3479"/>
      <c r="RVI12" s="3479"/>
      <c r="RVJ12" s="3479"/>
      <c r="RVK12" s="3479"/>
      <c r="RVL12" s="3479"/>
      <c r="RVM12" s="3479"/>
      <c r="RVN12" s="3479"/>
      <c r="RVO12" s="3479"/>
      <c r="RVP12" s="3479"/>
      <c r="RVQ12" s="3479"/>
      <c r="RVR12" s="3479"/>
      <c r="RVS12" s="3479"/>
      <c r="RVT12" s="3479"/>
      <c r="RVU12" s="3479"/>
      <c r="RVV12" s="3479"/>
      <c r="RVW12" s="3479"/>
      <c r="RVX12" s="3479"/>
      <c r="RVY12" s="3479"/>
      <c r="RVZ12" s="3479"/>
      <c r="RWA12" s="3479"/>
      <c r="RWB12" s="3479"/>
      <c r="RWC12" s="3479"/>
      <c r="RWD12" s="3479"/>
      <c r="RWE12" s="3479"/>
      <c r="RWF12" s="3479"/>
      <c r="RWG12" s="3479"/>
      <c r="RWH12" s="3479"/>
      <c r="RWI12" s="3479"/>
      <c r="RWJ12" s="3479"/>
      <c r="RWK12" s="3479"/>
      <c r="RWL12" s="3479"/>
      <c r="RWM12" s="3479"/>
      <c r="RWN12" s="3479"/>
      <c r="RWO12" s="3479"/>
      <c r="RWP12" s="3479"/>
      <c r="RWQ12" s="3479"/>
      <c r="RWR12" s="3479"/>
      <c r="RWS12" s="3479"/>
      <c r="RWT12" s="3479"/>
      <c r="RWU12" s="3479"/>
      <c r="RWV12" s="3479"/>
      <c r="RWW12" s="3479"/>
      <c r="RWX12" s="3479"/>
      <c r="RWY12" s="3479"/>
      <c r="RWZ12" s="3479"/>
      <c r="RXA12" s="3479"/>
      <c r="RXB12" s="3479"/>
      <c r="RXC12" s="3479"/>
      <c r="RXD12" s="3479"/>
      <c r="RXE12" s="3479"/>
      <c r="RXF12" s="3479"/>
      <c r="RXG12" s="3479"/>
      <c r="RXH12" s="3479"/>
      <c r="RXI12" s="3479"/>
      <c r="RXJ12" s="3479"/>
      <c r="RXK12" s="3479"/>
      <c r="RXL12" s="3479"/>
      <c r="RXM12" s="3479"/>
      <c r="RXN12" s="3479"/>
      <c r="RXO12" s="3479"/>
      <c r="RXP12" s="3479"/>
      <c r="RXQ12" s="3479"/>
      <c r="RXR12" s="3479"/>
      <c r="RXS12" s="3479"/>
      <c r="RXT12" s="3479"/>
      <c r="RXU12" s="3479"/>
      <c r="RXV12" s="3479"/>
      <c r="RXW12" s="3479"/>
      <c r="RXX12" s="3479"/>
      <c r="RXY12" s="3479"/>
      <c r="RXZ12" s="3479"/>
      <c r="RYA12" s="3479"/>
      <c r="RYB12" s="3479"/>
      <c r="RYC12" s="3479"/>
      <c r="RYD12" s="3479"/>
      <c r="RYE12" s="3479"/>
      <c r="RYF12" s="3479"/>
      <c r="RYG12" s="3479"/>
      <c r="RYH12" s="3479"/>
      <c r="RYI12" s="3479"/>
      <c r="RYJ12" s="3479"/>
      <c r="RYK12" s="3479"/>
      <c r="RYL12" s="3479"/>
      <c r="RYM12" s="3479"/>
      <c r="RYN12" s="3479"/>
      <c r="RYO12" s="3479"/>
      <c r="RYP12" s="3479"/>
      <c r="RYQ12" s="3479"/>
      <c r="RYR12" s="3479"/>
      <c r="RYS12" s="3479"/>
      <c r="RYT12" s="3479"/>
      <c r="RYU12" s="3479"/>
      <c r="RYV12" s="3479"/>
      <c r="RYW12" s="3479"/>
      <c r="RYX12" s="3479"/>
      <c r="RYY12" s="3479"/>
      <c r="RYZ12" s="3479"/>
      <c r="RZA12" s="3479"/>
      <c r="RZB12" s="3479"/>
      <c r="RZC12" s="3479"/>
      <c r="RZD12" s="3479"/>
      <c r="RZE12" s="3479"/>
      <c r="RZF12" s="3479"/>
      <c r="RZG12" s="3479"/>
      <c r="RZH12" s="3479"/>
      <c r="RZI12" s="3479"/>
      <c r="RZJ12" s="3479"/>
      <c r="RZK12" s="3479"/>
      <c r="RZL12" s="3479"/>
      <c r="RZM12" s="3479"/>
      <c r="RZN12" s="3479"/>
      <c r="RZO12" s="3479"/>
      <c r="RZP12" s="3479"/>
      <c r="RZQ12" s="3479"/>
      <c r="RZR12" s="3479"/>
      <c r="RZS12" s="3479"/>
      <c r="RZT12" s="3479"/>
      <c r="RZU12" s="3479"/>
      <c r="RZV12" s="3479"/>
      <c r="RZW12" s="3479"/>
      <c r="RZX12" s="3479"/>
      <c r="RZY12" s="3479"/>
      <c r="RZZ12" s="3479"/>
      <c r="SAA12" s="3479"/>
      <c r="SAB12" s="3479"/>
      <c r="SAC12" s="3479"/>
      <c r="SAD12" s="3479"/>
      <c r="SAE12" s="3479"/>
      <c r="SAF12" s="3479"/>
      <c r="SAG12" s="3479"/>
      <c r="SAH12" s="3479"/>
      <c r="SAI12" s="3479"/>
      <c r="SAJ12" s="3479"/>
      <c r="SAK12" s="3479"/>
      <c r="SAL12" s="3479"/>
      <c r="SAM12" s="3479"/>
      <c r="SAN12" s="3479"/>
      <c r="SAO12" s="3479"/>
      <c r="SAP12" s="3479"/>
      <c r="SAQ12" s="3479"/>
      <c r="SAR12" s="3479"/>
      <c r="SAS12" s="3479"/>
      <c r="SAT12" s="3479"/>
      <c r="SAU12" s="3479"/>
      <c r="SAV12" s="3479"/>
      <c r="SAW12" s="3479"/>
      <c r="SAX12" s="3479"/>
      <c r="SAY12" s="3479"/>
      <c r="SAZ12" s="3479"/>
      <c r="SBA12" s="3479"/>
      <c r="SBB12" s="3479"/>
      <c r="SBC12" s="3479"/>
      <c r="SBD12" s="3479"/>
      <c r="SBE12" s="3479"/>
      <c r="SBF12" s="3479"/>
      <c r="SBG12" s="3479"/>
      <c r="SBH12" s="3479"/>
      <c r="SBI12" s="3479"/>
      <c r="SBJ12" s="3479"/>
      <c r="SBK12" s="3479"/>
      <c r="SBL12" s="3479"/>
      <c r="SBM12" s="3479"/>
      <c r="SBN12" s="3479"/>
      <c r="SBO12" s="3479"/>
      <c r="SBP12" s="3479"/>
      <c r="SBQ12" s="3479"/>
      <c r="SBR12" s="3479"/>
      <c r="SBS12" s="3479"/>
      <c r="SBT12" s="3479"/>
      <c r="SBU12" s="3479"/>
      <c r="SBV12" s="3479"/>
      <c r="SBW12" s="3479"/>
      <c r="SBX12" s="3479"/>
      <c r="SBY12" s="3479"/>
      <c r="SBZ12" s="3479"/>
      <c r="SCA12" s="3479"/>
      <c r="SCB12" s="3479"/>
      <c r="SCC12" s="3479"/>
      <c r="SCD12" s="3479"/>
      <c r="SCE12" s="3479"/>
      <c r="SCF12" s="3479"/>
      <c r="SCG12" s="3479"/>
      <c r="SCH12" s="3479"/>
      <c r="SCI12" s="3479"/>
      <c r="SCJ12" s="3479"/>
      <c r="SCK12" s="3479"/>
      <c r="SCL12" s="3479"/>
      <c r="SCM12" s="3479"/>
      <c r="SCN12" s="3479"/>
      <c r="SCO12" s="3479"/>
      <c r="SCP12" s="3479"/>
      <c r="SCQ12" s="3479"/>
      <c r="SCR12" s="3479"/>
      <c r="SCS12" s="3479"/>
      <c r="SCT12" s="3479"/>
      <c r="SCU12" s="3479"/>
      <c r="SCV12" s="3479"/>
      <c r="SCW12" s="3479"/>
      <c r="SCX12" s="3479"/>
      <c r="SCY12" s="3479"/>
      <c r="SCZ12" s="3479"/>
      <c r="SDA12" s="3479"/>
      <c r="SDB12" s="3479"/>
      <c r="SDC12" s="3479"/>
      <c r="SDD12" s="3479"/>
      <c r="SDE12" s="3479"/>
      <c r="SDF12" s="3479"/>
      <c r="SDG12" s="3479"/>
      <c r="SDH12" s="3479"/>
      <c r="SDI12" s="3479"/>
      <c r="SDJ12" s="3479"/>
      <c r="SDK12" s="3479"/>
      <c r="SDL12" s="3479"/>
      <c r="SDM12" s="3479"/>
      <c r="SDN12" s="3479"/>
      <c r="SDO12" s="3479"/>
      <c r="SDP12" s="3479"/>
      <c r="SDQ12" s="3479"/>
      <c r="SDR12" s="3479"/>
      <c r="SDS12" s="3479"/>
      <c r="SDT12" s="3479"/>
      <c r="SDU12" s="3479"/>
      <c r="SDV12" s="3479"/>
      <c r="SDW12" s="3479"/>
      <c r="SDX12" s="3479"/>
      <c r="SDY12" s="3479"/>
      <c r="SDZ12" s="3479"/>
      <c r="SEA12" s="3479"/>
      <c r="SEB12" s="3479"/>
      <c r="SEC12" s="3479"/>
      <c r="SED12" s="3479"/>
      <c r="SEE12" s="3479"/>
      <c r="SEF12" s="3479"/>
      <c r="SEG12" s="3479"/>
      <c r="SEH12" s="3479"/>
      <c r="SEI12" s="3479"/>
      <c r="SEJ12" s="3479"/>
      <c r="SEK12" s="3479"/>
      <c r="SEL12" s="3479"/>
      <c r="SEM12" s="3479"/>
      <c r="SEN12" s="3479"/>
      <c r="SEO12" s="3479"/>
      <c r="SEP12" s="3479"/>
      <c r="SEQ12" s="3479"/>
      <c r="SER12" s="3479"/>
      <c r="SES12" s="3479"/>
      <c r="SET12" s="3479"/>
      <c r="SEU12" s="3479"/>
      <c r="SEV12" s="3479"/>
      <c r="SEW12" s="3479"/>
      <c r="SEX12" s="3479"/>
      <c r="SEY12" s="3479"/>
      <c r="SEZ12" s="3479"/>
      <c r="SFA12" s="3479"/>
      <c r="SFB12" s="3479"/>
      <c r="SFC12" s="3479"/>
      <c r="SFD12" s="3479"/>
      <c r="SFE12" s="3479"/>
      <c r="SFF12" s="3479"/>
      <c r="SFG12" s="3479"/>
      <c r="SFH12" s="3479"/>
      <c r="SFI12" s="3479"/>
      <c r="SFJ12" s="3479"/>
      <c r="SFK12" s="3479"/>
      <c r="SFL12" s="3479"/>
      <c r="SFM12" s="3479"/>
      <c r="SFN12" s="3479"/>
      <c r="SFO12" s="3479"/>
      <c r="SFP12" s="3479"/>
      <c r="SFQ12" s="3479"/>
      <c r="SFR12" s="3479"/>
      <c r="SFS12" s="3479"/>
      <c r="SFT12" s="3479"/>
      <c r="SFU12" s="3479"/>
      <c r="SFV12" s="3479"/>
      <c r="SFW12" s="3479"/>
      <c r="SFX12" s="3479"/>
      <c r="SFY12" s="3479"/>
      <c r="SFZ12" s="3479"/>
      <c r="SGA12" s="3479"/>
      <c r="SGB12" s="3479"/>
      <c r="SGC12" s="3479"/>
      <c r="SGD12" s="3479"/>
      <c r="SGE12" s="3479"/>
      <c r="SGF12" s="3479"/>
      <c r="SGG12" s="3479"/>
      <c r="SGH12" s="3479"/>
      <c r="SGI12" s="3479"/>
      <c r="SGJ12" s="3479"/>
      <c r="SGK12" s="3479"/>
      <c r="SGL12" s="3479"/>
      <c r="SGM12" s="3479"/>
      <c r="SGN12" s="3479"/>
      <c r="SGO12" s="3479"/>
      <c r="SGP12" s="3479"/>
      <c r="SGQ12" s="3479"/>
      <c r="SGR12" s="3479"/>
      <c r="SGS12" s="3479"/>
      <c r="SGT12" s="3479"/>
      <c r="SGU12" s="3479"/>
      <c r="SGV12" s="3479"/>
      <c r="SGW12" s="3479"/>
      <c r="SGX12" s="3479"/>
      <c r="SGY12" s="3479"/>
      <c r="SGZ12" s="3479"/>
      <c r="SHA12" s="3479"/>
      <c r="SHB12" s="3479"/>
      <c r="SHC12" s="3479"/>
      <c r="SHD12" s="3479"/>
      <c r="SHE12" s="3479"/>
      <c r="SHF12" s="3479"/>
      <c r="SHG12" s="3479"/>
      <c r="SHH12" s="3479"/>
      <c r="SHI12" s="3479"/>
      <c r="SHJ12" s="3479"/>
      <c r="SHK12" s="3479"/>
      <c r="SHL12" s="3479"/>
      <c r="SHM12" s="3479"/>
      <c r="SHN12" s="3479"/>
      <c r="SHO12" s="3479"/>
      <c r="SHP12" s="3479"/>
      <c r="SHQ12" s="3479"/>
      <c r="SHR12" s="3479"/>
      <c r="SHS12" s="3479"/>
      <c r="SHT12" s="3479"/>
      <c r="SHU12" s="3479"/>
      <c r="SHV12" s="3479"/>
      <c r="SHW12" s="3479"/>
      <c r="SHX12" s="3479"/>
      <c r="SHY12" s="3479"/>
      <c r="SHZ12" s="3479"/>
      <c r="SIA12" s="3479"/>
      <c r="SIB12" s="3479"/>
      <c r="SIC12" s="3479"/>
      <c r="SID12" s="3479"/>
      <c r="SIE12" s="3479"/>
      <c r="SIF12" s="3479"/>
      <c r="SIG12" s="3479"/>
      <c r="SIH12" s="3479"/>
      <c r="SII12" s="3479"/>
      <c r="SIJ12" s="3479"/>
      <c r="SIK12" s="3479"/>
      <c r="SIL12" s="3479"/>
      <c r="SIM12" s="3479"/>
      <c r="SIN12" s="3479"/>
      <c r="SIO12" s="3479"/>
      <c r="SIP12" s="3479"/>
      <c r="SIQ12" s="3479"/>
      <c r="SIR12" s="3479"/>
      <c r="SIS12" s="3479"/>
      <c r="SIT12" s="3479"/>
      <c r="SIU12" s="3479"/>
      <c r="SIV12" s="3479"/>
      <c r="SIW12" s="3479"/>
      <c r="SIX12" s="3479"/>
      <c r="SIY12" s="3479"/>
      <c r="SIZ12" s="3479"/>
      <c r="SJA12" s="3479"/>
      <c r="SJB12" s="3479"/>
      <c r="SJC12" s="3479"/>
      <c r="SJD12" s="3479"/>
      <c r="SJE12" s="3479"/>
      <c r="SJF12" s="3479"/>
      <c r="SJG12" s="3479"/>
      <c r="SJH12" s="3479"/>
      <c r="SJI12" s="3479"/>
      <c r="SJJ12" s="3479"/>
      <c r="SJK12" s="3479"/>
      <c r="SJL12" s="3479"/>
      <c r="SJM12" s="3479"/>
      <c r="SJN12" s="3479"/>
      <c r="SJO12" s="3479"/>
      <c r="SJP12" s="3479"/>
      <c r="SJQ12" s="3479"/>
      <c r="SJR12" s="3479"/>
      <c r="SJS12" s="3479"/>
      <c r="SJT12" s="3479"/>
      <c r="SJU12" s="3479"/>
      <c r="SJV12" s="3479"/>
      <c r="SJW12" s="3479"/>
      <c r="SJX12" s="3479"/>
      <c r="SJY12" s="3479"/>
      <c r="SJZ12" s="3479"/>
      <c r="SKA12" s="3479"/>
      <c r="SKB12" s="3479"/>
      <c r="SKC12" s="3479"/>
      <c r="SKD12" s="3479"/>
      <c r="SKE12" s="3479"/>
      <c r="SKF12" s="3479"/>
      <c r="SKG12" s="3479"/>
      <c r="SKH12" s="3479"/>
      <c r="SKI12" s="3479"/>
      <c r="SKJ12" s="3479"/>
      <c r="SKK12" s="3479"/>
      <c r="SKL12" s="3479"/>
      <c r="SKM12" s="3479"/>
      <c r="SKN12" s="3479"/>
      <c r="SKO12" s="3479"/>
      <c r="SKP12" s="3479"/>
      <c r="SKQ12" s="3479"/>
      <c r="SKR12" s="3479"/>
      <c r="SKS12" s="3479"/>
      <c r="SKT12" s="3479"/>
      <c r="SKU12" s="3479"/>
      <c r="SKV12" s="3479"/>
      <c r="SKW12" s="3479"/>
      <c r="SKX12" s="3479"/>
      <c r="SKY12" s="3479"/>
      <c r="SKZ12" s="3479"/>
      <c r="SLA12" s="3479"/>
      <c r="SLB12" s="3479"/>
      <c r="SLC12" s="3479"/>
      <c r="SLD12" s="3479"/>
      <c r="SLE12" s="3479"/>
      <c r="SLF12" s="3479"/>
      <c r="SLG12" s="3479"/>
      <c r="SLH12" s="3479"/>
      <c r="SLI12" s="3479"/>
      <c r="SLJ12" s="3479"/>
      <c r="SLK12" s="3479"/>
      <c r="SLL12" s="3479"/>
      <c r="SLM12" s="3479"/>
      <c r="SLN12" s="3479"/>
      <c r="SLO12" s="3479"/>
      <c r="SLP12" s="3479"/>
      <c r="SLQ12" s="3479"/>
      <c r="SLR12" s="3479"/>
      <c r="SLS12" s="3479"/>
      <c r="SLT12" s="3479"/>
      <c r="SLU12" s="3479"/>
      <c r="SLV12" s="3479"/>
      <c r="SLW12" s="3479"/>
      <c r="SLX12" s="3479"/>
      <c r="SLY12" s="3479"/>
      <c r="SLZ12" s="3479"/>
      <c r="SMA12" s="3479"/>
      <c r="SMB12" s="3479"/>
      <c r="SMC12" s="3479"/>
      <c r="SMD12" s="3479"/>
      <c r="SME12" s="3479"/>
      <c r="SMF12" s="3479"/>
      <c r="SMG12" s="3479"/>
      <c r="SMH12" s="3479"/>
      <c r="SMI12" s="3479"/>
      <c r="SMJ12" s="3479"/>
      <c r="SMK12" s="3479"/>
      <c r="SML12" s="3479"/>
      <c r="SMM12" s="3479"/>
      <c r="SMN12" s="3479"/>
      <c r="SMO12" s="3479"/>
      <c r="SMP12" s="3479"/>
      <c r="SMQ12" s="3479"/>
      <c r="SMR12" s="3479"/>
      <c r="SMS12" s="3479"/>
      <c r="SMT12" s="3479"/>
      <c r="SMU12" s="3479"/>
      <c r="SMV12" s="3479"/>
      <c r="SMW12" s="3479"/>
      <c r="SMX12" s="3479"/>
      <c r="SMY12" s="3479"/>
      <c r="SMZ12" s="3479"/>
      <c r="SNA12" s="3479"/>
      <c r="SNB12" s="3479"/>
      <c r="SNC12" s="3479"/>
      <c r="SND12" s="3479"/>
      <c r="SNE12" s="3479"/>
      <c r="SNF12" s="3479"/>
      <c r="SNG12" s="3479"/>
      <c r="SNH12" s="3479"/>
      <c r="SNI12" s="3479"/>
      <c r="SNJ12" s="3479"/>
      <c r="SNK12" s="3479"/>
      <c r="SNL12" s="3479"/>
      <c r="SNM12" s="3479"/>
      <c r="SNN12" s="3479"/>
      <c r="SNO12" s="3479"/>
      <c r="SNP12" s="3479"/>
      <c r="SNQ12" s="3479"/>
      <c r="SNR12" s="3479"/>
      <c r="SNS12" s="3479"/>
      <c r="SNT12" s="3479"/>
      <c r="SNU12" s="3479"/>
      <c r="SNV12" s="3479"/>
      <c r="SNW12" s="3479"/>
      <c r="SNX12" s="3479"/>
      <c r="SNY12" s="3479"/>
      <c r="SNZ12" s="3479"/>
      <c r="SOA12" s="3479"/>
      <c r="SOB12" s="3479"/>
      <c r="SOC12" s="3479"/>
      <c r="SOD12" s="3479"/>
      <c r="SOE12" s="3479"/>
      <c r="SOF12" s="3479"/>
      <c r="SOG12" s="3479"/>
      <c r="SOH12" s="3479"/>
      <c r="SOI12" s="3479"/>
      <c r="SOJ12" s="3479"/>
      <c r="SOK12" s="3479"/>
      <c r="SOL12" s="3479"/>
      <c r="SOM12" s="3479"/>
      <c r="SON12" s="3479"/>
      <c r="SOO12" s="3479"/>
      <c r="SOP12" s="3479"/>
      <c r="SOQ12" s="3479"/>
      <c r="SOR12" s="3479"/>
      <c r="SOS12" s="3479"/>
      <c r="SOT12" s="3479"/>
      <c r="SOU12" s="3479"/>
      <c r="SOV12" s="3479"/>
      <c r="SOW12" s="3479"/>
      <c r="SOX12" s="3479"/>
      <c r="SOY12" s="3479"/>
      <c r="SOZ12" s="3479"/>
      <c r="SPA12" s="3479"/>
      <c r="SPB12" s="3479"/>
      <c r="SPC12" s="3479"/>
      <c r="SPD12" s="3479"/>
      <c r="SPE12" s="3479"/>
      <c r="SPF12" s="3479"/>
      <c r="SPG12" s="3479"/>
      <c r="SPH12" s="3479"/>
      <c r="SPI12" s="3479"/>
      <c r="SPJ12" s="3479"/>
      <c r="SPK12" s="3479"/>
      <c r="SPL12" s="3479"/>
      <c r="SPM12" s="3479"/>
      <c r="SPN12" s="3479"/>
      <c r="SPO12" s="3479"/>
      <c r="SPP12" s="3479"/>
      <c r="SPQ12" s="3479"/>
      <c r="SPR12" s="3479"/>
      <c r="SPS12" s="3479"/>
      <c r="SPT12" s="3479"/>
      <c r="SPU12" s="3479"/>
      <c r="SPV12" s="3479"/>
      <c r="SPW12" s="3479"/>
      <c r="SPX12" s="3479"/>
      <c r="SPY12" s="3479"/>
      <c r="SPZ12" s="3479"/>
      <c r="SQA12" s="3479"/>
      <c r="SQB12" s="3479"/>
      <c r="SQC12" s="3479"/>
      <c r="SQD12" s="3479"/>
      <c r="SQE12" s="3479"/>
      <c r="SQF12" s="3479"/>
      <c r="SQG12" s="3479"/>
      <c r="SQH12" s="3479"/>
      <c r="SQI12" s="3479"/>
      <c r="SQJ12" s="3479"/>
      <c r="SQK12" s="3479"/>
      <c r="SQL12" s="3479"/>
      <c r="SQM12" s="3479"/>
      <c r="SQN12" s="3479"/>
      <c r="SQO12" s="3479"/>
      <c r="SQP12" s="3479"/>
      <c r="SQQ12" s="3479"/>
      <c r="SQR12" s="3479"/>
      <c r="SQS12" s="3479"/>
      <c r="SQT12" s="3479"/>
      <c r="SQU12" s="3479"/>
      <c r="SQV12" s="3479"/>
      <c r="SQW12" s="3479"/>
      <c r="SQX12" s="3479"/>
      <c r="SQY12" s="3479"/>
      <c r="SQZ12" s="3479"/>
      <c r="SRA12" s="3479"/>
      <c r="SRB12" s="3479"/>
      <c r="SRC12" s="3479"/>
      <c r="SRD12" s="3479"/>
      <c r="SRE12" s="3479"/>
      <c r="SRF12" s="3479"/>
      <c r="SRG12" s="3479"/>
      <c r="SRH12" s="3479"/>
      <c r="SRI12" s="3479"/>
      <c r="SRJ12" s="3479"/>
      <c r="SRK12" s="3479"/>
      <c r="SRL12" s="3479"/>
      <c r="SRM12" s="3479"/>
      <c r="SRN12" s="3479"/>
      <c r="SRO12" s="3479"/>
      <c r="SRP12" s="3479"/>
      <c r="SRQ12" s="3479"/>
      <c r="SRR12" s="3479"/>
      <c r="SRS12" s="3479"/>
      <c r="SRT12" s="3479"/>
      <c r="SRU12" s="3479"/>
      <c r="SRV12" s="3479"/>
      <c r="SRW12" s="3479"/>
      <c r="SRX12" s="3479"/>
      <c r="SRY12" s="3479"/>
      <c r="SRZ12" s="3479"/>
      <c r="SSA12" s="3479"/>
      <c r="SSB12" s="3479"/>
      <c r="SSC12" s="3479"/>
      <c r="SSD12" s="3479"/>
      <c r="SSE12" s="3479"/>
      <c r="SSF12" s="3479"/>
      <c r="SSG12" s="3479"/>
      <c r="SSH12" s="3479"/>
      <c r="SSI12" s="3479"/>
      <c r="SSJ12" s="3479"/>
      <c r="SSK12" s="3479"/>
      <c r="SSL12" s="3479"/>
      <c r="SSM12" s="3479"/>
      <c r="SSN12" s="3479"/>
      <c r="SSO12" s="3479"/>
      <c r="SSP12" s="3479"/>
      <c r="SSQ12" s="3479"/>
      <c r="SSR12" s="3479"/>
      <c r="SSS12" s="3479"/>
      <c r="SST12" s="3479"/>
      <c r="SSU12" s="3479"/>
      <c r="SSV12" s="3479"/>
      <c r="SSW12" s="3479"/>
      <c r="SSX12" s="3479"/>
      <c r="SSY12" s="3479"/>
      <c r="SSZ12" s="3479"/>
      <c r="STA12" s="3479"/>
      <c r="STB12" s="3479"/>
      <c r="STC12" s="3479"/>
      <c r="STD12" s="3479"/>
      <c r="STE12" s="3479"/>
      <c r="STF12" s="3479"/>
      <c r="STG12" s="3479"/>
      <c r="STH12" s="3479"/>
      <c r="STI12" s="3479"/>
      <c r="STJ12" s="3479"/>
      <c r="STK12" s="3479"/>
      <c r="STL12" s="3479"/>
      <c r="STM12" s="3479"/>
      <c r="STN12" s="3479"/>
      <c r="STO12" s="3479"/>
      <c r="STP12" s="3479"/>
      <c r="STQ12" s="3479"/>
      <c r="STR12" s="3479"/>
      <c r="STS12" s="3479"/>
      <c r="STT12" s="3479"/>
      <c r="STU12" s="3479"/>
      <c r="STV12" s="3479"/>
      <c r="STW12" s="3479"/>
      <c r="STX12" s="3479"/>
      <c r="STY12" s="3479"/>
      <c r="STZ12" s="3479"/>
      <c r="SUA12" s="3479"/>
      <c r="SUB12" s="3479"/>
      <c r="SUC12" s="3479"/>
      <c r="SUD12" s="3479"/>
      <c r="SUE12" s="3479"/>
      <c r="SUF12" s="3479"/>
      <c r="SUG12" s="3479"/>
      <c r="SUH12" s="3479"/>
      <c r="SUI12" s="3479"/>
      <c r="SUJ12" s="3479"/>
      <c r="SUK12" s="3479"/>
      <c r="SUL12" s="3479"/>
      <c r="SUM12" s="3479"/>
      <c r="SUN12" s="3479"/>
      <c r="SUO12" s="3479"/>
      <c r="SUP12" s="3479"/>
      <c r="SUQ12" s="3479"/>
      <c r="SUR12" s="3479"/>
      <c r="SUS12" s="3479"/>
      <c r="SUT12" s="3479"/>
      <c r="SUU12" s="3479"/>
      <c r="SUV12" s="3479"/>
      <c r="SUW12" s="3479"/>
      <c r="SUX12" s="3479"/>
      <c r="SUY12" s="3479"/>
      <c r="SUZ12" s="3479"/>
      <c r="SVA12" s="3479"/>
      <c r="SVB12" s="3479"/>
      <c r="SVC12" s="3479"/>
      <c r="SVD12" s="3479"/>
      <c r="SVE12" s="3479"/>
      <c r="SVF12" s="3479"/>
      <c r="SVG12" s="3479"/>
      <c r="SVH12" s="3479"/>
      <c r="SVI12" s="3479"/>
      <c r="SVJ12" s="3479"/>
      <c r="SVK12" s="3479"/>
      <c r="SVL12" s="3479"/>
      <c r="SVM12" s="3479"/>
      <c r="SVN12" s="3479"/>
      <c r="SVO12" s="3479"/>
      <c r="SVP12" s="3479"/>
      <c r="SVQ12" s="3479"/>
      <c r="SVR12" s="3479"/>
      <c r="SVS12" s="3479"/>
      <c r="SVT12" s="3479"/>
      <c r="SVU12" s="3479"/>
      <c r="SVV12" s="3479"/>
      <c r="SVW12" s="3479"/>
      <c r="SVX12" s="3479"/>
      <c r="SVY12" s="3479"/>
      <c r="SVZ12" s="3479"/>
      <c r="SWA12" s="3479"/>
      <c r="SWB12" s="3479"/>
      <c r="SWC12" s="3479"/>
      <c r="SWD12" s="3479"/>
      <c r="SWE12" s="3479"/>
      <c r="SWF12" s="3479"/>
      <c r="SWG12" s="3479"/>
      <c r="SWH12" s="3479"/>
      <c r="SWI12" s="3479"/>
      <c r="SWJ12" s="3479"/>
      <c r="SWK12" s="3479"/>
      <c r="SWL12" s="3479"/>
      <c r="SWM12" s="3479"/>
      <c r="SWN12" s="3479"/>
      <c r="SWO12" s="3479"/>
      <c r="SWP12" s="3479"/>
      <c r="SWQ12" s="3479"/>
      <c r="SWR12" s="3479"/>
      <c r="SWS12" s="3479"/>
      <c r="SWT12" s="3479"/>
      <c r="SWU12" s="3479"/>
      <c r="SWV12" s="3479"/>
      <c r="SWW12" s="3479"/>
      <c r="SWX12" s="3479"/>
      <c r="SWY12" s="3479"/>
      <c r="SWZ12" s="3479"/>
      <c r="SXA12" s="3479"/>
      <c r="SXB12" s="3479"/>
      <c r="SXC12" s="3479"/>
      <c r="SXD12" s="3479"/>
      <c r="SXE12" s="3479"/>
      <c r="SXF12" s="3479"/>
      <c r="SXG12" s="3479"/>
      <c r="SXH12" s="3479"/>
      <c r="SXI12" s="3479"/>
      <c r="SXJ12" s="3479"/>
      <c r="SXK12" s="3479"/>
      <c r="SXL12" s="3479"/>
      <c r="SXM12" s="3479"/>
      <c r="SXN12" s="3479"/>
      <c r="SXO12" s="3479"/>
      <c r="SXP12" s="3479"/>
      <c r="SXQ12" s="3479"/>
      <c r="SXR12" s="3479"/>
      <c r="SXS12" s="3479"/>
      <c r="SXT12" s="3479"/>
      <c r="SXU12" s="3479"/>
      <c r="SXV12" s="3479"/>
      <c r="SXW12" s="3479"/>
      <c r="SXX12" s="3479"/>
      <c r="SXY12" s="3479"/>
      <c r="SXZ12" s="3479"/>
      <c r="SYA12" s="3479"/>
      <c r="SYB12" s="3479"/>
      <c r="SYC12" s="3479"/>
      <c r="SYD12" s="3479"/>
      <c r="SYE12" s="3479"/>
      <c r="SYF12" s="3479"/>
      <c r="SYG12" s="3479"/>
      <c r="SYH12" s="3479"/>
      <c r="SYI12" s="3479"/>
      <c r="SYJ12" s="3479"/>
      <c r="SYK12" s="3479"/>
      <c r="SYL12" s="3479"/>
      <c r="SYM12" s="3479"/>
      <c r="SYN12" s="3479"/>
      <c r="SYO12" s="3479"/>
      <c r="SYP12" s="3479"/>
      <c r="SYQ12" s="3479"/>
      <c r="SYR12" s="3479"/>
      <c r="SYS12" s="3479"/>
      <c r="SYT12" s="3479"/>
      <c r="SYU12" s="3479"/>
      <c r="SYV12" s="3479"/>
      <c r="SYW12" s="3479"/>
      <c r="SYX12" s="3479"/>
      <c r="SYY12" s="3479"/>
      <c r="SYZ12" s="3479"/>
      <c r="SZA12" s="3479"/>
      <c r="SZB12" s="3479"/>
      <c r="SZC12" s="3479"/>
      <c r="SZD12" s="3479"/>
      <c r="SZE12" s="3479"/>
      <c r="SZF12" s="3479"/>
      <c r="SZG12" s="3479"/>
      <c r="SZH12" s="3479"/>
      <c r="SZI12" s="3479"/>
      <c r="SZJ12" s="3479"/>
      <c r="SZK12" s="3479"/>
      <c r="SZL12" s="3479"/>
      <c r="SZM12" s="3479"/>
      <c r="SZN12" s="3479"/>
      <c r="SZO12" s="3479"/>
      <c r="SZP12" s="3479"/>
      <c r="SZQ12" s="3479"/>
      <c r="SZR12" s="3479"/>
      <c r="SZS12" s="3479"/>
      <c r="SZT12" s="3479"/>
      <c r="SZU12" s="3479"/>
      <c r="SZV12" s="3479"/>
      <c r="SZW12" s="3479"/>
      <c r="SZX12" s="3479"/>
      <c r="SZY12" s="3479"/>
      <c r="SZZ12" s="3479"/>
      <c r="TAA12" s="3479"/>
      <c r="TAB12" s="3479"/>
      <c r="TAC12" s="3479"/>
      <c r="TAD12" s="3479"/>
      <c r="TAE12" s="3479"/>
      <c r="TAF12" s="3479"/>
      <c r="TAG12" s="3479"/>
      <c r="TAH12" s="3479"/>
      <c r="TAI12" s="3479"/>
      <c r="TAJ12" s="3479"/>
      <c r="TAK12" s="3479"/>
      <c r="TAL12" s="3479"/>
      <c r="TAM12" s="3479"/>
      <c r="TAN12" s="3479"/>
      <c r="TAO12" s="3479"/>
      <c r="TAP12" s="3479"/>
      <c r="TAQ12" s="3479"/>
      <c r="TAR12" s="3479"/>
      <c r="TAS12" s="3479"/>
      <c r="TAT12" s="3479"/>
      <c r="TAU12" s="3479"/>
      <c r="TAV12" s="3479"/>
      <c r="TAW12" s="3479"/>
      <c r="TAX12" s="3479"/>
      <c r="TAY12" s="3479"/>
      <c r="TAZ12" s="3479"/>
      <c r="TBA12" s="3479"/>
      <c r="TBB12" s="3479"/>
      <c r="TBC12" s="3479"/>
      <c r="TBD12" s="3479"/>
      <c r="TBE12" s="3479"/>
      <c r="TBF12" s="3479"/>
      <c r="TBG12" s="3479"/>
      <c r="TBH12" s="3479"/>
      <c r="TBI12" s="3479"/>
      <c r="TBJ12" s="3479"/>
      <c r="TBK12" s="3479"/>
      <c r="TBL12" s="3479"/>
      <c r="TBM12" s="3479"/>
      <c r="TBN12" s="3479"/>
      <c r="TBO12" s="3479"/>
      <c r="TBP12" s="3479"/>
      <c r="TBQ12" s="3479"/>
      <c r="TBR12" s="3479"/>
      <c r="TBS12" s="3479"/>
      <c r="TBT12" s="3479"/>
      <c r="TBU12" s="3479"/>
      <c r="TBV12" s="3479"/>
      <c r="TBW12" s="3479"/>
      <c r="TBX12" s="3479"/>
      <c r="TBY12" s="3479"/>
      <c r="TBZ12" s="3479"/>
      <c r="TCA12" s="3479"/>
      <c r="TCB12" s="3479"/>
      <c r="TCC12" s="3479"/>
      <c r="TCD12" s="3479"/>
      <c r="TCE12" s="3479"/>
      <c r="TCF12" s="3479"/>
      <c r="TCG12" s="3479"/>
      <c r="TCH12" s="3479"/>
      <c r="TCI12" s="3479"/>
      <c r="TCJ12" s="3479"/>
      <c r="TCK12" s="3479"/>
      <c r="TCL12" s="3479"/>
      <c r="TCM12" s="3479"/>
      <c r="TCN12" s="3479"/>
      <c r="TCO12" s="3479"/>
      <c r="TCP12" s="3479"/>
      <c r="TCQ12" s="3479"/>
      <c r="TCR12" s="3479"/>
      <c r="TCS12" s="3479"/>
      <c r="TCT12" s="3479"/>
      <c r="TCU12" s="3479"/>
      <c r="TCV12" s="3479"/>
      <c r="TCW12" s="3479"/>
      <c r="TCX12" s="3479"/>
      <c r="TCY12" s="3479"/>
      <c r="TCZ12" s="3479"/>
      <c r="TDA12" s="3479"/>
      <c r="TDB12" s="3479"/>
      <c r="TDC12" s="3479"/>
      <c r="TDD12" s="3479"/>
      <c r="TDE12" s="3479"/>
      <c r="TDF12" s="3479"/>
      <c r="TDG12" s="3479"/>
      <c r="TDH12" s="3479"/>
      <c r="TDI12" s="3479"/>
      <c r="TDJ12" s="3479"/>
      <c r="TDK12" s="3479"/>
      <c r="TDL12" s="3479"/>
      <c r="TDM12" s="3479"/>
      <c r="TDN12" s="3479"/>
      <c r="TDO12" s="3479"/>
      <c r="TDP12" s="3479"/>
      <c r="TDQ12" s="3479"/>
      <c r="TDR12" s="3479"/>
      <c r="TDS12" s="3479"/>
      <c r="TDT12" s="3479"/>
      <c r="TDU12" s="3479"/>
      <c r="TDV12" s="3479"/>
      <c r="TDW12" s="3479"/>
      <c r="TDX12" s="3479"/>
      <c r="TDY12" s="3479"/>
      <c r="TDZ12" s="3479"/>
      <c r="TEA12" s="3479"/>
      <c r="TEB12" s="3479"/>
      <c r="TEC12" s="3479"/>
      <c r="TED12" s="3479"/>
      <c r="TEE12" s="3479"/>
      <c r="TEF12" s="3479"/>
      <c r="TEG12" s="3479"/>
      <c r="TEH12" s="3479"/>
      <c r="TEI12" s="3479"/>
      <c r="TEJ12" s="3479"/>
      <c r="TEK12" s="3479"/>
      <c r="TEL12" s="3479"/>
      <c r="TEM12" s="3479"/>
      <c r="TEN12" s="3479"/>
      <c r="TEO12" s="3479"/>
      <c r="TEP12" s="3479"/>
      <c r="TEQ12" s="3479"/>
      <c r="TER12" s="3479"/>
      <c r="TES12" s="3479"/>
      <c r="TET12" s="3479"/>
      <c r="TEU12" s="3479"/>
      <c r="TEV12" s="3479"/>
      <c r="TEW12" s="3479"/>
      <c r="TEX12" s="3479"/>
      <c r="TEY12" s="3479"/>
      <c r="TEZ12" s="3479"/>
      <c r="TFA12" s="3479"/>
      <c r="TFB12" s="3479"/>
      <c r="TFC12" s="3479"/>
      <c r="TFD12" s="3479"/>
      <c r="TFE12" s="3479"/>
      <c r="TFF12" s="3479"/>
      <c r="TFG12" s="3479"/>
      <c r="TFH12" s="3479"/>
      <c r="TFI12" s="3479"/>
      <c r="TFJ12" s="3479"/>
      <c r="TFK12" s="3479"/>
      <c r="TFL12" s="3479"/>
      <c r="TFM12" s="3479"/>
      <c r="TFN12" s="3479"/>
      <c r="TFO12" s="3479"/>
      <c r="TFP12" s="3479"/>
      <c r="TFQ12" s="3479"/>
      <c r="TFR12" s="3479"/>
      <c r="TFS12" s="3479"/>
      <c r="TFT12" s="3479"/>
      <c r="TFU12" s="3479"/>
      <c r="TFV12" s="3479"/>
      <c r="TFW12" s="3479"/>
      <c r="TFX12" s="3479"/>
      <c r="TFY12" s="3479"/>
      <c r="TFZ12" s="3479"/>
      <c r="TGA12" s="3479"/>
      <c r="TGB12" s="3479"/>
      <c r="TGC12" s="3479"/>
      <c r="TGD12" s="3479"/>
      <c r="TGE12" s="3479"/>
      <c r="TGF12" s="3479"/>
      <c r="TGG12" s="3479"/>
      <c r="TGH12" s="3479"/>
      <c r="TGI12" s="3479"/>
      <c r="TGJ12" s="3479"/>
      <c r="TGK12" s="3479"/>
      <c r="TGL12" s="3479"/>
      <c r="TGM12" s="3479"/>
      <c r="TGN12" s="3479"/>
      <c r="TGO12" s="3479"/>
      <c r="TGP12" s="3479"/>
      <c r="TGQ12" s="3479"/>
      <c r="TGR12" s="3479"/>
      <c r="TGS12" s="3479"/>
      <c r="TGT12" s="3479"/>
      <c r="TGU12" s="3479"/>
      <c r="TGV12" s="3479"/>
      <c r="TGW12" s="3479"/>
      <c r="TGX12" s="3479"/>
      <c r="TGY12" s="3479"/>
      <c r="TGZ12" s="3479"/>
      <c r="THA12" s="3479"/>
      <c r="THB12" s="3479"/>
      <c r="THC12" s="3479"/>
      <c r="THD12" s="3479"/>
      <c r="THE12" s="3479"/>
      <c r="THF12" s="3479"/>
      <c r="THG12" s="3479"/>
      <c r="THH12" s="3479"/>
      <c r="THI12" s="3479"/>
      <c r="THJ12" s="3479"/>
      <c r="THK12" s="3479"/>
      <c r="THL12" s="3479"/>
      <c r="THM12" s="3479"/>
      <c r="THN12" s="3479"/>
      <c r="THO12" s="3479"/>
      <c r="THP12" s="3479"/>
      <c r="THQ12" s="3479"/>
      <c r="THR12" s="3479"/>
      <c r="THS12" s="3479"/>
      <c r="THT12" s="3479"/>
      <c r="THU12" s="3479"/>
      <c r="THV12" s="3479"/>
      <c r="THW12" s="3479"/>
      <c r="THX12" s="3479"/>
      <c r="THY12" s="3479"/>
      <c r="THZ12" s="3479"/>
      <c r="TIA12" s="3479"/>
      <c r="TIB12" s="3479"/>
      <c r="TIC12" s="3479"/>
      <c r="TID12" s="3479"/>
      <c r="TIE12" s="3479"/>
      <c r="TIF12" s="3479"/>
      <c r="TIG12" s="3479"/>
      <c r="TIH12" s="3479"/>
      <c r="TII12" s="3479"/>
      <c r="TIJ12" s="3479"/>
      <c r="TIK12" s="3479"/>
      <c r="TIL12" s="3479"/>
      <c r="TIM12" s="3479"/>
      <c r="TIN12" s="3479"/>
      <c r="TIO12" s="3479"/>
      <c r="TIP12" s="3479"/>
      <c r="TIQ12" s="3479"/>
      <c r="TIR12" s="3479"/>
      <c r="TIS12" s="3479"/>
      <c r="TIT12" s="3479"/>
      <c r="TIU12" s="3479"/>
      <c r="TIV12" s="3479"/>
      <c r="TIW12" s="3479"/>
      <c r="TIX12" s="3479"/>
      <c r="TIY12" s="3479"/>
      <c r="TIZ12" s="3479"/>
      <c r="TJA12" s="3479"/>
      <c r="TJB12" s="3479"/>
      <c r="TJC12" s="3479"/>
      <c r="TJD12" s="3479"/>
      <c r="TJE12" s="3479"/>
      <c r="TJF12" s="3479"/>
      <c r="TJG12" s="3479"/>
      <c r="TJH12" s="3479"/>
      <c r="TJI12" s="3479"/>
      <c r="TJJ12" s="3479"/>
      <c r="TJK12" s="3479"/>
      <c r="TJL12" s="3479"/>
      <c r="TJM12" s="3479"/>
      <c r="TJN12" s="3479"/>
      <c r="TJO12" s="3479"/>
      <c r="TJP12" s="3479"/>
      <c r="TJQ12" s="3479"/>
      <c r="TJR12" s="3479"/>
      <c r="TJS12" s="3479"/>
      <c r="TJT12" s="3479"/>
      <c r="TJU12" s="3479"/>
      <c r="TJV12" s="3479"/>
      <c r="TJW12" s="3479"/>
      <c r="TJX12" s="3479"/>
      <c r="TJY12" s="3479"/>
      <c r="TJZ12" s="3479"/>
      <c r="TKA12" s="3479"/>
      <c r="TKB12" s="3479"/>
      <c r="TKC12" s="3479"/>
      <c r="TKD12" s="3479"/>
      <c r="TKE12" s="3479"/>
      <c r="TKF12" s="3479"/>
      <c r="TKG12" s="3479"/>
      <c r="TKH12" s="3479"/>
      <c r="TKI12" s="3479"/>
      <c r="TKJ12" s="3479"/>
      <c r="TKK12" s="3479"/>
      <c r="TKL12" s="3479"/>
      <c r="TKM12" s="3479"/>
      <c r="TKN12" s="3479"/>
      <c r="TKO12" s="3479"/>
      <c r="TKP12" s="3479"/>
      <c r="TKQ12" s="3479"/>
      <c r="TKR12" s="3479"/>
      <c r="TKS12" s="3479"/>
      <c r="TKT12" s="3479"/>
      <c r="TKU12" s="3479"/>
      <c r="TKV12" s="3479"/>
      <c r="TKW12" s="3479"/>
      <c r="TKX12" s="3479"/>
      <c r="TKY12" s="3479"/>
      <c r="TKZ12" s="3479"/>
      <c r="TLA12" s="3479"/>
      <c r="TLB12" s="3479"/>
      <c r="TLC12" s="3479"/>
      <c r="TLD12" s="3479"/>
      <c r="TLE12" s="3479"/>
      <c r="TLF12" s="3479"/>
      <c r="TLG12" s="3479"/>
      <c r="TLH12" s="3479"/>
      <c r="TLI12" s="3479"/>
      <c r="TLJ12" s="3479"/>
      <c r="TLK12" s="3479"/>
      <c r="TLL12" s="3479"/>
      <c r="TLM12" s="3479"/>
      <c r="TLN12" s="3479"/>
      <c r="TLO12" s="3479"/>
      <c r="TLP12" s="3479"/>
      <c r="TLQ12" s="3479"/>
      <c r="TLR12" s="3479"/>
      <c r="TLS12" s="3479"/>
      <c r="TLT12" s="3479"/>
      <c r="TLU12" s="3479"/>
      <c r="TLV12" s="3479"/>
      <c r="TLW12" s="3479"/>
      <c r="TLX12" s="3479"/>
      <c r="TLY12" s="3479"/>
      <c r="TLZ12" s="3479"/>
      <c r="TMA12" s="3479"/>
      <c r="TMB12" s="3479"/>
      <c r="TMC12" s="3479"/>
      <c r="TMD12" s="3479"/>
      <c r="TME12" s="3479"/>
      <c r="TMF12" s="3479"/>
      <c r="TMG12" s="3479"/>
      <c r="TMH12" s="3479"/>
      <c r="TMI12" s="3479"/>
      <c r="TMJ12" s="3479"/>
      <c r="TMK12" s="3479"/>
      <c r="TML12" s="3479"/>
      <c r="TMM12" s="3479"/>
      <c r="TMN12" s="3479"/>
      <c r="TMO12" s="3479"/>
      <c r="TMP12" s="3479"/>
      <c r="TMQ12" s="3479"/>
      <c r="TMR12" s="3479"/>
      <c r="TMS12" s="3479"/>
      <c r="TMT12" s="3479"/>
      <c r="TMU12" s="3479"/>
      <c r="TMV12" s="3479"/>
      <c r="TMW12" s="3479"/>
      <c r="TMX12" s="3479"/>
      <c r="TMY12" s="3479"/>
      <c r="TMZ12" s="3479"/>
      <c r="TNA12" s="3479"/>
      <c r="TNB12" s="3479"/>
      <c r="TNC12" s="3479"/>
      <c r="TND12" s="3479"/>
      <c r="TNE12" s="3479"/>
      <c r="TNF12" s="3479"/>
      <c r="TNG12" s="3479"/>
      <c r="TNH12" s="3479"/>
      <c r="TNI12" s="3479"/>
      <c r="TNJ12" s="3479"/>
      <c r="TNK12" s="3479"/>
      <c r="TNL12" s="3479"/>
      <c r="TNM12" s="3479"/>
      <c r="TNN12" s="3479"/>
      <c r="TNO12" s="3479"/>
      <c r="TNP12" s="3479"/>
      <c r="TNQ12" s="3479"/>
      <c r="TNR12" s="3479"/>
      <c r="TNS12" s="3479"/>
      <c r="TNT12" s="3479"/>
      <c r="TNU12" s="3479"/>
      <c r="TNV12" s="3479"/>
      <c r="TNW12" s="3479"/>
      <c r="TNX12" s="3479"/>
      <c r="TNY12" s="3479"/>
      <c r="TNZ12" s="3479"/>
      <c r="TOA12" s="3479"/>
      <c r="TOB12" s="3479"/>
      <c r="TOC12" s="3479"/>
      <c r="TOD12" s="3479"/>
      <c r="TOE12" s="3479"/>
      <c r="TOF12" s="3479"/>
      <c r="TOG12" s="3479"/>
      <c r="TOH12" s="3479"/>
      <c r="TOI12" s="3479"/>
      <c r="TOJ12" s="3479"/>
      <c r="TOK12" s="3479"/>
      <c r="TOL12" s="3479"/>
      <c r="TOM12" s="3479"/>
      <c r="TON12" s="3479"/>
      <c r="TOO12" s="3479"/>
      <c r="TOP12" s="3479"/>
      <c r="TOQ12" s="3479"/>
      <c r="TOR12" s="3479"/>
      <c r="TOS12" s="3479"/>
      <c r="TOT12" s="3479"/>
      <c r="TOU12" s="3479"/>
      <c r="TOV12" s="3479"/>
      <c r="TOW12" s="3479"/>
      <c r="TOX12" s="3479"/>
      <c r="TOY12" s="3479"/>
      <c r="TOZ12" s="3479"/>
      <c r="TPA12" s="3479"/>
      <c r="TPB12" s="3479"/>
      <c r="TPC12" s="3479"/>
      <c r="TPD12" s="3479"/>
      <c r="TPE12" s="3479"/>
      <c r="TPF12" s="3479"/>
      <c r="TPG12" s="3479"/>
      <c r="TPH12" s="3479"/>
      <c r="TPI12" s="3479"/>
      <c r="TPJ12" s="3479"/>
      <c r="TPK12" s="3479"/>
      <c r="TPL12" s="3479"/>
      <c r="TPM12" s="3479"/>
      <c r="TPN12" s="3479"/>
      <c r="TPO12" s="3479"/>
      <c r="TPP12" s="3479"/>
      <c r="TPQ12" s="3479"/>
      <c r="TPR12" s="3479"/>
      <c r="TPS12" s="3479"/>
      <c r="TPT12" s="3479"/>
      <c r="TPU12" s="3479"/>
      <c r="TPV12" s="3479"/>
      <c r="TPW12" s="3479"/>
      <c r="TPX12" s="3479"/>
      <c r="TPY12" s="3479"/>
      <c r="TPZ12" s="3479"/>
      <c r="TQA12" s="3479"/>
      <c r="TQB12" s="3479"/>
      <c r="TQC12" s="3479"/>
      <c r="TQD12" s="3479"/>
      <c r="TQE12" s="3479"/>
      <c r="TQF12" s="3479"/>
      <c r="TQG12" s="3479"/>
      <c r="TQH12" s="3479"/>
      <c r="TQI12" s="3479"/>
      <c r="TQJ12" s="3479"/>
      <c r="TQK12" s="3479"/>
      <c r="TQL12" s="3479"/>
      <c r="TQM12" s="3479"/>
      <c r="TQN12" s="3479"/>
      <c r="TQO12" s="3479"/>
      <c r="TQP12" s="3479"/>
      <c r="TQQ12" s="3479"/>
      <c r="TQR12" s="3479"/>
      <c r="TQS12" s="3479"/>
      <c r="TQT12" s="3479"/>
      <c r="TQU12" s="3479"/>
      <c r="TQV12" s="3479"/>
      <c r="TQW12" s="3479"/>
      <c r="TQX12" s="3479"/>
      <c r="TQY12" s="3479"/>
      <c r="TQZ12" s="3479"/>
      <c r="TRA12" s="3479"/>
      <c r="TRB12" s="3479"/>
      <c r="TRC12" s="3479"/>
      <c r="TRD12" s="3479"/>
      <c r="TRE12" s="3479"/>
      <c r="TRF12" s="3479"/>
      <c r="TRG12" s="3479"/>
      <c r="TRH12" s="3479"/>
      <c r="TRI12" s="3479"/>
      <c r="TRJ12" s="3479"/>
      <c r="TRK12" s="3479"/>
      <c r="TRL12" s="3479"/>
      <c r="TRM12" s="3479"/>
      <c r="TRN12" s="3479"/>
      <c r="TRO12" s="3479"/>
      <c r="TRP12" s="3479"/>
      <c r="TRQ12" s="3479"/>
      <c r="TRR12" s="3479"/>
      <c r="TRS12" s="3479"/>
      <c r="TRT12" s="3479"/>
      <c r="TRU12" s="3479"/>
      <c r="TRV12" s="3479"/>
      <c r="TRW12" s="3479"/>
      <c r="TRX12" s="3479"/>
      <c r="TRY12" s="3479"/>
      <c r="TRZ12" s="3479"/>
      <c r="TSA12" s="3479"/>
      <c r="TSB12" s="3479"/>
      <c r="TSC12" s="3479"/>
      <c r="TSD12" s="3479"/>
      <c r="TSE12" s="3479"/>
      <c r="TSF12" s="3479"/>
      <c r="TSG12" s="3479"/>
      <c r="TSH12" s="3479"/>
      <c r="TSI12" s="3479"/>
      <c r="TSJ12" s="3479"/>
      <c r="TSK12" s="3479"/>
      <c r="TSL12" s="3479"/>
      <c r="TSM12" s="3479"/>
      <c r="TSN12" s="3479"/>
      <c r="TSO12" s="3479"/>
      <c r="TSP12" s="3479"/>
      <c r="TSQ12" s="3479"/>
      <c r="TSR12" s="3479"/>
      <c r="TSS12" s="3479"/>
      <c r="TST12" s="3479"/>
      <c r="TSU12" s="3479"/>
      <c r="TSV12" s="3479"/>
      <c r="TSW12" s="3479"/>
      <c r="TSX12" s="3479"/>
      <c r="TSY12" s="3479"/>
      <c r="TSZ12" s="3479"/>
      <c r="TTA12" s="3479"/>
      <c r="TTB12" s="3479"/>
      <c r="TTC12" s="3479"/>
      <c r="TTD12" s="3479"/>
      <c r="TTE12" s="3479"/>
      <c r="TTF12" s="3479"/>
      <c r="TTG12" s="3479"/>
      <c r="TTH12" s="3479"/>
      <c r="TTI12" s="3479"/>
      <c r="TTJ12" s="3479"/>
      <c r="TTK12" s="3479"/>
      <c r="TTL12" s="3479"/>
      <c r="TTM12" s="3479"/>
      <c r="TTN12" s="3479"/>
      <c r="TTO12" s="3479"/>
      <c r="TTP12" s="3479"/>
      <c r="TTQ12" s="3479"/>
      <c r="TTR12" s="3479"/>
      <c r="TTS12" s="3479"/>
      <c r="TTT12" s="3479"/>
      <c r="TTU12" s="3479"/>
      <c r="TTV12" s="3479"/>
      <c r="TTW12" s="3479"/>
      <c r="TTX12" s="3479"/>
      <c r="TTY12" s="3479"/>
      <c r="TTZ12" s="3479"/>
      <c r="TUA12" s="3479"/>
      <c r="TUB12" s="3479"/>
      <c r="TUC12" s="3479"/>
      <c r="TUD12" s="3479"/>
      <c r="TUE12" s="3479"/>
      <c r="TUF12" s="3479"/>
      <c r="TUG12" s="3479"/>
      <c r="TUH12" s="3479"/>
      <c r="TUI12" s="3479"/>
      <c r="TUJ12" s="3479"/>
      <c r="TUK12" s="3479"/>
      <c r="TUL12" s="3479"/>
      <c r="TUM12" s="3479"/>
      <c r="TUN12" s="3479"/>
      <c r="TUO12" s="3479"/>
      <c r="TUP12" s="3479"/>
      <c r="TUQ12" s="3479"/>
      <c r="TUR12" s="3479"/>
      <c r="TUS12" s="3479"/>
      <c r="TUT12" s="3479"/>
      <c r="TUU12" s="3479"/>
      <c r="TUV12" s="3479"/>
      <c r="TUW12" s="3479"/>
      <c r="TUX12" s="3479"/>
      <c r="TUY12" s="3479"/>
      <c r="TUZ12" s="3479"/>
      <c r="TVA12" s="3479"/>
      <c r="TVB12" s="3479"/>
      <c r="TVC12" s="3479"/>
      <c r="TVD12" s="3479"/>
      <c r="TVE12" s="3479"/>
      <c r="TVF12" s="3479"/>
      <c r="TVG12" s="3479"/>
      <c r="TVH12" s="3479"/>
      <c r="TVI12" s="3479"/>
      <c r="TVJ12" s="3479"/>
      <c r="TVK12" s="3479"/>
      <c r="TVL12" s="3479"/>
      <c r="TVM12" s="3479"/>
      <c r="TVN12" s="3479"/>
      <c r="TVO12" s="3479"/>
      <c r="TVP12" s="3479"/>
      <c r="TVQ12" s="3479"/>
      <c r="TVR12" s="3479"/>
      <c r="TVS12" s="3479"/>
      <c r="TVT12" s="3479"/>
      <c r="TVU12" s="3479"/>
      <c r="TVV12" s="3479"/>
      <c r="TVW12" s="3479"/>
      <c r="TVX12" s="3479"/>
      <c r="TVY12" s="3479"/>
      <c r="TVZ12" s="3479"/>
      <c r="TWA12" s="3479"/>
      <c r="TWB12" s="3479"/>
      <c r="TWC12" s="3479"/>
      <c r="TWD12" s="3479"/>
      <c r="TWE12" s="3479"/>
      <c r="TWF12" s="3479"/>
      <c r="TWG12" s="3479"/>
      <c r="TWH12" s="3479"/>
      <c r="TWI12" s="3479"/>
      <c r="TWJ12" s="3479"/>
      <c r="TWK12" s="3479"/>
      <c r="TWL12" s="3479"/>
      <c r="TWM12" s="3479"/>
      <c r="TWN12" s="3479"/>
      <c r="TWO12" s="3479"/>
      <c r="TWP12" s="3479"/>
      <c r="TWQ12" s="3479"/>
      <c r="TWR12" s="3479"/>
      <c r="TWS12" s="3479"/>
      <c r="TWT12" s="3479"/>
      <c r="TWU12" s="3479"/>
      <c r="TWV12" s="3479"/>
      <c r="TWW12" s="3479"/>
      <c r="TWX12" s="3479"/>
      <c r="TWY12" s="3479"/>
      <c r="TWZ12" s="3479"/>
      <c r="TXA12" s="3479"/>
      <c r="TXB12" s="3479"/>
      <c r="TXC12" s="3479"/>
      <c r="TXD12" s="3479"/>
      <c r="TXE12" s="3479"/>
      <c r="TXF12" s="3479"/>
      <c r="TXG12" s="3479"/>
      <c r="TXH12" s="3479"/>
      <c r="TXI12" s="3479"/>
      <c r="TXJ12" s="3479"/>
      <c r="TXK12" s="3479"/>
      <c r="TXL12" s="3479"/>
      <c r="TXM12" s="3479"/>
      <c r="TXN12" s="3479"/>
      <c r="TXO12" s="3479"/>
      <c r="TXP12" s="3479"/>
      <c r="TXQ12" s="3479"/>
      <c r="TXR12" s="3479"/>
      <c r="TXS12" s="3479"/>
      <c r="TXT12" s="3479"/>
      <c r="TXU12" s="3479"/>
      <c r="TXV12" s="3479"/>
      <c r="TXW12" s="3479"/>
      <c r="TXX12" s="3479"/>
      <c r="TXY12" s="3479"/>
      <c r="TXZ12" s="3479"/>
      <c r="TYA12" s="3479"/>
      <c r="TYB12" s="3479"/>
      <c r="TYC12" s="3479"/>
      <c r="TYD12" s="3479"/>
      <c r="TYE12" s="3479"/>
      <c r="TYF12" s="3479"/>
      <c r="TYG12" s="3479"/>
      <c r="TYH12" s="3479"/>
      <c r="TYI12" s="3479"/>
      <c r="TYJ12" s="3479"/>
      <c r="TYK12" s="3479"/>
      <c r="TYL12" s="3479"/>
      <c r="TYM12" s="3479"/>
      <c r="TYN12" s="3479"/>
      <c r="TYO12" s="3479"/>
      <c r="TYP12" s="3479"/>
      <c r="TYQ12" s="3479"/>
      <c r="TYR12" s="3479"/>
      <c r="TYS12" s="3479"/>
      <c r="TYT12" s="3479"/>
      <c r="TYU12" s="3479"/>
      <c r="TYV12" s="3479"/>
      <c r="TYW12" s="3479"/>
      <c r="TYX12" s="3479"/>
      <c r="TYY12" s="3479"/>
      <c r="TYZ12" s="3479"/>
      <c r="TZA12" s="3479"/>
      <c r="TZB12" s="3479"/>
      <c r="TZC12" s="3479"/>
      <c r="TZD12" s="3479"/>
      <c r="TZE12" s="3479"/>
      <c r="TZF12" s="3479"/>
      <c r="TZG12" s="3479"/>
      <c r="TZH12" s="3479"/>
      <c r="TZI12" s="3479"/>
      <c r="TZJ12" s="3479"/>
      <c r="TZK12" s="3479"/>
      <c r="TZL12" s="3479"/>
      <c r="TZM12" s="3479"/>
      <c r="TZN12" s="3479"/>
      <c r="TZO12" s="3479"/>
      <c r="TZP12" s="3479"/>
      <c r="TZQ12" s="3479"/>
      <c r="TZR12" s="3479"/>
      <c r="TZS12" s="3479"/>
      <c r="TZT12" s="3479"/>
      <c r="TZU12" s="3479"/>
      <c r="TZV12" s="3479"/>
      <c r="TZW12" s="3479"/>
      <c r="TZX12" s="3479"/>
      <c r="TZY12" s="3479"/>
      <c r="TZZ12" s="3479"/>
      <c r="UAA12" s="3479"/>
      <c r="UAB12" s="3479"/>
      <c r="UAC12" s="3479"/>
      <c r="UAD12" s="3479"/>
      <c r="UAE12" s="3479"/>
      <c r="UAF12" s="3479"/>
      <c r="UAG12" s="3479"/>
      <c r="UAH12" s="3479"/>
      <c r="UAI12" s="3479"/>
      <c r="UAJ12" s="3479"/>
      <c r="UAK12" s="3479"/>
      <c r="UAL12" s="3479"/>
      <c r="UAM12" s="3479"/>
      <c r="UAN12" s="3479"/>
      <c r="UAO12" s="3479"/>
      <c r="UAP12" s="3479"/>
      <c r="UAQ12" s="3479"/>
      <c r="UAR12" s="3479"/>
      <c r="UAS12" s="3479"/>
      <c r="UAT12" s="3479"/>
      <c r="UAU12" s="3479"/>
      <c r="UAV12" s="3479"/>
      <c r="UAW12" s="3479"/>
      <c r="UAX12" s="3479"/>
      <c r="UAY12" s="3479"/>
      <c r="UAZ12" s="3479"/>
      <c r="UBA12" s="3479"/>
      <c r="UBB12" s="3479"/>
      <c r="UBC12" s="3479"/>
      <c r="UBD12" s="3479"/>
      <c r="UBE12" s="3479"/>
      <c r="UBF12" s="3479"/>
      <c r="UBG12" s="3479"/>
      <c r="UBH12" s="3479"/>
      <c r="UBI12" s="3479"/>
      <c r="UBJ12" s="3479"/>
      <c r="UBK12" s="3479"/>
      <c r="UBL12" s="3479"/>
      <c r="UBM12" s="3479"/>
      <c r="UBN12" s="3479"/>
      <c r="UBO12" s="3479"/>
      <c r="UBP12" s="3479"/>
      <c r="UBQ12" s="3479"/>
      <c r="UBR12" s="3479"/>
      <c r="UBS12" s="3479"/>
      <c r="UBT12" s="3479"/>
      <c r="UBU12" s="3479"/>
      <c r="UBV12" s="3479"/>
      <c r="UBW12" s="3479"/>
      <c r="UBX12" s="3479"/>
      <c r="UBY12" s="3479"/>
      <c r="UBZ12" s="3479"/>
      <c r="UCA12" s="3479"/>
      <c r="UCB12" s="3479"/>
      <c r="UCC12" s="3479"/>
      <c r="UCD12" s="3479"/>
      <c r="UCE12" s="3479"/>
      <c r="UCF12" s="3479"/>
      <c r="UCG12" s="3479"/>
      <c r="UCH12" s="3479"/>
      <c r="UCI12" s="3479"/>
      <c r="UCJ12" s="3479"/>
      <c r="UCK12" s="3479"/>
      <c r="UCL12" s="3479"/>
      <c r="UCM12" s="3479"/>
      <c r="UCN12" s="3479"/>
      <c r="UCO12" s="3479"/>
      <c r="UCP12" s="3479"/>
      <c r="UCQ12" s="3479"/>
      <c r="UCR12" s="3479"/>
      <c r="UCS12" s="3479"/>
      <c r="UCT12" s="3479"/>
      <c r="UCU12" s="3479"/>
      <c r="UCV12" s="3479"/>
      <c r="UCW12" s="3479"/>
      <c r="UCX12" s="3479"/>
      <c r="UCY12" s="3479"/>
      <c r="UCZ12" s="3479"/>
      <c r="UDA12" s="3479"/>
      <c r="UDB12" s="3479"/>
      <c r="UDC12" s="3479"/>
      <c r="UDD12" s="3479"/>
      <c r="UDE12" s="3479"/>
      <c r="UDF12" s="3479"/>
      <c r="UDG12" s="3479"/>
      <c r="UDH12" s="3479"/>
      <c r="UDI12" s="3479"/>
      <c r="UDJ12" s="3479"/>
      <c r="UDK12" s="3479"/>
      <c r="UDL12" s="3479"/>
      <c r="UDM12" s="3479"/>
      <c r="UDN12" s="3479"/>
      <c r="UDO12" s="3479"/>
      <c r="UDP12" s="3479"/>
      <c r="UDQ12" s="3479"/>
      <c r="UDR12" s="3479"/>
      <c r="UDS12" s="3479"/>
      <c r="UDT12" s="3479"/>
      <c r="UDU12" s="3479"/>
      <c r="UDV12" s="3479"/>
      <c r="UDW12" s="3479"/>
      <c r="UDX12" s="3479"/>
      <c r="UDY12" s="3479"/>
      <c r="UDZ12" s="3479"/>
      <c r="UEA12" s="3479"/>
      <c r="UEB12" s="3479"/>
      <c r="UEC12" s="3479"/>
      <c r="UED12" s="3479"/>
      <c r="UEE12" s="3479"/>
      <c r="UEF12" s="3479"/>
      <c r="UEG12" s="3479"/>
      <c r="UEH12" s="3479"/>
      <c r="UEI12" s="3479"/>
      <c r="UEJ12" s="3479"/>
      <c r="UEK12" s="3479"/>
      <c r="UEL12" s="3479"/>
      <c r="UEM12" s="3479"/>
      <c r="UEN12" s="3479"/>
      <c r="UEO12" s="3479"/>
      <c r="UEP12" s="3479"/>
      <c r="UEQ12" s="3479"/>
      <c r="UER12" s="3479"/>
      <c r="UES12" s="3479"/>
      <c r="UET12" s="3479"/>
      <c r="UEU12" s="3479"/>
      <c r="UEV12" s="3479"/>
      <c r="UEW12" s="3479"/>
      <c r="UEX12" s="3479"/>
      <c r="UEY12" s="3479"/>
      <c r="UEZ12" s="3479"/>
      <c r="UFA12" s="3479"/>
      <c r="UFB12" s="3479"/>
      <c r="UFC12" s="3479"/>
      <c r="UFD12" s="3479"/>
      <c r="UFE12" s="3479"/>
      <c r="UFF12" s="3479"/>
      <c r="UFG12" s="3479"/>
      <c r="UFH12" s="3479"/>
      <c r="UFI12" s="3479"/>
      <c r="UFJ12" s="3479"/>
      <c r="UFK12" s="3479"/>
      <c r="UFL12" s="3479"/>
      <c r="UFM12" s="3479"/>
      <c r="UFN12" s="3479"/>
      <c r="UFO12" s="3479"/>
      <c r="UFP12" s="3479"/>
      <c r="UFQ12" s="3479"/>
      <c r="UFR12" s="3479"/>
      <c r="UFS12" s="3479"/>
      <c r="UFT12" s="3479"/>
      <c r="UFU12" s="3479"/>
      <c r="UFV12" s="3479"/>
      <c r="UFW12" s="3479"/>
      <c r="UFX12" s="3479"/>
      <c r="UFY12" s="3479"/>
      <c r="UFZ12" s="3479"/>
      <c r="UGA12" s="3479"/>
      <c r="UGB12" s="3479"/>
      <c r="UGC12" s="3479"/>
      <c r="UGD12" s="3479"/>
      <c r="UGE12" s="3479"/>
      <c r="UGF12" s="3479"/>
      <c r="UGG12" s="3479"/>
      <c r="UGH12" s="3479"/>
      <c r="UGI12" s="3479"/>
      <c r="UGJ12" s="3479"/>
      <c r="UGK12" s="3479"/>
      <c r="UGL12" s="3479"/>
      <c r="UGM12" s="3479"/>
      <c r="UGN12" s="3479"/>
      <c r="UGO12" s="3479"/>
      <c r="UGP12" s="3479"/>
      <c r="UGQ12" s="3479"/>
      <c r="UGR12" s="3479"/>
      <c r="UGS12" s="3479"/>
      <c r="UGT12" s="3479"/>
      <c r="UGU12" s="3479"/>
      <c r="UGV12" s="3479"/>
      <c r="UGW12" s="3479"/>
      <c r="UGX12" s="3479"/>
      <c r="UGY12" s="3479"/>
      <c r="UGZ12" s="3479"/>
      <c r="UHA12" s="3479"/>
      <c r="UHB12" s="3479"/>
      <c r="UHC12" s="3479"/>
      <c r="UHD12" s="3479"/>
      <c r="UHE12" s="3479"/>
      <c r="UHF12" s="3479"/>
      <c r="UHG12" s="3479"/>
      <c r="UHH12" s="3479"/>
      <c r="UHI12" s="3479"/>
      <c r="UHJ12" s="3479"/>
      <c r="UHK12" s="3479"/>
      <c r="UHL12" s="3479"/>
      <c r="UHM12" s="3479"/>
      <c r="UHN12" s="3479"/>
      <c r="UHO12" s="3479"/>
      <c r="UHP12" s="3479"/>
      <c r="UHQ12" s="3479"/>
      <c r="UHR12" s="3479"/>
      <c r="UHS12" s="3479"/>
      <c r="UHT12" s="3479"/>
      <c r="UHU12" s="3479"/>
      <c r="UHV12" s="3479"/>
      <c r="UHW12" s="3479"/>
      <c r="UHX12" s="3479"/>
      <c r="UHY12" s="3479"/>
      <c r="UHZ12" s="3479"/>
      <c r="UIA12" s="3479"/>
      <c r="UIB12" s="3479"/>
      <c r="UIC12" s="3479"/>
      <c r="UID12" s="3479"/>
      <c r="UIE12" s="3479"/>
      <c r="UIF12" s="3479"/>
      <c r="UIG12" s="3479"/>
      <c r="UIH12" s="3479"/>
      <c r="UII12" s="3479"/>
      <c r="UIJ12" s="3479"/>
      <c r="UIK12" s="3479"/>
      <c r="UIL12" s="3479"/>
      <c r="UIM12" s="3479"/>
      <c r="UIN12" s="3479"/>
      <c r="UIO12" s="3479"/>
      <c r="UIP12" s="3479"/>
      <c r="UIQ12" s="3479"/>
      <c r="UIR12" s="3479"/>
      <c r="UIS12" s="3479"/>
      <c r="UIT12" s="3479"/>
      <c r="UIU12" s="3479"/>
      <c r="UIV12" s="3479"/>
      <c r="UIW12" s="3479"/>
      <c r="UIX12" s="3479"/>
      <c r="UIY12" s="3479"/>
      <c r="UIZ12" s="3479"/>
      <c r="UJA12" s="3479"/>
      <c r="UJB12" s="3479"/>
      <c r="UJC12" s="3479"/>
      <c r="UJD12" s="3479"/>
      <c r="UJE12" s="3479"/>
      <c r="UJF12" s="3479"/>
      <c r="UJG12" s="3479"/>
      <c r="UJH12" s="3479"/>
      <c r="UJI12" s="3479"/>
      <c r="UJJ12" s="3479"/>
      <c r="UJK12" s="3479"/>
      <c r="UJL12" s="3479"/>
      <c r="UJM12" s="3479"/>
      <c r="UJN12" s="3479"/>
      <c r="UJO12" s="3479"/>
      <c r="UJP12" s="3479"/>
      <c r="UJQ12" s="3479"/>
      <c r="UJR12" s="3479"/>
      <c r="UJS12" s="3479"/>
      <c r="UJT12" s="3479"/>
      <c r="UJU12" s="3479"/>
      <c r="UJV12" s="3479"/>
      <c r="UJW12" s="3479"/>
      <c r="UJX12" s="3479"/>
      <c r="UJY12" s="3479"/>
      <c r="UJZ12" s="3479"/>
      <c r="UKA12" s="3479"/>
      <c r="UKB12" s="3479"/>
      <c r="UKC12" s="3479"/>
      <c r="UKD12" s="3479"/>
      <c r="UKE12" s="3479"/>
      <c r="UKF12" s="3479"/>
      <c r="UKG12" s="3479"/>
      <c r="UKH12" s="3479"/>
      <c r="UKI12" s="3479"/>
      <c r="UKJ12" s="3479"/>
      <c r="UKK12" s="3479"/>
      <c r="UKL12" s="3479"/>
      <c r="UKM12" s="3479"/>
      <c r="UKN12" s="3479"/>
      <c r="UKO12" s="3479"/>
      <c r="UKP12" s="3479"/>
      <c r="UKQ12" s="3479"/>
      <c r="UKR12" s="3479"/>
      <c r="UKS12" s="3479"/>
      <c r="UKT12" s="3479"/>
      <c r="UKU12" s="3479"/>
      <c r="UKV12" s="3479"/>
      <c r="UKW12" s="3479"/>
      <c r="UKX12" s="3479"/>
      <c r="UKY12" s="3479"/>
      <c r="UKZ12" s="3479"/>
      <c r="ULA12" s="3479"/>
      <c r="ULB12" s="3479"/>
      <c r="ULC12" s="3479"/>
      <c r="ULD12" s="3479"/>
      <c r="ULE12" s="3479"/>
      <c r="ULF12" s="3479"/>
      <c r="ULG12" s="3479"/>
      <c r="ULH12" s="3479"/>
      <c r="ULI12" s="3479"/>
      <c r="ULJ12" s="3479"/>
      <c r="ULK12" s="3479"/>
      <c r="ULL12" s="3479"/>
      <c r="ULM12" s="3479"/>
      <c r="ULN12" s="3479"/>
      <c r="ULO12" s="3479"/>
      <c r="ULP12" s="3479"/>
      <c r="ULQ12" s="3479"/>
      <c r="ULR12" s="3479"/>
      <c r="ULS12" s="3479"/>
      <c r="ULT12" s="3479"/>
      <c r="ULU12" s="3479"/>
      <c r="ULV12" s="3479"/>
      <c r="ULW12" s="3479"/>
      <c r="ULX12" s="3479"/>
      <c r="ULY12" s="3479"/>
      <c r="ULZ12" s="3479"/>
      <c r="UMA12" s="3479"/>
      <c r="UMB12" s="3479"/>
      <c r="UMC12" s="3479"/>
      <c r="UMD12" s="3479"/>
      <c r="UME12" s="3479"/>
      <c r="UMF12" s="3479"/>
      <c r="UMG12" s="3479"/>
      <c r="UMH12" s="3479"/>
      <c r="UMI12" s="3479"/>
      <c r="UMJ12" s="3479"/>
      <c r="UMK12" s="3479"/>
      <c r="UML12" s="3479"/>
      <c r="UMM12" s="3479"/>
      <c r="UMN12" s="3479"/>
      <c r="UMO12" s="3479"/>
      <c r="UMP12" s="3479"/>
      <c r="UMQ12" s="3479"/>
      <c r="UMR12" s="3479"/>
      <c r="UMS12" s="3479"/>
      <c r="UMT12" s="3479"/>
      <c r="UMU12" s="3479"/>
      <c r="UMV12" s="3479"/>
      <c r="UMW12" s="3479"/>
      <c r="UMX12" s="3479"/>
      <c r="UMY12" s="3479"/>
      <c r="UMZ12" s="3479"/>
      <c r="UNA12" s="3479"/>
      <c r="UNB12" s="3479"/>
      <c r="UNC12" s="3479"/>
      <c r="UND12" s="3479"/>
      <c r="UNE12" s="3479"/>
      <c r="UNF12" s="3479"/>
      <c r="UNG12" s="3479"/>
      <c r="UNH12" s="3479"/>
      <c r="UNI12" s="3479"/>
      <c r="UNJ12" s="3479"/>
      <c r="UNK12" s="3479"/>
      <c r="UNL12" s="3479"/>
      <c r="UNM12" s="3479"/>
      <c r="UNN12" s="3479"/>
      <c r="UNO12" s="3479"/>
      <c r="UNP12" s="3479"/>
      <c r="UNQ12" s="3479"/>
      <c r="UNR12" s="3479"/>
      <c r="UNS12" s="3479"/>
      <c r="UNT12" s="3479"/>
      <c r="UNU12" s="3479"/>
      <c r="UNV12" s="3479"/>
      <c r="UNW12" s="3479"/>
      <c r="UNX12" s="3479"/>
      <c r="UNY12" s="3479"/>
      <c r="UNZ12" s="3479"/>
      <c r="UOA12" s="3479"/>
      <c r="UOB12" s="3479"/>
      <c r="UOC12" s="3479"/>
      <c r="UOD12" s="3479"/>
      <c r="UOE12" s="3479"/>
      <c r="UOF12" s="3479"/>
      <c r="UOG12" s="3479"/>
      <c r="UOH12" s="3479"/>
      <c r="UOI12" s="3479"/>
      <c r="UOJ12" s="3479"/>
      <c r="UOK12" s="3479"/>
      <c r="UOL12" s="3479"/>
      <c r="UOM12" s="3479"/>
      <c r="UON12" s="3479"/>
      <c r="UOO12" s="3479"/>
      <c r="UOP12" s="3479"/>
      <c r="UOQ12" s="3479"/>
      <c r="UOR12" s="3479"/>
      <c r="UOS12" s="3479"/>
      <c r="UOT12" s="3479"/>
      <c r="UOU12" s="3479"/>
      <c r="UOV12" s="3479"/>
      <c r="UOW12" s="3479"/>
      <c r="UOX12" s="3479"/>
      <c r="UOY12" s="3479"/>
      <c r="UOZ12" s="3479"/>
      <c r="UPA12" s="3479"/>
      <c r="UPB12" s="3479"/>
      <c r="UPC12" s="3479"/>
      <c r="UPD12" s="3479"/>
      <c r="UPE12" s="3479"/>
      <c r="UPF12" s="3479"/>
      <c r="UPG12" s="3479"/>
      <c r="UPH12" s="3479"/>
      <c r="UPI12" s="3479"/>
      <c r="UPJ12" s="3479"/>
      <c r="UPK12" s="3479"/>
      <c r="UPL12" s="3479"/>
      <c r="UPM12" s="3479"/>
      <c r="UPN12" s="3479"/>
      <c r="UPO12" s="3479"/>
      <c r="UPP12" s="3479"/>
      <c r="UPQ12" s="3479"/>
      <c r="UPR12" s="3479"/>
      <c r="UPS12" s="3479"/>
      <c r="UPT12" s="3479"/>
      <c r="UPU12" s="3479"/>
      <c r="UPV12" s="3479"/>
      <c r="UPW12" s="3479"/>
      <c r="UPX12" s="3479"/>
      <c r="UPY12" s="3479"/>
      <c r="UPZ12" s="3479"/>
      <c r="UQA12" s="3479"/>
      <c r="UQB12" s="3479"/>
      <c r="UQC12" s="3479"/>
      <c r="UQD12" s="3479"/>
      <c r="UQE12" s="3479"/>
      <c r="UQF12" s="3479"/>
      <c r="UQG12" s="3479"/>
      <c r="UQH12" s="3479"/>
      <c r="UQI12" s="3479"/>
      <c r="UQJ12" s="3479"/>
      <c r="UQK12" s="3479"/>
      <c r="UQL12" s="3479"/>
      <c r="UQM12" s="3479"/>
      <c r="UQN12" s="3479"/>
      <c r="UQO12" s="3479"/>
      <c r="UQP12" s="3479"/>
      <c r="UQQ12" s="3479"/>
      <c r="UQR12" s="3479"/>
      <c r="UQS12" s="3479"/>
      <c r="UQT12" s="3479"/>
      <c r="UQU12" s="3479"/>
      <c r="UQV12" s="3479"/>
      <c r="UQW12" s="3479"/>
      <c r="UQX12" s="3479"/>
      <c r="UQY12" s="3479"/>
      <c r="UQZ12" s="3479"/>
      <c r="URA12" s="3479"/>
      <c r="URB12" s="3479"/>
      <c r="URC12" s="3479"/>
      <c r="URD12" s="3479"/>
      <c r="URE12" s="3479"/>
      <c r="URF12" s="3479"/>
      <c r="URG12" s="3479"/>
      <c r="URH12" s="3479"/>
      <c r="URI12" s="3479"/>
      <c r="URJ12" s="3479"/>
      <c r="URK12" s="3479"/>
      <c r="URL12" s="3479"/>
      <c r="URM12" s="3479"/>
      <c r="URN12" s="3479"/>
      <c r="URO12" s="3479"/>
      <c r="URP12" s="3479"/>
      <c r="URQ12" s="3479"/>
      <c r="URR12" s="3479"/>
      <c r="URS12" s="3479"/>
      <c r="URT12" s="3479"/>
      <c r="URU12" s="3479"/>
      <c r="URV12" s="3479"/>
      <c r="URW12" s="3479"/>
      <c r="URX12" s="3479"/>
      <c r="URY12" s="3479"/>
      <c r="URZ12" s="3479"/>
      <c r="USA12" s="3479"/>
      <c r="USB12" s="3479"/>
      <c r="USC12" s="3479"/>
      <c r="USD12" s="3479"/>
      <c r="USE12" s="3479"/>
      <c r="USF12" s="3479"/>
      <c r="USG12" s="3479"/>
      <c r="USH12" s="3479"/>
      <c r="USI12" s="3479"/>
      <c r="USJ12" s="3479"/>
      <c r="USK12" s="3479"/>
      <c r="USL12" s="3479"/>
      <c r="USM12" s="3479"/>
      <c r="USN12" s="3479"/>
      <c r="USO12" s="3479"/>
      <c r="USP12" s="3479"/>
      <c r="USQ12" s="3479"/>
      <c r="USR12" s="3479"/>
      <c r="USS12" s="3479"/>
      <c r="UST12" s="3479"/>
      <c r="USU12" s="3479"/>
      <c r="USV12" s="3479"/>
      <c r="USW12" s="3479"/>
      <c r="USX12" s="3479"/>
      <c r="USY12" s="3479"/>
      <c r="USZ12" s="3479"/>
      <c r="UTA12" s="3479"/>
      <c r="UTB12" s="3479"/>
      <c r="UTC12" s="3479"/>
      <c r="UTD12" s="3479"/>
      <c r="UTE12" s="3479"/>
      <c r="UTF12" s="3479"/>
      <c r="UTG12" s="3479"/>
      <c r="UTH12" s="3479"/>
      <c r="UTI12" s="3479"/>
      <c r="UTJ12" s="3479"/>
      <c r="UTK12" s="3479"/>
      <c r="UTL12" s="3479"/>
      <c r="UTM12" s="3479"/>
      <c r="UTN12" s="3479"/>
      <c r="UTO12" s="3479"/>
      <c r="UTP12" s="3479"/>
      <c r="UTQ12" s="3479"/>
      <c r="UTR12" s="3479"/>
      <c r="UTS12" s="3479"/>
      <c r="UTT12" s="3479"/>
      <c r="UTU12" s="3479"/>
      <c r="UTV12" s="3479"/>
      <c r="UTW12" s="3479"/>
      <c r="UTX12" s="3479"/>
      <c r="UTY12" s="3479"/>
      <c r="UTZ12" s="3479"/>
      <c r="UUA12" s="3479"/>
      <c r="UUB12" s="3479"/>
      <c r="UUC12" s="3479"/>
      <c r="UUD12" s="3479"/>
      <c r="UUE12" s="3479"/>
      <c r="UUF12" s="3479"/>
      <c r="UUG12" s="3479"/>
      <c r="UUH12" s="3479"/>
      <c r="UUI12" s="3479"/>
      <c r="UUJ12" s="3479"/>
      <c r="UUK12" s="3479"/>
      <c r="UUL12" s="3479"/>
      <c r="UUM12" s="3479"/>
      <c r="UUN12" s="3479"/>
      <c r="UUO12" s="3479"/>
      <c r="UUP12" s="3479"/>
      <c r="UUQ12" s="3479"/>
      <c r="UUR12" s="3479"/>
      <c r="UUS12" s="3479"/>
      <c r="UUT12" s="3479"/>
      <c r="UUU12" s="3479"/>
      <c r="UUV12" s="3479"/>
      <c r="UUW12" s="3479"/>
      <c r="UUX12" s="3479"/>
      <c r="UUY12" s="3479"/>
      <c r="UUZ12" s="3479"/>
      <c r="UVA12" s="3479"/>
      <c r="UVB12" s="3479"/>
      <c r="UVC12" s="3479"/>
      <c r="UVD12" s="3479"/>
      <c r="UVE12" s="3479"/>
      <c r="UVF12" s="3479"/>
      <c r="UVG12" s="3479"/>
      <c r="UVH12" s="3479"/>
      <c r="UVI12" s="3479"/>
      <c r="UVJ12" s="3479"/>
      <c r="UVK12" s="3479"/>
      <c r="UVL12" s="3479"/>
      <c r="UVM12" s="3479"/>
      <c r="UVN12" s="3479"/>
      <c r="UVO12" s="3479"/>
      <c r="UVP12" s="3479"/>
      <c r="UVQ12" s="3479"/>
      <c r="UVR12" s="3479"/>
      <c r="UVS12" s="3479"/>
      <c r="UVT12" s="3479"/>
      <c r="UVU12" s="3479"/>
      <c r="UVV12" s="3479"/>
      <c r="UVW12" s="3479"/>
      <c r="UVX12" s="3479"/>
      <c r="UVY12" s="3479"/>
      <c r="UVZ12" s="3479"/>
      <c r="UWA12" s="3479"/>
      <c r="UWB12" s="3479"/>
      <c r="UWC12" s="3479"/>
      <c r="UWD12" s="3479"/>
      <c r="UWE12" s="3479"/>
      <c r="UWF12" s="3479"/>
      <c r="UWG12" s="3479"/>
      <c r="UWH12" s="3479"/>
      <c r="UWI12" s="3479"/>
      <c r="UWJ12" s="3479"/>
      <c r="UWK12" s="3479"/>
      <c r="UWL12" s="3479"/>
      <c r="UWM12" s="3479"/>
      <c r="UWN12" s="3479"/>
      <c r="UWO12" s="3479"/>
      <c r="UWP12" s="3479"/>
      <c r="UWQ12" s="3479"/>
      <c r="UWR12" s="3479"/>
      <c r="UWS12" s="3479"/>
      <c r="UWT12" s="3479"/>
      <c r="UWU12" s="3479"/>
      <c r="UWV12" s="3479"/>
      <c r="UWW12" s="3479"/>
      <c r="UWX12" s="3479"/>
      <c r="UWY12" s="3479"/>
      <c r="UWZ12" s="3479"/>
      <c r="UXA12" s="3479"/>
      <c r="UXB12" s="3479"/>
      <c r="UXC12" s="3479"/>
      <c r="UXD12" s="3479"/>
      <c r="UXE12" s="3479"/>
      <c r="UXF12" s="3479"/>
      <c r="UXG12" s="3479"/>
      <c r="UXH12" s="3479"/>
      <c r="UXI12" s="3479"/>
      <c r="UXJ12" s="3479"/>
      <c r="UXK12" s="3479"/>
      <c r="UXL12" s="3479"/>
      <c r="UXM12" s="3479"/>
      <c r="UXN12" s="3479"/>
      <c r="UXO12" s="3479"/>
      <c r="UXP12" s="3479"/>
      <c r="UXQ12" s="3479"/>
      <c r="UXR12" s="3479"/>
      <c r="UXS12" s="3479"/>
      <c r="UXT12" s="3479"/>
      <c r="UXU12" s="3479"/>
      <c r="UXV12" s="3479"/>
      <c r="UXW12" s="3479"/>
      <c r="UXX12" s="3479"/>
      <c r="UXY12" s="3479"/>
      <c r="UXZ12" s="3479"/>
      <c r="UYA12" s="3479"/>
      <c r="UYB12" s="3479"/>
      <c r="UYC12" s="3479"/>
      <c r="UYD12" s="3479"/>
      <c r="UYE12" s="3479"/>
      <c r="UYF12" s="3479"/>
      <c r="UYG12" s="3479"/>
      <c r="UYH12" s="3479"/>
      <c r="UYI12" s="3479"/>
      <c r="UYJ12" s="3479"/>
      <c r="UYK12" s="3479"/>
      <c r="UYL12" s="3479"/>
      <c r="UYM12" s="3479"/>
      <c r="UYN12" s="3479"/>
      <c r="UYO12" s="3479"/>
      <c r="UYP12" s="3479"/>
      <c r="UYQ12" s="3479"/>
      <c r="UYR12" s="3479"/>
      <c r="UYS12" s="3479"/>
      <c r="UYT12" s="3479"/>
      <c r="UYU12" s="3479"/>
      <c r="UYV12" s="3479"/>
      <c r="UYW12" s="3479"/>
      <c r="UYX12" s="3479"/>
      <c r="UYY12" s="3479"/>
      <c r="UYZ12" s="3479"/>
      <c r="UZA12" s="3479"/>
      <c r="UZB12" s="3479"/>
      <c r="UZC12" s="3479"/>
      <c r="UZD12" s="3479"/>
      <c r="UZE12" s="3479"/>
      <c r="UZF12" s="3479"/>
      <c r="UZG12" s="3479"/>
      <c r="UZH12" s="3479"/>
      <c r="UZI12" s="3479"/>
      <c r="UZJ12" s="3479"/>
      <c r="UZK12" s="3479"/>
      <c r="UZL12" s="3479"/>
      <c r="UZM12" s="3479"/>
      <c r="UZN12" s="3479"/>
      <c r="UZO12" s="3479"/>
      <c r="UZP12" s="3479"/>
      <c r="UZQ12" s="3479"/>
      <c r="UZR12" s="3479"/>
      <c r="UZS12" s="3479"/>
      <c r="UZT12" s="3479"/>
      <c r="UZU12" s="3479"/>
      <c r="UZV12" s="3479"/>
      <c r="UZW12" s="3479"/>
      <c r="UZX12" s="3479"/>
      <c r="UZY12" s="3479"/>
      <c r="UZZ12" s="3479"/>
      <c r="VAA12" s="3479"/>
      <c r="VAB12" s="3479"/>
      <c r="VAC12" s="3479"/>
      <c r="VAD12" s="3479"/>
      <c r="VAE12" s="3479"/>
      <c r="VAF12" s="3479"/>
      <c r="VAG12" s="3479"/>
      <c r="VAH12" s="3479"/>
      <c r="VAI12" s="3479"/>
      <c r="VAJ12" s="3479"/>
      <c r="VAK12" s="3479"/>
      <c r="VAL12" s="3479"/>
      <c r="VAM12" s="3479"/>
      <c r="VAN12" s="3479"/>
      <c r="VAO12" s="3479"/>
      <c r="VAP12" s="3479"/>
      <c r="VAQ12" s="3479"/>
      <c r="VAR12" s="3479"/>
      <c r="VAS12" s="3479"/>
      <c r="VAT12" s="3479"/>
      <c r="VAU12" s="3479"/>
      <c r="VAV12" s="3479"/>
      <c r="VAW12" s="3479"/>
      <c r="VAX12" s="3479"/>
      <c r="VAY12" s="3479"/>
      <c r="VAZ12" s="3479"/>
      <c r="VBA12" s="3479"/>
      <c r="VBB12" s="3479"/>
      <c r="VBC12" s="3479"/>
      <c r="VBD12" s="3479"/>
      <c r="VBE12" s="3479"/>
      <c r="VBF12" s="3479"/>
      <c r="VBG12" s="3479"/>
      <c r="VBH12" s="3479"/>
      <c r="VBI12" s="3479"/>
      <c r="VBJ12" s="3479"/>
      <c r="VBK12" s="3479"/>
      <c r="VBL12" s="3479"/>
      <c r="VBM12" s="3479"/>
      <c r="VBN12" s="3479"/>
      <c r="VBO12" s="3479"/>
      <c r="VBP12" s="3479"/>
      <c r="VBQ12" s="3479"/>
      <c r="VBR12" s="3479"/>
      <c r="VBS12" s="3479"/>
      <c r="VBT12" s="3479"/>
      <c r="VBU12" s="3479"/>
      <c r="VBV12" s="3479"/>
      <c r="VBW12" s="3479"/>
      <c r="VBX12" s="3479"/>
      <c r="VBY12" s="3479"/>
      <c r="VBZ12" s="3479"/>
      <c r="VCA12" s="3479"/>
      <c r="VCB12" s="3479"/>
      <c r="VCC12" s="3479"/>
      <c r="VCD12" s="3479"/>
      <c r="VCE12" s="3479"/>
      <c r="VCF12" s="3479"/>
      <c r="VCG12" s="3479"/>
      <c r="VCH12" s="3479"/>
      <c r="VCI12" s="3479"/>
      <c r="VCJ12" s="3479"/>
      <c r="VCK12" s="3479"/>
      <c r="VCL12" s="3479"/>
      <c r="VCM12" s="3479"/>
      <c r="VCN12" s="3479"/>
      <c r="VCO12" s="3479"/>
      <c r="VCP12" s="3479"/>
      <c r="VCQ12" s="3479"/>
      <c r="VCR12" s="3479"/>
      <c r="VCS12" s="3479"/>
      <c r="VCT12" s="3479"/>
      <c r="VCU12" s="3479"/>
      <c r="VCV12" s="3479"/>
      <c r="VCW12" s="3479"/>
      <c r="VCX12" s="3479"/>
      <c r="VCY12" s="3479"/>
      <c r="VCZ12" s="3479"/>
      <c r="VDA12" s="3479"/>
      <c r="VDB12" s="3479"/>
      <c r="VDC12" s="3479"/>
      <c r="VDD12" s="3479"/>
      <c r="VDE12" s="3479"/>
      <c r="VDF12" s="3479"/>
      <c r="VDG12" s="3479"/>
      <c r="VDH12" s="3479"/>
      <c r="VDI12" s="3479"/>
      <c r="VDJ12" s="3479"/>
      <c r="VDK12" s="3479"/>
      <c r="VDL12" s="3479"/>
      <c r="VDM12" s="3479"/>
      <c r="VDN12" s="3479"/>
      <c r="VDO12" s="3479"/>
      <c r="VDP12" s="3479"/>
      <c r="VDQ12" s="3479"/>
      <c r="VDR12" s="3479"/>
      <c r="VDS12" s="3479"/>
      <c r="VDT12" s="3479"/>
      <c r="VDU12" s="3479"/>
      <c r="VDV12" s="3479"/>
      <c r="VDW12" s="3479"/>
      <c r="VDX12" s="3479"/>
      <c r="VDY12" s="3479"/>
      <c r="VDZ12" s="3479"/>
      <c r="VEA12" s="3479"/>
      <c r="VEB12" s="3479"/>
      <c r="VEC12" s="3479"/>
      <c r="VED12" s="3479"/>
      <c r="VEE12" s="3479"/>
      <c r="VEF12" s="3479"/>
      <c r="VEG12" s="3479"/>
      <c r="VEH12" s="3479"/>
      <c r="VEI12" s="3479"/>
      <c r="VEJ12" s="3479"/>
      <c r="VEK12" s="3479"/>
      <c r="VEL12" s="3479"/>
      <c r="VEM12" s="3479"/>
      <c r="VEN12" s="3479"/>
      <c r="VEO12" s="3479"/>
      <c r="VEP12" s="3479"/>
      <c r="VEQ12" s="3479"/>
      <c r="VER12" s="3479"/>
      <c r="VES12" s="3479"/>
      <c r="VET12" s="3479"/>
      <c r="VEU12" s="3479"/>
      <c r="VEV12" s="3479"/>
      <c r="VEW12" s="3479"/>
      <c r="VEX12" s="3479"/>
      <c r="VEY12" s="3479"/>
      <c r="VEZ12" s="3479"/>
      <c r="VFA12" s="3479"/>
      <c r="VFB12" s="3479"/>
      <c r="VFC12" s="3479"/>
      <c r="VFD12" s="3479"/>
      <c r="VFE12" s="3479"/>
      <c r="VFF12" s="3479"/>
      <c r="VFG12" s="3479"/>
      <c r="VFH12" s="3479"/>
      <c r="VFI12" s="3479"/>
      <c r="VFJ12" s="3479"/>
      <c r="VFK12" s="3479"/>
      <c r="VFL12" s="3479"/>
      <c r="VFM12" s="3479"/>
      <c r="VFN12" s="3479"/>
      <c r="VFO12" s="3479"/>
      <c r="VFP12" s="3479"/>
      <c r="VFQ12" s="3479"/>
      <c r="VFR12" s="3479"/>
      <c r="VFS12" s="3479"/>
      <c r="VFT12" s="3479"/>
      <c r="VFU12" s="3479"/>
      <c r="VFV12" s="3479"/>
      <c r="VFW12" s="3479"/>
      <c r="VFX12" s="3479"/>
      <c r="VFY12" s="3479"/>
      <c r="VFZ12" s="3479"/>
      <c r="VGA12" s="3479"/>
      <c r="VGB12" s="3479"/>
      <c r="VGC12" s="3479"/>
      <c r="VGD12" s="3479"/>
      <c r="VGE12" s="3479"/>
      <c r="VGF12" s="3479"/>
      <c r="VGG12" s="3479"/>
      <c r="VGH12" s="3479"/>
      <c r="VGI12" s="3479"/>
      <c r="VGJ12" s="3479"/>
      <c r="VGK12" s="3479"/>
      <c r="VGL12" s="3479"/>
      <c r="VGM12" s="3479"/>
      <c r="VGN12" s="3479"/>
      <c r="VGO12" s="3479"/>
      <c r="VGP12" s="3479"/>
      <c r="VGQ12" s="3479"/>
      <c r="VGR12" s="3479"/>
      <c r="VGS12" s="3479"/>
      <c r="VGT12" s="3479"/>
      <c r="VGU12" s="3479"/>
      <c r="VGV12" s="3479"/>
      <c r="VGW12" s="3479"/>
      <c r="VGX12" s="3479"/>
      <c r="VGY12" s="3479"/>
      <c r="VGZ12" s="3479"/>
      <c r="VHA12" s="3479"/>
      <c r="VHB12" s="3479"/>
      <c r="VHC12" s="3479"/>
      <c r="VHD12" s="3479"/>
      <c r="VHE12" s="3479"/>
      <c r="VHF12" s="3479"/>
      <c r="VHG12" s="3479"/>
      <c r="VHH12" s="3479"/>
      <c r="VHI12" s="3479"/>
      <c r="VHJ12" s="3479"/>
      <c r="VHK12" s="3479"/>
      <c r="VHL12" s="3479"/>
      <c r="VHM12" s="3479"/>
      <c r="VHN12" s="3479"/>
      <c r="VHO12" s="3479"/>
      <c r="VHP12" s="3479"/>
      <c r="VHQ12" s="3479"/>
      <c r="VHR12" s="3479"/>
      <c r="VHS12" s="3479"/>
      <c r="VHT12" s="3479"/>
      <c r="VHU12" s="3479"/>
      <c r="VHV12" s="3479"/>
      <c r="VHW12" s="3479"/>
      <c r="VHX12" s="3479"/>
      <c r="VHY12" s="3479"/>
      <c r="VHZ12" s="3479"/>
      <c r="VIA12" s="3479"/>
      <c r="VIB12" s="3479"/>
      <c r="VIC12" s="3479"/>
      <c r="VID12" s="3479"/>
      <c r="VIE12" s="3479"/>
      <c r="VIF12" s="3479"/>
      <c r="VIG12" s="3479"/>
      <c r="VIH12" s="3479"/>
      <c r="VII12" s="3479"/>
      <c r="VIJ12" s="3479"/>
      <c r="VIK12" s="3479"/>
      <c r="VIL12" s="3479"/>
      <c r="VIM12" s="3479"/>
      <c r="VIN12" s="3479"/>
      <c r="VIO12" s="3479"/>
      <c r="VIP12" s="3479"/>
      <c r="VIQ12" s="3479"/>
      <c r="VIR12" s="3479"/>
      <c r="VIS12" s="3479"/>
      <c r="VIT12" s="3479"/>
      <c r="VIU12" s="3479"/>
      <c r="VIV12" s="3479"/>
      <c r="VIW12" s="3479"/>
      <c r="VIX12" s="3479"/>
      <c r="VIY12" s="3479"/>
      <c r="VIZ12" s="3479"/>
      <c r="VJA12" s="3479"/>
      <c r="VJB12" s="3479"/>
      <c r="VJC12" s="3479"/>
      <c r="VJD12" s="3479"/>
      <c r="VJE12" s="3479"/>
      <c r="VJF12" s="3479"/>
      <c r="VJG12" s="3479"/>
      <c r="VJH12" s="3479"/>
      <c r="VJI12" s="3479"/>
      <c r="VJJ12" s="3479"/>
      <c r="VJK12" s="3479"/>
      <c r="VJL12" s="3479"/>
      <c r="VJM12" s="3479"/>
      <c r="VJN12" s="3479"/>
      <c r="VJO12" s="3479"/>
      <c r="VJP12" s="3479"/>
      <c r="VJQ12" s="3479"/>
      <c r="VJR12" s="3479"/>
      <c r="VJS12" s="3479"/>
      <c r="VJT12" s="3479"/>
      <c r="VJU12" s="3479"/>
      <c r="VJV12" s="3479"/>
      <c r="VJW12" s="3479"/>
      <c r="VJX12" s="3479"/>
      <c r="VJY12" s="3479"/>
      <c r="VJZ12" s="3479"/>
      <c r="VKA12" s="3479"/>
      <c r="VKB12" s="3479"/>
      <c r="VKC12" s="3479"/>
      <c r="VKD12" s="3479"/>
      <c r="VKE12" s="3479"/>
      <c r="VKF12" s="3479"/>
      <c r="VKG12" s="3479"/>
      <c r="VKH12" s="3479"/>
      <c r="VKI12" s="3479"/>
      <c r="VKJ12" s="3479"/>
      <c r="VKK12" s="3479"/>
      <c r="VKL12" s="3479"/>
      <c r="VKM12" s="3479"/>
      <c r="VKN12" s="3479"/>
      <c r="VKO12" s="3479"/>
      <c r="VKP12" s="3479"/>
      <c r="VKQ12" s="3479"/>
      <c r="VKR12" s="3479"/>
      <c r="VKS12" s="3479"/>
      <c r="VKT12" s="3479"/>
      <c r="VKU12" s="3479"/>
      <c r="VKV12" s="3479"/>
      <c r="VKW12" s="3479"/>
      <c r="VKX12" s="3479"/>
      <c r="VKY12" s="3479"/>
      <c r="VKZ12" s="3479"/>
      <c r="VLA12" s="3479"/>
      <c r="VLB12" s="3479"/>
      <c r="VLC12" s="3479"/>
      <c r="VLD12" s="3479"/>
      <c r="VLE12" s="3479"/>
      <c r="VLF12" s="3479"/>
      <c r="VLG12" s="3479"/>
      <c r="VLH12" s="3479"/>
      <c r="VLI12" s="3479"/>
      <c r="VLJ12" s="3479"/>
      <c r="VLK12" s="3479"/>
      <c r="VLL12" s="3479"/>
      <c r="VLM12" s="3479"/>
      <c r="VLN12" s="3479"/>
      <c r="VLO12" s="3479"/>
      <c r="VLP12" s="3479"/>
      <c r="VLQ12" s="3479"/>
      <c r="VLR12" s="3479"/>
      <c r="VLS12" s="3479"/>
      <c r="VLT12" s="3479"/>
      <c r="VLU12" s="3479"/>
      <c r="VLV12" s="3479"/>
      <c r="VLW12" s="3479"/>
      <c r="VLX12" s="3479"/>
      <c r="VLY12" s="3479"/>
      <c r="VLZ12" s="3479"/>
      <c r="VMA12" s="3479"/>
      <c r="VMB12" s="3479"/>
      <c r="VMC12" s="3479"/>
      <c r="VMD12" s="3479"/>
      <c r="VME12" s="3479"/>
      <c r="VMF12" s="3479"/>
      <c r="VMG12" s="3479"/>
      <c r="VMH12" s="3479"/>
      <c r="VMI12" s="3479"/>
      <c r="VMJ12" s="3479"/>
      <c r="VMK12" s="3479"/>
      <c r="VML12" s="3479"/>
      <c r="VMM12" s="3479"/>
      <c r="VMN12" s="3479"/>
      <c r="VMO12" s="3479"/>
      <c r="VMP12" s="3479"/>
      <c r="VMQ12" s="3479"/>
      <c r="VMR12" s="3479"/>
      <c r="VMS12" s="3479"/>
      <c r="VMT12" s="3479"/>
      <c r="VMU12" s="3479"/>
      <c r="VMV12" s="3479"/>
      <c r="VMW12" s="3479"/>
      <c r="VMX12" s="3479"/>
      <c r="VMY12" s="3479"/>
      <c r="VMZ12" s="3479"/>
      <c r="VNA12" s="3479"/>
      <c r="VNB12" s="3479"/>
      <c r="VNC12" s="3479"/>
      <c r="VND12" s="3479"/>
      <c r="VNE12" s="3479"/>
      <c r="VNF12" s="3479"/>
      <c r="VNG12" s="3479"/>
      <c r="VNH12" s="3479"/>
      <c r="VNI12" s="3479"/>
      <c r="VNJ12" s="3479"/>
      <c r="VNK12" s="3479"/>
      <c r="VNL12" s="3479"/>
      <c r="VNM12" s="3479"/>
      <c r="VNN12" s="3479"/>
      <c r="VNO12" s="3479"/>
      <c r="VNP12" s="3479"/>
      <c r="VNQ12" s="3479"/>
      <c r="VNR12" s="3479"/>
      <c r="VNS12" s="3479"/>
      <c r="VNT12" s="3479"/>
      <c r="VNU12" s="3479"/>
      <c r="VNV12" s="3479"/>
      <c r="VNW12" s="3479"/>
      <c r="VNX12" s="3479"/>
      <c r="VNY12" s="3479"/>
      <c r="VNZ12" s="3479"/>
      <c r="VOA12" s="3479"/>
      <c r="VOB12" s="3479"/>
      <c r="VOC12" s="3479"/>
      <c r="VOD12" s="3479"/>
      <c r="VOE12" s="3479"/>
      <c r="VOF12" s="3479"/>
      <c r="VOG12" s="3479"/>
      <c r="VOH12" s="3479"/>
      <c r="VOI12" s="3479"/>
      <c r="VOJ12" s="3479"/>
      <c r="VOK12" s="3479"/>
      <c r="VOL12" s="3479"/>
      <c r="VOM12" s="3479"/>
      <c r="VON12" s="3479"/>
      <c r="VOO12" s="3479"/>
      <c r="VOP12" s="3479"/>
      <c r="VOQ12" s="3479"/>
      <c r="VOR12" s="3479"/>
      <c r="VOS12" s="3479"/>
      <c r="VOT12" s="3479"/>
      <c r="VOU12" s="3479"/>
      <c r="VOV12" s="3479"/>
      <c r="VOW12" s="3479"/>
      <c r="VOX12" s="3479"/>
      <c r="VOY12" s="3479"/>
      <c r="VOZ12" s="3479"/>
      <c r="VPA12" s="3479"/>
      <c r="VPB12" s="3479"/>
      <c r="VPC12" s="3479"/>
      <c r="VPD12" s="3479"/>
      <c r="VPE12" s="3479"/>
      <c r="VPF12" s="3479"/>
      <c r="VPG12" s="3479"/>
      <c r="VPH12" s="3479"/>
      <c r="VPI12" s="3479"/>
      <c r="VPJ12" s="3479"/>
      <c r="VPK12" s="3479"/>
      <c r="VPL12" s="3479"/>
      <c r="VPM12" s="3479"/>
      <c r="VPN12" s="3479"/>
      <c r="VPO12" s="3479"/>
      <c r="VPP12" s="3479"/>
      <c r="VPQ12" s="3479"/>
      <c r="VPR12" s="3479"/>
      <c r="VPS12" s="3479"/>
      <c r="VPT12" s="3479"/>
      <c r="VPU12" s="3479"/>
      <c r="VPV12" s="3479"/>
      <c r="VPW12" s="3479"/>
      <c r="VPX12" s="3479"/>
      <c r="VPY12" s="3479"/>
      <c r="VPZ12" s="3479"/>
      <c r="VQA12" s="3479"/>
      <c r="VQB12" s="3479"/>
      <c r="VQC12" s="3479"/>
      <c r="VQD12" s="3479"/>
      <c r="VQE12" s="3479"/>
      <c r="VQF12" s="3479"/>
      <c r="VQG12" s="3479"/>
      <c r="VQH12" s="3479"/>
      <c r="VQI12" s="3479"/>
      <c r="VQJ12" s="3479"/>
      <c r="VQK12" s="3479"/>
      <c r="VQL12" s="3479"/>
      <c r="VQM12" s="3479"/>
      <c r="VQN12" s="3479"/>
      <c r="VQO12" s="3479"/>
      <c r="VQP12" s="3479"/>
      <c r="VQQ12" s="3479"/>
      <c r="VQR12" s="3479"/>
      <c r="VQS12" s="3479"/>
      <c r="VQT12" s="3479"/>
      <c r="VQU12" s="3479"/>
      <c r="VQV12" s="3479"/>
      <c r="VQW12" s="3479"/>
      <c r="VQX12" s="3479"/>
      <c r="VQY12" s="3479"/>
      <c r="VQZ12" s="3479"/>
      <c r="VRA12" s="3479"/>
      <c r="VRB12" s="3479"/>
      <c r="VRC12" s="3479"/>
      <c r="VRD12" s="3479"/>
      <c r="VRE12" s="3479"/>
      <c r="VRF12" s="3479"/>
      <c r="VRG12" s="3479"/>
      <c r="VRH12" s="3479"/>
      <c r="VRI12" s="3479"/>
      <c r="VRJ12" s="3479"/>
      <c r="VRK12" s="3479"/>
      <c r="VRL12" s="3479"/>
      <c r="VRM12" s="3479"/>
      <c r="VRN12" s="3479"/>
      <c r="VRO12" s="3479"/>
      <c r="VRP12" s="3479"/>
      <c r="VRQ12" s="3479"/>
      <c r="VRR12" s="3479"/>
      <c r="VRS12" s="3479"/>
      <c r="VRT12" s="3479"/>
      <c r="VRU12" s="3479"/>
      <c r="VRV12" s="3479"/>
      <c r="VRW12" s="3479"/>
      <c r="VRX12" s="3479"/>
      <c r="VRY12" s="3479"/>
      <c r="VRZ12" s="3479"/>
      <c r="VSA12" s="3479"/>
      <c r="VSB12" s="3479"/>
      <c r="VSC12" s="3479"/>
      <c r="VSD12" s="3479"/>
      <c r="VSE12" s="3479"/>
      <c r="VSF12" s="3479"/>
      <c r="VSG12" s="3479"/>
      <c r="VSH12" s="3479"/>
      <c r="VSI12" s="3479"/>
      <c r="VSJ12" s="3479"/>
      <c r="VSK12" s="3479"/>
      <c r="VSL12" s="3479"/>
      <c r="VSM12" s="3479"/>
      <c r="VSN12" s="3479"/>
      <c r="VSO12" s="3479"/>
      <c r="VSP12" s="3479"/>
      <c r="VSQ12" s="3479"/>
      <c r="VSR12" s="3479"/>
      <c r="VSS12" s="3479"/>
      <c r="VST12" s="3479"/>
      <c r="VSU12" s="3479"/>
      <c r="VSV12" s="3479"/>
      <c r="VSW12" s="3479"/>
      <c r="VSX12" s="3479"/>
      <c r="VSY12" s="3479"/>
      <c r="VSZ12" s="3479"/>
      <c r="VTA12" s="3479"/>
      <c r="VTB12" s="3479"/>
      <c r="VTC12" s="3479"/>
      <c r="VTD12" s="3479"/>
      <c r="VTE12" s="3479"/>
      <c r="VTF12" s="3479"/>
      <c r="VTG12" s="3479"/>
      <c r="VTH12" s="3479"/>
      <c r="VTI12" s="3479"/>
      <c r="VTJ12" s="3479"/>
      <c r="VTK12" s="3479"/>
      <c r="VTL12" s="3479"/>
      <c r="VTM12" s="3479"/>
      <c r="VTN12" s="3479"/>
      <c r="VTO12" s="3479"/>
      <c r="VTP12" s="3479"/>
      <c r="VTQ12" s="3479"/>
      <c r="VTR12" s="3479"/>
      <c r="VTS12" s="3479"/>
      <c r="VTT12" s="3479"/>
      <c r="VTU12" s="3479"/>
      <c r="VTV12" s="3479"/>
      <c r="VTW12" s="3479"/>
      <c r="VTX12" s="3479"/>
      <c r="VTY12" s="3479"/>
      <c r="VTZ12" s="3479"/>
      <c r="VUA12" s="3479"/>
      <c r="VUB12" s="3479"/>
      <c r="VUC12" s="3479"/>
      <c r="VUD12" s="3479"/>
      <c r="VUE12" s="3479"/>
      <c r="VUF12" s="3479"/>
      <c r="VUG12" s="3479"/>
      <c r="VUH12" s="3479"/>
      <c r="VUI12" s="3479"/>
      <c r="VUJ12" s="3479"/>
      <c r="VUK12" s="3479"/>
      <c r="VUL12" s="3479"/>
      <c r="VUM12" s="3479"/>
      <c r="VUN12" s="3479"/>
      <c r="VUO12" s="3479"/>
      <c r="VUP12" s="3479"/>
      <c r="VUQ12" s="3479"/>
      <c r="VUR12" s="3479"/>
      <c r="VUS12" s="3479"/>
      <c r="VUT12" s="3479"/>
      <c r="VUU12" s="3479"/>
      <c r="VUV12" s="3479"/>
      <c r="VUW12" s="3479"/>
      <c r="VUX12" s="3479"/>
      <c r="VUY12" s="3479"/>
      <c r="VUZ12" s="3479"/>
      <c r="VVA12" s="3479"/>
      <c r="VVB12" s="3479"/>
      <c r="VVC12" s="3479"/>
      <c r="VVD12" s="3479"/>
      <c r="VVE12" s="3479"/>
      <c r="VVF12" s="3479"/>
      <c r="VVG12" s="3479"/>
      <c r="VVH12" s="3479"/>
      <c r="VVI12" s="3479"/>
      <c r="VVJ12" s="3479"/>
      <c r="VVK12" s="3479"/>
      <c r="VVL12" s="3479"/>
      <c r="VVM12" s="3479"/>
      <c r="VVN12" s="3479"/>
      <c r="VVO12" s="3479"/>
      <c r="VVP12" s="3479"/>
      <c r="VVQ12" s="3479"/>
      <c r="VVR12" s="3479"/>
      <c r="VVS12" s="3479"/>
      <c r="VVT12" s="3479"/>
      <c r="VVU12" s="3479"/>
      <c r="VVV12" s="3479"/>
      <c r="VVW12" s="3479"/>
      <c r="VVX12" s="3479"/>
      <c r="VVY12" s="3479"/>
      <c r="VVZ12" s="3479"/>
      <c r="VWA12" s="3479"/>
      <c r="VWB12" s="3479"/>
      <c r="VWC12" s="3479"/>
      <c r="VWD12" s="3479"/>
      <c r="VWE12" s="3479"/>
      <c r="VWF12" s="3479"/>
      <c r="VWG12" s="3479"/>
      <c r="VWH12" s="3479"/>
      <c r="VWI12" s="3479"/>
      <c r="VWJ12" s="3479"/>
      <c r="VWK12" s="3479"/>
      <c r="VWL12" s="3479"/>
      <c r="VWM12" s="3479"/>
      <c r="VWN12" s="3479"/>
      <c r="VWO12" s="3479"/>
      <c r="VWP12" s="3479"/>
      <c r="VWQ12" s="3479"/>
      <c r="VWR12" s="3479"/>
      <c r="VWS12" s="3479"/>
      <c r="VWT12" s="3479"/>
      <c r="VWU12" s="3479"/>
      <c r="VWV12" s="3479"/>
      <c r="VWW12" s="3479"/>
      <c r="VWX12" s="3479"/>
      <c r="VWY12" s="3479"/>
      <c r="VWZ12" s="3479"/>
      <c r="VXA12" s="3479"/>
      <c r="VXB12" s="3479"/>
      <c r="VXC12" s="3479"/>
      <c r="VXD12" s="3479"/>
      <c r="VXE12" s="3479"/>
      <c r="VXF12" s="3479"/>
      <c r="VXG12" s="3479"/>
      <c r="VXH12" s="3479"/>
      <c r="VXI12" s="3479"/>
      <c r="VXJ12" s="3479"/>
      <c r="VXK12" s="3479"/>
      <c r="VXL12" s="3479"/>
      <c r="VXM12" s="3479"/>
      <c r="VXN12" s="3479"/>
      <c r="VXO12" s="3479"/>
      <c r="VXP12" s="3479"/>
      <c r="VXQ12" s="3479"/>
      <c r="VXR12" s="3479"/>
      <c r="VXS12" s="3479"/>
      <c r="VXT12" s="3479"/>
      <c r="VXU12" s="3479"/>
      <c r="VXV12" s="3479"/>
      <c r="VXW12" s="3479"/>
      <c r="VXX12" s="3479"/>
      <c r="VXY12" s="3479"/>
      <c r="VXZ12" s="3479"/>
      <c r="VYA12" s="3479"/>
      <c r="VYB12" s="3479"/>
      <c r="VYC12" s="3479"/>
      <c r="VYD12" s="3479"/>
      <c r="VYE12" s="3479"/>
      <c r="VYF12" s="3479"/>
      <c r="VYG12" s="3479"/>
      <c r="VYH12" s="3479"/>
      <c r="VYI12" s="3479"/>
      <c r="VYJ12" s="3479"/>
      <c r="VYK12" s="3479"/>
      <c r="VYL12" s="3479"/>
      <c r="VYM12" s="3479"/>
      <c r="VYN12" s="3479"/>
      <c r="VYO12" s="3479"/>
      <c r="VYP12" s="3479"/>
      <c r="VYQ12" s="3479"/>
      <c r="VYR12" s="3479"/>
      <c r="VYS12" s="3479"/>
      <c r="VYT12" s="3479"/>
      <c r="VYU12" s="3479"/>
      <c r="VYV12" s="3479"/>
      <c r="VYW12" s="3479"/>
      <c r="VYX12" s="3479"/>
      <c r="VYY12" s="3479"/>
      <c r="VYZ12" s="3479"/>
      <c r="VZA12" s="3479"/>
      <c r="VZB12" s="3479"/>
      <c r="VZC12" s="3479"/>
      <c r="VZD12" s="3479"/>
      <c r="VZE12" s="3479"/>
      <c r="VZF12" s="3479"/>
      <c r="VZG12" s="3479"/>
      <c r="VZH12" s="3479"/>
      <c r="VZI12" s="3479"/>
      <c r="VZJ12" s="3479"/>
      <c r="VZK12" s="3479"/>
      <c r="VZL12" s="3479"/>
      <c r="VZM12" s="3479"/>
      <c r="VZN12" s="3479"/>
      <c r="VZO12" s="3479"/>
      <c r="VZP12" s="3479"/>
      <c r="VZQ12" s="3479"/>
      <c r="VZR12" s="3479"/>
      <c r="VZS12" s="3479"/>
      <c r="VZT12" s="3479"/>
      <c r="VZU12" s="3479"/>
      <c r="VZV12" s="3479"/>
      <c r="VZW12" s="3479"/>
      <c r="VZX12" s="3479"/>
      <c r="VZY12" s="3479"/>
      <c r="VZZ12" s="3479"/>
      <c r="WAA12" s="3479"/>
      <c r="WAB12" s="3479"/>
      <c r="WAC12" s="3479"/>
      <c r="WAD12" s="3479"/>
      <c r="WAE12" s="3479"/>
      <c r="WAF12" s="3479"/>
      <c r="WAG12" s="3479"/>
      <c r="WAH12" s="3479"/>
      <c r="WAI12" s="3479"/>
      <c r="WAJ12" s="3479"/>
      <c r="WAK12" s="3479"/>
      <c r="WAL12" s="3479"/>
      <c r="WAM12" s="3479"/>
      <c r="WAN12" s="3479"/>
      <c r="WAO12" s="3479"/>
      <c r="WAP12" s="3479"/>
      <c r="WAQ12" s="3479"/>
      <c r="WAR12" s="3479"/>
      <c r="WAS12" s="3479"/>
      <c r="WAT12" s="3479"/>
      <c r="WAU12" s="3479"/>
      <c r="WAV12" s="3479"/>
      <c r="WAW12" s="3479"/>
      <c r="WAX12" s="3479"/>
      <c r="WAY12" s="3479"/>
      <c r="WAZ12" s="3479"/>
      <c r="WBA12" s="3479"/>
      <c r="WBB12" s="3479"/>
      <c r="WBC12" s="3479"/>
      <c r="WBD12" s="3479"/>
      <c r="WBE12" s="3479"/>
      <c r="WBF12" s="3479"/>
      <c r="WBG12" s="3479"/>
      <c r="WBH12" s="3479"/>
      <c r="WBI12" s="3479"/>
      <c r="WBJ12" s="3479"/>
      <c r="WBK12" s="3479"/>
      <c r="WBL12" s="3479"/>
      <c r="WBM12" s="3479"/>
      <c r="WBN12" s="3479"/>
      <c r="WBO12" s="3479"/>
      <c r="WBP12" s="3479"/>
      <c r="WBQ12" s="3479"/>
      <c r="WBR12" s="3479"/>
      <c r="WBS12" s="3479"/>
      <c r="WBT12" s="3479"/>
      <c r="WBU12" s="3479"/>
      <c r="WBV12" s="3479"/>
      <c r="WBW12" s="3479"/>
      <c r="WBX12" s="3479"/>
      <c r="WBY12" s="3479"/>
      <c r="WBZ12" s="3479"/>
      <c r="WCA12" s="3479"/>
      <c r="WCB12" s="3479"/>
      <c r="WCC12" s="3479"/>
      <c r="WCD12" s="3479"/>
      <c r="WCE12" s="3479"/>
      <c r="WCF12" s="3479"/>
      <c r="WCG12" s="3479"/>
      <c r="WCH12" s="3479"/>
      <c r="WCI12" s="3479"/>
      <c r="WCJ12" s="3479"/>
      <c r="WCK12" s="3479"/>
      <c r="WCL12" s="3479"/>
      <c r="WCM12" s="3479"/>
      <c r="WCN12" s="3479"/>
      <c r="WCO12" s="3479"/>
      <c r="WCP12" s="3479"/>
      <c r="WCQ12" s="3479"/>
      <c r="WCR12" s="3479"/>
      <c r="WCS12" s="3479"/>
      <c r="WCT12" s="3479"/>
      <c r="WCU12" s="3479"/>
      <c r="WCV12" s="3479"/>
      <c r="WCW12" s="3479"/>
      <c r="WCX12" s="3479"/>
      <c r="WCY12" s="3479"/>
      <c r="WCZ12" s="3479"/>
      <c r="WDA12" s="3479"/>
      <c r="WDB12" s="3479"/>
      <c r="WDC12" s="3479"/>
      <c r="WDD12" s="3479"/>
      <c r="WDE12" s="3479"/>
      <c r="WDF12" s="3479"/>
      <c r="WDG12" s="3479"/>
      <c r="WDH12" s="3479"/>
      <c r="WDI12" s="3479"/>
      <c r="WDJ12" s="3479"/>
      <c r="WDK12" s="3479"/>
      <c r="WDL12" s="3479"/>
      <c r="WDM12" s="3479"/>
      <c r="WDN12" s="3479"/>
      <c r="WDO12" s="3479"/>
      <c r="WDP12" s="3479"/>
      <c r="WDQ12" s="3479"/>
      <c r="WDR12" s="3479"/>
      <c r="WDS12" s="3479"/>
      <c r="WDT12" s="3479"/>
      <c r="WDU12" s="3479"/>
      <c r="WDV12" s="3479"/>
      <c r="WDW12" s="3479"/>
      <c r="WDX12" s="3479"/>
      <c r="WDY12" s="3479"/>
      <c r="WDZ12" s="3479"/>
      <c r="WEA12" s="3479"/>
      <c r="WEB12" s="3479"/>
      <c r="WEC12" s="3479"/>
      <c r="WED12" s="3479"/>
      <c r="WEE12" s="3479"/>
      <c r="WEF12" s="3479"/>
      <c r="WEG12" s="3479"/>
      <c r="WEH12" s="3479"/>
      <c r="WEI12" s="3479"/>
      <c r="WEJ12" s="3479"/>
      <c r="WEK12" s="3479"/>
      <c r="WEL12" s="3479"/>
      <c r="WEM12" s="3479"/>
      <c r="WEN12" s="3479"/>
      <c r="WEO12" s="3479"/>
      <c r="WEP12" s="3479"/>
      <c r="WEQ12" s="3479"/>
      <c r="WER12" s="3479"/>
      <c r="WES12" s="3479"/>
      <c r="WET12" s="3479"/>
      <c r="WEU12" s="3479"/>
      <c r="WEV12" s="3479"/>
      <c r="WEW12" s="3479"/>
      <c r="WEX12" s="3479"/>
      <c r="WEY12" s="3479"/>
      <c r="WEZ12" s="3479"/>
      <c r="WFA12" s="3479"/>
      <c r="WFB12" s="3479"/>
      <c r="WFC12" s="3479"/>
      <c r="WFD12" s="3479"/>
      <c r="WFE12" s="3479"/>
      <c r="WFF12" s="3479"/>
      <c r="WFG12" s="3479"/>
      <c r="WFH12" s="3479"/>
      <c r="WFI12" s="3479"/>
      <c r="WFJ12" s="3479"/>
      <c r="WFK12" s="3479"/>
      <c r="WFL12" s="3479"/>
      <c r="WFM12" s="3479"/>
      <c r="WFN12" s="3479"/>
      <c r="WFO12" s="3479"/>
      <c r="WFP12" s="3479"/>
      <c r="WFQ12" s="3479"/>
      <c r="WFR12" s="3479"/>
      <c r="WFS12" s="3479"/>
      <c r="WFT12" s="3479"/>
      <c r="WFU12" s="3479"/>
      <c r="WFV12" s="3479"/>
      <c r="WFW12" s="3479"/>
      <c r="WFX12" s="3479"/>
      <c r="WFY12" s="3479"/>
      <c r="WFZ12" s="3479"/>
      <c r="WGA12" s="3479"/>
      <c r="WGB12" s="3479"/>
      <c r="WGC12" s="3479"/>
      <c r="WGD12" s="3479"/>
      <c r="WGE12" s="3479"/>
      <c r="WGF12" s="3479"/>
      <c r="WGG12" s="3479"/>
      <c r="WGH12" s="3479"/>
      <c r="WGI12" s="3479"/>
      <c r="WGJ12" s="3479"/>
      <c r="WGK12" s="3479"/>
      <c r="WGL12" s="3479"/>
      <c r="WGM12" s="3479"/>
      <c r="WGN12" s="3479"/>
      <c r="WGO12" s="3479"/>
      <c r="WGP12" s="3479"/>
      <c r="WGQ12" s="3479"/>
      <c r="WGR12" s="3479"/>
      <c r="WGS12" s="3479"/>
      <c r="WGT12" s="3479"/>
      <c r="WGU12" s="3479"/>
      <c r="WGV12" s="3479"/>
      <c r="WGW12" s="3479"/>
      <c r="WGX12" s="3479"/>
      <c r="WGY12" s="3479"/>
      <c r="WGZ12" s="3479"/>
      <c r="WHA12" s="3479"/>
      <c r="WHB12" s="3479"/>
      <c r="WHC12" s="3479"/>
      <c r="WHD12" s="3479"/>
      <c r="WHE12" s="3479"/>
      <c r="WHF12" s="3479"/>
      <c r="WHG12" s="3479"/>
      <c r="WHH12" s="3479"/>
      <c r="WHI12" s="3479"/>
      <c r="WHJ12" s="3479"/>
      <c r="WHK12" s="3479"/>
      <c r="WHL12" s="3479"/>
      <c r="WHM12" s="3479"/>
      <c r="WHN12" s="3479"/>
      <c r="WHO12" s="3479"/>
      <c r="WHP12" s="3479"/>
      <c r="WHQ12" s="3479"/>
      <c r="WHR12" s="3479"/>
      <c r="WHS12" s="3479"/>
      <c r="WHT12" s="3479"/>
      <c r="WHU12" s="3479"/>
      <c r="WHV12" s="3479"/>
      <c r="WHW12" s="3479"/>
      <c r="WHX12" s="3479"/>
      <c r="WHY12" s="3479"/>
      <c r="WHZ12" s="3479"/>
      <c r="WIA12" s="3479"/>
      <c r="WIB12" s="3479"/>
      <c r="WIC12" s="3479"/>
      <c r="WID12" s="3479"/>
      <c r="WIE12" s="3479"/>
      <c r="WIF12" s="3479"/>
      <c r="WIG12" s="3479"/>
      <c r="WIH12" s="3479"/>
      <c r="WII12" s="3479"/>
      <c r="WIJ12" s="3479"/>
      <c r="WIK12" s="3479"/>
      <c r="WIL12" s="3479"/>
      <c r="WIM12" s="3479"/>
      <c r="WIN12" s="3479"/>
      <c r="WIO12" s="3479"/>
      <c r="WIP12" s="3479"/>
      <c r="WIQ12" s="3479"/>
      <c r="WIR12" s="3479"/>
      <c r="WIS12" s="3479"/>
      <c r="WIT12" s="3479"/>
      <c r="WIU12" s="3479"/>
      <c r="WIV12" s="3479"/>
      <c r="WIW12" s="3479"/>
      <c r="WIX12" s="3479"/>
      <c r="WIY12" s="3479"/>
      <c r="WIZ12" s="3479"/>
      <c r="WJA12" s="3479"/>
      <c r="WJB12" s="3479"/>
      <c r="WJC12" s="3479"/>
      <c r="WJD12" s="3479"/>
      <c r="WJE12" s="3479"/>
      <c r="WJF12" s="3479"/>
      <c r="WJG12" s="3479"/>
      <c r="WJH12" s="3479"/>
      <c r="WJI12" s="3479"/>
      <c r="WJJ12" s="3479"/>
      <c r="WJK12" s="3479"/>
      <c r="WJL12" s="3479"/>
      <c r="WJM12" s="3479"/>
      <c r="WJN12" s="3479"/>
      <c r="WJO12" s="3479"/>
      <c r="WJP12" s="3479"/>
      <c r="WJQ12" s="3479"/>
      <c r="WJR12" s="3479"/>
      <c r="WJS12" s="3479"/>
      <c r="WJT12" s="3479"/>
      <c r="WJU12" s="3479"/>
      <c r="WJV12" s="3479"/>
      <c r="WJW12" s="3479"/>
      <c r="WJX12" s="3479"/>
      <c r="WJY12" s="3479"/>
      <c r="WJZ12" s="3479"/>
      <c r="WKA12" s="3479"/>
      <c r="WKB12" s="3479"/>
      <c r="WKC12" s="3479"/>
      <c r="WKD12" s="3479"/>
      <c r="WKE12" s="3479"/>
      <c r="WKF12" s="3479"/>
      <c r="WKG12" s="3479"/>
      <c r="WKH12" s="3479"/>
      <c r="WKI12" s="3479"/>
      <c r="WKJ12" s="3479"/>
      <c r="WKK12" s="3479"/>
      <c r="WKL12" s="3479"/>
      <c r="WKM12" s="3479"/>
      <c r="WKN12" s="3479"/>
      <c r="WKO12" s="3479"/>
      <c r="WKP12" s="3479"/>
      <c r="WKQ12" s="3479"/>
      <c r="WKR12" s="3479"/>
      <c r="WKS12" s="3479"/>
      <c r="WKT12" s="3479"/>
      <c r="WKU12" s="3479"/>
      <c r="WKV12" s="3479"/>
      <c r="WKW12" s="3479"/>
      <c r="WKX12" s="3479"/>
      <c r="WKY12" s="3479"/>
      <c r="WKZ12" s="3479"/>
      <c r="WLA12" s="3479"/>
      <c r="WLB12" s="3479"/>
      <c r="WLC12" s="3479"/>
      <c r="WLD12" s="3479"/>
      <c r="WLE12" s="3479"/>
      <c r="WLF12" s="3479"/>
      <c r="WLG12" s="3479"/>
      <c r="WLH12" s="3479"/>
      <c r="WLI12" s="3479"/>
      <c r="WLJ12" s="3479"/>
      <c r="WLK12" s="3479"/>
      <c r="WLL12" s="3479"/>
      <c r="WLM12" s="3479"/>
      <c r="WLN12" s="3479"/>
      <c r="WLO12" s="3479"/>
      <c r="WLP12" s="3479"/>
      <c r="WLQ12" s="3479"/>
      <c r="WLR12" s="3479"/>
      <c r="WLS12" s="3479"/>
      <c r="WLT12" s="3479"/>
      <c r="WLU12" s="3479"/>
      <c r="WLV12" s="3479"/>
      <c r="WLW12" s="3479"/>
      <c r="WLX12" s="3479"/>
      <c r="WLY12" s="3479"/>
      <c r="WLZ12" s="3479"/>
      <c r="WMA12" s="3479"/>
      <c r="WMB12" s="3479"/>
      <c r="WMC12" s="3479"/>
      <c r="WMD12" s="3479"/>
      <c r="WME12" s="3479"/>
      <c r="WMF12" s="3479"/>
      <c r="WMG12" s="3479"/>
      <c r="WMH12" s="3479"/>
      <c r="WMI12" s="3479"/>
      <c r="WMJ12" s="3479"/>
      <c r="WMK12" s="3479"/>
      <c r="WML12" s="3479"/>
      <c r="WMM12" s="3479"/>
      <c r="WMN12" s="3479"/>
      <c r="WMO12" s="3479"/>
      <c r="WMP12" s="3479"/>
      <c r="WMQ12" s="3479"/>
      <c r="WMR12" s="3479"/>
      <c r="WMS12" s="3479"/>
      <c r="WMT12" s="3479"/>
      <c r="WMU12" s="3479"/>
      <c r="WMV12" s="3479"/>
      <c r="WMW12" s="3479"/>
      <c r="WMX12" s="3479"/>
      <c r="WMY12" s="3479"/>
      <c r="WMZ12" s="3479"/>
      <c r="WNA12" s="3479"/>
      <c r="WNB12" s="3479"/>
      <c r="WNC12" s="3479"/>
      <c r="WND12" s="3479"/>
      <c r="WNE12" s="3479"/>
      <c r="WNF12" s="3479"/>
      <c r="WNG12" s="3479"/>
      <c r="WNH12" s="3479"/>
      <c r="WNI12" s="3479"/>
      <c r="WNJ12" s="3479"/>
      <c r="WNK12" s="3479"/>
      <c r="WNL12" s="3479"/>
      <c r="WNM12" s="3479"/>
      <c r="WNN12" s="3479"/>
      <c r="WNO12" s="3479"/>
      <c r="WNP12" s="3479"/>
      <c r="WNQ12" s="3479"/>
      <c r="WNR12" s="3479"/>
      <c r="WNS12" s="3479"/>
      <c r="WNT12" s="3479"/>
      <c r="WNU12" s="3479"/>
      <c r="WNV12" s="3479"/>
      <c r="WNW12" s="3479"/>
      <c r="WNX12" s="3479"/>
      <c r="WNY12" s="3479"/>
      <c r="WNZ12" s="3479"/>
      <c r="WOA12" s="3479"/>
      <c r="WOB12" s="3479"/>
      <c r="WOC12" s="3479"/>
      <c r="WOD12" s="3479"/>
      <c r="WOE12" s="3479"/>
      <c r="WOF12" s="3479"/>
      <c r="WOG12" s="3479"/>
      <c r="WOH12" s="3479"/>
      <c r="WOI12" s="3479"/>
      <c r="WOJ12" s="3479"/>
      <c r="WOK12" s="3479"/>
      <c r="WOL12" s="3479"/>
      <c r="WOM12" s="3479"/>
      <c r="WON12" s="3479"/>
      <c r="WOO12" s="3479"/>
      <c r="WOP12" s="3479"/>
      <c r="WOQ12" s="3479"/>
      <c r="WOR12" s="3479"/>
      <c r="WOS12" s="3479"/>
      <c r="WOT12" s="3479"/>
      <c r="WOU12" s="3479"/>
      <c r="WOV12" s="3479"/>
      <c r="WOW12" s="3479"/>
      <c r="WOX12" s="3479"/>
      <c r="WOY12" s="3479"/>
      <c r="WOZ12" s="3479"/>
      <c r="WPA12" s="3479"/>
      <c r="WPB12" s="3479"/>
      <c r="WPC12" s="3479"/>
      <c r="WPD12" s="3479"/>
      <c r="WPE12" s="3479"/>
      <c r="WPF12" s="3479"/>
      <c r="WPG12" s="3479"/>
      <c r="WPH12" s="3479"/>
      <c r="WPI12" s="3479"/>
      <c r="WPJ12" s="3479"/>
      <c r="WPK12" s="3479"/>
      <c r="WPL12" s="3479"/>
      <c r="WPM12" s="3479"/>
      <c r="WPN12" s="3479"/>
      <c r="WPO12" s="3479"/>
      <c r="WPP12" s="3479"/>
      <c r="WPQ12" s="3479"/>
      <c r="WPR12" s="3479"/>
      <c r="WPS12" s="3479"/>
      <c r="WPT12" s="3479"/>
      <c r="WPU12" s="3479"/>
      <c r="WPV12" s="3479"/>
      <c r="WPW12" s="3479"/>
      <c r="WPX12" s="3479"/>
      <c r="WPY12" s="3479"/>
      <c r="WPZ12" s="3479"/>
      <c r="WQA12" s="3479"/>
      <c r="WQB12" s="3479"/>
      <c r="WQC12" s="3479"/>
      <c r="WQD12" s="3479"/>
      <c r="WQE12" s="3479"/>
      <c r="WQF12" s="3479"/>
      <c r="WQG12" s="3479"/>
      <c r="WQH12" s="3479"/>
      <c r="WQI12" s="3479"/>
      <c r="WQJ12" s="3479"/>
      <c r="WQK12" s="3479"/>
      <c r="WQL12" s="3479"/>
      <c r="WQM12" s="3479"/>
      <c r="WQN12" s="3479"/>
      <c r="WQO12" s="3479"/>
      <c r="WQP12" s="3479"/>
      <c r="WQQ12" s="3479"/>
      <c r="WQR12" s="3479"/>
      <c r="WQS12" s="3479"/>
      <c r="WQT12" s="3479"/>
      <c r="WQU12" s="3479"/>
      <c r="WQV12" s="3479"/>
      <c r="WQW12" s="3479"/>
      <c r="WQX12" s="3479"/>
      <c r="WQY12" s="3479"/>
      <c r="WQZ12" s="3479"/>
      <c r="WRA12" s="3479"/>
      <c r="WRB12" s="3479"/>
      <c r="WRC12" s="3479"/>
      <c r="WRD12" s="3479"/>
      <c r="WRE12" s="3479"/>
      <c r="WRF12" s="3479"/>
      <c r="WRG12" s="3479"/>
      <c r="WRH12" s="3479"/>
      <c r="WRI12" s="3479"/>
      <c r="WRJ12" s="3479"/>
      <c r="WRK12" s="3479"/>
      <c r="WRL12" s="3479"/>
      <c r="WRM12" s="3479"/>
      <c r="WRN12" s="3479"/>
      <c r="WRO12" s="3479"/>
      <c r="WRP12" s="3479"/>
      <c r="WRQ12" s="3479"/>
      <c r="WRR12" s="3479"/>
      <c r="WRS12" s="3479"/>
      <c r="WRT12" s="3479"/>
      <c r="WRU12" s="3479"/>
      <c r="WRV12" s="3479"/>
      <c r="WRW12" s="3479"/>
      <c r="WRX12" s="3479"/>
      <c r="WRY12" s="3479"/>
      <c r="WRZ12" s="3479"/>
      <c r="WSA12" s="3479"/>
      <c r="WSB12" s="3479"/>
      <c r="WSC12" s="3479"/>
      <c r="WSD12" s="3479"/>
      <c r="WSE12" s="3479"/>
      <c r="WSF12" s="3479"/>
      <c r="WSG12" s="3479"/>
      <c r="WSH12" s="3479"/>
      <c r="WSI12" s="3479"/>
      <c r="WSJ12" s="3479"/>
      <c r="WSK12" s="3479"/>
      <c r="WSL12" s="3479"/>
      <c r="WSM12" s="3479"/>
      <c r="WSN12" s="3479"/>
      <c r="WSO12" s="3479"/>
      <c r="WSP12" s="3479"/>
      <c r="WSQ12" s="3479"/>
      <c r="WSR12" s="3479"/>
      <c r="WSS12" s="3479"/>
      <c r="WST12" s="3479"/>
      <c r="WSU12" s="3479"/>
      <c r="WSV12" s="3479"/>
      <c r="WSW12" s="3479"/>
      <c r="WSX12" s="3479"/>
      <c r="WSY12" s="3479"/>
      <c r="WSZ12" s="3479"/>
      <c r="WTA12" s="3479"/>
      <c r="WTB12" s="3479"/>
      <c r="WTC12" s="3479"/>
      <c r="WTD12" s="3479"/>
      <c r="WTE12" s="3479"/>
      <c r="WTF12" s="3479"/>
      <c r="WTG12" s="3479"/>
      <c r="WTH12" s="3479"/>
      <c r="WTI12" s="3479"/>
      <c r="WTJ12" s="3479"/>
      <c r="WTK12" s="3479"/>
      <c r="WTL12" s="3479"/>
      <c r="WTM12" s="3479"/>
      <c r="WTN12" s="3479"/>
      <c r="WTO12" s="3479"/>
      <c r="WTP12" s="3479"/>
      <c r="WTQ12" s="3479"/>
      <c r="WTR12" s="3479"/>
      <c r="WTS12" s="3479"/>
      <c r="WTT12" s="3479"/>
      <c r="WTU12" s="3479"/>
      <c r="WTV12" s="3479"/>
      <c r="WTW12" s="3479"/>
      <c r="WTX12" s="3479"/>
      <c r="WTY12" s="3479"/>
      <c r="WTZ12" s="3479"/>
      <c r="WUA12" s="3479"/>
      <c r="WUB12" s="3479"/>
      <c r="WUC12" s="3479"/>
      <c r="WUD12" s="3479"/>
      <c r="WUE12" s="3479"/>
      <c r="WUF12" s="3479"/>
      <c r="WUG12" s="3479"/>
      <c r="WUH12" s="3479"/>
      <c r="WUI12" s="3479"/>
      <c r="WUJ12" s="3479"/>
      <c r="WUK12" s="3479"/>
      <c r="WUL12" s="3479"/>
      <c r="WUM12" s="3479"/>
      <c r="WUN12" s="3479"/>
      <c r="WUO12" s="3479"/>
      <c r="WUP12" s="3479"/>
      <c r="WUQ12" s="3479"/>
      <c r="WUR12" s="3479"/>
      <c r="WUS12" s="3479"/>
      <c r="WUT12" s="3479"/>
      <c r="WUU12" s="3479"/>
      <c r="WUV12" s="3479"/>
      <c r="WUW12" s="3479"/>
      <c r="WUX12" s="3479"/>
      <c r="WUY12" s="3479"/>
      <c r="WUZ12" s="3479"/>
      <c r="WVA12" s="3479"/>
      <c r="WVB12" s="3479"/>
      <c r="WVC12" s="3479"/>
      <c r="WVD12" s="3479"/>
      <c r="WVE12" s="3479"/>
      <c r="WVF12" s="3479"/>
      <c r="WVG12" s="3479"/>
      <c r="WVH12" s="3479"/>
      <c r="WVI12" s="3479"/>
      <c r="WVJ12" s="3479"/>
      <c r="WVK12" s="3479"/>
      <c r="WVL12" s="3479"/>
      <c r="WVM12" s="3479"/>
      <c r="WVN12" s="3479"/>
      <c r="WVO12" s="3479"/>
      <c r="WVP12" s="3479"/>
      <c r="WVQ12" s="3479"/>
      <c r="WVR12" s="3479"/>
      <c r="WVS12" s="3479"/>
      <c r="WVT12" s="3479"/>
      <c r="WVU12" s="3479"/>
      <c r="WVV12" s="3479"/>
      <c r="WVW12" s="3479"/>
      <c r="WVX12" s="3479"/>
      <c r="WVY12" s="3479"/>
      <c r="WVZ12" s="3479"/>
      <c r="WWA12" s="3479"/>
      <c r="WWB12" s="3479"/>
      <c r="WWC12" s="3479"/>
      <c r="WWD12" s="3479"/>
      <c r="WWE12" s="3479"/>
      <c r="WWF12" s="3479"/>
      <c r="WWG12" s="3479"/>
      <c r="WWH12" s="3479"/>
      <c r="WWI12" s="3479"/>
      <c r="WWJ12" s="3479"/>
      <c r="WWK12" s="3479"/>
      <c r="WWL12" s="3479"/>
      <c r="WWM12" s="3479"/>
      <c r="WWN12" s="3479"/>
      <c r="WWO12" s="3479"/>
      <c r="WWP12" s="3479"/>
      <c r="WWQ12" s="3479"/>
      <c r="WWR12" s="3479"/>
      <c r="WWS12" s="3479"/>
      <c r="WWT12" s="3479"/>
      <c r="WWU12" s="3479"/>
      <c r="WWV12" s="3479"/>
      <c r="WWW12" s="3479"/>
      <c r="WWX12" s="3479"/>
      <c r="WWY12" s="3479"/>
      <c r="WWZ12" s="3479"/>
      <c r="WXA12" s="3479"/>
      <c r="WXB12" s="3479"/>
      <c r="WXC12" s="3479"/>
      <c r="WXD12" s="3479"/>
      <c r="WXE12" s="3479"/>
      <c r="WXF12" s="3479"/>
      <c r="WXG12" s="3479"/>
      <c r="WXH12" s="3479"/>
      <c r="WXI12" s="3479"/>
      <c r="WXJ12" s="3479"/>
      <c r="WXK12" s="3479"/>
      <c r="WXL12" s="3479"/>
      <c r="WXM12" s="3479"/>
      <c r="WXN12" s="3479"/>
      <c r="WXO12" s="3479"/>
      <c r="WXP12" s="3479"/>
      <c r="WXQ12" s="3479"/>
      <c r="WXR12" s="3479"/>
      <c r="WXS12" s="3479"/>
      <c r="WXT12" s="3479"/>
      <c r="WXU12" s="3479"/>
      <c r="WXV12" s="3479"/>
      <c r="WXW12" s="3479"/>
      <c r="WXX12" s="3479"/>
      <c r="WXY12" s="3479"/>
      <c r="WXZ12" s="3479"/>
      <c r="WYA12" s="3479"/>
      <c r="WYB12" s="3479"/>
      <c r="WYC12" s="3479"/>
      <c r="WYD12" s="3479"/>
      <c r="WYE12" s="3479"/>
      <c r="WYF12" s="3479"/>
      <c r="WYG12" s="3479"/>
      <c r="WYH12" s="3479"/>
      <c r="WYI12" s="3479"/>
      <c r="WYJ12" s="3479"/>
      <c r="WYK12" s="3479"/>
      <c r="WYL12" s="3479"/>
      <c r="WYM12" s="3479"/>
      <c r="WYN12" s="3479"/>
      <c r="WYO12" s="3479"/>
      <c r="WYP12" s="3479"/>
      <c r="WYQ12" s="3479"/>
      <c r="WYR12" s="3479"/>
      <c r="WYS12" s="3479"/>
      <c r="WYT12" s="3479"/>
      <c r="WYU12" s="3479"/>
      <c r="WYV12" s="3479"/>
      <c r="WYW12" s="3479"/>
      <c r="WYX12" s="3479"/>
      <c r="WYY12" s="3479"/>
      <c r="WYZ12" s="3479"/>
      <c r="WZA12" s="3479"/>
      <c r="WZB12" s="3479"/>
      <c r="WZC12" s="3479"/>
      <c r="WZD12" s="3479"/>
      <c r="WZE12" s="3479"/>
      <c r="WZF12" s="3479"/>
      <c r="WZG12" s="3479"/>
      <c r="WZH12" s="3479"/>
      <c r="WZI12" s="3479"/>
      <c r="WZJ12" s="3479"/>
      <c r="WZK12" s="3479"/>
      <c r="WZL12" s="3479"/>
      <c r="WZM12" s="3479"/>
      <c r="WZN12" s="3479"/>
      <c r="WZO12" s="3479"/>
      <c r="WZP12" s="3479"/>
      <c r="WZQ12" s="3479"/>
      <c r="WZR12" s="3479"/>
      <c r="WZS12" s="3479"/>
      <c r="WZT12" s="3479"/>
      <c r="WZU12" s="3479"/>
      <c r="WZV12" s="3479"/>
      <c r="WZW12" s="3479"/>
      <c r="WZX12" s="3479"/>
      <c r="WZY12" s="3479"/>
      <c r="WZZ12" s="3479"/>
      <c r="XAA12" s="3479"/>
      <c r="XAB12" s="3479"/>
      <c r="XAC12" s="3479"/>
      <c r="XAD12" s="3479"/>
      <c r="XAE12" s="3479"/>
      <c r="XAF12" s="3479"/>
      <c r="XAG12" s="3479"/>
      <c r="XAH12" s="3479"/>
      <c r="XAI12" s="3479"/>
      <c r="XAJ12" s="3479"/>
      <c r="XAK12" s="3479"/>
      <c r="XAL12" s="3479"/>
      <c r="XAM12" s="3479"/>
      <c r="XAN12" s="3479"/>
      <c r="XAO12" s="3479"/>
      <c r="XAP12" s="3479"/>
      <c r="XAQ12" s="3479"/>
      <c r="XAR12" s="3479"/>
      <c r="XAS12" s="3479"/>
      <c r="XAT12" s="3479"/>
      <c r="XAU12" s="3479"/>
      <c r="XAV12" s="3479"/>
      <c r="XAW12" s="3479"/>
      <c r="XAX12" s="3479"/>
      <c r="XAY12" s="3479"/>
      <c r="XAZ12" s="3479"/>
      <c r="XBA12" s="3479"/>
      <c r="XBB12" s="3479"/>
      <c r="XBC12" s="3479"/>
      <c r="XBD12" s="3479"/>
      <c r="XBE12" s="3479"/>
      <c r="XBF12" s="3479"/>
      <c r="XBG12" s="3479"/>
      <c r="XBH12" s="3479"/>
      <c r="XBI12" s="3479"/>
      <c r="XBJ12" s="3479"/>
      <c r="XBK12" s="3479"/>
      <c r="XBL12" s="3479"/>
      <c r="XBM12" s="3479"/>
      <c r="XBN12" s="3479"/>
      <c r="XBO12" s="3479"/>
      <c r="XBP12" s="3479"/>
      <c r="XBQ12" s="3479"/>
      <c r="XBR12" s="3479"/>
      <c r="XBS12" s="3479"/>
      <c r="XBT12" s="3479"/>
      <c r="XBU12" s="3479"/>
      <c r="XBV12" s="3479"/>
      <c r="XBW12" s="3479"/>
      <c r="XBX12" s="3479"/>
      <c r="XBY12" s="3479"/>
      <c r="XBZ12" s="3479"/>
      <c r="XCA12" s="3479"/>
      <c r="XCB12" s="3479"/>
      <c r="XCC12" s="3479"/>
      <c r="XCD12" s="3479"/>
      <c r="XCE12" s="3479"/>
      <c r="XCF12" s="3479"/>
      <c r="XCG12" s="3479"/>
      <c r="XCH12" s="3479"/>
      <c r="XCI12" s="3479"/>
      <c r="XCJ12" s="3479"/>
      <c r="XCK12" s="3479"/>
      <c r="XCL12" s="3479"/>
      <c r="XCM12" s="3479"/>
      <c r="XCN12" s="3479"/>
      <c r="XCO12" s="3479"/>
      <c r="XCP12" s="3479"/>
      <c r="XCQ12" s="3479"/>
      <c r="XCR12" s="3479"/>
      <c r="XCS12" s="3479"/>
      <c r="XCT12" s="3479"/>
      <c r="XCU12" s="3479"/>
      <c r="XCV12" s="3479"/>
      <c r="XCW12" s="3479"/>
      <c r="XCX12" s="3479"/>
      <c r="XCY12" s="3479"/>
      <c r="XCZ12" s="3479"/>
      <c r="XDA12" s="3479"/>
      <c r="XDB12" s="3479"/>
      <c r="XDC12" s="3479"/>
      <c r="XDD12" s="3479"/>
      <c r="XDE12" s="3479"/>
      <c r="XDF12" s="3479"/>
      <c r="XDG12" s="3479"/>
      <c r="XDH12" s="3479"/>
      <c r="XDI12" s="3479"/>
      <c r="XDJ12" s="3479"/>
      <c r="XDK12" s="3479"/>
      <c r="XDL12" s="3479"/>
      <c r="XDM12" s="3479"/>
      <c r="XDN12" s="3479"/>
      <c r="XDO12" s="3479"/>
      <c r="XDP12" s="3479"/>
      <c r="XDQ12" s="3479"/>
      <c r="XDR12" s="3479"/>
      <c r="XDS12" s="3479"/>
      <c r="XDT12" s="3479"/>
      <c r="XDU12" s="3479"/>
      <c r="XDV12" s="3479"/>
      <c r="XDW12" s="3479"/>
      <c r="XDX12" s="3479"/>
      <c r="XDY12" s="3479"/>
      <c r="XDZ12" s="3479"/>
      <c r="XEA12" s="3479"/>
      <c r="XEB12" s="3479"/>
      <c r="XEC12" s="3479"/>
      <c r="XED12" s="3479"/>
      <c r="XEE12" s="3479"/>
      <c r="XEF12" s="3479"/>
      <c r="XEG12" s="3479"/>
      <c r="XEH12" s="3479"/>
      <c r="XEI12" s="3479"/>
      <c r="XEJ12" s="3479"/>
      <c r="XEK12" s="3479"/>
      <c r="XEL12" s="3479"/>
      <c r="XEM12" s="3479"/>
      <c r="XEN12" s="3479"/>
      <c r="XEO12" s="3479"/>
      <c r="XEP12" s="3479"/>
      <c r="XEQ12" s="3479"/>
      <c r="XER12" s="3479"/>
    </row>
    <row r="13" spans="1:16372" ht="76.5" customHeight="1" x14ac:dyDescent="0.2">
      <c r="A13" s="3501">
        <v>2019</v>
      </c>
      <c r="B13" s="3496" t="s">
        <v>3393</v>
      </c>
      <c r="C13" s="3496" t="s">
        <v>3394</v>
      </c>
      <c r="D13" s="3496" t="s">
        <v>3254</v>
      </c>
      <c r="E13" s="3496" t="s">
        <v>3395</v>
      </c>
      <c r="F13" s="3496">
        <v>3051.19</v>
      </c>
      <c r="G13" s="3496" t="s">
        <v>3396</v>
      </c>
      <c r="H13" s="3496" t="s">
        <v>3397</v>
      </c>
      <c r="I13" s="3523">
        <v>6.7</v>
      </c>
      <c r="J13" s="3496" t="s">
        <v>3398</v>
      </c>
      <c r="K13" s="3496">
        <v>2.5</v>
      </c>
      <c r="L13" s="3496" t="s">
        <v>3399</v>
      </c>
      <c r="M13" s="3496" t="s">
        <v>3400</v>
      </c>
      <c r="N13" s="3496"/>
      <c r="O13" s="3496" t="s">
        <v>3401</v>
      </c>
      <c r="P13" s="3496"/>
      <c r="Q13" s="3496"/>
      <c r="R13" s="3496"/>
      <c r="S13" s="3496"/>
      <c r="T13" s="3496"/>
      <c r="U13" s="3496"/>
      <c r="V13" s="3496"/>
      <c r="W13" s="3496"/>
      <c r="X13" s="3524"/>
      <c r="Y13" s="3525"/>
      <c r="Z13" s="3525"/>
      <c r="AA13" s="3525"/>
      <c r="AB13" s="3526" t="s">
        <v>3330</v>
      </c>
      <c r="AC13" s="3496"/>
      <c r="AD13" s="3496"/>
      <c r="AE13" s="3496"/>
      <c r="AF13" s="3496"/>
      <c r="AG13" s="3496"/>
      <c r="AH13" s="3496"/>
      <c r="AI13" s="3496"/>
      <c r="AJ13" s="3496"/>
      <c r="AK13" s="3496"/>
      <c r="AL13" s="3496"/>
      <c r="AM13" s="3496"/>
      <c r="AN13" s="3496"/>
      <c r="AO13" s="3496"/>
      <c r="AP13" s="3496"/>
      <c r="AQ13" s="3496"/>
      <c r="AR13" s="3496"/>
      <c r="AS13" s="3496"/>
      <c r="AT13" s="3496"/>
      <c r="AU13" s="3496"/>
      <c r="AV13" s="3496"/>
      <c r="AW13" s="3496"/>
      <c r="AX13" s="3496"/>
      <c r="AY13" s="3496"/>
      <c r="AZ13" s="3496"/>
      <c r="BA13" s="3496"/>
      <c r="BB13" s="3496"/>
      <c r="BC13" s="3496"/>
      <c r="BD13" s="3496"/>
      <c r="BE13" s="3496"/>
      <c r="BF13" s="3496"/>
      <c r="BG13" s="3496"/>
      <c r="BH13" s="3496"/>
      <c r="BI13" s="3496"/>
      <c r="BJ13" s="3496"/>
      <c r="BK13" s="3496"/>
      <c r="BL13" s="3496"/>
      <c r="BM13" s="3496"/>
      <c r="BN13" s="3496"/>
      <c r="BO13" s="3496"/>
      <c r="BP13" s="3496"/>
      <c r="BQ13" s="3496"/>
      <c r="BR13" s="3496"/>
      <c r="BS13" s="3496"/>
      <c r="BT13" s="3496"/>
      <c r="BU13" s="3496"/>
      <c r="BV13" s="3496"/>
      <c r="BW13" s="3496"/>
      <c r="BX13" s="3496"/>
      <c r="BY13" s="3496"/>
      <c r="BZ13" s="3496"/>
      <c r="CA13" s="3496"/>
      <c r="CB13" s="3496"/>
      <c r="CC13" s="3496"/>
      <c r="CD13" s="3496"/>
      <c r="CE13" s="3496"/>
      <c r="CF13" s="3496"/>
      <c r="CG13" s="3496"/>
      <c r="CH13" s="3496"/>
      <c r="CI13" s="3496"/>
      <c r="CJ13" s="3496"/>
      <c r="CK13" s="3496"/>
      <c r="CL13" s="3496"/>
      <c r="CM13" s="3496"/>
      <c r="CN13" s="3496"/>
      <c r="CO13" s="3496"/>
      <c r="CP13" s="3496"/>
      <c r="CQ13" s="3496"/>
      <c r="CR13" s="3496"/>
      <c r="CS13" s="3496"/>
      <c r="CT13" s="3496"/>
      <c r="CU13" s="3496"/>
      <c r="CV13" s="3496"/>
      <c r="CW13" s="3496"/>
      <c r="CX13" s="3496"/>
      <c r="CY13" s="3496"/>
      <c r="CZ13" s="3496"/>
      <c r="DA13" s="3496"/>
      <c r="DB13" s="3496"/>
      <c r="DC13" s="3496"/>
      <c r="DD13" s="3496"/>
      <c r="DE13" s="3496"/>
      <c r="DF13" s="3496"/>
      <c r="DG13" s="3496"/>
      <c r="DH13" s="3496"/>
      <c r="DI13" s="3496"/>
      <c r="DJ13" s="3496"/>
      <c r="DK13" s="3496"/>
      <c r="DL13" s="3496"/>
      <c r="DM13" s="3496"/>
      <c r="DN13" s="3496"/>
      <c r="DO13" s="3496"/>
      <c r="DP13" s="3496"/>
      <c r="DQ13" s="3496"/>
      <c r="DR13" s="3496"/>
      <c r="DS13" s="3496"/>
      <c r="DT13" s="3496"/>
      <c r="DU13" s="3496"/>
      <c r="DV13" s="3496"/>
      <c r="DW13" s="3496"/>
      <c r="DX13" s="3496"/>
      <c r="DY13" s="3496"/>
      <c r="DZ13" s="3496"/>
      <c r="EA13" s="3496"/>
      <c r="EB13" s="3496"/>
      <c r="EC13" s="3496"/>
      <c r="ED13" s="3496"/>
      <c r="EE13" s="3496"/>
      <c r="EF13" s="3496"/>
      <c r="EG13" s="3496"/>
      <c r="EH13" s="3496"/>
      <c r="EI13" s="3496"/>
      <c r="EJ13" s="3496"/>
      <c r="EK13" s="3496"/>
      <c r="EL13" s="3496"/>
      <c r="EM13" s="3496"/>
      <c r="EN13" s="3496"/>
      <c r="EO13" s="3496"/>
      <c r="EP13" s="3496"/>
      <c r="EQ13" s="3496"/>
      <c r="ER13" s="3496"/>
      <c r="ES13" s="3496"/>
      <c r="ET13" s="3496"/>
      <c r="EU13" s="3496"/>
      <c r="EV13" s="3496"/>
      <c r="EW13" s="3496"/>
      <c r="EX13" s="3496"/>
      <c r="EY13" s="3496"/>
      <c r="EZ13" s="3496"/>
      <c r="FA13" s="3496"/>
      <c r="FB13" s="3496"/>
      <c r="FC13" s="3496"/>
      <c r="FD13" s="3496"/>
      <c r="FE13" s="3496"/>
      <c r="FF13" s="3496"/>
      <c r="FG13" s="3496"/>
      <c r="FH13" s="3496"/>
      <c r="FI13" s="3496"/>
      <c r="FJ13" s="3496"/>
      <c r="FK13" s="3496"/>
      <c r="FL13" s="3496"/>
      <c r="FM13" s="3496"/>
      <c r="FN13" s="3496"/>
      <c r="FO13" s="3496"/>
      <c r="FP13" s="3496"/>
      <c r="FQ13" s="3496"/>
      <c r="FR13" s="3496"/>
      <c r="FS13" s="3496"/>
      <c r="FT13" s="3496"/>
      <c r="FU13" s="3496"/>
      <c r="FV13" s="3496"/>
      <c r="FW13" s="3496"/>
      <c r="FX13" s="3496"/>
      <c r="FY13" s="3496"/>
      <c r="FZ13" s="3496"/>
      <c r="GA13" s="3496"/>
      <c r="GB13" s="3496"/>
      <c r="GC13" s="3496"/>
      <c r="GD13" s="3496"/>
      <c r="GE13" s="3496"/>
      <c r="GF13" s="3496"/>
      <c r="GG13" s="3496"/>
      <c r="GH13" s="3496"/>
      <c r="GI13" s="3496"/>
      <c r="GJ13" s="3496"/>
      <c r="GK13" s="3496"/>
      <c r="GL13" s="3496"/>
      <c r="GM13" s="3496"/>
      <c r="GN13" s="3496"/>
      <c r="GO13" s="3496"/>
      <c r="GP13" s="3496"/>
      <c r="GQ13" s="3496"/>
      <c r="GR13" s="3496"/>
      <c r="GS13" s="3496"/>
      <c r="GT13" s="3496"/>
      <c r="GU13" s="3496"/>
      <c r="GV13" s="3496"/>
      <c r="GW13" s="3496"/>
      <c r="GX13" s="3496"/>
      <c r="GY13" s="3496"/>
      <c r="GZ13" s="3496"/>
      <c r="HA13" s="3496"/>
      <c r="HB13" s="3496"/>
      <c r="HC13" s="3496"/>
      <c r="HD13" s="3496"/>
      <c r="HE13" s="3496"/>
      <c r="HF13" s="3496"/>
      <c r="HG13" s="3496"/>
      <c r="HH13" s="3496"/>
      <c r="HI13" s="3496"/>
      <c r="HJ13" s="3496"/>
      <c r="HK13" s="3496"/>
      <c r="HL13" s="3496"/>
      <c r="HM13" s="3496"/>
      <c r="HN13" s="3496"/>
      <c r="HO13" s="3496"/>
      <c r="HP13" s="3496"/>
      <c r="HQ13" s="3496"/>
      <c r="HR13" s="3496"/>
      <c r="HS13" s="3496"/>
      <c r="HT13" s="3496"/>
      <c r="HU13" s="3496"/>
      <c r="HV13" s="3496"/>
      <c r="HW13" s="3496"/>
      <c r="HX13" s="3496"/>
      <c r="HY13" s="3496"/>
      <c r="HZ13" s="3496"/>
      <c r="IA13" s="3496"/>
      <c r="IB13" s="3496"/>
      <c r="IC13" s="3496"/>
      <c r="ID13" s="3496"/>
      <c r="IE13" s="3496"/>
      <c r="IF13" s="3496"/>
      <c r="IG13" s="3496"/>
      <c r="IH13" s="3496"/>
      <c r="II13" s="3496"/>
      <c r="IJ13" s="3496"/>
      <c r="IK13" s="3496"/>
      <c r="IL13" s="3496"/>
      <c r="IM13" s="3496"/>
      <c r="IN13" s="3496"/>
      <c r="IO13" s="3496"/>
      <c r="IP13" s="3496"/>
      <c r="IQ13" s="3496"/>
      <c r="IR13" s="3496"/>
      <c r="IS13" s="3496"/>
      <c r="IT13" s="3496"/>
      <c r="IU13" s="3496"/>
      <c r="IV13" s="3496"/>
      <c r="IW13" s="3496"/>
      <c r="IX13" s="3496"/>
      <c r="IY13" s="3496"/>
      <c r="IZ13" s="3496"/>
      <c r="JA13" s="3496"/>
      <c r="JB13" s="3496"/>
      <c r="JC13" s="3496"/>
      <c r="JD13" s="3496"/>
      <c r="JE13" s="3496"/>
      <c r="JF13" s="3496"/>
      <c r="JG13" s="3496"/>
      <c r="JH13" s="3496"/>
      <c r="JI13" s="3496"/>
      <c r="JJ13" s="3496"/>
      <c r="JK13" s="3496"/>
      <c r="JL13" s="3496"/>
      <c r="JM13" s="3496"/>
      <c r="JN13" s="3496"/>
      <c r="JO13" s="3496"/>
      <c r="JP13" s="3496"/>
      <c r="JQ13" s="3496"/>
      <c r="JR13" s="3496"/>
      <c r="JS13" s="3496"/>
      <c r="JT13" s="3496"/>
      <c r="JU13" s="3496"/>
      <c r="JV13" s="3496"/>
      <c r="JW13" s="3496"/>
      <c r="JX13" s="3496"/>
      <c r="JY13" s="3496"/>
      <c r="JZ13" s="3496"/>
      <c r="KA13" s="3496"/>
      <c r="KB13" s="3496"/>
      <c r="KC13" s="3496"/>
      <c r="KD13" s="3496"/>
      <c r="KE13" s="3496"/>
      <c r="KF13" s="3496"/>
      <c r="KG13" s="3496"/>
      <c r="KH13" s="3496"/>
      <c r="KI13" s="3496"/>
      <c r="KJ13" s="3496"/>
      <c r="KK13" s="3496"/>
      <c r="KL13" s="3496"/>
      <c r="KM13" s="3496"/>
      <c r="KN13" s="3496"/>
      <c r="KO13" s="3496"/>
      <c r="KP13" s="3496"/>
      <c r="KQ13" s="3496"/>
      <c r="KR13" s="3496"/>
      <c r="KS13" s="3496"/>
      <c r="KT13" s="3496"/>
      <c r="KU13" s="3496"/>
      <c r="KV13" s="3496"/>
      <c r="KW13" s="3496"/>
      <c r="KX13" s="3496"/>
      <c r="KY13" s="3496"/>
      <c r="KZ13" s="3496"/>
      <c r="LA13" s="3496"/>
      <c r="LB13" s="3496"/>
      <c r="LC13" s="3496"/>
      <c r="LD13" s="3496"/>
      <c r="LE13" s="3496"/>
      <c r="LF13" s="3496"/>
      <c r="LG13" s="3496"/>
      <c r="LH13" s="3496"/>
      <c r="LI13" s="3496"/>
      <c r="LJ13" s="3496"/>
      <c r="LK13" s="3496"/>
      <c r="LL13" s="3496"/>
      <c r="LM13" s="3496"/>
      <c r="LN13" s="3496"/>
      <c r="LO13" s="3496"/>
      <c r="LP13" s="3496"/>
      <c r="LQ13" s="3496"/>
      <c r="LR13" s="3496"/>
      <c r="LS13" s="3496"/>
      <c r="LT13" s="3496"/>
      <c r="LU13" s="3496"/>
      <c r="LV13" s="3496"/>
      <c r="LW13" s="3496"/>
      <c r="LX13" s="3496"/>
      <c r="LY13" s="3496"/>
      <c r="LZ13" s="3496"/>
      <c r="MA13" s="3496"/>
      <c r="MB13" s="3496"/>
      <c r="MC13" s="3496"/>
      <c r="MD13" s="3496"/>
      <c r="ME13" s="3496"/>
      <c r="MF13" s="3496"/>
      <c r="MG13" s="3496"/>
      <c r="MH13" s="3496"/>
      <c r="MI13" s="3496"/>
      <c r="MJ13" s="3496"/>
      <c r="MK13" s="3496"/>
      <c r="ML13" s="3496"/>
      <c r="MM13" s="3496"/>
      <c r="MN13" s="3496"/>
      <c r="MO13" s="3496"/>
      <c r="MP13" s="3496"/>
      <c r="MQ13" s="3496"/>
      <c r="MR13" s="3496"/>
      <c r="MS13" s="3496"/>
      <c r="MT13" s="3496"/>
      <c r="MU13" s="3496"/>
      <c r="MV13" s="3496"/>
      <c r="MW13" s="3496"/>
      <c r="MX13" s="3496"/>
      <c r="MY13" s="3496"/>
      <c r="MZ13" s="3496"/>
      <c r="NA13" s="3496"/>
      <c r="NB13" s="3496"/>
      <c r="NC13" s="3496"/>
      <c r="ND13" s="3496"/>
      <c r="NE13" s="3496"/>
      <c r="NF13" s="3496"/>
      <c r="NG13" s="3496"/>
      <c r="NH13" s="3496"/>
      <c r="NI13" s="3496"/>
      <c r="NJ13" s="3496"/>
      <c r="NK13" s="3496"/>
      <c r="NL13" s="3496"/>
      <c r="NM13" s="3496"/>
      <c r="NN13" s="3496"/>
      <c r="NO13" s="3496"/>
      <c r="NP13" s="3496"/>
      <c r="NQ13" s="3496"/>
      <c r="NR13" s="3496"/>
      <c r="NS13" s="3496"/>
      <c r="NT13" s="3496"/>
      <c r="NU13" s="3496"/>
      <c r="NV13" s="3496"/>
      <c r="NW13" s="3496"/>
      <c r="NX13" s="3496"/>
      <c r="NY13" s="3496"/>
      <c r="NZ13" s="3496"/>
      <c r="OA13" s="3496"/>
      <c r="OB13" s="3496"/>
      <c r="OC13" s="3496"/>
      <c r="OD13" s="3496"/>
      <c r="OE13" s="3496"/>
      <c r="OF13" s="3496"/>
      <c r="OG13" s="3496"/>
      <c r="OH13" s="3496"/>
      <c r="OI13" s="3496"/>
      <c r="OJ13" s="3496"/>
      <c r="OK13" s="3496"/>
      <c r="OL13" s="3496"/>
      <c r="OM13" s="3496"/>
      <c r="ON13" s="3496"/>
      <c r="OO13" s="3496"/>
      <c r="OP13" s="3496"/>
      <c r="OQ13" s="3496"/>
      <c r="OR13" s="3496"/>
      <c r="OS13" s="3496"/>
      <c r="OT13" s="3496"/>
      <c r="OU13" s="3496"/>
      <c r="OV13" s="3496"/>
      <c r="OW13" s="3496"/>
      <c r="OX13" s="3496"/>
      <c r="OY13" s="3496"/>
      <c r="OZ13" s="3496"/>
      <c r="PA13" s="3496"/>
      <c r="PB13" s="3496"/>
      <c r="PC13" s="3496"/>
      <c r="PD13" s="3496"/>
      <c r="PE13" s="3496"/>
      <c r="PF13" s="3496"/>
      <c r="PG13" s="3496"/>
      <c r="PH13" s="3496"/>
      <c r="PI13" s="3496"/>
      <c r="PJ13" s="3496"/>
      <c r="PK13" s="3496"/>
      <c r="PL13" s="3496"/>
      <c r="PM13" s="3496"/>
      <c r="PN13" s="3496"/>
      <c r="PO13" s="3496"/>
      <c r="PP13" s="3496"/>
      <c r="PQ13" s="3496"/>
      <c r="PR13" s="3496"/>
      <c r="PS13" s="3496"/>
      <c r="PT13" s="3496"/>
      <c r="PU13" s="3496"/>
      <c r="PV13" s="3496"/>
      <c r="PW13" s="3496"/>
      <c r="PX13" s="3496"/>
      <c r="PY13" s="3496"/>
      <c r="PZ13" s="3496"/>
      <c r="QA13" s="3496"/>
      <c r="QB13" s="3496"/>
      <c r="QC13" s="3496"/>
      <c r="QD13" s="3496"/>
      <c r="QE13" s="3496"/>
      <c r="QF13" s="3496"/>
      <c r="QG13" s="3496"/>
      <c r="QH13" s="3496"/>
      <c r="QI13" s="3496"/>
      <c r="QJ13" s="3496"/>
      <c r="QK13" s="3496"/>
      <c r="QL13" s="3496"/>
      <c r="QM13" s="3496"/>
      <c r="QN13" s="3496"/>
      <c r="QO13" s="3496"/>
      <c r="QP13" s="3496"/>
      <c r="QQ13" s="3496"/>
      <c r="QR13" s="3496"/>
      <c r="QS13" s="3496"/>
      <c r="QT13" s="3496"/>
      <c r="QU13" s="3496"/>
      <c r="QV13" s="3496"/>
      <c r="QW13" s="3496"/>
      <c r="QX13" s="3496"/>
      <c r="QY13" s="3496"/>
      <c r="QZ13" s="3496"/>
      <c r="RA13" s="3496"/>
      <c r="RB13" s="3496"/>
      <c r="RC13" s="3496"/>
      <c r="RD13" s="3496"/>
      <c r="RE13" s="3496"/>
      <c r="RF13" s="3496"/>
      <c r="RG13" s="3496"/>
      <c r="RH13" s="3496"/>
      <c r="RI13" s="3496"/>
      <c r="RJ13" s="3496"/>
      <c r="RK13" s="3496"/>
      <c r="RL13" s="3496"/>
      <c r="RM13" s="3496"/>
      <c r="RN13" s="3496"/>
      <c r="RO13" s="3496"/>
      <c r="RP13" s="3496"/>
      <c r="RQ13" s="3496"/>
      <c r="RR13" s="3496"/>
      <c r="RS13" s="3496"/>
      <c r="RT13" s="3496"/>
      <c r="RU13" s="3496"/>
      <c r="RV13" s="3496"/>
      <c r="RW13" s="3496"/>
      <c r="RX13" s="3496"/>
      <c r="RY13" s="3496"/>
      <c r="RZ13" s="3496"/>
      <c r="SA13" s="3496"/>
      <c r="SB13" s="3496"/>
      <c r="SC13" s="3496"/>
      <c r="SD13" s="3496"/>
      <c r="SE13" s="3496"/>
      <c r="SF13" s="3496"/>
      <c r="SG13" s="3496"/>
      <c r="SH13" s="3496"/>
      <c r="SI13" s="3496"/>
      <c r="SJ13" s="3496"/>
      <c r="SK13" s="3496"/>
      <c r="SL13" s="3496"/>
      <c r="SM13" s="3496"/>
      <c r="SN13" s="3496"/>
      <c r="SO13" s="3496"/>
      <c r="SP13" s="3496"/>
      <c r="SQ13" s="3496"/>
      <c r="SR13" s="3496"/>
      <c r="SS13" s="3496"/>
      <c r="ST13" s="3496"/>
      <c r="SU13" s="3496"/>
      <c r="SV13" s="3496"/>
      <c r="SW13" s="3496"/>
      <c r="SX13" s="3496"/>
      <c r="SY13" s="3496"/>
      <c r="SZ13" s="3496"/>
      <c r="TA13" s="3496"/>
      <c r="TB13" s="3496"/>
      <c r="TC13" s="3496"/>
      <c r="TD13" s="3496"/>
      <c r="TE13" s="3496"/>
      <c r="TF13" s="3496"/>
      <c r="TG13" s="3496"/>
      <c r="TH13" s="3496"/>
      <c r="TI13" s="3496"/>
      <c r="TJ13" s="3496"/>
      <c r="TK13" s="3496"/>
      <c r="TL13" s="3496"/>
      <c r="TM13" s="3496"/>
      <c r="TN13" s="3496"/>
      <c r="TO13" s="3496"/>
      <c r="TP13" s="3496"/>
      <c r="TQ13" s="3496"/>
      <c r="TR13" s="3496"/>
      <c r="TS13" s="3496"/>
      <c r="TT13" s="3496"/>
      <c r="TU13" s="3496"/>
      <c r="TV13" s="3496"/>
      <c r="TW13" s="3496"/>
      <c r="TX13" s="3496"/>
      <c r="TY13" s="3496"/>
      <c r="TZ13" s="3496"/>
      <c r="UA13" s="3496"/>
      <c r="UB13" s="3496"/>
      <c r="UC13" s="3496"/>
      <c r="UD13" s="3496"/>
      <c r="UE13" s="3496"/>
      <c r="UF13" s="3496"/>
      <c r="UG13" s="3496"/>
      <c r="UH13" s="3496"/>
      <c r="UI13" s="3496"/>
      <c r="UJ13" s="3496"/>
      <c r="UK13" s="3496"/>
      <c r="UL13" s="3496"/>
      <c r="UM13" s="3496"/>
      <c r="UN13" s="3496"/>
      <c r="UO13" s="3496"/>
      <c r="UP13" s="3496"/>
      <c r="UQ13" s="3496"/>
      <c r="UR13" s="3496"/>
      <c r="US13" s="3496"/>
      <c r="UT13" s="3496"/>
      <c r="UU13" s="3496"/>
      <c r="UV13" s="3496"/>
      <c r="UW13" s="3496"/>
      <c r="UX13" s="3496"/>
      <c r="UY13" s="3496"/>
      <c r="UZ13" s="3496"/>
      <c r="VA13" s="3496"/>
      <c r="VB13" s="3496"/>
      <c r="VC13" s="3496"/>
      <c r="VD13" s="3496"/>
      <c r="VE13" s="3496"/>
      <c r="VF13" s="3496"/>
      <c r="VG13" s="3496"/>
      <c r="VH13" s="3496"/>
      <c r="VI13" s="3496"/>
      <c r="VJ13" s="3496"/>
      <c r="VK13" s="3496"/>
      <c r="VL13" s="3496"/>
      <c r="VM13" s="3496"/>
      <c r="VN13" s="3496"/>
      <c r="VO13" s="3496"/>
      <c r="VP13" s="3496"/>
      <c r="VQ13" s="3496"/>
      <c r="VR13" s="3496"/>
      <c r="VS13" s="3496"/>
      <c r="VT13" s="3496"/>
      <c r="VU13" s="3496"/>
      <c r="VV13" s="3496"/>
      <c r="VW13" s="3496"/>
      <c r="VX13" s="3496"/>
      <c r="VY13" s="3496"/>
      <c r="VZ13" s="3496"/>
      <c r="WA13" s="3496"/>
      <c r="WB13" s="3496"/>
      <c r="WC13" s="3496"/>
      <c r="WD13" s="3496"/>
      <c r="WE13" s="3496"/>
      <c r="WF13" s="3496"/>
      <c r="WG13" s="3496"/>
      <c r="WH13" s="3496"/>
      <c r="WI13" s="3496"/>
      <c r="WJ13" s="3496"/>
      <c r="WK13" s="3496"/>
      <c r="WL13" s="3496"/>
      <c r="WM13" s="3496"/>
      <c r="WN13" s="3496"/>
      <c r="WO13" s="3496"/>
      <c r="WP13" s="3496"/>
      <c r="WQ13" s="3496"/>
      <c r="WR13" s="3496"/>
      <c r="WS13" s="3496"/>
      <c r="WT13" s="3496"/>
      <c r="WU13" s="3496"/>
      <c r="WV13" s="3496"/>
      <c r="WW13" s="3496"/>
      <c r="WX13" s="3496"/>
      <c r="WY13" s="3496"/>
      <c r="WZ13" s="3496"/>
      <c r="XA13" s="3496"/>
      <c r="XB13" s="3496"/>
      <c r="XC13" s="3496"/>
      <c r="XD13" s="3496"/>
      <c r="XE13" s="3496"/>
      <c r="XF13" s="3496"/>
      <c r="XG13" s="3496"/>
      <c r="XH13" s="3496"/>
      <c r="XI13" s="3496"/>
      <c r="XJ13" s="3496"/>
      <c r="XK13" s="3496"/>
      <c r="XL13" s="3496"/>
      <c r="XM13" s="3496"/>
      <c r="XN13" s="3496"/>
      <c r="XO13" s="3496"/>
      <c r="XP13" s="3496"/>
      <c r="XQ13" s="3496"/>
      <c r="XR13" s="3496"/>
      <c r="XS13" s="3496"/>
      <c r="XT13" s="3496"/>
      <c r="XU13" s="3496"/>
      <c r="XV13" s="3496"/>
      <c r="XW13" s="3496"/>
      <c r="XX13" s="3496"/>
      <c r="XY13" s="3496"/>
      <c r="XZ13" s="3496"/>
      <c r="YA13" s="3496"/>
      <c r="YB13" s="3496"/>
      <c r="YC13" s="3496"/>
      <c r="YD13" s="3496"/>
      <c r="YE13" s="3496"/>
      <c r="YF13" s="3496"/>
      <c r="YG13" s="3496"/>
      <c r="YH13" s="3496"/>
      <c r="YI13" s="3496"/>
      <c r="YJ13" s="3496"/>
      <c r="YK13" s="3496"/>
      <c r="YL13" s="3496"/>
      <c r="YM13" s="3496"/>
      <c r="YN13" s="3496"/>
      <c r="YO13" s="3496"/>
      <c r="YP13" s="3496"/>
      <c r="YQ13" s="3496"/>
      <c r="YR13" s="3496"/>
      <c r="YS13" s="3496"/>
      <c r="YT13" s="3496"/>
      <c r="YU13" s="3496"/>
      <c r="YV13" s="3496"/>
      <c r="YW13" s="3496"/>
      <c r="YX13" s="3496"/>
      <c r="YY13" s="3496"/>
      <c r="YZ13" s="3496"/>
      <c r="ZA13" s="3496"/>
      <c r="ZB13" s="3496"/>
      <c r="ZC13" s="3496"/>
      <c r="ZD13" s="3496"/>
      <c r="ZE13" s="3496"/>
      <c r="ZF13" s="3496"/>
      <c r="ZG13" s="3496"/>
      <c r="ZH13" s="3496"/>
      <c r="ZI13" s="3496"/>
      <c r="ZJ13" s="3496"/>
      <c r="ZK13" s="3496"/>
      <c r="ZL13" s="3496"/>
      <c r="ZM13" s="3496"/>
      <c r="ZN13" s="3496"/>
      <c r="ZO13" s="3496"/>
      <c r="ZP13" s="3496"/>
      <c r="ZQ13" s="3496"/>
      <c r="ZR13" s="3496"/>
      <c r="ZS13" s="3496"/>
      <c r="ZT13" s="3496"/>
      <c r="ZU13" s="3496"/>
      <c r="ZV13" s="3496"/>
      <c r="ZW13" s="3496"/>
      <c r="ZX13" s="3496"/>
      <c r="ZY13" s="3496"/>
      <c r="ZZ13" s="3496"/>
      <c r="AAA13" s="3496"/>
      <c r="AAB13" s="3496"/>
      <c r="AAC13" s="3496"/>
      <c r="AAD13" s="3496"/>
      <c r="AAE13" s="3496"/>
      <c r="AAF13" s="3496"/>
      <c r="AAG13" s="3496"/>
      <c r="AAH13" s="3496"/>
      <c r="AAI13" s="3496"/>
      <c r="AAJ13" s="3496"/>
      <c r="AAK13" s="3496"/>
      <c r="AAL13" s="3496"/>
      <c r="AAM13" s="3496"/>
      <c r="AAN13" s="3496"/>
      <c r="AAO13" s="3496"/>
      <c r="AAP13" s="3496"/>
      <c r="AAQ13" s="3496"/>
      <c r="AAR13" s="3496"/>
      <c r="AAS13" s="3496"/>
      <c r="AAT13" s="3496"/>
      <c r="AAU13" s="3496"/>
      <c r="AAV13" s="3496"/>
      <c r="AAW13" s="3496"/>
      <c r="AAX13" s="3496"/>
      <c r="AAY13" s="3496"/>
      <c r="AAZ13" s="3496"/>
      <c r="ABA13" s="3496"/>
      <c r="ABB13" s="3496"/>
      <c r="ABC13" s="3496"/>
      <c r="ABD13" s="3496"/>
      <c r="ABE13" s="3496"/>
      <c r="ABF13" s="3496"/>
      <c r="ABG13" s="3496"/>
      <c r="ABH13" s="3496"/>
      <c r="ABI13" s="3496"/>
      <c r="ABJ13" s="3496"/>
      <c r="ABK13" s="3496"/>
      <c r="ABL13" s="3496"/>
      <c r="ABM13" s="3496"/>
      <c r="ABN13" s="3496"/>
      <c r="ABO13" s="3496"/>
      <c r="ABP13" s="3496"/>
      <c r="ABQ13" s="3496"/>
      <c r="ABR13" s="3496"/>
      <c r="ABS13" s="3496"/>
      <c r="ABT13" s="3496"/>
      <c r="ABU13" s="3496"/>
      <c r="ABV13" s="3496"/>
      <c r="ABW13" s="3496"/>
      <c r="ABX13" s="3496"/>
      <c r="ABY13" s="3496"/>
      <c r="ABZ13" s="3496"/>
      <c r="ACA13" s="3496"/>
      <c r="ACB13" s="3496"/>
      <c r="ACC13" s="3496"/>
      <c r="ACD13" s="3496"/>
      <c r="ACE13" s="3496"/>
      <c r="ACF13" s="3496"/>
      <c r="ACG13" s="3496"/>
      <c r="ACH13" s="3496"/>
      <c r="ACI13" s="3496"/>
      <c r="ACJ13" s="3496"/>
      <c r="ACK13" s="3496"/>
      <c r="ACL13" s="3496"/>
      <c r="ACM13" s="3496"/>
      <c r="ACN13" s="3496"/>
      <c r="ACO13" s="3496"/>
      <c r="ACP13" s="3496"/>
      <c r="ACQ13" s="3496"/>
      <c r="ACR13" s="3496"/>
      <c r="ACS13" s="3496"/>
      <c r="ACT13" s="3496"/>
      <c r="ACU13" s="3496"/>
      <c r="ACV13" s="3496"/>
      <c r="ACW13" s="3496"/>
      <c r="ACX13" s="3496"/>
      <c r="ACY13" s="3496"/>
      <c r="ACZ13" s="3496"/>
      <c r="ADA13" s="3496"/>
      <c r="ADB13" s="3496"/>
      <c r="ADC13" s="3496"/>
      <c r="ADD13" s="3496"/>
      <c r="ADE13" s="3496"/>
      <c r="ADF13" s="3496"/>
      <c r="ADG13" s="3496"/>
      <c r="ADH13" s="3496"/>
      <c r="ADI13" s="3496"/>
      <c r="ADJ13" s="3496"/>
      <c r="ADK13" s="3496"/>
      <c r="ADL13" s="3496"/>
      <c r="ADM13" s="3496"/>
      <c r="ADN13" s="3496"/>
      <c r="ADO13" s="3496"/>
      <c r="ADP13" s="3496"/>
      <c r="ADQ13" s="3496"/>
      <c r="ADR13" s="3496"/>
      <c r="ADS13" s="3496"/>
      <c r="ADT13" s="3496"/>
      <c r="ADU13" s="3496"/>
      <c r="ADV13" s="3496"/>
      <c r="ADW13" s="3496"/>
      <c r="ADX13" s="3496"/>
      <c r="ADY13" s="3496"/>
      <c r="ADZ13" s="3496"/>
      <c r="AEA13" s="3496"/>
      <c r="AEB13" s="3496"/>
      <c r="AEC13" s="3496"/>
      <c r="AED13" s="3496"/>
      <c r="AEE13" s="3496"/>
      <c r="AEF13" s="3496"/>
      <c r="AEG13" s="3496"/>
      <c r="AEH13" s="3496"/>
      <c r="AEI13" s="3496"/>
      <c r="AEJ13" s="3496"/>
      <c r="AEK13" s="3496"/>
      <c r="AEL13" s="3496"/>
      <c r="AEM13" s="3496"/>
      <c r="AEN13" s="3496"/>
      <c r="AEO13" s="3496"/>
      <c r="AEP13" s="3496"/>
      <c r="AEQ13" s="3496"/>
      <c r="AER13" s="3496"/>
      <c r="AES13" s="3496"/>
      <c r="AET13" s="3496"/>
      <c r="AEU13" s="3496"/>
      <c r="AEV13" s="3496"/>
      <c r="AEW13" s="3496"/>
      <c r="AEX13" s="3496"/>
      <c r="AEY13" s="3496"/>
      <c r="AEZ13" s="3496"/>
      <c r="AFA13" s="3496"/>
      <c r="AFB13" s="3496"/>
      <c r="AFC13" s="3496"/>
      <c r="AFD13" s="3496"/>
      <c r="AFE13" s="3496"/>
      <c r="AFF13" s="3496"/>
      <c r="AFG13" s="3496"/>
      <c r="AFH13" s="3496"/>
      <c r="AFI13" s="3496"/>
      <c r="AFJ13" s="3496"/>
      <c r="AFK13" s="3496"/>
      <c r="AFL13" s="3496"/>
      <c r="AFM13" s="3496"/>
      <c r="AFN13" s="3496"/>
      <c r="AFO13" s="3496"/>
      <c r="AFP13" s="3496"/>
      <c r="AFQ13" s="3496"/>
      <c r="AFR13" s="3496"/>
      <c r="AFS13" s="3496"/>
      <c r="AFT13" s="3496"/>
      <c r="AFU13" s="3496"/>
      <c r="AFV13" s="3496"/>
      <c r="AFW13" s="3496"/>
      <c r="AFX13" s="3496"/>
      <c r="AFY13" s="3496"/>
      <c r="AFZ13" s="3496"/>
      <c r="AGA13" s="3496"/>
      <c r="AGB13" s="3496"/>
      <c r="AGC13" s="3496"/>
      <c r="AGD13" s="3496"/>
      <c r="AGE13" s="3496"/>
      <c r="AGF13" s="3496"/>
      <c r="AGG13" s="3496"/>
      <c r="AGH13" s="3496"/>
      <c r="AGI13" s="3496"/>
      <c r="AGJ13" s="3496"/>
      <c r="AGK13" s="3496"/>
      <c r="AGL13" s="3496"/>
      <c r="AGM13" s="3496"/>
      <c r="AGN13" s="3496"/>
      <c r="AGO13" s="3496"/>
      <c r="AGP13" s="3496"/>
      <c r="AGQ13" s="3496"/>
      <c r="AGR13" s="3496"/>
      <c r="AGS13" s="3496"/>
      <c r="AGT13" s="3496"/>
      <c r="AGU13" s="3496"/>
      <c r="AGV13" s="3496"/>
      <c r="AGW13" s="3496"/>
      <c r="AGX13" s="3496"/>
      <c r="AGY13" s="3496"/>
      <c r="AGZ13" s="3496"/>
      <c r="AHA13" s="3496"/>
      <c r="AHB13" s="3496"/>
      <c r="AHC13" s="3496"/>
      <c r="AHD13" s="3496"/>
      <c r="AHE13" s="3496"/>
      <c r="AHF13" s="3496"/>
      <c r="AHG13" s="3496"/>
      <c r="AHH13" s="3496"/>
      <c r="AHI13" s="3496"/>
      <c r="AHJ13" s="3496"/>
      <c r="AHK13" s="3496"/>
      <c r="AHL13" s="3496"/>
      <c r="AHM13" s="3496"/>
      <c r="AHN13" s="3496"/>
      <c r="AHO13" s="3496"/>
      <c r="AHP13" s="3496"/>
      <c r="AHQ13" s="3496"/>
      <c r="AHR13" s="3496"/>
      <c r="AHS13" s="3496"/>
      <c r="AHT13" s="3496"/>
      <c r="AHU13" s="3496"/>
      <c r="AHV13" s="3496"/>
      <c r="AHW13" s="3496"/>
      <c r="AHX13" s="3496"/>
      <c r="AHY13" s="3496"/>
      <c r="AHZ13" s="3496"/>
      <c r="AIA13" s="3496"/>
      <c r="AIB13" s="3496"/>
      <c r="AIC13" s="3496"/>
      <c r="AID13" s="3496"/>
      <c r="AIE13" s="3496"/>
      <c r="AIF13" s="3496"/>
      <c r="AIG13" s="3496"/>
      <c r="AIH13" s="3496"/>
      <c r="AII13" s="3496"/>
      <c r="AIJ13" s="3496"/>
      <c r="AIK13" s="3496"/>
      <c r="AIL13" s="3496"/>
      <c r="AIM13" s="3496"/>
      <c r="AIN13" s="3496"/>
      <c r="AIO13" s="3496"/>
      <c r="AIP13" s="3496"/>
      <c r="AIQ13" s="3496"/>
      <c r="AIR13" s="3496"/>
      <c r="AIS13" s="3496"/>
      <c r="AIT13" s="3496"/>
      <c r="AIU13" s="3496"/>
      <c r="AIV13" s="3496"/>
      <c r="AIW13" s="3496"/>
      <c r="AIX13" s="3496"/>
      <c r="AIY13" s="3496"/>
      <c r="AIZ13" s="3496"/>
      <c r="AJA13" s="3496"/>
      <c r="AJB13" s="3496"/>
      <c r="AJC13" s="3496"/>
      <c r="AJD13" s="3496"/>
      <c r="AJE13" s="3496"/>
      <c r="AJF13" s="3496"/>
      <c r="AJG13" s="3496"/>
      <c r="AJH13" s="3496"/>
      <c r="AJI13" s="3496"/>
      <c r="AJJ13" s="3496"/>
      <c r="AJK13" s="3496"/>
      <c r="AJL13" s="3496"/>
      <c r="AJM13" s="3496"/>
      <c r="AJN13" s="3496"/>
      <c r="AJO13" s="3496"/>
      <c r="AJP13" s="3496"/>
      <c r="AJQ13" s="3496"/>
      <c r="AJR13" s="3496"/>
      <c r="AJS13" s="3496"/>
      <c r="AJT13" s="3496"/>
      <c r="AJU13" s="3496"/>
      <c r="AJV13" s="3496"/>
      <c r="AJW13" s="3496"/>
      <c r="AJX13" s="3496"/>
      <c r="AJY13" s="3496"/>
      <c r="AJZ13" s="3496"/>
      <c r="AKA13" s="3496"/>
      <c r="AKB13" s="3496"/>
      <c r="AKC13" s="3496"/>
      <c r="AKD13" s="3496"/>
      <c r="AKE13" s="3496"/>
      <c r="AKF13" s="3496"/>
      <c r="AKG13" s="3496"/>
      <c r="AKH13" s="3496"/>
      <c r="AKI13" s="3496"/>
      <c r="AKJ13" s="3496"/>
      <c r="AKK13" s="3496"/>
      <c r="AKL13" s="3496"/>
      <c r="AKM13" s="3496"/>
      <c r="AKN13" s="3496"/>
      <c r="AKO13" s="3496"/>
      <c r="AKP13" s="3496"/>
      <c r="AKQ13" s="3496"/>
      <c r="AKR13" s="3496"/>
      <c r="AKS13" s="3496"/>
      <c r="AKT13" s="3496"/>
      <c r="AKU13" s="3496"/>
      <c r="AKV13" s="3496"/>
      <c r="AKW13" s="3496"/>
      <c r="AKX13" s="3496"/>
      <c r="AKY13" s="3496"/>
      <c r="AKZ13" s="3496"/>
      <c r="ALA13" s="3496"/>
      <c r="ALB13" s="3496"/>
      <c r="ALC13" s="3496"/>
      <c r="ALD13" s="3496"/>
      <c r="ALE13" s="3496"/>
      <c r="ALF13" s="3496"/>
      <c r="ALG13" s="3496"/>
      <c r="ALH13" s="3496"/>
      <c r="ALI13" s="3496"/>
      <c r="ALJ13" s="3496"/>
      <c r="ALK13" s="3496"/>
      <c r="ALL13" s="3496"/>
      <c r="ALM13" s="3496"/>
      <c r="ALN13" s="3496"/>
      <c r="ALO13" s="3496"/>
      <c r="ALP13" s="3496"/>
      <c r="ALQ13" s="3496"/>
      <c r="ALR13" s="3496"/>
      <c r="ALS13" s="3496"/>
      <c r="ALT13" s="3496"/>
      <c r="ALU13" s="3496"/>
      <c r="ALV13" s="3496"/>
      <c r="ALW13" s="3496"/>
      <c r="ALX13" s="3496"/>
      <c r="ALY13" s="3496"/>
      <c r="ALZ13" s="3496"/>
      <c r="AMA13" s="3496"/>
      <c r="AMB13" s="3496"/>
      <c r="AMC13" s="3496"/>
      <c r="AMD13" s="3496"/>
      <c r="AME13" s="3496"/>
      <c r="AMF13" s="3496"/>
      <c r="AMG13" s="3496"/>
      <c r="AMH13" s="3496"/>
      <c r="AMI13" s="3496"/>
      <c r="AMJ13" s="3496"/>
      <c r="AMK13" s="3496"/>
      <c r="AML13" s="3496"/>
      <c r="AMM13" s="3496"/>
      <c r="AMN13" s="3496"/>
      <c r="AMO13" s="3496"/>
      <c r="AMP13" s="3496"/>
      <c r="AMQ13" s="3496"/>
      <c r="AMR13" s="3496"/>
      <c r="AMS13" s="3496"/>
      <c r="AMT13" s="3496"/>
      <c r="AMU13" s="3496"/>
      <c r="AMV13" s="3496"/>
      <c r="AMW13" s="3496"/>
      <c r="AMX13" s="3496"/>
      <c r="AMY13" s="3496"/>
      <c r="AMZ13" s="3496"/>
      <c r="ANA13" s="3496"/>
      <c r="ANB13" s="3496"/>
      <c r="ANC13" s="3496"/>
      <c r="AND13" s="3496"/>
      <c r="ANE13" s="3496"/>
      <c r="ANF13" s="3496"/>
      <c r="ANG13" s="3496"/>
      <c r="ANH13" s="3496"/>
      <c r="ANI13" s="3496"/>
      <c r="ANJ13" s="3496"/>
      <c r="ANK13" s="3496"/>
      <c r="ANL13" s="3496"/>
      <c r="ANM13" s="3496"/>
      <c r="ANN13" s="3496"/>
      <c r="ANO13" s="3496"/>
      <c r="ANP13" s="3496"/>
      <c r="ANQ13" s="3496"/>
      <c r="ANR13" s="3496"/>
      <c r="ANS13" s="3496"/>
      <c r="ANT13" s="3496"/>
      <c r="ANU13" s="3496"/>
      <c r="ANV13" s="3496"/>
      <c r="ANW13" s="3496"/>
      <c r="ANX13" s="3496"/>
      <c r="ANY13" s="3496"/>
      <c r="ANZ13" s="3496"/>
      <c r="AOA13" s="3496"/>
      <c r="AOB13" s="3496"/>
      <c r="AOC13" s="3496"/>
      <c r="AOD13" s="3496"/>
      <c r="AOE13" s="3496"/>
      <c r="AOF13" s="3496"/>
      <c r="AOG13" s="3496"/>
      <c r="AOH13" s="3496"/>
      <c r="AOI13" s="3496"/>
      <c r="AOJ13" s="3496"/>
      <c r="AOK13" s="3496"/>
      <c r="AOL13" s="3496"/>
      <c r="AOM13" s="3496"/>
      <c r="AON13" s="3496"/>
      <c r="AOO13" s="3496"/>
      <c r="AOP13" s="3496"/>
      <c r="AOQ13" s="3496"/>
      <c r="AOR13" s="3496"/>
      <c r="AOS13" s="3496"/>
      <c r="AOT13" s="3496"/>
      <c r="AOU13" s="3496"/>
      <c r="AOV13" s="3496"/>
      <c r="AOW13" s="3496"/>
      <c r="AOX13" s="3496"/>
      <c r="AOY13" s="3496"/>
      <c r="AOZ13" s="3496"/>
      <c r="APA13" s="3496"/>
      <c r="APB13" s="3496"/>
      <c r="APC13" s="3496"/>
      <c r="APD13" s="3496"/>
      <c r="APE13" s="3496"/>
      <c r="APF13" s="3496"/>
      <c r="APG13" s="3496"/>
      <c r="APH13" s="3496"/>
      <c r="API13" s="3496"/>
      <c r="APJ13" s="3496"/>
      <c r="APK13" s="3496"/>
      <c r="APL13" s="3496"/>
      <c r="APM13" s="3496"/>
      <c r="APN13" s="3496"/>
      <c r="APO13" s="3496"/>
      <c r="APP13" s="3496"/>
      <c r="APQ13" s="3496"/>
      <c r="APR13" s="3496"/>
      <c r="APS13" s="3496"/>
      <c r="APT13" s="3496"/>
      <c r="APU13" s="3496"/>
      <c r="APV13" s="3496"/>
      <c r="APW13" s="3496"/>
      <c r="APX13" s="3496"/>
      <c r="APY13" s="3496"/>
      <c r="APZ13" s="3496"/>
      <c r="AQA13" s="3496"/>
      <c r="AQB13" s="3496"/>
      <c r="AQC13" s="3496"/>
      <c r="AQD13" s="3496"/>
      <c r="AQE13" s="3496"/>
      <c r="AQF13" s="3496"/>
      <c r="AQG13" s="3496"/>
      <c r="AQH13" s="3496"/>
      <c r="AQI13" s="3496"/>
      <c r="AQJ13" s="3496"/>
      <c r="AQK13" s="3496"/>
      <c r="AQL13" s="3496"/>
      <c r="AQM13" s="3496"/>
      <c r="AQN13" s="3496"/>
      <c r="AQO13" s="3496"/>
      <c r="AQP13" s="3496"/>
      <c r="AQQ13" s="3496"/>
      <c r="AQR13" s="3496"/>
      <c r="AQS13" s="3496"/>
      <c r="AQT13" s="3496"/>
      <c r="AQU13" s="3496"/>
      <c r="AQV13" s="3496"/>
      <c r="AQW13" s="3496"/>
      <c r="AQX13" s="3496"/>
      <c r="AQY13" s="3496"/>
      <c r="AQZ13" s="3496"/>
      <c r="ARA13" s="3496"/>
      <c r="ARB13" s="3496"/>
      <c r="ARC13" s="3496"/>
      <c r="ARD13" s="3496"/>
      <c r="ARE13" s="3496"/>
      <c r="ARF13" s="3496"/>
      <c r="ARG13" s="3496"/>
      <c r="ARH13" s="3496"/>
      <c r="ARI13" s="3496"/>
      <c r="ARJ13" s="3496"/>
      <c r="ARK13" s="3496"/>
      <c r="ARL13" s="3496"/>
      <c r="ARM13" s="3496"/>
      <c r="ARN13" s="3496"/>
      <c r="ARO13" s="3496"/>
      <c r="ARP13" s="3496"/>
      <c r="ARQ13" s="3496"/>
      <c r="ARR13" s="3496"/>
      <c r="ARS13" s="3496"/>
      <c r="ART13" s="3496"/>
      <c r="ARU13" s="3496"/>
      <c r="ARV13" s="3496"/>
      <c r="ARW13" s="3496"/>
      <c r="ARX13" s="3496"/>
      <c r="ARY13" s="3496"/>
      <c r="ARZ13" s="3496"/>
      <c r="ASA13" s="3496"/>
      <c r="ASB13" s="3496"/>
      <c r="ASC13" s="3496"/>
      <c r="ASD13" s="3496"/>
      <c r="ASE13" s="3496"/>
      <c r="ASF13" s="3496"/>
      <c r="ASG13" s="3496"/>
      <c r="ASH13" s="3496"/>
      <c r="ASI13" s="3496"/>
      <c r="ASJ13" s="3496"/>
      <c r="ASK13" s="3496"/>
      <c r="ASL13" s="3496"/>
      <c r="ASM13" s="3496"/>
      <c r="ASN13" s="3496"/>
      <c r="ASO13" s="3496"/>
      <c r="ASP13" s="3496"/>
      <c r="ASQ13" s="3496"/>
      <c r="ASR13" s="3496"/>
      <c r="ASS13" s="3496"/>
      <c r="AST13" s="3496"/>
      <c r="ASU13" s="3496"/>
      <c r="ASV13" s="3496"/>
      <c r="ASW13" s="3496"/>
      <c r="ASX13" s="3496"/>
      <c r="ASY13" s="3496"/>
      <c r="ASZ13" s="3496"/>
      <c r="ATA13" s="3496"/>
      <c r="ATB13" s="3496"/>
      <c r="ATC13" s="3496"/>
      <c r="ATD13" s="3496"/>
      <c r="ATE13" s="3496"/>
      <c r="ATF13" s="3496"/>
      <c r="ATG13" s="3496"/>
      <c r="ATH13" s="3496"/>
      <c r="ATI13" s="3496"/>
      <c r="ATJ13" s="3496"/>
      <c r="ATK13" s="3496"/>
      <c r="ATL13" s="3496"/>
      <c r="ATM13" s="3496"/>
      <c r="ATN13" s="3496"/>
      <c r="ATO13" s="3496"/>
      <c r="ATP13" s="3496"/>
      <c r="ATQ13" s="3496"/>
      <c r="ATR13" s="3496"/>
      <c r="ATS13" s="3496"/>
      <c r="ATT13" s="3496"/>
      <c r="ATU13" s="3496"/>
      <c r="ATV13" s="3496"/>
      <c r="ATW13" s="3496"/>
      <c r="ATX13" s="3496"/>
      <c r="ATY13" s="3496"/>
      <c r="ATZ13" s="3496"/>
      <c r="AUA13" s="3496"/>
      <c r="AUB13" s="3496"/>
      <c r="AUC13" s="3496"/>
      <c r="AUD13" s="3496"/>
      <c r="AUE13" s="3496"/>
      <c r="AUF13" s="3496"/>
      <c r="AUG13" s="3496"/>
      <c r="AUH13" s="3496"/>
      <c r="AUI13" s="3496"/>
      <c r="AUJ13" s="3496"/>
      <c r="AUK13" s="3496"/>
      <c r="AUL13" s="3496"/>
      <c r="AUM13" s="3496"/>
      <c r="AUN13" s="3496"/>
      <c r="AUO13" s="3496"/>
      <c r="AUP13" s="3496"/>
      <c r="AUQ13" s="3496"/>
      <c r="AUR13" s="3496"/>
      <c r="AUS13" s="3496"/>
      <c r="AUT13" s="3496"/>
      <c r="AUU13" s="3496"/>
      <c r="AUV13" s="3496"/>
      <c r="AUW13" s="3496"/>
      <c r="AUX13" s="3496"/>
      <c r="AUY13" s="3496"/>
      <c r="AUZ13" s="3496"/>
      <c r="AVA13" s="3496"/>
      <c r="AVB13" s="3496"/>
      <c r="AVC13" s="3496"/>
      <c r="AVD13" s="3496"/>
      <c r="AVE13" s="3496"/>
      <c r="AVF13" s="3496"/>
      <c r="AVG13" s="3496"/>
      <c r="AVH13" s="3496"/>
      <c r="AVI13" s="3496"/>
      <c r="AVJ13" s="3496"/>
      <c r="AVK13" s="3496"/>
      <c r="AVL13" s="3496"/>
      <c r="AVM13" s="3496"/>
      <c r="AVN13" s="3496"/>
      <c r="AVO13" s="3496"/>
      <c r="AVP13" s="3496"/>
      <c r="AVQ13" s="3496"/>
      <c r="AVR13" s="3496"/>
      <c r="AVS13" s="3496"/>
      <c r="AVT13" s="3496"/>
      <c r="AVU13" s="3496"/>
      <c r="AVV13" s="3496"/>
      <c r="AVW13" s="3496"/>
      <c r="AVX13" s="3496"/>
      <c r="AVY13" s="3496"/>
      <c r="AVZ13" s="3496"/>
      <c r="AWA13" s="3496"/>
      <c r="AWB13" s="3496"/>
      <c r="AWC13" s="3496"/>
      <c r="AWD13" s="3496"/>
      <c r="AWE13" s="3496"/>
      <c r="AWF13" s="3496"/>
      <c r="AWG13" s="3496"/>
      <c r="AWH13" s="3496"/>
      <c r="AWI13" s="3496"/>
      <c r="AWJ13" s="3496"/>
      <c r="AWK13" s="3496"/>
      <c r="AWL13" s="3496"/>
      <c r="AWM13" s="3496"/>
      <c r="AWN13" s="3496"/>
      <c r="AWO13" s="3496"/>
      <c r="AWP13" s="3496"/>
      <c r="AWQ13" s="3496"/>
      <c r="AWR13" s="3496"/>
      <c r="AWS13" s="3496"/>
      <c r="AWT13" s="3496"/>
      <c r="AWU13" s="3496"/>
      <c r="AWV13" s="3496"/>
      <c r="AWW13" s="3496"/>
      <c r="AWX13" s="3496"/>
      <c r="AWY13" s="3496"/>
      <c r="AWZ13" s="3496"/>
      <c r="AXA13" s="3496"/>
      <c r="AXB13" s="3496"/>
      <c r="AXC13" s="3496"/>
      <c r="AXD13" s="3496"/>
      <c r="AXE13" s="3496"/>
      <c r="AXF13" s="3496"/>
      <c r="AXG13" s="3496"/>
      <c r="AXH13" s="3496"/>
      <c r="AXI13" s="3496"/>
      <c r="AXJ13" s="3496"/>
      <c r="AXK13" s="3496"/>
      <c r="AXL13" s="3496"/>
      <c r="AXM13" s="3496"/>
      <c r="AXN13" s="3496"/>
      <c r="AXO13" s="3496"/>
      <c r="AXP13" s="3496"/>
      <c r="AXQ13" s="3496"/>
      <c r="AXR13" s="3496"/>
      <c r="AXS13" s="3496"/>
      <c r="AXT13" s="3496"/>
      <c r="AXU13" s="3496"/>
      <c r="AXV13" s="3496"/>
      <c r="AXW13" s="3496"/>
      <c r="AXX13" s="3496"/>
      <c r="AXY13" s="3496"/>
      <c r="AXZ13" s="3496"/>
      <c r="AYA13" s="3496"/>
      <c r="AYB13" s="3496"/>
      <c r="AYC13" s="3496"/>
      <c r="AYD13" s="3496"/>
      <c r="AYE13" s="3496"/>
      <c r="AYF13" s="3496"/>
      <c r="AYG13" s="3496"/>
      <c r="AYH13" s="3496"/>
      <c r="AYI13" s="3496"/>
      <c r="AYJ13" s="3496"/>
      <c r="AYK13" s="3496"/>
      <c r="AYL13" s="3496"/>
      <c r="AYM13" s="3496"/>
      <c r="AYN13" s="3496"/>
      <c r="AYO13" s="3496"/>
      <c r="AYP13" s="3496"/>
      <c r="AYQ13" s="3496"/>
      <c r="AYR13" s="3496"/>
      <c r="AYS13" s="3496"/>
      <c r="AYT13" s="3496"/>
      <c r="AYU13" s="3496"/>
      <c r="AYV13" s="3496"/>
      <c r="AYW13" s="3496"/>
      <c r="AYX13" s="3496"/>
      <c r="AYY13" s="3496"/>
      <c r="AYZ13" s="3496"/>
      <c r="AZA13" s="3496"/>
      <c r="AZB13" s="3496"/>
      <c r="AZC13" s="3496"/>
      <c r="AZD13" s="3496"/>
      <c r="AZE13" s="3496"/>
      <c r="AZF13" s="3496"/>
      <c r="AZG13" s="3496"/>
      <c r="AZH13" s="3496"/>
      <c r="AZI13" s="3496"/>
      <c r="AZJ13" s="3496"/>
      <c r="AZK13" s="3496"/>
      <c r="AZL13" s="3496"/>
      <c r="AZM13" s="3496"/>
      <c r="AZN13" s="3496"/>
      <c r="AZO13" s="3496"/>
      <c r="AZP13" s="3496"/>
      <c r="AZQ13" s="3496"/>
      <c r="AZR13" s="3496"/>
      <c r="AZS13" s="3496"/>
      <c r="AZT13" s="3496"/>
      <c r="AZU13" s="3496"/>
      <c r="AZV13" s="3496"/>
      <c r="AZW13" s="3496"/>
      <c r="AZX13" s="3496"/>
      <c r="AZY13" s="3496"/>
      <c r="AZZ13" s="3496"/>
      <c r="BAA13" s="3496"/>
      <c r="BAB13" s="3496"/>
      <c r="BAC13" s="3496"/>
      <c r="BAD13" s="3496"/>
      <c r="BAE13" s="3496"/>
      <c r="BAF13" s="3496"/>
      <c r="BAG13" s="3496"/>
      <c r="BAH13" s="3496"/>
      <c r="BAI13" s="3496"/>
      <c r="BAJ13" s="3496"/>
      <c r="BAK13" s="3496"/>
      <c r="BAL13" s="3496"/>
      <c r="BAM13" s="3496"/>
      <c r="BAN13" s="3496"/>
      <c r="BAO13" s="3496"/>
      <c r="BAP13" s="3496"/>
      <c r="BAQ13" s="3496"/>
      <c r="BAR13" s="3496"/>
      <c r="BAS13" s="3496"/>
      <c r="BAT13" s="3496"/>
      <c r="BAU13" s="3496"/>
      <c r="BAV13" s="3496"/>
      <c r="BAW13" s="3496"/>
      <c r="BAX13" s="3496"/>
      <c r="BAY13" s="3496"/>
      <c r="BAZ13" s="3496"/>
      <c r="BBA13" s="3496"/>
      <c r="BBB13" s="3496"/>
      <c r="BBC13" s="3496"/>
      <c r="BBD13" s="3496"/>
      <c r="BBE13" s="3496"/>
      <c r="BBF13" s="3496"/>
      <c r="BBG13" s="3496"/>
      <c r="BBH13" s="3496"/>
      <c r="BBI13" s="3496"/>
      <c r="BBJ13" s="3496"/>
      <c r="BBK13" s="3496"/>
      <c r="BBL13" s="3496"/>
      <c r="BBM13" s="3496"/>
      <c r="BBN13" s="3496"/>
      <c r="BBO13" s="3496"/>
      <c r="BBP13" s="3496"/>
      <c r="BBQ13" s="3496"/>
      <c r="BBR13" s="3496"/>
      <c r="BBS13" s="3496"/>
      <c r="BBT13" s="3496"/>
      <c r="BBU13" s="3496"/>
      <c r="BBV13" s="3496"/>
      <c r="BBW13" s="3496"/>
      <c r="BBX13" s="3496"/>
      <c r="BBY13" s="3496"/>
      <c r="BBZ13" s="3496"/>
      <c r="BCA13" s="3496"/>
      <c r="BCB13" s="3496"/>
      <c r="BCC13" s="3496"/>
      <c r="BCD13" s="3496"/>
      <c r="BCE13" s="3496"/>
      <c r="BCF13" s="3496"/>
      <c r="BCG13" s="3496"/>
      <c r="BCH13" s="3496"/>
      <c r="BCI13" s="3496"/>
      <c r="BCJ13" s="3496"/>
      <c r="BCK13" s="3496"/>
      <c r="BCL13" s="3496"/>
      <c r="BCM13" s="3496"/>
      <c r="BCN13" s="3496"/>
      <c r="BCO13" s="3496"/>
      <c r="BCP13" s="3496"/>
      <c r="BCQ13" s="3496"/>
      <c r="BCR13" s="3496"/>
      <c r="BCS13" s="3496"/>
      <c r="BCT13" s="3496"/>
      <c r="BCU13" s="3496"/>
      <c r="BCV13" s="3496"/>
      <c r="BCW13" s="3496"/>
      <c r="BCX13" s="3496"/>
      <c r="BCY13" s="3496"/>
      <c r="BCZ13" s="3496"/>
      <c r="BDA13" s="3496"/>
      <c r="BDB13" s="3496"/>
      <c r="BDC13" s="3496"/>
      <c r="BDD13" s="3496"/>
      <c r="BDE13" s="3496"/>
      <c r="BDF13" s="3496"/>
      <c r="BDG13" s="3496"/>
      <c r="BDH13" s="3496"/>
      <c r="BDI13" s="3496"/>
      <c r="BDJ13" s="3496"/>
      <c r="BDK13" s="3496"/>
      <c r="BDL13" s="3496"/>
      <c r="BDM13" s="3496"/>
      <c r="BDN13" s="3496"/>
      <c r="BDO13" s="3496"/>
      <c r="BDP13" s="3496"/>
      <c r="BDQ13" s="3496"/>
      <c r="BDR13" s="3496"/>
      <c r="BDS13" s="3496"/>
      <c r="BDT13" s="3496"/>
      <c r="BDU13" s="3496"/>
      <c r="BDV13" s="3496"/>
      <c r="BDW13" s="3496"/>
      <c r="BDX13" s="3496"/>
      <c r="BDY13" s="3496"/>
      <c r="BDZ13" s="3496"/>
      <c r="BEA13" s="3496"/>
      <c r="BEB13" s="3496"/>
      <c r="BEC13" s="3496"/>
      <c r="BED13" s="3496"/>
      <c r="BEE13" s="3496"/>
      <c r="BEF13" s="3496"/>
      <c r="BEG13" s="3496"/>
      <c r="BEH13" s="3496"/>
      <c r="BEI13" s="3496"/>
      <c r="BEJ13" s="3496"/>
      <c r="BEK13" s="3496"/>
      <c r="BEL13" s="3496"/>
      <c r="BEM13" s="3496"/>
      <c r="BEN13" s="3496"/>
      <c r="BEO13" s="3496"/>
      <c r="BEP13" s="3496"/>
      <c r="BEQ13" s="3496"/>
      <c r="BER13" s="3496"/>
      <c r="BES13" s="3496"/>
      <c r="BET13" s="3496"/>
      <c r="BEU13" s="3496"/>
      <c r="BEV13" s="3496"/>
      <c r="BEW13" s="3496"/>
      <c r="BEX13" s="3496"/>
      <c r="BEY13" s="3496"/>
      <c r="BEZ13" s="3496"/>
      <c r="BFA13" s="3496"/>
      <c r="BFB13" s="3496"/>
      <c r="BFC13" s="3496"/>
      <c r="BFD13" s="3496"/>
      <c r="BFE13" s="3496"/>
      <c r="BFF13" s="3496"/>
      <c r="BFG13" s="3496"/>
      <c r="BFH13" s="3496"/>
      <c r="BFI13" s="3496"/>
      <c r="BFJ13" s="3496"/>
      <c r="BFK13" s="3496"/>
      <c r="BFL13" s="3496"/>
      <c r="BFM13" s="3496"/>
      <c r="BFN13" s="3496"/>
      <c r="BFO13" s="3496"/>
      <c r="BFP13" s="3496"/>
      <c r="BFQ13" s="3496"/>
      <c r="BFR13" s="3496"/>
      <c r="BFS13" s="3496"/>
      <c r="BFT13" s="3496"/>
      <c r="BFU13" s="3496"/>
      <c r="BFV13" s="3496"/>
      <c r="BFW13" s="3496"/>
      <c r="BFX13" s="3496"/>
      <c r="BFY13" s="3496"/>
      <c r="BFZ13" s="3496"/>
      <c r="BGA13" s="3496"/>
      <c r="BGB13" s="3496"/>
      <c r="BGC13" s="3496"/>
      <c r="BGD13" s="3496"/>
      <c r="BGE13" s="3496"/>
      <c r="BGF13" s="3496"/>
      <c r="BGG13" s="3496"/>
      <c r="BGH13" s="3496"/>
      <c r="BGI13" s="3496"/>
      <c r="BGJ13" s="3496"/>
      <c r="BGK13" s="3496"/>
      <c r="BGL13" s="3496"/>
      <c r="BGM13" s="3496"/>
      <c r="BGN13" s="3496"/>
      <c r="BGO13" s="3496"/>
      <c r="BGP13" s="3496"/>
      <c r="BGQ13" s="3496"/>
      <c r="BGR13" s="3496"/>
      <c r="BGS13" s="3496"/>
      <c r="BGT13" s="3496"/>
      <c r="BGU13" s="3496"/>
      <c r="BGV13" s="3496"/>
      <c r="BGW13" s="3496"/>
      <c r="BGX13" s="3496"/>
      <c r="BGY13" s="3496"/>
      <c r="BGZ13" s="3496"/>
      <c r="BHA13" s="3496"/>
      <c r="BHB13" s="3496"/>
      <c r="BHC13" s="3496"/>
      <c r="BHD13" s="3496"/>
      <c r="BHE13" s="3496"/>
      <c r="BHF13" s="3496"/>
      <c r="BHG13" s="3496"/>
      <c r="BHH13" s="3496"/>
      <c r="BHI13" s="3496"/>
      <c r="BHJ13" s="3496"/>
      <c r="BHK13" s="3496"/>
      <c r="BHL13" s="3496"/>
      <c r="BHM13" s="3496"/>
      <c r="BHN13" s="3496"/>
      <c r="BHO13" s="3496"/>
      <c r="BHP13" s="3496"/>
      <c r="BHQ13" s="3496"/>
      <c r="BHR13" s="3496"/>
      <c r="BHS13" s="3496"/>
      <c r="BHT13" s="3496"/>
      <c r="BHU13" s="3496"/>
      <c r="BHV13" s="3496"/>
      <c r="BHW13" s="3496"/>
      <c r="BHX13" s="3496"/>
      <c r="BHY13" s="3496"/>
      <c r="BHZ13" s="3496"/>
      <c r="BIA13" s="3496"/>
      <c r="BIB13" s="3496"/>
      <c r="BIC13" s="3496"/>
      <c r="BID13" s="3496"/>
      <c r="BIE13" s="3496"/>
      <c r="BIF13" s="3496"/>
      <c r="BIG13" s="3496"/>
      <c r="BIH13" s="3496"/>
      <c r="BII13" s="3496"/>
      <c r="BIJ13" s="3496"/>
      <c r="BIK13" s="3496"/>
      <c r="BIL13" s="3496"/>
      <c r="BIM13" s="3496"/>
      <c r="BIN13" s="3496"/>
      <c r="BIO13" s="3496"/>
      <c r="BIP13" s="3496"/>
      <c r="BIQ13" s="3496"/>
      <c r="BIR13" s="3496"/>
      <c r="BIS13" s="3496"/>
      <c r="BIT13" s="3496"/>
      <c r="BIU13" s="3496"/>
      <c r="BIV13" s="3496"/>
      <c r="BIW13" s="3496"/>
      <c r="BIX13" s="3496"/>
      <c r="BIY13" s="3496"/>
      <c r="BIZ13" s="3496"/>
      <c r="BJA13" s="3496"/>
      <c r="BJB13" s="3496"/>
      <c r="BJC13" s="3496"/>
      <c r="BJD13" s="3496"/>
      <c r="BJE13" s="3496"/>
      <c r="BJF13" s="3496"/>
      <c r="BJG13" s="3496"/>
      <c r="BJH13" s="3496"/>
      <c r="BJI13" s="3496"/>
      <c r="BJJ13" s="3496"/>
      <c r="BJK13" s="3496"/>
      <c r="BJL13" s="3496"/>
      <c r="BJM13" s="3496"/>
      <c r="BJN13" s="3496"/>
      <c r="BJO13" s="3496"/>
      <c r="BJP13" s="3496"/>
      <c r="BJQ13" s="3496"/>
      <c r="BJR13" s="3496"/>
      <c r="BJS13" s="3496"/>
      <c r="BJT13" s="3496"/>
      <c r="BJU13" s="3496"/>
      <c r="BJV13" s="3496"/>
      <c r="BJW13" s="3496"/>
      <c r="BJX13" s="3496"/>
      <c r="BJY13" s="3496"/>
      <c r="BJZ13" s="3496"/>
      <c r="BKA13" s="3496"/>
      <c r="BKB13" s="3496"/>
      <c r="BKC13" s="3496"/>
      <c r="BKD13" s="3496"/>
      <c r="BKE13" s="3496"/>
      <c r="BKF13" s="3496"/>
      <c r="BKG13" s="3496"/>
      <c r="BKH13" s="3496"/>
      <c r="BKI13" s="3496"/>
      <c r="BKJ13" s="3496"/>
      <c r="BKK13" s="3496"/>
      <c r="BKL13" s="3496"/>
      <c r="BKM13" s="3496"/>
      <c r="BKN13" s="3496"/>
      <c r="BKO13" s="3496"/>
      <c r="BKP13" s="3496"/>
      <c r="BKQ13" s="3496"/>
      <c r="BKR13" s="3496"/>
      <c r="BKS13" s="3496"/>
      <c r="BKT13" s="3496"/>
      <c r="BKU13" s="3496"/>
      <c r="BKV13" s="3496"/>
      <c r="BKW13" s="3496"/>
      <c r="BKX13" s="3496"/>
      <c r="BKY13" s="3496"/>
      <c r="BKZ13" s="3496"/>
      <c r="BLA13" s="3496"/>
      <c r="BLB13" s="3496"/>
      <c r="BLC13" s="3496"/>
      <c r="BLD13" s="3496"/>
      <c r="BLE13" s="3496"/>
      <c r="BLF13" s="3496"/>
      <c r="BLG13" s="3496"/>
      <c r="BLH13" s="3496"/>
      <c r="BLI13" s="3496"/>
      <c r="BLJ13" s="3496"/>
      <c r="BLK13" s="3496"/>
      <c r="BLL13" s="3496"/>
      <c r="BLM13" s="3496"/>
      <c r="BLN13" s="3496"/>
      <c r="BLO13" s="3496"/>
      <c r="BLP13" s="3496"/>
      <c r="BLQ13" s="3496"/>
      <c r="BLR13" s="3496"/>
      <c r="BLS13" s="3496"/>
      <c r="BLT13" s="3496"/>
      <c r="BLU13" s="3496"/>
      <c r="BLV13" s="3496"/>
      <c r="BLW13" s="3496"/>
      <c r="BLX13" s="3496"/>
      <c r="BLY13" s="3496"/>
      <c r="BLZ13" s="3496"/>
      <c r="BMA13" s="3496"/>
      <c r="BMB13" s="3496"/>
      <c r="BMC13" s="3496"/>
      <c r="BMD13" s="3496"/>
      <c r="BME13" s="3496"/>
      <c r="BMF13" s="3496"/>
      <c r="BMG13" s="3496"/>
      <c r="BMH13" s="3496"/>
      <c r="BMI13" s="3496"/>
      <c r="BMJ13" s="3496"/>
      <c r="BMK13" s="3496"/>
      <c r="BML13" s="3496"/>
      <c r="BMM13" s="3496"/>
      <c r="BMN13" s="3496"/>
      <c r="BMO13" s="3496"/>
      <c r="BMP13" s="3496"/>
      <c r="BMQ13" s="3496"/>
      <c r="BMR13" s="3496"/>
      <c r="BMS13" s="3496"/>
      <c r="BMT13" s="3496"/>
      <c r="BMU13" s="3496"/>
      <c r="BMV13" s="3496"/>
      <c r="BMW13" s="3496"/>
      <c r="BMX13" s="3496"/>
      <c r="BMY13" s="3496"/>
      <c r="BMZ13" s="3496"/>
      <c r="BNA13" s="3496"/>
      <c r="BNB13" s="3496"/>
      <c r="BNC13" s="3496"/>
      <c r="BND13" s="3496"/>
      <c r="BNE13" s="3496"/>
      <c r="BNF13" s="3496"/>
      <c r="BNG13" s="3496"/>
      <c r="BNH13" s="3496"/>
      <c r="BNI13" s="3496"/>
      <c r="BNJ13" s="3496"/>
      <c r="BNK13" s="3496"/>
      <c r="BNL13" s="3496"/>
      <c r="BNM13" s="3496"/>
      <c r="BNN13" s="3496"/>
      <c r="BNO13" s="3496"/>
      <c r="BNP13" s="3496"/>
      <c r="BNQ13" s="3496"/>
      <c r="BNR13" s="3496"/>
      <c r="BNS13" s="3496"/>
      <c r="BNT13" s="3496"/>
      <c r="BNU13" s="3496"/>
      <c r="BNV13" s="3496"/>
      <c r="BNW13" s="3496"/>
      <c r="BNX13" s="3496"/>
      <c r="BNY13" s="3496"/>
      <c r="BNZ13" s="3496"/>
      <c r="BOA13" s="3496"/>
      <c r="BOB13" s="3496"/>
      <c r="BOC13" s="3496"/>
      <c r="BOD13" s="3496"/>
      <c r="BOE13" s="3496"/>
      <c r="BOF13" s="3496"/>
      <c r="BOG13" s="3496"/>
      <c r="BOH13" s="3496"/>
      <c r="BOI13" s="3496"/>
      <c r="BOJ13" s="3496"/>
      <c r="BOK13" s="3496"/>
      <c r="BOL13" s="3496"/>
      <c r="BOM13" s="3496"/>
      <c r="BON13" s="3496"/>
      <c r="BOO13" s="3496"/>
      <c r="BOP13" s="3496"/>
      <c r="BOQ13" s="3496"/>
      <c r="BOR13" s="3496"/>
      <c r="BOS13" s="3496"/>
      <c r="BOT13" s="3496"/>
      <c r="BOU13" s="3496"/>
      <c r="BOV13" s="3496"/>
      <c r="BOW13" s="3496"/>
      <c r="BOX13" s="3496"/>
      <c r="BOY13" s="3496"/>
      <c r="BOZ13" s="3496"/>
      <c r="BPA13" s="3496"/>
      <c r="BPB13" s="3496"/>
      <c r="BPC13" s="3496"/>
      <c r="BPD13" s="3496"/>
      <c r="BPE13" s="3496"/>
      <c r="BPF13" s="3496"/>
      <c r="BPG13" s="3496"/>
      <c r="BPH13" s="3496"/>
      <c r="BPI13" s="3496"/>
      <c r="BPJ13" s="3496"/>
      <c r="BPK13" s="3496"/>
      <c r="BPL13" s="3496"/>
      <c r="BPM13" s="3496"/>
      <c r="BPN13" s="3496"/>
      <c r="BPO13" s="3496"/>
      <c r="BPP13" s="3496"/>
      <c r="BPQ13" s="3496"/>
      <c r="BPR13" s="3496"/>
      <c r="BPS13" s="3496"/>
      <c r="BPT13" s="3496"/>
      <c r="BPU13" s="3496"/>
      <c r="BPV13" s="3496"/>
      <c r="BPW13" s="3496"/>
      <c r="BPX13" s="3496"/>
      <c r="BPY13" s="3496"/>
      <c r="BPZ13" s="3496"/>
      <c r="BQA13" s="3496"/>
      <c r="BQB13" s="3496"/>
      <c r="BQC13" s="3496"/>
      <c r="BQD13" s="3496"/>
      <c r="BQE13" s="3496"/>
      <c r="BQF13" s="3496"/>
      <c r="BQG13" s="3496"/>
      <c r="BQH13" s="3496"/>
      <c r="BQI13" s="3496"/>
      <c r="BQJ13" s="3496"/>
      <c r="BQK13" s="3496"/>
      <c r="BQL13" s="3496"/>
      <c r="BQM13" s="3496"/>
      <c r="BQN13" s="3496"/>
      <c r="BQO13" s="3496"/>
      <c r="BQP13" s="3496"/>
      <c r="BQQ13" s="3496"/>
      <c r="BQR13" s="3496"/>
      <c r="BQS13" s="3496"/>
      <c r="BQT13" s="3496"/>
      <c r="BQU13" s="3496"/>
      <c r="BQV13" s="3496"/>
      <c r="BQW13" s="3496"/>
      <c r="BQX13" s="3496"/>
      <c r="BQY13" s="3496"/>
      <c r="BQZ13" s="3496"/>
      <c r="BRA13" s="3496"/>
      <c r="BRB13" s="3496"/>
      <c r="BRC13" s="3496"/>
      <c r="BRD13" s="3496"/>
      <c r="BRE13" s="3496"/>
      <c r="BRF13" s="3496"/>
      <c r="BRG13" s="3496"/>
      <c r="BRH13" s="3496"/>
      <c r="BRI13" s="3496"/>
      <c r="BRJ13" s="3496"/>
      <c r="BRK13" s="3496"/>
      <c r="BRL13" s="3496"/>
      <c r="BRM13" s="3496"/>
      <c r="BRN13" s="3496"/>
      <c r="BRO13" s="3496"/>
      <c r="BRP13" s="3496"/>
      <c r="BRQ13" s="3496"/>
      <c r="BRR13" s="3496"/>
      <c r="BRS13" s="3496"/>
      <c r="BRT13" s="3496"/>
      <c r="BRU13" s="3496"/>
      <c r="BRV13" s="3496"/>
      <c r="BRW13" s="3496"/>
      <c r="BRX13" s="3496"/>
      <c r="BRY13" s="3496"/>
      <c r="BRZ13" s="3496"/>
      <c r="BSA13" s="3496"/>
      <c r="BSB13" s="3496"/>
      <c r="BSC13" s="3496"/>
      <c r="BSD13" s="3496"/>
      <c r="BSE13" s="3496"/>
      <c r="BSF13" s="3496"/>
      <c r="BSG13" s="3496"/>
      <c r="BSH13" s="3496"/>
      <c r="BSI13" s="3496"/>
      <c r="BSJ13" s="3496"/>
      <c r="BSK13" s="3496"/>
      <c r="BSL13" s="3496"/>
      <c r="BSM13" s="3496"/>
      <c r="BSN13" s="3496"/>
      <c r="BSO13" s="3496"/>
      <c r="BSP13" s="3496"/>
      <c r="BSQ13" s="3496"/>
      <c r="BSR13" s="3496"/>
      <c r="BSS13" s="3496"/>
      <c r="BST13" s="3496"/>
      <c r="BSU13" s="3496"/>
      <c r="BSV13" s="3496"/>
      <c r="BSW13" s="3496"/>
      <c r="BSX13" s="3496"/>
      <c r="BSY13" s="3496"/>
      <c r="BSZ13" s="3496"/>
      <c r="BTA13" s="3496"/>
      <c r="BTB13" s="3496"/>
      <c r="BTC13" s="3496"/>
      <c r="BTD13" s="3496"/>
      <c r="BTE13" s="3496"/>
      <c r="BTF13" s="3496"/>
      <c r="BTG13" s="3496"/>
      <c r="BTH13" s="3496"/>
      <c r="BTI13" s="3496"/>
      <c r="BTJ13" s="3496"/>
      <c r="BTK13" s="3496"/>
      <c r="BTL13" s="3496"/>
      <c r="BTM13" s="3496"/>
      <c r="BTN13" s="3496"/>
      <c r="BTO13" s="3496"/>
      <c r="BTP13" s="3496"/>
      <c r="BTQ13" s="3496"/>
      <c r="BTR13" s="3496"/>
      <c r="BTS13" s="3496"/>
      <c r="BTT13" s="3496"/>
      <c r="BTU13" s="3496"/>
      <c r="BTV13" s="3496"/>
      <c r="BTW13" s="3496"/>
      <c r="BTX13" s="3496"/>
      <c r="BTY13" s="3496"/>
      <c r="BTZ13" s="3496"/>
      <c r="BUA13" s="3496"/>
      <c r="BUB13" s="3496"/>
      <c r="BUC13" s="3496"/>
      <c r="BUD13" s="3496"/>
      <c r="BUE13" s="3496"/>
      <c r="BUF13" s="3496"/>
      <c r="BUG13" s="3496"/>
      <c r="BUH13" s="3496"/>
      <c r="BUI13" s="3496"/>
      <c r="BUJ13" s="3496"/>
      <c r="BUK13" s="3496"/>
      <c r="BUL13" s="3496"/>
      <c r="BUM13" s="3496"/>
      <c r="BUN13" s="3496"/>
      <c r="BUO13" s="3496"/>
      <c r="BUP13" s="3496"/>
      <c r="BUQ13" s="3496"/>
      <c r="BUR13" s="3496"/>
      <c r="BUS13" s="3496"/>
      <c r="BUT13" s="3496"/>
      <c r="BUU13" s="3496"/>
      <c r="BUV13" s="3496"/>
      <c r="BUW13" s="3496"/>
      <c r="BUX13" s="3496"/>
      <c r="BUY13" s="3496"/>
      <c r="BUZ13" s="3496"/>
      <c r="BVA13" s="3496"/>
      <c r="BVB13" s="3496"/>
      <c r="BVC13" s="3496"/>
      <c r="BVD13" s="3496"/>
      <c r="BVE13" s="3496"/>
      <c r="BVF13" s="3496"/>
      <c r="BVG13" s="3496"/>
      <c r="BVH13" s="3496"/>
      <c r="BVI13" s="3496"/>
      <c r="BVJ13" s="3496"/>
      <c r="BVK13" s="3496"/>
      <c r="BVL13" s="3496"/>
      <c r="BVM13" s="3496"/>
      <c r="BVN13" s="3496"/>
      <c r="BVO13" s="3496"/>
      <c r="BVP13" s="3496"/>
      <c r="BVQ13" s="3496"/>
      <c r="BVR13" s="3496"/>
      <c r="BVS13" s="3496"/>
      <c r="BVT13" s="3496"/>
      <c r="BVU13" s="3496"/>
      <c r="BVV13" s="3496"/>
      <c r="BVW13" s="3496"/>
      <c r="BVX13" s="3496"/>
      <c r="BVY13" s="3496"/>
      <c r="BVZ13" s="3496"/>
      <c r="BWA13" s="3496"/>
      <c r="BWB13" s="3496"/>
      <c r="BWC13" s="3496"/>
      <c r="BWD13" s="3496"/>
      <c r="BWE13" s="3496"/>
      <c r="BWF13" s="3496"/>
      <c r="BWG13" s="3496"/>
      <c r="BWH13" s="3496"/>
      <c r="BWI13" s="3496"/>
      <c r="BWJ13" s="3496"/>
      <c r="BWK13" s="3496"/>
      <c r="BWL13" s="3496"/>
      <c r="BWM13" s="3496"/>
      <c r="BWN13" s="3496"/>
      <c r="BWO13" s="3496"/>
      <c r="BWP13" s="3496"/>
      <c r="BWQ13" s="3496"/>
      <c r="BWR13" s="3496"/>
      <c r="BWS13" s="3496"/>
      <c r="BWT13" s="3496"/>
      <c r="BWU13" s="3496"/>
      <c r="BWV13" s="3496"/>
      <c r="BWW13" s="3496"/>
      <c r="BWX13" s="3496"/>
      <c r="BWY13" s="3496"/>
      <c r="BWZ13" s="3496"/>
      <c r="BXA13" s="3496"/>
      <c r="BXB13" s="3496"/>
      <c r="BXC13" s="3496"/>
      <c r="BXD13" s="3496"/>
      <c r="BXE13" s="3496"/>
      <c r="BXF13" s="3496"/>
      <c r="BXG13" s="3496"/>
      <c r="BXH13" s="3496"/>
      <c r="BXI13" s="3496"/>
      <c r="BXJ13" s="3496"/>
      <c r="BXK13" s="3496"/>
      <c r="BXL13" s="3496"/>
      <c r="BXM13" s="3496"/>
      <c r="BXN13" s="3496"/>
      <c r="BXO13" s="3496"/>
      <c r="BXP13" s="3496"/>
      <c r="BXQ13" s="3496"/>
      <c r="BXR13" s="3496"/>
      <c r="BXS13" s="3496"/>
      <c r="BXT13" s="3496"/>
      <c r="BXU13" s="3496"/>
      <c r="BXV13" s="3496"/>
      <c r="BXW13" s="3496"/>
      <c r="BXX13" s="3496"/>
      <c r="BXY13" s="3496"/>
      <c r="BXZ13" s="3496"/>
      <c r="BYA13" s="3496"/>
      <c r="BYB13" s="3496"/>
      <c r="BYC13" s="3496"/>
      <c r="BYD13" s="3496"/>
      <c r="BYE13" s="3496"/>
      <c r="BYF13" s="3496"/>
      <c r="BYG13" s="3496"/>
      <c r="BYH13" s="3496"/>
      <c r="BYI13" s="3496"/>
      <c r="BYJ13" s="3496"/>
      <c r="BYK13" s="3496"/>
      <c r="BYL13" s="3496"/>
      <c r="BYM13" s="3496"/>
      <c r="BYN13" s="3496"/>
      <c r="BYO13" s="3496"/>
      <c r="BYP13" s="3496"/>
      <c r="BYQ13" s="3496"/>
      <c r="BYR13" s="3496"/>
      <c r="BYS13" s="3496"/>
      <c r="BYT13" s="3496"/>
      <c r="BYU13" s="3496"/>
      <c r="BYV13" s="3496"/>
      <c r="BYW13" s="3496"/>
      <c r="BYX13" s="3496"/>
      <c r="BYY13" s="3496"/>
      <c r="BYZ13" s="3496"/>
      <c r="BZA13" s="3496"/>
      <c r="BZB13" s="3496"/>
      <c r="BZC13" s="3496"/>
      <c r="BZD13" s="3496"/>
      <c r="BZE13" s="3496"/>
      <c r="BZF13" s="3496"/>
      <c r="BZG13" s="3496"/>
      <c r="BZH13" s="3496"/>
      <c r="BZI13" s="3496"/>
      <c r="BZJ13" s="3496"/>
      <c r="BZK13" s="3496"/>
      <c r="BZL13" s="3496"/>
      <c r="BZM13" s="3496"/>
      <c r="BZN13" s="3496"/>
      <c r="BZO13" s="3496"/>
      <c r="BZP13" s="3496"/>
      <c r="BZQ13" s="3496"/>
      <c r="BZR13" s="3496"/>
      <c r="BZS13" s="3496"/>
      <c r="BZT13" s="3496"/>
      <c r="BZU13" s="3496"/>
      <c r="BZV13" s="3496"/>
      <c r="BZW13" s="3496"/>
      <c r="BZX13" s="3496"/>
      <c r="BZY13" s="3496"/>
      <c r="BZZ13" s="3496"/>
      <c r="CAA13" s="3496"/>
      <c r="CAB13" s="3496"/>
      <c r="CAC13" s="3496"/>
      <c r="CAD13" s="3496"/>
      <c r="CAE13" s="3496"/>
      <c r="CAF13" s="3496"/>
      <c r="CAG13" s="3496"/>
      <c r="CAH13" s="3496"/>
      <c r="CAI13" s="3496"/>
      <c r="CAJ13" s="3496"/>
      <c r="CAK13" s="3496"/>
      <c r="CAL13" s="3496"/>
      <c r="CAM13" s="3496"/>
      <c r="CAN13" s="3496"/>
      <c r="CAO13" s="3496"/>
      <c r="CAP13" s="3496"/>
      <c r="CAQ13" s="3496"/>
      <c r="CAR13" s="3496"/>
      <c r="CAS13" s="3496"/>
      <c r="CAT13" s="3496"/>
      <c r="CAU13" s="3496"/>
      <c r="CAV13" s="3496"/>
      <c r="CAW13" s="3496"/>
      <c r="CAX13" s="3496"/>
      <c r="CAY13" s="3496"/>
      <c r="CAZ13" s="3496"/>
      <c r="CBA13" s="3496"/>
      <c r="CBB13" s="3496"/>
      <c r="CBC13" s="3496"/>
      <c r="CBD13" s="3496"/>
      <c r="CBE13" s="3496"/>
      <c r="CBF13" s="3496"/>
      <c r="CBG13" s="3496"/>
      <c r="CBH13" s="3496"/>
      <c r="CBI13" s="3496"/>
      <c r="CBJ13" s="3496"/>
      <c r="CBK13" s="3496"/>
      <c r="CBL13" s="3496"/>
      <c r="CBM13" s="3496"/>
      <c r="CBN13" s="3496"/>
      <c r="CBO13" s="3496"/>
      <c r="CBP13" s="3496"/>
      <c r="CBQ13" s="3496"/>
      <c r="CBR13" s="3496"/>
      <c r="CBS13" s="3496"/>
      <c r="CBT13" s="3496"/>
      <c r="CBU13" s="3496"/>
      <c r="CBV13" s="3496"/>
      <c r="CBW13" s="3496"/>
      <c r="CBX13" s="3496"/>
      <c r="CBY13" s="3496"/>
      <c r="CBZ13" s="3496"/>
      <c r="CCA13" s="3496"/>
      <c r="CCB13" s="3496"/>
      <c r="CCC13" s="3496"/>
      <c r="CCD13" s="3496"/>
      <c r="CCE13" s="3496"/>
      <c r="CCF13" s="3496"/>
      <c r="CCG13" s="3496"/>
      <c r="CCH13" s="3496"/>
      <c r="CCI13" s="3496"/>
      <c r="CCJ13" s="3496"/>
      <c r="CCK13" s="3496"/>
      <c r="CCL13" s="3496"/>
      <c r="CCM13" s="3496"/>
      <c r="CCN13" s="3496"/>
      <c r="CCO13" s="3496"/>
      <c r="CCP13" s="3496"/>
      <c r="CCQ13" s="3496"/>
      <c r="CCR13" s="3496"/>
      <c r="CCS13" s="3496"/>
      <c r="CCT13" s="3496"/>
      <c r="CCU13" s="3496"/>
      <c r="CCV13" s="3496"/>
      <c r="CCW13" s="3496"/>
      <c r="CCX13" s="3496"/>
      <c r="CCY13" s="3496"/>
      <c r="CCZ13" s="3496"/>
      <c r="CDA13" s="3496"/>
      <c r="CDB13" s="3496"/>
      <c r="CDC13" s="3496"/>
      <c r="CDD13" s="3496"/>
      <c r="CDE13" s="3496"/>
      <c r="CDF13" s="3496"/>
      <c r="CDG13" s="3496"/>
      <c r="CDH13" s="3496"/>
      <c r="CDI13" s="3496"/>
      <c r="CDJ13" s="3496"/>
      <c r="CDK13" s="3496"/>
      <c r="CDL13" s="3496"/>
      <c r="CDM13" s="3496"/>
      <c r="CDN13" s="3496"/>
      <c r="CDO13" s="3496"/>
      <c r="CDP13" s="3496"/>
      <c r="CDQ13" s="3496"/>
      <c r="CDR13" s="3496"/>
      <c r="CDS13" s="3496"/>
      <c r="CDT13" s="3496"/>
      <c r="CDU13" s="3496"/>
      <c r="CDV13" s="3496"/>
      <c r="CDW13" s="3496"/>
      <c r="CDX13" s="3496"/>
      <c r="CDY13" s="3496"/>
      <c r="CDZ13" s="3496"/>
      <c r="CEA13" s="3496"/>
      <c r="CEB13" s="3496"/>
      <c r="CEC13" s="3496"/>
      <c r="CED13" s="3496"/>
      <c r="CEE13" s="3496"/>
      <c r="CEF13" s="3496"/>
      <c r="CEG13" s="3496"/>
      <c r="CEH13" s="3496"/>
      <c r="CEI13" s="3496"/>
      <c r="CEJ13" s="3496"/>
      <c r="CEK13" s="3496"/>
      <c r="CEL13" s="3496"/>
      <c r="CEM13" s="3496"/>
      <c r="CEN13" s="3496"/>
      <c r="CEO13" s="3496"/>
      <c r="CEP13" s="3496"/>
      <c r="CEQ13" s="3496"/>
      <c r="CER13" s="3496"/>
      <c r="CES13" s="3496"/>
      <c r="CET13" s="3496"/>
      <c r="CEU13" s="3496"/>
      <c r="CEV13" s="3496"/>
      <c r="CEW13" s="3496"/>
      <c r="CEX13" s="3496"/>
      <c r="CEY13" s="3496"/>
      <c r="CEZ13" s="3496"/>
      <c r="CFA13" s="3496"/>
      <c r="CFB13" s="3496"/>
      <c r="CFC13" s="3496"/>
      <c r="CFD13" s="3496"/>
      <c r="CFE13" s="3496"/>
      <c r="CFF13" s="3496"/>
      <c r="CFG13" s="3496"/>
      <c r="CFH13" s="3496"/>
      <c r="CFI13" s="3496"/>
      <c r="CFJ13" s="3496"/>
      <c r="CFK13" s="3496"/>
      <c r="CFL13" s="3496"/>
      <c r="CFM13" s="3496"/>
      <c r="CFN13" s="3496"/>
      <c r="CFO13" s="3496"/>
      <c r="CFP13" s="3496"/>
      <c r="CFQ13" s="3496"/>
      <c r="CFR13" s="3496"/>
      <c r="CFS13" s="3496"/>
      <c r="CFT13" s="3496"/>
      <c r="CFU13" s="3496"/>
      <c r="CFV13" s="3496"/>
      <c r="CFW13" s="3496"/>
      <c r="CFX13" s="3496"/>
      <c r="CFY13" s="3496"/>
      <c r="CFZ13" s="3496"/>
      <c r="CGA13" s="3496"/>
      <c r="CGB13" s="3496"/>
      <c r="CGC13" s="3496"/>
      <c r="CGD13" s="3496"/>
      <c r="CGE13" s="3496"/>
      <c r="CGF13" s="3496"/>
      <c r="CGG13" s="3496"/>
      <c r="CGH13" s="3496"/>
      <c r="CGI13" s="3496"/>
      <c r="CGJ13" s="3496"/>
      <c r="CGK13" s="3496"/>
      <c r="CGL13" s="3496"/>
      <c r="CGM13" s="3496"/>
      <c r="CGN13" s="3496"/>
      <c r="CGO13" s="3496"/>
      <c r="CGP13" s="3496"/>
      <c r="CGQ13" s="3496"/>
      <c r="CGR13" s="3496"/>
      <c r="CGS13" s="3496"/>
      <c r="CGT13" s="3496"/>
      <c r="CGU13" s="3496"/>
      <c r="CGV13" s="3496"/>
      <c r="CGW13" s="3496"/>
      <c r="CGX13" s="3496"/>
      <c r="CGY13" s="3496"/>
      <c r="CGZ13" s="3496"/>
      <c r="CHA13" s="3496"/>
      <c r="CHB13" s="3496"/>
      <c r="CHC13" s="3496"/>
      <c r="CHD13" s="3496"/>
      <c r="CHE13" s="3496"/>
      <c r="CHF13" s="3496"/>
      <c r="CHG13" s="3496"/>
      <c r="CHH13" s="3496"/>
      <c r="CHI13" s="3496"/>
      <c r="CHJ13" s="3496"/>
      <c r="CHK13" s="3496"/>
      <c r="CHL13" s="3496"/>
      <c r="CHM13" s="3496"/>
      <c r="CHN13" s="3496"/>
      <c r="CHO13" s="3496"/>
      <c r="CHP13" s="3496"/>
      <c r="CHQ13" s="3496"/>
      <c r="CHR13" s="3496"/>
      <c r="CHS13" s="3496"/>
      <c r="CHT13" s="3496"/>
      <c r="CHU13" s="3496"/>
      <c r="CHV13" s="3496"/>
      <c r="CHW13" s="3496"/>
      <c r="CHX13" s="3496"/>
      <c r="CHY13" s="3496"/>
      <c r="CHZ13" s="3496"/>
      <c r="CIA13" s="3496"/>
      <c r="CIB13" s="3496"/>
      <c r="CIC13" s="3496"/>
      <c r="CID13" s="3496"/>
      <c r="CIE13" s="3496"/>
      <c r="CIF13" s="3496"/>
      <c r="CIG13" s="3496"/>
      <c r="CIH13" s="3496"/>
      <c r="CII13" s="3496"/>
      <c r="CIJ13" s="3496"/>
      <c r="CIK13" s="3496"/>
      <c r="CIL13" s="3496"/>
      <c r="CIM13" s="3496"/>
      <c r="CIN13" s="3496"/>
      <c r="CIO13" s="3496"/>
      <c r="CIP13" s="3496"/>
      <c r="CIQ13" s="3496"/>
      <c r="CIR13" s="3496"/>
      <c r="CIS13" s="3496"/>
      <c r="CIT13" s="3496"/>
      <c r="CIU13" s="3496"/>
      <c r="CIV13" s="3496"/>
      <c r="CIW13" s="3496"/>
      <c r="CIX13" s="3496"/>
      <c r="CIY13" s="3496"/>
      <c r="CIZ13" s="3496"/>
      <c r="CJA13" s="3496"/>
      <c r="CJB13" s="3496"/>
      <c r="CJC13" s="3496"/>
      <c r="CJD13" s="3496"/>
      <c r="CJE13" s="3496"/>
      <c r="CJF13" s="3496"/>
      <c r="CJG13" s="3496"/>
      <c r="CJH13" s="3496"/>
      <c r="CJI13" s="3496"/>
      <c r="CJJ13" s="3496"/>
      <c r="CJK13" s="3496"/>
      <c r="CJL13" s="3496"/>
      <c r="CJM13" s="3496"/>
      <c r="CJN13" s="3496"/>
      <c r="CJO13" s="3496"/>
      <c r="CJP13" s="3496"/>
      <c r="CJQ13" s="3496"/>
      <c r="CJR13" s="3496"/>
      <c r="CJS13" s="3496"/>
      <c r="CJT13" s="3496"/>
      <c r="CJU13" s="3496"/>
      <c r="CJV13" s="3496"/>
      <c r="CJW13" s="3496"/>
      <c r="CJX13" s="3496"/>
      <c r="CJY13" s="3496"/>
      <c r="CJZ13" s="3496"/>
      <c r="CKA13" s="3496"/>
      <c r="CKB13" s="3496"/>
      <c r="CKC13" s="3496"/>
      <c r="CKD13" s="3496"/>
      <c r="CKE13" s="3496"/>
      <c r="CKF13" s="3496"/>
      <c r="CKG13" s="3496"/>
      <c r="CKH13" s="3496"/>
      <c r="CKI13" s="3496"/>
      <c r="CKJ13" s="3496"/>
      <c r="CKK13" s="3496"/>
      <c r="CKL13" s="3496"/>
      <c r="CKM13" s="3496"/>
      <c r="CKN13" s="3496"/>
      <c r="CKO13" s="3496"/>
      <c r="CKP13" s="3496"/>
      <c r="CKQ13" s="3496"/>
      <c r="CKR13" s="3496"/>
      <c r="CKS13" s="3496"/>
      <c r="CKT13" s="3496"/>
      <c r="CKU13" s="3496"/>
      <c r="CKV13" s="3496"/>
      <c r="CKW13" s="3496"/>
      <c r="CKX13" s="3496"/>
      <c r="CKY13" s="3496"/>
      <c r="CKZ13" s="3496"/>
      <c r="CLA13" s="3496"/>
      <c r="CLB13" s="3496"/>
      <c r="CLC13" s="3496"/>
      <c r="CLD13" s="3496"/>
      <c r="CLE13" s="3496"/>
      <c r="CLF13" s="3496"/>
      <c r="CLG13" s="3496"/>
      <c r="CLH13" s="3496"/>
      <c r="CLI13" s="3496"/>
      <c r="CLJ13" s="3496"/>
      <c r="CLK13" s="3496"/>
      <c r="CLL13" s="3496"/>
      <c r="CLM13" s="3496"/>
      <c r="CLN13" s="3496"/>
      <c r="CLO13" s="3496"/>
      <c r="CLP13" s="3496"/>
      <c r="CLQ13" s="3496"/>
      <c r="CLR13" s="3496"/>
      <c r="CLS13" s="3496"/>
      <c r="CLT13" s="3496"/>
      <c r="CLU13" s="3496"/>
      <c r="CLV13" s="3496"/>
      <c r="CLW13" s="3496"/>
      <c r="CLX13" s="3496"/>
      <c r="CLY13" s="3496"/>
      <c r="CLZ13" s="3496"/>
      <c r="CMA13" s="3496"/>
      <c r="CMB13" s="3496"/>
      <c r="CMC13" s="3496"/>
      <c r="CMD13" s="3496"/>
      <c r="CME13" s="3496"/>
      <c r="CMF13" s="3496"/>
      <c r="CMG13" s="3496"/>
      <c r="CMH13" s="3496"/>
      <c r="CMI13" s="3496"/>
      <c r="CMJ13" s="3496"/>
      <c r="CMK13" s="3496"/>
      <c r="CML13" s="3496"/>
      <c r="CMM13" s="3496"/>
      <c r="CMN13" s="3496"/>
      <c r="CMO13" s="3496"/>
      <c r="CMP13" s="3496"/>
      <c r="CMQ13" s="3496"/>
      <c r="CMR13" s="3496"/>
      <c r="CMS13" s="3496"/>
      <c r="CMT13" s="3496"/>
      <c r="CMU13" s="3496"/>
      <c r="CMV13" s="3496"/>
      <c r="CMW13" s="3496"/>
      <c r="CMX13" s="3496"/>
      <c r="CMY13" s="3496"/>
      <c r="CMZ13" s="3496"/>
      <c r="CNA13" s="3496"/>
      <c r="CNB13" s="3496"/>
      <c r="CNC13" s="3496"/>
      <c r="CND13" s="3496"/>
      <c r="CNE13" s="3496"/>
      <c r="CNF13" s="3496"/>
      <c r="CNG13" s="3496"/>
      <c r="CNH13" s="3496"/>
      <c r="CNI13" s="3496"/>
      <c r="CNJ13" s="3496"/>
      <c r="CNK13" s="3496"/>
      <c r="CNL13" s="3496"/>
      <c r="CNM13" s="3496"/>
      <c r="CNN13" s="3496"/>
      <c r="CNO13" s="3496"/>
      <c r="CNP13" s="3496"/>
      <c r="CNQ13" s="3496"/>
      <c r="CNR13" s="3496"/>
      <c r="CNS13" s="3496"/>
      <c r="CNT13" s="3496"/>
      <c r="CNU13" s="3496"/>
      <c r="CNV13" s="3496"/>
      <c r="CNW13" s="3496"/>
      <c r="CNX13" s="3496"/>
      <c r="CNY13" s="3496"/>
      <c r="CNZ13" s="3496"/>
      <c r="COA13" s="3496"/>
      <c r="COB13" s="3496"/>
      <c r="COC13" s="3496"/>
      <c r="COD13" s="3496"/>
      <c r="COE13" s="3496"/>
      <c r="COF13" s="3496"/>
      <c r="COG13" s="3496"/>
      <c r="COH13" s="3496"/>
      <c r="COI13" s="3496"/>
      <c r="COJ13" s="3496"/>
      <c r="COK13" s="3496"/>
      <c r="COL13" s="3496"/>
      <c r="COM13" s="3496"/>
      <c r="CON13" s="3496"/>
      <c r="COO13" s="3496"/>
      <c r="COP13" s="3496"/>
      <c r="COQ13" s="3496"/>
      <c r="COR13" s="3496"/>
      <c r="COS13" s="3496"/>
      <c r="COT13" s="3496"/>
      <c r="COU13" s="3496"/>
      <c r="COV13" s="3496"/>
      <c r="COW13" s="3496"/>
      <c r="COX13" s="3496"/>
      <c r="COY13" s="3496"/>
      <c r="COZ13" s="3496"/>
      <c r="CPA13" s="3496"/>
      <c r="CPB13" s="3496"/>
      <c r="CPC13" s="3496"/>
      <c r="CPD13" s="3496"/>
      <c r="CPE13" s="3496"/>
      <c r="CPF13" s="3496"/>
      <c r="CPG13" s="3496"/>
      <c r="CPH13" s="3496"/>
      <c r="CPI13" s="3496"/>
      <c r="CPJ13" s="3496"/>
      <c r="CPK13" s="3496"/>
      <c r="CPL13" s="3496"/>
      <c r="CPM13" s="3496"/>
      <c r="CPN13" s="3496"/>
      <c r="CPO13" s="3496"/>
      <c r="CPP13" s="3496"/>
      <c r="CPQ13" s="3496"/>
      <c r="CPR13" s="3496"/>
      <c r="CPS13" s="3496"/>
      <c r="CPT13" s="3496"/>
      <c r="CPU13" s="3496"/>
      <c r="CPV13" s="3496"/>
      <c r="CPW13" s="3496"/>
      <c r="CPX13" s="3496"/>
      <c r="CPY13" s="3496"/>
      <c r="CPZ13" s="3496"/>
      <c r="CQA13" s="3496"/>
      <c r="CQB13" s="3496"/>
      <c r="CQC13" s="3496"/>
      <c r="CQD13" s="3496"/>
      <c r="CQE13" s="3496"/>
      <c r="CQF13" s="3496"/>
      <c r="CQG13" s="3496"/>
      <c r="CQH13" s="3496"/>
      <c r="CQI13" s="3496"/>
      <c r="CQJ13" s="3496"/>
      <c r="CQK13" s="3496"/>
      <c r="CQL13" s="3496"/>
      <c r="CQM13" s="3496"/>
      <c r="CQN13" s="3496"/>
      <c r="CQO13" s="3496"/>
      <c r="CQP13" s="3496"/>
      <c r="CQQ13" s="3496"/>
      <c r="CQR13" s="3496"/>
      <c r="CQS13" s="3496"/>
      <c r="CQT13" s="3496"/>
      <c r="CQU13" s="3496"/>
      <c r="CQV13" s="3496"/>
      <c r="CQW13" s="3496"/>
      <c r="CQX13" s="3496"/>
      <c r="CQY13" s="3496"/>
      <c r="CQZ13" s="3496"/>
      <c r="CRA13" s="3496"/>
      <c r="CRB13" s="3496"/>
      <c r="CRC13" s="3496"/>
      <c r="CRD13" s="3496"/>
      <c r="CRE13" s="3496"/>
      <c r="CRF13" s="3496"/>
      <c r="CRG13" s="3496"/>
      <c r="CRH13" s="3496"/>
      <c r="CRI13" s="3496"/>
      <c r="CRJ13" s="3496"/>
      <c r="CRK13" s="3496"/>
      <c r="CRL13" s="3496"/>
      <c r="CRM13" s="3496"/>
      <c r="CRN13" s="3496"/>
      <c r="CRO13" s="3496"/>
      <c r="CRP13" s="3496"/>
      <c r="CRQ13" s="3496"/>
      <c r="CRR13" s="3496"/>
      <c r="CRS13" s="3496"/>
      <c r="CRT13" s="3496"/>
      <c r="CRU13" s="3496"/>
      <c r="CRV13" s="3496"/>
      <c r="CRW13" s="3496"/>
      <c r="CRX13" s="3496"/>
      <c r="CRY13" s="3496"/>
      <c r="CRZ13" s="3496"/>
      <c r="CSA13" s="3496"/>
      <c r="CSB13" s="3496"/>
      <c r="CSC13" s="3496"/>
      <c r="CSD13" s="3496"/>
      <c r="CSE13" s="3496"/>
      <c r="CSF13" s="3496"/>
      <c r="CSG13" s="3496"/>
      <c r="CSH13" s="3496"/>
      <c r="CSI13" s="3496"/>
      <c r="CSJ13" s="3496"/>
      <c r="CSK13" s="3496"/>
      <c r="CSL13" s="3496"/>
      <c r="CSM13" s="3496"/>
      <c r="CSN13" s="3496"/>
      <c r="CSO13" s="3496"/>
      <c r="CSP13" s="3496"/>
      <c r="CSQ13" s="3496"/>
      <c r="CSR13" s="3496"/>
      <c r="CSS13" s="3496"/>
      <c r="CST13" s="3496"/>
      <c r="CSU13" s="3496"/>
      <c r="CSV13" s="3496"/>
      <c r="CSW13" s="3496"/>
      <c r="CSX13" s="3496"/>
      <c r="CSY13" s="3496"/>
      <c r="CSZ13" s="3496"/>
      <c r="CTA13" s="3496"/>
      <c r="CTB13" s="3496"/>
      <c r="CTC13" s="3496"/>
      <c r="CTD13" s="3496"/>
      <c r="CTE13" s="3496"/>
      <c r="CTF13" s="3496"/>
      <c r="CTG13" s="3496"/>
      <c r="CTH13" s="3496"/>
      <c r="CTI13" s="3496"/>
      <c r="CTJ13" s="3496"/>
      <c r="CTK13" s="3496"/>
      <c r="CTL13" s="3496"/>
      <c r="CTM13" s="3496"/>
      <c r="CTN13" s="3496"/>
      <c r="CTO13" s="3496"/>
      <c r="CTP13" s="3496"/>
      <c r="CTQ13" s="3496"/>
      <c r="CTR13" s="3496"/>
      <c r="CTS13" s="3496"/>
      <c r="CTT13" s="3496"/>
      <c r="CTU13" s="3496"/>
      <c r="CTV13" s="3496"/>
      <c r="CTW13" s="3496"/>
      <c r="CTX13" s="3496"/>
      <c r="CTY13" s="3496"/>
      <c r="CTZ13" s="3496"/>
      <c r="CUA13" s="3496"/>
      <c r="CUB13" s="3496"/>
      <c r="CUC13" s="3496"/>
      <c r="CUD13" s="3496"/>
      <c r="CUE13" s="3496"/>
      <c r="CUF13" s="3496"/>
      <c r="CUG13" s="3496"/>
      <c r="CUH13" s="3496"/>
      <c r="CUI13" s="3496"/>
      <c r="CUJ13" s="3496"/>
      <c r="CUK13" s="3496"/>
      <c r="CUL13" s="3496"/>
      <c r="CUM13" s="3496"/>
      <c r="CUN13" s="3496"/>
      <c r="CUO13" s="3496"/>
      <c r="CUP13" s="3496"/>
      <c r="CUQ13" s="3496"/>
      <c r="CUR13" s="3496"/>
      <c r="CUS13" s="3496"/>
      <c r="CUT13" s="3496"/>
      <c r="CUU13" s="3496"/>
      <c r="CUV13" s="3496"/>
      <c r="CUW13" s="3496"/>
      <c r="CUX13" s="3496"/>
      <c r="CUY13" s="3496"/>
      <c r="CUZ13" s="3496"/>
      <c r="CVA13" s="3496"/>
      <c r="CVB13" s="3496"/>
      <c r="CVC13" s="3496"/>
      <c r="CVD13" s="3496"/>
      <c r="CVE13" s="3496"/>
      <c r="CVF13" s="3496"/>
      <c r="CVG13" s="3496"/>
      <c r="CVH13" s="3496"/>
      <c r="CVI13" s="3496"/>
      <c r="CVJ13" s="3496"/>
      <c r="CVK13" s="3496"/>
      <c r="CVL13" s="3496"/>
      <c r="CVM13" s="3496"/>
      <c r="CVN13" s="3496"/>
      <c r="CVO13" s="3496"/>
      <c r="CVP13" s="3496"/>
      <c r="CVQ13" s="3496"/>
      <c r="CVR13" s="3496"/>
      <c r="CVS13" s="3496"/>
      <c r="CVT13" s="3496"/>
      <c r="CVU13" s="3496"/>
      <c r="CVV13" s="3496"/>
      <c r="CVW13" s="3496"/>
      <c r="CVX13" s="3496"/>
      <c r="CVY13" s="3496"/>
      <c r="CVZ13" s="3496"/>
      <c r="CWA13" s="3496"/>
      <c r="CWB13" s="3496"/>
      <c r="CWC13" s="3496"/>
      <c r="CWD13" s="3496"/>
      <c r="CWE13" s="3496"/>
      <c r="CWF13" s="3496"/>
      <c r="CWG13" s="3496"/>
      <c r="CWH13" s="3496"/>
      <c r="CWI13" s="3496"/>
      <c r="CWJ13" s="3496"/>
      <c r="CWK13" s="3496"/>
      <c r="CWL13" s="3496"/>
      <c r="CWM13" s="3496"/>
      <c r="CWN13" s="3496"/>
      <c r="CWO13" s="3496"/>
      <c r="CWP13" s="3496"/>
      <c r="CWQ13" s="3496"/>
      <c r="CWR13" s="3496"/>
      <c r="CWS13" s="3496"/>
      <c r="CWT13" s="3496"/>
      <c r="CWU13" s="3496"/>
      <c r="CWV13" s="3496"/>
      <c r="CWW13" s="3496"/>
      <c r="CWX13" s="3496"/>
      <c r="CWY13" s="3496"/>
      <c r="CWZ13" s="3496"/>
      <c r="CXA13" s="3496"/>
      <c r="CXB13" s="3496"/>
      <c r="CXC13" s="3496"/>
      <c r="CXD13" s="3496"/>
      <c r="CXE13" s="3496"/>
      <c r="CXF13" s="3496"/>
      <c r="CXG13" s="3496"/>
      <c r="CXH13" s="3496"/>
      <c r="CXI13" s="3496"/>
      <c r="CXJ13" s="3496"/>
      <c r="CXK13" s="3496"/>
      <c r="CXL13" s="3496"/>
      <c r="CXM13" s="3496"/>
      <c r="CXN13" s="3496"/>
      <c r="CXO13" s="3496"/>
      <c r="CXP13" s="3496"/>
      <c r="CXQ13" s="3496"/>
      <c r="CXR13" s="3496"/>
      <c r="CXS13" s="3496"/>
      <c r="CXT13" s="3496"/>
      <c r="CXU13" s="3496"/>
      <c r="CXV13" s="3496"/>
      <c r="CXW13" s="3496"/>
      <c r="CXX13" s="3496"/>
      <c r="CXY13" s="3496"/>
      <c r="CXZ13" s="3496"/>
      <c r="CYA13" s="3496"/>
      <c r="CYB13" s="3496"/>
      <c r="CYC13" s="3496"/>
      <c r="CYD13" s="3496"/>
      <c r="CYE13" s="3496"/>
      <c r="CYF13" s="3496"/>
      <c r="CYG13" s="3496"/>
      <c r="CYH13" s="3496"/>
      <c r="CYI13" s="3496"/>
      <c r="CYJ13" s="3496"/>
      <c r="CYK13" s="3496"/>
      <c r="CYL13" s="3496"/>
      <c r="CYM13" s="3496"/>
      <c r="CYN13" s="3496"/>
      <c r="CYO13" s="3496"/>
      <c r="CYP13" s="3496"/>
      <c r="CYQ13" s="3496"/>
      <c r="CYR13" s="3496"/>
      <c r="CYS13" s="3496"/>
      <c r="CYT13" s="3496"/>
      <c r="CYU13" s="3496"/>
      <c r="CYV13" s="3496"/>
      <c r="CYW13" s="3496"/>
      <c r="CYX13" s="3496"/>
      <c r="CYY13" s="3496"/>
      <c r="CYZ13" s="3496"/>
      <c r="CZA13" s="3496"/>
      <c r="CZB13" s="3496"/>
      <c r="CZC13" s="3496"/>
      <c r="CZD13" s="3496"/>
      <c r="CZE13" s="3496"/>
      <c r="CZF13" s="3496"/>
      <c r="CZG13" s="3496"/>
      <c r="CZH13" s="3496"/>
      <c r="CZI13" s="3496"/>
      <c r="CZJ13" s="3496"/>
      <c r="CZK13" s="3496"/>
      <c r="CZL13" s="3496"/>
      <c r="CZM13" s="3496"/>
      <c r="CZN13" s="3496"/>
      <c r="CZO13" s="3496"/>
      <c r="CZP13" s="3496"/>
      <c r="CZQ13" s="3496"/>
      <c r="CZR13" s="3496"/>
      <c r="CZS13" s="3496"/>
      <c r="CZT13" s="3496"/>
      <c r="CZU13" s="3496"/>
      <c r="CZV13" s="3496"/>
      <c r="CZW13" s="3496"/>
      <c r="CZX13" s="3496"/>
      <c r="CZY13" s="3496"/>
      <c r="CZZ13" s="3496"/>
      <c r="DAA13" s="3496"/>
      <c r="DAB13" s="3496"/>
      <c r="DAC13" s="3496"/>
      <c r="DAD13" s="3496"/>
      <c r="DAE13" s="3496"/>
      <c r="DAF13" s="3496"/>
      <c r="DAG13" s="3496"/>
      <c r="DAH13" s="3496"/>
      <c r="DAI13" s="3496"/>
      <c r="DAJ13" s="3496"/>
      <c r="DAK13" s="3496"/>
      <c r="DAL13" s="3496"/>
      <c r="DAM13" s="3496"/>
      <c r="DAN13" s="3496"/>
      <c r="DAO13" s="3496"/>
      <c r="DAP13" s="3496"/>
      <c r="DAQ13" s="3496"/>
      <c r="DAR13" s="3496"/>
      <c r="DAS13" s="3496"/>
      <c r="DAT13" s="3496"/>
      <c r="DAU13" s="3496"/>
      <c r="DAV13" s="3496"/>
      <c r="DAW13" s="3496"/>
      <c r="DAX13" s="3496"/>
      <c r="DAY13" s="3496"/>
      <c r="DAZ13" s="3496"/>
      <c r="DBA13" s="3496"/>
      <c r="DBB13" s="3496"/>
      <c r="DBC13" s="3496"/>
      <c r="DBD13" s="3496"/>
      <c r="DBE13" s="3496"/>
      <c r="DBF13" s="3496"/>
      <c r="DBG13" s="3496"/>
      <c r="DBH13" s="3496"/>
      <c r="DBI13" s="3496"/>
      <c r="DBJ13" s="3496"/>
      <c r="DBK13" s="3496"/>
      <c r="DBL13" s="3496"/>
      <c r="DBM13" s="3496"/>
      <c r="DBN13" s="3496"/>
      <c r="DBO13" s="3496"/>
      <c r="DBP13" s="3496"/>
      <c r="DBQ13" s="3496"/>
      <c r="DBR13" s="3496"/>
      <c r="DBS13" s="3496"/>
      <c r="DBT13" s="3496"/>
      <c r="DBU13" s="3496"/>
      <c r="DBV13" s="3496"/>
      <c r="DBW13" s="3496"/>
      <c r="DBX13" s="3496"/>
      <c r="DBY13" s="3496"/>
      <c r="DBZ13" s="3496"/>
      <c r="DCA13" s="3496"/>
      <c r="DCB13" s="3496"/>
      <c r="DCC13" s="3496"/>
      <c r="DCD13" s="3496"/>
      <c r="DCE13" s="3496"/>
      <c r="DCF13" s="3496"/>
      <c r="DCG13" s="3496"/>
      <c r="DCH13" s="3496"/>
      <c r="DCI13" s="3496"/>
      <c r="DCJ13" s="3496"/>
      <c r="DCK13" s="3496"/>
      <c r="DCL13" s="3496"/>
      <c r="DCM13" s="3496"/>
      <c r="DCN13" s="3496"/>
      <c r="DCO13" s="3496"/>
      <c r="DCP13" s="3496"/>
      <c r="DCQ13" s="3496"/>
      <c r="DCR13" s="3496"/>
      <c r="DCS13" s="3496"/>
      <c r="DCT13" s="3496"/>
      <c r="DCU13" s="3496"/>
      <c r="DCV13" s="3496"/>
      <c r="DCW13" s="3496"/>
      <c r="DCX13" s="3496"/>
      <c r="DCY13" s="3496"/>
      <c r="DCZ13" s="3496"/>
      <c r="DDA13" s="3496"/>
      <c r="DDB13" s="3496"/>
      <c r="DDC13" s="3496"/>
      <c r="DDD13" s="3496"/>
      <c r="DDE13" s="3496"/>
      <c r="DDF13" s="3496"/>
      <c r="DDG13" s="3496"/>
      <c r="DDH13" s="3496"/>
      <c r="DDI13" s="3496"/>
      <c r="DDJ13" s="3496"/>
      <c r="DDK13" s="3496"/>
      <c r="DDL13" s="3496"/>
      <c r="DDM13" s="3496"/>
      <c r="DDN13" s="3496"/>
      <c r="DDO13" s="3496"/>
      <c r="DDP13" s="3496"/>
      <c r="DDQ13" s="3496"/>
      <c r="DDR13" s="3496"/>
      <c r="DDS13" s="3496"/>
      <c r="DDT13" s="3496"/>
      <c r="DDU13" s="3496"/>
      <c r="DDV13" s="3496"/>
      <c r="DDW13" s="3496"/>
      <c r="DDX13" s="3496"/>
      <c r="DDY13" s="3496"/>
      <c r="DDZ13" s="3496"/>
      <c r="DEA13" s="3496"/>
      <c r="DEB13" s="3496"/>
      <c r="DEC13" s="3496"/>
      <c r="DED13" s="3496"/>
      <c r="DEE13" s="3496"/>
      <c r="DEF13" s="3496"/>
      <c r="DEG13" s="3496"/>
      <c r="DEH13" s="3496"/>
      <c r="DEI13" s="3496"/>
      <c r="DEJ13" s="3496"/>
      <c r="DEK13" s="3496"/>
      <c r="DEL13" s="3496"/>
      <c r="DEM13" s="3496"/>
      <c r="DEN13" s="3496"/>
      <c r="DEO13" s="3496"/>
      <c r="DEP13" s="3496"/>
      <c r="DEQ13" s="3496"/>
      <c r="DER13" s="3496"/>
      <c r="DES13" s="3496"/>
      <c r="DET13" s="3496"/>
      <c r="DEU13" s="3496"/>
      <c r="DEV13" s="3496"/>
      <c r="DEW13" s="3496"/>
      <c r="DEX13" s="3496"/>
      <c r="DEY13" s="3496"/>
      <c r="DEZ13" s="3496"/>
      <c r="DFA13" s="3496"/>
      <c r="DFB13" s="3496"/>
      <c r="DFC13" s="3496"/>
      <c r="DFD13" s="3496"/>
      <c r="DFE13" s="3496"/>
      <c r="DFF13" s="3496"/>
      <c r="DFG13" s="3496"/>
      <c r="DFH13" s="3496"/>
      <c r="DFI13" s="3496"/>
      <c r="DFJ13" s="3496"/>
      <c r="DFK13" s="3496"/>
      <c r="DFL13" s="3496"/>
      <c r="DFM13" s="3496"/>
      <c r="DFN13" s="3496"/>
      <c r="DFO13" s="3496"/>
      <c r="DFP13" s="3496"/>
      <c r="DFQ13" s="3496"/>
      <c r="DFR13" s="3496"/>
      <c r="DFS13" s="3496"/>
      <c r="DFT13" s="3496"/>
      <c r="DFU13" s="3496"/>
      <c r="DFV13" s="3496"/>
      <c r="DFW13" s="3496"/>
      <c r="DFX13" s="3496"/>
      <c r="DFY13" s="3496"/>
      <c r="DFZ13" s="3496"/>
      <c r="DGA13" s="3496"/>
      <c r="DGB13" s="3496"/>
      <c r="DGC13" s="3496"/>
      <c r="DGD13" s="3496"/>
      <c r="DGE13" s="3496"/>
      <c r="DGF13" s="3496"/>
      <c r="DGG13" s="3496"/>
      <c r="DGH13" s="3496"/>
      <c r="DGI13" s="3496"/>
      <c r="DGJ13" s="3496"/>
      <c r="DGK13" s="3496"/>
      <c r="DGL13" s="3496"/>
      <c r="DGM13" s="3496"/>
      <c r="DGN13" s="3496"/>
      <c r="DGO13" s="3496"/>
      <c r="DGP13" s="3496"/>
      <c r="DGQ13" s="3496"/>
      <c r="DGR13" s="3496"/>
      <c r="DGS13" s="3496"/>
      <c r="DGT13" s="3496"/>
      <c r="DGU13" s="3496"/>
      <c r="DGV13" s="3496"/>
      <c r="DGW13" s="3496"/>
      <c r="DGX13" s="3496"/>
      <c r="DGY13" s="3496"/>
      <c r="DGZ13" s="3496"/>
      <c r="DHA13" s="3496"/>
      <c r="DHB13" s="3496"/>
      <c r="DHC13" s="3496"/>
      <c r="DHD13" s="3496"/>
      <c r="DHE13" s="3496"/>
      <c r="DHF13" s="3496"/>
      <c r="DHG13" s="3496"/>
      <c r="DHH13" s="3496"/>
      <c r="DHI13" s="3496"/>
      <c r="DHJ13" s="3496"/>
      <c r="DHK13" s="3496"/>
      <c r="DHL13" s="3496"/>
      <c r="DHM13" s="3496"/>
      <c r="DHN13" s="3496"/>
      <c r="DHO13" s="3496"/>
      <c r="DHP13" s="3496"/>
      <c r="DHQ13" s="3496"/>
      <c r="DHR13" s="3496"/>
      <c r="DHS13" s="3496"/>
      <c r="DHT13" s="3496"/>
      <c r="DHU13" s="3496"/>
      <c r="DHV13" s="3496"/>
      <c r="DHW13" s="3496"/>
      <c r="DHX13" s="3496"/>
      <c r="DHY13" s="3496"/>
      <c r="DHZ13" s="3496"/>
      <c r="DIA13" s="3496"/>
      <c r="DIB13" s="3496"/>
      <c r="DIC13" s="3496"/>
      <c r="DID13" s="3496"/>
      <c r="DIE13" s="3496"/>
      <c r="DIF13" s="3496"/>
      <c r="DIG13" s="3496"/>
      <c r="DIH13" s="3496"/>
      <c r="DII13" s="3496"/>
      <c r="DIJ13" s="3496"/>
      <c r="DIK13" s="3496"/>
      <c r="DIL13" s="3496"/>
      <c r="DIM13" s="3496"/>
      <c r="DIN13" s="3496"/>
      <c r="DIO13" s="3496"/>
      <c r="DIP13" s="3496"/>
      <c r="DIQ13" s="3496"/>
      <c r="DIR13" s="3496"/>
      <c r="DIS13" s="3496"/>
      <c r="DIT13" s="3496"/>
      <c r="DIU13" s="3496"/>
      <c r="DIV13" s="3496"/>
      <c r="DIW13" s="3496"/>
      <c r="DIX13" s="3496"/>
      <c r="DIY13" s="3496"/>
      <c r="DIZ13" s="3496"/>
      <c r="DJA13" s="3496"/>
      <c r="DJB13" s="3496"/>
      <c r="DJC13" s="3496"/>
      <c r="DJD13" s="3496"/>
      <c r="DJE13" s="3496"/>
      <c r="DJF13" s="3496"/>
      <c r="DJG13" s="3496"/>
      <c r="DJH13" s="3496"/>
      <c r="DJI13" s="3496"/>
      <c r="DJJ13" s="3496"/>
      <c r="DJK13" s="3496"/>
      <c r="DJL13" s="3496"/>
      <c r="DJM13" s="3496"/>
      <c r="DJN13" s="3496"/>
      <c r="DJO13" s="3496"/>
      <c r="DJP13" s="3496"/>
      <c r="DJQ13" s="3496"/>
      <c r="DJR13" s="3496"/>
      <c r="DJS13" s="3496"/>
      <c r="DJT13" s="3496"/>
      <c r="DJU13" s="3496"/>
      <c r="DJV13" s="3496"/>
      <c r="DJW13" s="3496"/>
      <c r="DJX13" s="3496"/>
      <c r="DJY13" s="3496"/>
      <c r="DJZ13" s="3496"/>
      <c r="DKA13" s="3496"/>
      <c r="DKB13" s="3496"/>
      <c r="DKC13" s="3496"/>
      <c r="DKD13" s="3496"/>
      <c r="DKE13" s="3496"/>
      <c r="DKF13" s="3496"/>
      <c r="DKG13" s="3496"/>
      <c r="DKH13" s="3496"/>
      <c r="DKI13" s="3496"/>
      <c r="DKJ13" s="3496"/>
      <c r="DKK13" s="3496"/>
      <c r="DKL13" s="3496"/>
      <c r="DKM13" s="3496"/>
      <c r="DKN13" s="3496"/>
      <c r="DKO13" s="3496"/>
      <c r="DKP13" s="3496"/>
      <c r="DKQ13" s="3496"/>
      <c r="DKR13" s="3496"/>
      <c r="DKS13" s="3496"/>
      <c r="DKT13" s="3496"/>
      <c r="DKU13" s="3496"/>
      <c r="DKV13" s="3496"/>
      <c r="DKW13" s="3496"/>
      <c r="DKX13" s="3496"/>
      <c r="DKY13" s="3496"/>
      <c r="DKZ13" s="3496"/>
      <c r="DLA13" s="3496"/>
      <c r="DLB13" s="3496"/>
      <c r="DLC13" s="3496"/>
      <c r="DLD13" s="3496"/>
      <c r="DLE13" s="3496"/>
      <c r="DLF13" s="3496"/>
      <c r="DLG13" s="3496"/>
      <c r="DLH13" s="3496"/>
      <c r="DLI13" s="3496"/>
      <c r="DLJ13" s="3496"/>
      <c r="DLK13" s="3496"/>
      <c r="DLL13" s="3496"/>
      <c r="DLM13" s="3496"/>
      <c r="DLN13" s="3496"/>
      <c r="DLO13" s="3496"/>
      <c r="DLP13" s="3496"/>
      <c r="DLQ13" s="3496"/>
      <c r="DLR13" s="3496"/>
      <c r="DLS13" s="3496"/>
      <c r="DLT13" s="3496"/>
      <c r="DLU13" s="3496"/>
      <c r="DLV13" s="3496"/>
      <c r="DLW13" s="3496"/>
      <c r="DLX13" s="3496"/>
      <c r="DLY13" s="3496"/>
      <c r="DLZ13" s="3496"/>
      <c r="DMA13" s="3496"/>
      <c r="DMB13" s="3496"/>
      <c r="DMC13" s="3496"/>
      <c r="DMD13" s="3496"/>
      <c r="DME13" s="3496"/>
      <c r="DMF13" s="3496"/>
      <c r="DMG13" s="3496"/>
      <c r="DMH13" s="3496"/>
      <c r="DMI13" s="3496"/>
      <c r="DMJ13" s="3496"/>
      <c r="DMK13" s="3496"/>
      <c r="DML13" s="3496"/>
      <c r="DMM13" s="3496"/>
      <c r="DMN13" s="3496"/>
      <c r="DMO13" s="3496"/>
      <c r="DMP13" s="3496"/>
      <c r="DMQ13" s="3496"/>
      <c r="DMR13" s="3496"/>
      <c r="DMS13" s="3496"/>
      <c r="DMT13" s="3496"/>
      <c r="DMU13" s="3496"/>
      <c r="DMV13" s="3496"/>
      <c r="DMW13" s="3496"/>
      <c r="DMX13" s="3496"/>
      <c r="DMY13" s="3496"/>
      <c r="DMZ13" s="3496"/>
      <c r="DNA13" s="3496"/>
      <c r="DNB13" s="3496"/>
      <c r="DNC13" s="3496"/>
      <c r="DND13" s="3496"/>
      <c r="DNE13" s="3496"/>
      <c r="DNF13" s="3496"/>
      <c r="DNG13" s="3496"/>
      <c r="DNH13" s="3496"/>
      <c r="DNI13" s="3496"/>
      <c r="DNJ13" s="3496"/>
      <c r="DNK13" s="3496"/>
      <c r="DNL13" s="3496"/>
      <c r="DNM13" s="3496"/>
      <c r="DNN13" s="3496"/>
      <c r="DNO13" s="3496"/>
      <c r="DNP13" s="3496"/>
      <c r="DNQ13" s="3496"/>
      <c r="DNR13" s="3496"/>
      <c r="DNS13" s="3496"/>
      <c r="DNT13" s="3496"/>
      <c r="DNU13" s="3496"/>
      <c r="DNV13" s="3496"/>
      <c r="DNW13" s="3496"/>
      <c r="DNX13" s="3496"/>
      <c r="DNY13" s="3496"/>
      <c r="DNZ13" s="3496"/>
      <c r="DOA13" s="3496"/>
      <c r="DOB13" s="3496"/>
      <c r="DOC13" s="3496"/>
      <c r="DOD13" s="3496"/>
      <c r="DOE13" s="3496"/>
      <c r="DOF13" s="3496"/>
      <c r="DOG13" s="3496"/>
      <c r="DOH13" s="3496"/>
      <c r="DOI13" s="3496"/>
      <c r="DOJ13" s="3496"/>
      <c r="DOK13" s="3496"/>
      <c r="DOL13" s="3496"/>
      <c r="DOM13" s="3496"/>
      <c r="DON13" s="3496"/>
      <c r="DOO13" s="3496"/>
      <c r="DOP13" s="3496"/>
      <c r="DOQ13" s="3496"/>
      <c r="DOR13" s="3496"/>
      <c r="DOS13" s="3496"/>
      <c r="DOT13" s="3496"/>
      <c r="DOU13" s="3496"/>
      <c r="DOV13" s="3496"/>
      <c r="DOW13" s="3496"/>
      <c r="DOX13" s="3496"/>
      <c r="DOY13" s="3496"/>
      <c r="DOZ13" s="3496"/>
      <c r="DPA13" s="3496"/>
      <c r="DPB13" s="3496"/>
      <c r="DPC13" s="3496"/>
      <c r="DPD13" s="3496"/>
      <c r="DPE13" s="3496"/>
      <c r="DPF13" s="3496"/>
      <c r="DPG13" s="3496"/>
      <c r="DPH13" s="3496"/>
      <c r="DPI13" s="3496"/>
      <c r="DPJ13" s="3496"/>
      <c r="DPK13" s="3496"/>
      <c r="DPL13" s="3496"/>
      <c r="DPM13" s="3496"/>
      <c r="DPN13" s="3496"/>
      <c r="DPO13" s="3496"/>
      <c r="DPP13" s="3496"/>
      <c r="DPQ13" s="3496"/>
      <c r="DPR13" s="3496"/>
      <c r="DPS13" s="3496"/>
      <c r="DPT13" s="3496"/>
      <c r="DPU13" s="3496"/>
      <c r="DPV13" s="3496"/>
      <c r="DPW13" s="3496"/>
      <c r="DPX13" s="3496"/>
      <c r="DPY13" s="3496"/>
      <c r="DPZ13" s="3496"/>
      <c r="DQA13" s="3496"/>
      <c r="DQB13" s="3496"/>
      <c r="DQC13" s="3496"/>
      <c r="DQD13" s="3496"/>
      <c r="DQE13" s="3496"/>
      <c r="DQF13" s="3496"/>
      <c r="DQG13" s="3496"/>
      <c r="DQH13" s="3496"/>
      <c r="DQI13" s="3496"/>
      <c r="DQJ13" s="3496"/>
      <c r="DQK13" s="3496"/>
      <c r="DQL13" s="3496"/>
      <c r="DQM13" s="3496"/>
      <c r="DQN13" s="3496"/>
      <c r="DQO13" s="3496"/>
      <c r="DQP13" s="3496"/>
      <c r="DQQ13" s="3496"/>
      <c r="DQR13" s="3496"/>
      <c r="DQS13" s="3496"/>
      <c r="DQT13" s="3496"/>
      <c r="DQU13" s="3496"/>
      <c r="DQV13" s="3496"/>
      <c r="DQW13" s="3496"/>
      <c r="DQX13" s="3496"/>
      <c r="DQY13" s="3496"/>
      <c r="DQZ13" s="3496"/>
      <c r="DRA13" s="3496"/>
      <c r="DRB13" s="3496"/>
      <c r="DRC13" s="3496"/>
      <c r="DRD13" s="3496"/>
      <c r="DRE13" s="3496"/>
      <c r="DRF13" s="3496"/>
      <c r="DRG13" s="3496"/>
      <c r="DRH13" s="3496"/>
      <c r="DRI13" s="3496"/>
      <c r="DRJ13" s="3496"/>
      <c r="DRK13" s="3496"/>
      <c r="DRL13" s="3496"/>
      <c r="DRM13" s="3496"/>
      <c r="DRN13" s="3496"/>
      <c r="DRO13" s="3496"/>
      <c r="DRP13" s="3496"/>
      <c r="DRQ13" s="3496"/>
      <c r="DRR13" s="3496"/>
      <c r="DRS13" s="3496"/>
      <c r="DRT13" s="3496"/>
      <c r="DRU13" s="3496"/>
      <c r="DRV13" s="3496"/>
      <c r="DRW13" s="3496"/>
      <c r="DRX13" s="3496"/>
      <c r="DRY13" s="3496"/>
      <c r="DRZ13" s="3496"/>
      <c r="DSA13" s="3496"/>
      <c r="DSB13" s="3496"/>
      <c r="DSC13" s="3496"/>
      <c r="DSD13" s="3496"/>
      <c r="DSE13" s="3496"/>
      <c r="DSF13" s="3496"/>
      <c r="DSG13" s="3496"/>
      <c r="DSH13" s="3496"/>
      <c r="DSI13" s="3496"/>
      <c r="DSJ13" s="3496"/>
      <c r="DSK13" s="3496"/>
      <c r="DSL13" s="3496"/>
      <c r="DSM13" s="3496"/>
      <c r="DSN13" s="3496"/>
      <c r="DSO13" s="3496"/>
      <c r="DSP13" s="3496"/>
      <c r="DSQ13" s="3496"/>
      <c r="DSR13" s="3496"/>
      <c r="DSS13" s="3496"/>
      <c r="DST13" s="3496"/>
      <c r="DSU13" s="3496"/>
      <c r="DSV13" s="3496"/>
      <c r="DSW13" s="3496"/>
      <c r="DSX13" s="3496"/>
      <c r="DSY13" s="3496"/>
      <c r="DSZ13" s="3496"/>
      <c r="DTA13" s="3496"/>
      <c r="DTB13" s="3496"/>
      <c r="DTC13" s="3496"/>
      <c r="DTD13" s="3496"/>
      <c r="DTE13" s="3496"/>
      <c r="DTF13" s="3496"/>
      <c r="DTG13" s="3496"/>
      <c r="DTH13" s="3496"/>
      <c r="DTI13" s="3496"/>
      <c r="DTJ13" s="3496"/>
      <c r="DTK13" s="3496"/>
      <c r="DTL13" s="3496"/>
      <c r="DTM13" s="3496"/>
      <c r="DTN13" s="3496"/>
      <c r="DTO13" s="3496"/>
      <c r="DTP13" s="3496"/>
      <c r="DTQ13" s="3496"/>
      <c r="DTR13" s="3496"/>
      <c r="DTS13" s="3496"/>
      <c r="DTT13" s="3496"/>
      <c r="DTU13" s="3496"/>
      <c r="DTV13" s="3496"/>
      <c r="DTW13" s="3496"/>
      <c r="DTX13" s="3496"/>
      <c r="DTY13" s="3496"/>
      <c r="DTZ13" s="3496"/>
      <c r="DUA13" s="3496"/>
      <c r="DUB13" s="3496"/>
      <c r="DUC13" s="3496"/>
      <c r="DUD13" s="3496"/>
      <c r="DUE13" s="3496"/>
      <c r="DUF13" s="3496"/>
      <c r="DUG13" s="3496"/>
      <c r="DUH13" s="3496"/>
      <c r="DUI13" s="3496"/>
      <c r="DUJ13" s="3496"/>
      <c r="DUK13" s="3496"/>
      <c r="DUL13" s="3496"/>
      <c r="DUM13" s="3496"/>
      <c r="DUN13" s="3496"/>
      <c r="DUO13" s="3496"/>
      <c r="DUP13" s="3496"/>
      <c r="DUQ13" s="3496"/>
      <c r="DUR13" s="3496"/>
      <c r="DUS13" s="3496"/>
      <c r="DUT13" s="3496"/>
      <c r="DUU13" s="3496"/>
      <c r="DUV13" s="3496"/>
      <c r="DUW13" s="3496"/>
      <c r="DUX13" s="3496"/>
      <c r="DUY13" s="3496"/>
      <c r="DUZ13" s="3496"/>
      <c r="DVA13" s="3496"/>
      <c r="DVB13" s="3496"/>
      <c r="DVC13" s="3496"/>
      <c r="DVD13" s="3496"/>
      <c r="DVE13" s="3496"/>
      <c r="DVF13" s="3496"/>
      <c r="DVG13" s="3496"/>
      <c r="DVH13" s="3496"/>
      <c r="DVI13" s="3496"/>
      <c r="DVJ13" s="3496"/>
      <c r="DVK13" s="3496"/>
      <c r="DVL13" s="3496"/>
      <c r="DVM13" s="3496"/>
      <c r="DVN13" s="3496"/>
      <c r="DVO13" s="3496"/>
      <c r="DVP13" s="3496"/>
      <c r="DVQ13" s="3496"/>
      <c r="DVR13" s="3496"/>
      <c r="DVS13" s="3496"/>
      <c r="DVT13" s="3496"/>
      <c r="DVU13" s="3496"/>
      <c r="DVV13" s="3496"/>
      <c r="DVW13" s="3496"/>
      <c r="DVX13" s="3496"/>
      <c r="DVY13" s="3496"/>
      <c r="DVZ13" s="3496"/>
      <c r="DWA13" s="3496"/>
      <c r="DWB13" s="3496"/>
      <c r="DWC13" s="3496"/>
      <c r="DWD13" s="3496"/>
      <c r="DWE13" s="3496"/>
      <c r="DWF13" s="3496"/>
      <c r="DWG13" s="3496"/>
      <c r="DWH13" s="3496"/>
      <c r="DWI13" s="3496"/>
      <c r="DWJ13" s="3496"/>
      <c r="DWK13" s="3496"/>
      <c r="DWL13" s="3496"/>
      <c r="DWM13" s="3496"/>
      <c r="DWN13" s="3496"/>
      <c r="DWO13" s="3496"/>
      <c r="DWP13" s="3496"/>
      <c r="DWQ13" s="3496"/>
      <c r="DWR13" s="3496"/>
      <c r="DWS13" s="3496"/>
      <c r="DWT13" s="3496"/>
      <c r="DWU13" s="3496"/>
      <c r="DWV13" s="3496"/>
      <c r="DWW13" s="3496"/>
      <c r="DWX13" s="3496"/>
      <c r="DWY13" s="3496"/>
      <c r="DWZ13" s="3496"/>
      <c r="DXA13" s="3496"/>
      <c r="DXB13" s="3496"/>
      <c r="DXC13" s="3496"/>
      <c r="DXD13" s="3496"/>
      <c r="DXE13" s="3496"/>
      <c r="DXF13" s="3496"/>
      <c r="DXG13" s="3496"/>
      <c r="DXH13" s="3496"/>
      <c r="DXI13" s="3496"/>
      <c r="DXJ13" s="3496"/>
      <c r="DXK13" s="3496"/>
      <c r="DXL13" s="3496"/>
      <c r="DXM13" s="3496"/>
      <c r="DXN13" s="3496"/>
      <c r="DXO13" s="3496"/>
      <c r="DXP13" s="3496"/>
      <c r="DXQ13" s="3496"/>
      <c r="DXR13" s="3496"/>
      <c r="DXS13" s="3496"/>
      <c r="DXT13" s="3496"/>
      <c r="DXU13" s="3496"/>
      <c r="DXV13" s="3496"/>
      <c r="DXW13" s="3496"/>
      <c r="DXX13" s="3496"/>
      <c r="DXY13" s="3496"/>
      <c r="DXZ13" s="3496"/>
      <c r="DYA13" s="3496"/>
      <c r="DYB13" s="3496"/>
      <c r="DYC13" s="3496"/>
      <c r="DYD13" s="3496"/>
      <c r="DYE13" s="3496"/>
      <c r="DYF13" s="3496"/>
      <c r="DYG13" s="3496"/>
      <c r="DYH13" s="3496"/>
      <c r="DYI13" s="3496"/>
      <c r="DYJ13" s="3496"/>
      <c r="DYK13" s="3496"/>
      <c r="DYL13" s="3496"/>
      <c r="DYM13" s="3496"/>
      <c r="DYN13" s="3496"/>
      <c r="DYO13" s="3496"/>
      <c r="DYP13" s="3496"/>
      <c r="DYQ13" s="3496"/>
      <c r="DYR13" s="3496"/>
      <c r="DYS13" s="3496"/>
      <c r="DYT13" s="3496"/>
      <c r="DYU13" s="3496"/>
      <c r="DYV13" s="3496"/>
      <c r="DYW13" s="3496"/>
      <c r="DYX13" s="3496"/>
      <c r="DYY13" s="3496"/>
      <c r="DYZ13" s="3496"/>
      <c r="DZA13" s="3496"/>
      <c r="DZB13" s="3496"/>
      <c r="DZC13" s="3496"/>
      <c r="DZD13" s="3496"/>
      <c r="DZE13" s="3496"/>
      <c r="DZF13" s="3496"/>
      <c r="DZG13" s="3496"/>
      <c r="DZH13" s="3496"/>
      <c r="DZI13" s="3496"/>
      <c r="DZJ13" s="3496"/>
      <c r="DZK13" s="3496"/>
      <c r="DZL13" s="3496"/>
      <c r="DZM13" s="3496"/>
      <c r="DZN13" s="3496"/>
      <c r="DZO13" s="3496"/>
      <c r="DZP13" s="3496"/>
      <c r="DZQ13" s="3496"/>
      <c r="DZR13" s="3496"/>
      <c r="DZS13" s="3496"/>
      <c r="DZT13" s="3496"/>
      <c r="DZU13" s="3496"/>
      <c r="DZV13" s="3496"/>
      <c r="DZW13" s="3496"/>
      <c r="DZX13" s="3496"/>
      <c r="DZY13" s="3496"/>
      <c r="DZZ13" s="3496"/>
      <c r="EAA13" s="3496"/>
      <c r="EAB13" s="3496"/>
      <c r="EAC13" s="3496"/>
      <c r="EAD13" s="3496"/>
      <c r="EAE13" s="3496"/>
      <c r="EAF13" s="3496"/>
      <c r="EAG13" s="3496"/>
      <c r="EAH13" s="3496"/>
      <c r="EAI13" s="3496"/>
      <c r="EAJ13" s="3496"/>
      <c r="EAK13" s="3496"/>
      <c r="EAL13" s="3496"/>
      <c r="EAM13" s="3496"/>
      <c r="EAN13" s="3496"/>
      <c r="EAO13" s="3496"/>
      <c r="EAP13" s="3496"/>
      <c r="EAQ13" s="3496"/>
      <c r="EAR13" s="3496"/>
      <c r="EAS13" s="3496"/>
      <c r="EAT13" s="3496"/>
      <c r="EAU13" s="3496"/>
      <c r="EAV13" s="3496"/>
      <c r="EAW13" s="3496"/>
      <c r="EAX13" s="3496"/>
      <c r="EAY13" s="3496"/>
      <c r="EAZ13" s="3496"/>
      <c r="EBA13" s="3496"/>
      <c r="EBB13" s="3496"/>
      <c r="EBC13" s="3496"/>
      <c r="EBD13" s="3496"/>
      <c r="EBE13" s="3496"/>
      <c r="EBF13" s="3496"/>
      <c r="EBG13" s="3496"/>
      <c r="EBH13" s="3496"/>
      <c r="EBI13" s="3496"/>
      <c r="EBJ13" s="3496"/>
      <c r="EBK13" s="3496"/>
      <c r="EBL13" s="3496"/>
      <c r="EBM13" s="3496"/>
      <c r="EBN13" s="3496"/>
      <c r="EBO13" s="3496"/>
      <c r="EBP13" s="3496"/>
      <c r="EBQ13" s="3496"/>
      <c r="EBR13" s="3496"/>
      <c r="EBS13" s="3496"/>
      <c r="EBT13" s="3496"/>
      <c r="EBU13" s="3496"/>
      <c r="EBV13" s="3496"/>
      <c r="EBW13" s="3496"/>
      <c r="EBX13" s="3496"/>
      <c r="EBY13" s="3496"/>
      <c r="EBZ13" s="3496"/>
      <c r="ECA13" s="3496"/>
      <c r="ECB13" s="3496"/>
      <c r="ECC13" s="3496"/>
      <c r="ECD13" s="3496"/>
      <c r="ECE13" s="3496"/>
      <c r="ECF13" s="3496"/>
      <c r="ECG13" s="3496"/>
      <c r="ECH13" s="3496"/>
      <c r="ECI13" s="3496"/>
      <c r="ECJ13" s="3496"/>
      <c r="ECK13" s="3496"/>
      <c r="ECL13" s="3496"/>
      <c r="ECM13" s="3496"/>
      <c r="ECN13" s="3496"/>
      <c r="ECO13" s="3496"/>
      <c r="ECP13" s="3496"/>
      <c r="ECQ13" s="3496"/>
      <c r="ECR13" s="3496"/>
      <c r="ECS13" s="3496"/>
      <c r="ECT13" s="3496"/>
      <c r="ECU13" s="3496"/>
      <c r="ECV13" s="3496"/>
      <c r="ECW13" s="3496"/>
      <c r="ECX13" s="3496"/>
      <c r="ECY13" s="3496"/>
      <c r="ECZ13" s="3496"/>
      <c r="EDA13" s="3496"/>
      <c r="EDB13" s="3496"/>
      <c r="EDC13" s="3496"/>
      <c r="EDD13" s="3496"/>
      <c r="EDE13" s="3496"/>
      <c r="EDF13" s="3496"/>
      <c r="EDG13" s="3496"/>
      <c r="EDH13" s="3496"/>
      <c r="EDI13" s="3496"/>
      <c r="EDJ13" s="3496"/>
      <c r="EDK13" s="3496"/>
      <c r="EDL13" s="3496"/>
      <c r="EDM13" s="3496"/>
      <c r="EDN13" s="3496"/>
      <c r="EDO13" s="3496"/>
      <c r="EDP13" s="3496"/>
      <c r="EDQ13" s="3496"/>
      <c r="EDR13" s="3496"/>
      <c r="EDS13" s="3496"/>
      <c r="EDT13" s="3496"/>
      <c r="EDU13" s="3496"/>
      <c r="EDV13" s="3496"/>
      <c r="EDW13" s="3496"/>
      <c r="EDX13" s="3496"/>
      <c r="EDY13" s="3496"/>
      <c r="EDZ13" s="3496"/>
      <c r="EEA13" s="3496"/>
      <c r="EEB13" s="3496"/>
      <c r="EEC13" s="3496"/>
      <c r="EED13" s="3496"/>
      <c r="EEE13" s="3496"/>
      <c r="EEF13" s="3496"/>
      <c r="EEG13" s="3496"/>
      <c r="EEH13" s="3496"/>
      <c r="EEI13" s="3496"/>
      <c r="EEJ13" s="3496"/>
      <c r="EEK13" s="3496"/>
      <c r="EEL13" s="3496"/>
      <c r="EEM13" s="3496"/>
      <c r="EEN13" s="3496"/>
      <c r="EEO13" s="3496"/>
      <c r="EEP13" s="3496"/>
      <c r="EEQ13" s="3496"/>
      <c r="EER13" s="3496"/>
      <c r="EES13" s="3496"/>
      <c r="EET13" s="3496"/>
      <c r="EEU13" s="3496"/>
      <c r="EEV13" s="3496"/>
      <c r="EEW13" s="3496"/>
      <c r="EEX13" s="3496"/>
      <c r="EEY13" s="3496"/>
      <c r="EEZ13" s="3496"/>
      <c r="EFA13" s="3496"/>
      <c r="EFB13" s="3496"/>
      <c r="EFC13" s="3496"/>
      <c r="EFD13" s="3496"/>
      <c r="EFE13" s="3496"/>
      <c r="EFF13" s="3496"/>
      <c r="EFG13" s="3496"/>
      <c r="EFH13" s="3496"/>
      <c r="EFI13" s="3496"/>
      <c r="EFJ13" s="3496"/>
      <c r="EFK13" s="3496"/>
      <c r="EFL13" s="3496"/>
      <c r="EFM13" s="3496"/>
      <c r="EFN13" s="3496"/>
      <c r="EFO13" s="3496"/>
      <c r="EFP13" s="3496"/>
      <c r="EFQ13" s="3496"/>
      <c r="EFR13" s="3496"/>
      <c r="EFS13" s="3496"/>
      <c r="EFT13" s="3496"/>
      <c r="EFU13" s="3496"/>
      <c r="EFV13" s="3496"/>
      <c r="EFW13" s="3496"/>
      <c r="EFX13" s="3496"/>
      <c r="EFY13" s="3496"/>
      <c r="EFZ13" s="3496"/>
      <c r="EGA13" s="3496"/>
      <c r="EGB13" s="3496"/>
      <c r="EGC13" s="3496"/>
      <c r="EGD13" s="3496"/>
      <c r="EGE13" s="3496"/>
      <c r="EGF13" s="3496"/>
      <c r="EGG13" s="3496"/>
      <c r="EGH13" s="3496"/>
      <c r="EGI13" s="3496"/>
      <c r="EGJ13" s="3496"/>
      <c r="EGK13" s="3496"/>
      <c r="EGL13" s="3496"/>
      <c r="EGM13" s="3496"/>
      <c r="EGN13" s="3496"/>
      <c r="EGO13" s="3496"/>
      <c r="EGP13" s="3496"/>
      <c r="EGQ13" s="3496"/>
      <c r="EGR13" s="3496"/>
      <c r="EGS13" s="3496"/>
      <c r="EGT13" s="3496"/>
      <c r="EGU13" s="3496"/>
      <c r="EGV13" s="3496"/>
      <c r="EGW13" s="3496"/>
      <c r="EGX13" s="3496"/>
      <c r="EGY13" s="3496"/>
      <c r="EGZ13" s="3496"/>
      <c r="EHA13" s="3496"/>
      <c r="EHB13" s="3496"/>
      <c r="EHC13" s="3496"/>
      <c r="EHD13" s="3496"/>
      <c r="EHE13" s="3496"/>
      <c r="EHF13" s="3496"/>
      <c r="EHG13" s="3496"/>
      <c r="EHH13" s="3496"/>
      <c r="EHI13" s="3496"/>
      <c r="EHJ13" s="3496"/>
      <c r="EHK13" s="3496"/>
      <c r="EHL13" s="3496"/>
      <c r="EHM13" s="3496"/>
      <c r="EHN13" s="3496"/>
      <c r="EHO13" s="3496"/>
      <c r="EHP13" s="3496"/>
      <c r="EHQ13" s="3496"/>
      <c r="EHR13" s="3496"/>
      <c r="EHS13" s="3496"/>
      <c r="EHT13" s="3496"/>
      <c r="EHU13" s="3496"/>
      <c r="EHV13" s="3496"/>
      <c r="EHW13" s="3496"/>
      <c r="EHX13" s="3496"/>
      <c r="EHY13" s="3496"/>
      <c r="EHZ13" s="3496"/>
      <c r="EIA13" s="3496"/>
      <c r="EIB13" s="3496"/>
      <c r="EIC13" s="3496"/>
      <c r="EID13" s="3496"/>
      <c r="EIE13" s="3496"/>
      <c r="EIF13" s="3496"/>
      <c r="EIG13" s="3496"/>
      <c r="EIH13" s="3496"/>
      <c r="EII13" s="3496"/>
      <c r="EIJ13" s="3496"/>
      <c r="EIK13" s="3496"/>
      <c r="EIL13" s="3496"/>
      <c r="EIM13" s="3496"/>
      <c r="EIN13" s="3496"/>
      <c r="EIO13" s="3496"/>
      <c r="EIP13" s="3496"/>
      <c r="EIQ13" s="3496"/>
      <c r="EIR13" s="3496"/>
      <c r="EIS13" s="3496"/>
      <c r="EIT13" s="3496"/>
      <c r="EIU13" s="3496"/>
      <c r="EIV13" s="3496"/>
      <c r="EIW13" s="3496"/>
      <c r="EIX13" s="3496"/>
      <c r="EIY13" s="3496"/>
      <c r="EIZ13" s="3496"/>
      <c r="EJA13" s="3496"/>
      <c r="EJB13" s="3496"/>
      <c r="EJC13" s="3496"/>
      <c r="EJD13" s="3496"/>
      <c r="EJE13" s="3496"/>
      <c r="EJF13" s="3496"/>
      <c r="EJG13" s="3496"/>
      <c r="EJH13" s="3496"/>
      <c r="EJI13" s="3496"/>
      <c r="EJJ13" s="3496"/>
      <c r="EJK13" s="3496"/>
      <c r="EJL13" s="3496"/>
      <c r="EJM13" s="3496"/>
      <c r="EJN13" s="3496"/>
      <c r="EJO13" s="3496"/>
      <c r="EJP13" s="3496"/>
      <c r="EJQ13" s="3496"/>
      <c r="EJR13" s="3496"/>
      <c r="EJS13" s="3496"/>
      <c r="EJT13" s="3496"/>
      <c r="EJU13" s="3496"/>
      <c r="EJV13" s="3496"/>
      <c r="EJW13" s="3496"/>
      <c r="EJX13" s="3496"/>
      <c r="EJY13" s="3496"/>
      <c r="EJZ13" s="3496"/>
      <c r="EKA13" s="3496"/>
      <c r="EKB13" s="3496"/>
      <c r="EKC13" s="3496"/>
      <c r="EKD13" s="3496"/>
      <c r="EKE13" s="3496"/>
      <c r="EKF13" s="3496"/>
      <c r="EKG13" s="3496"/>
      <c r="EKH13" s="3496"/>
      <c r="EKI13" s="3496"/>
      <c r="EKJ13" s="3496"/>
      <c r="EKK13" s="3496"/>
      <c r="EKL13" s="3496"/>
      <c r="EKM13" s="3496"/>
      <c r="EKN13" s="3496"/>
      <c r="EKO13" s="3496"/>
      <c r="EKP13" s="3496"/>
      <c r="EKQ13" s="3496"/>
      <c r="EKR13" s="3496"/>
      <c r="EKS13" s="3496"/>
      <c r="EKT13" s="3496"/>
      <c r="EKU13" s="3496"/>
      <c r="EKV13" s="3496"/>
      <c r="EKW13" s="3496"/>
      <c r="EKX13" s="3496"/>
      <c r="EKY13" s="3496"/>
      <c r="EKZ13" s="3496"/>
      <c r="ELA13" s="3496"/>
      <c r="ELB13" s="3496"/>
      <c r="ELC13" s="3496"/>
      <c r="ELD13" s="3496"/>
      <c r="ELE13" s="3496"/>
      <c r="ELF13" s="3496"/>
      <c r="ELG13" s="3496"/>
      <c r="ELH13" s="3496"/>
      <c r="ELI13" s="3496"/>
      <c r="ELJ13" s="3496"/>
      <c r="ELK13" s="3496"/>
      <c r="ELL13" s="3496"/>
      <c r="ELM13" s="3496"/>
      <c r="ELN13" s="3496"/>
      <c r="ELO13" s="3496"/>
      <c r="ELP13" s="3496"/>
      <c r="ELQ13" s="3496"/>
      <c r="ELR13" s="3496"/>
      <c r="ELS13" s="3496"/>
      <c r="ELT13" s="3496"/>
      <c r="ELU13" s="3496"/>
      <c r="ELV13" s="3496"/>
      <c r="ELW13" s="3496"/>
      <c r="ELX13" s="3496"/>
      <c r="ELY13" s="3496"/>
      <c r="ELZ13" s="3496"/>
      <c r="EMA13" s="3496"/>
      <c r="EMB13" s="3496"/>
      <c r="EMC13" s="3496"/>
      <c r="EMD13" s="3496"/>
      <c r="EME13" s="3496"/>
      <c r="EMF13" s="3496"/>
      <c r="EMG13" s="3496"/>
      <c r="EMH13" s="3496"/>
      <c r="EMI13" s="3496"/>
      <c r="EMJ13" s="3496"/>
      <c r="EMK13" s="3496"/>
      <c r="EML13" s="3496"/>
      <c r="EMM13" s="3496"/>
      <c r="EMN13" s="3496"/>
      <c r="EMO13" s="3496"/>
      <c r="EMP13" s="3496"/>
      <c r="EMQ13" s="3496"/>
      <c r="EMR13" s="3496"/>
      <c r="EMS13" s="3496"/>
      <c r="EMT13" s="3496"/>
      <c r="EMU13" s="3496"/>
      <c r="EMV13" s="3496"/>
      <c r="EMW13" s="3496"/>
      <c r="EMX13" s="3496"/>
      <c r="EMY13" s="3496"/>
      <c r="EMZ13" s="3496"/>
      <c r="ENA13" s="3496"/>
      <c r="ENB13" s="3496"/>
      <c r="ENC13" s="3496"/>
      <c r="END13" s="3496"/>
      <c r="ENE13" s="3496"/>
      <c r="ENF13" s="3496"/>
      <c r="ENG13" s="3496"/>
      <c r="ENH13" s="3496"/>
      <c r="ENI13" s="3496"/>
      <c r="ENJ13" s="3496"/>
      <c r="ENK13" s="3496"/>
      <c r="ENL13" s="3496"/>
      <c r="ENM13" s="3496"/>
      <c r="ENN13" s="3496"/>
      <c r="ENO13" s="3496"/>
      <c r="ENP13" s="3496"/>
      <c r="ENQ13" s="3496"/>
      <c r="ENR13" s="3496"/>
      <c r="ENS13" s="3496"/>
      <c r="ENT13" s="3496"/>
      <c r="ENU13" s="3496"/>
      <c r="ENV13" s="3496"/>
      <c r="ENW13" s="3496"/>
      <c r="ENX13" s="3496"/>
      <c r="ENY13" s="3496"/>
      <c r="ENZ13" s="3496"/>
      <c r="EOA13" s="3496"/>
      <c r="EOB13" s="3496"/>
      <c r="EOC13" s="3496"/>
      <c r="EOD13" s="3496"/>
      <c r="EOE13" s="3496"/>
      <c r="EOF13" s="3496"/>
      <c r="EOG13" s="3496"/>
      <c r="EOH13" s="3496"/>
      <c r="EOI13" s="3496"/>
      <c r="EOJ13" s="3496"/>
      <c r="EOK13" s="3496"/>
      <c r="EOL13" s="3496"/>
      <c r="EOM13" s="3496"/>
      <c r="EON13" s="3496"/>
      <c r="EOO13" s="3496"/>
      <c r="EOP13" s="3496"/>
      <c r="EOQ13" s="3496"/>
      <c r="EOR13" s="3496"/>
      <c r="EOS13" s="3496"/>
      <c r="EOT13" s="3496"/>
      <c r="EOU13" s="3496"/>
      <c r="EOV13" s="3496"/>
      <c r="EOW13" s="3496"/>
      <c r="EOX13" s="3496"/>
      <c r="EOY13" s="3496"/>
      <c r="EOZ13" s="3496"/>
      <c r="EPA13" s="3496"/>
      <c r="EPB13" s="3496"/>
      <c r="EPC13" s="3496"/>
      <c r="EPD13" s="3496"/>
      <c r="EPE13" s="3496"/>
      <c r="EPF13" s="3496"/>
      <c r="EPG13" s="3496"/>
      <c r="EPH13" s="3496"/>
      <c r="EPI13" s="3496"/>
      <c r="EPJ13" s="3496"/>
      <c r="EPK13" s="3496"/>
      <c r="EPL13" s="3496"/>
      <c r="EPM13" s="3496"/>
      <c r="EPN13" s="3496"/>
      <c r="EPO13" s="3496"/>
      <c r="EPP13" s="3496"/>
      <c r="EPQ13" s="3496"/>
      <c r="EPR13" s="3496"/>
      <c r="EPS13" s="3496"/>
      <c r="EPT13" s="3496"/>
      <c r="EPU13" s="3496"/>
      <c r="EPV13" s="3496"/>
      <c r="EPW13" s="3496"/>
      <c r="EPX13" s="3496"/>
      <c r="EPY13" s="3496"/>
      <c r="EPZ13" s="3496"/>
      <c r="EQA13" s="3496"/>
      <c r="EQB13" s="3496"/>
      <c r="EQC13" s="3496"/>
      <c r="EQD13" s="3496"/>
      <c r="EQE13" s="3496"/>
      <c r="EQF13" s="3496"/>
      <c r="EQG13" s="3496"/>
      <c r="EQH13" s="3496"/>
      <c r="EQI13" s="3496"/>
      <c r="EQJ13" s="3496"/>
      <c r="EQK13" s="3496"/>
      <c r="EQL13" s="3496"/>
      <c r="EQM13" s="3496"/>
      <c r="EQN13" s="3496"/>
      <c r="EQO13" s="3496"/>
      <c r="EQP13" s="3496"/>
      <c r="EQQ13" s="3496"/>
      <c r="EQR13" s="3496"/>
      <c r="EQS13" s="3496"/>
      <c r="EQT13" s="3496"/>
      <c r="EQU13" s="3496"/>
      <c r="EQV13" s="3496"/>
      <c r="EQW13" s="3496"/>
      <c r="EQX13" s="3496"/>
      <c r="EQY13" s="3496"/>
      <c r="EQZ13" s="3496"/>
      <c r="ERA13" s="3496"/>
      <c r="ERB13" s="3496"/>
      <c r="ERC13" s="3496"/>
      <c r="ERD13" s="3496"/>
      <c r="ERE13" s="3496"/>
      <c r="ERF13" s="3496"/>
      <c r="ERG13" s="3496"/>
      <c r="ERH13" s="3496"/>
      <c r="ERI13" s="3496"/>
      <c r="ERJ13" s="3496"/>
      <c r="ERK13" s="3496"/>
      <c r="ERL13" s="3496"/>
      <c r="ERM13" s="3496"/>
      <c r="ERN13" s="3496"/>
      <c r="ERO13" s="3496"/>
      <c r="ERP13" s="3496"/>
      <c r="ERQ13" s="3496"/>
      <c r="ERR13" s="3496"/>
      <c r="ERS13" s="3496"/>
      <c r="ERT13" s="3496"/>
      <c r="ERU13" s="3496"/>
      <c r="ERV13" s="3496"/>
      <c r="ERW13" s="3496"/>
      <c r="ERX13" s="3496"/>
      <c r="ERY13" s="3496"/>
      <c r="ERZ13" s="3496"/>
      <c r="ESA13" s="3496"/>
      <c r="ESB13" s="3496"/>
      <c r="ESC13" s="3496"/>
      <c r="ESD13" s="3496"/>
      <c r="ESE13" s="3496"/>
      <c r="ESF13" s="3496"/>
      <c r="ESG13" s="3496"/>
      <c r="ESH13" s="3496"/>
      <c r="ESI13" s="3496"/>
      <c r="ESJ13" s="3496"/>
      <c r="ESK13" s="3496"/>
      <c r="ESL13" s="3496"/>
      <c r="ESM13" s="3496"/>
      <c r="ESN13" s="3496"/>
      <c r="ESO13" s="3496"/>
      <c r="ESP13" s="3496"/>
      <c r="ESQ13" s="3496"/>
      <c r="ESR13" s="3496"/>
      <c r="ESS13" s="3496"/>
      <c r="EST13" s="3496"/>
      <c r="ESU13" s="3496"/>
      <c r="ESV13" s="3496"/>
      <c r="ESW13" s="3496"/>
      <c r="ESX13" s="3496"/>
      <c r="ESY13" s="3496"/>
      <c r="ESZ13" s="3496"/>
      <c r="ETA13" s="3496"/>
      <c r="ETB13" s="3496"/>
      <c r="ETC13" s="3496"/>
      <c r="ETD13" s="3496"/>
      <c r="ETE13" s="3496"/>
      <c r="ETF13" s="3496"/>
      <c r="ETG13" s="3496"/>
      <c r="ETH13" s="3496"/>
      <c r="ETI13" s="3496"/>
      <c r="ETJ13" s="3496"/>
      <c r="ETK13" s="3496"/>
      <c r="ETL13" s="3496"/>
      <c r="ETM13" s="3496"/>
      <c r="ETN13" s="3496"/>
      <c r="ETO13" s="3496"/>
      <c r="ETP13" s="3496"/>
      <c r="ETQ13" s="3496"/>
      <c r="ETR13" s="3496"/>
      <c r="ETS13" s="3496"/>
      <c r="ETT13" s="3496"/>
      <c r="ETU13" s="3496"/>
      <c r="ETV13" s="3496"/>
      <c r="ETW13" s="3496"/>
      <c r="ETX13" s="3496"/>
      <c r="ETY13" s="3496"/>
      <c r="ETZ13" s="3496"/>
      <c r="EUA13" s="3496"/>
      <c r="EUB13" s="3496"/>
      <c r="EUC13" s="3496"/>
      <c r="EUD13" s="3496"/>
      <c r="EUE13" s="3496"/>
      <c r="EUF13" s="3496"/>
      <c r="EUG13" s="3496"/>
      <c r="EUH13" s="3496"/>
      <c r="EUI13" s="3496"/>
      <c r="EUJ13" s="3496"/>
      <c r="EUK13" s="3496"/>
      <c r="EUL13" s="3496"/>
      <c r="EUM13" s="3496"/>
      <c r="EUN13" s="3496"/>
      <c r="EUO13" s="3496"/>
      <c r="EUP13" s="3496"/>
      <c r="EUQ13" s="3496"/>
      <c r="EUR13" s="3496"/>
      <c r="EUS13" s="3496"/>
      <c r="EUT13" s="3496"/>
      <c r="EUU13" s="3496"/>
      <c r="EUV13" s="3496"/>
      <c r="EUW13" s="3496"/>
      <c r="EUX13" s="3496"/>
      <c r="EUY13" s="3496"/>
      <c r="EUZ13" s="3496"/>
      <c r="EVA13" s="3496"/>
      <c r="EVB13" s="3496"/>
      <c r="EVC13" s="3496"/>
      <c r="EVD13" s="3496"/>
      <c r="EVE13" s="3496"/>
      <c r="EVF13" s="3496"/>
      <c r="EVG13" s="3496"/>
      <c r="EVH13" s="3496"/>
      <c r="EVI13" s="3496"/>
      <c r="EVJ13" s="3496"/>
      <c r="EVK13" s="3496"/>
      <c r="EVL13" s="3496"/>
      <c r="EVM13" s="3496"/>
      <c r="EVN13" s="3496"/>
      <c r="EVO13" s="3496"/>
      <c r="EVP13" s="3496"/>
      <c r="EVQ13" s="3496"/>
      <c r="EVR13" s="3496"/>
      <c r="EVS13" s="3496"/>
      <c r="EVT13" s="3496"/>
      <c r="EVU13" s="3496"/>
      <c r="EVV13" s="3496"/>
      <c r="EVW13" s="3496"/>
      <c r="EVX13" s="3496"/>
      <c r="EVY13" s="3496"/>
      <c r="EVZ13" s="3496"/>
      <c r="EWA13" s="3496"/>
      <c r="EWB13" s="3496"/>
      <c r="EWC13" s="3496"/>
      <c r="EWD13" s="3496"/>
      <c r="EWE13" s="3496"/>
      <c r="EWF13" s="3496"/>
      <c r="EWG13" s="3496"/>
      <c r="EWH13" s="3496"/>
      <c r="EWI13" s="3496"/>
      <c r="EWJ13" s="3496"/>
      <c r="EWK13" s="3496"/>
      <c r="EWL13" s="3496"/>
      <c r="EWM13" s="3496"/>
      <c r="EWN13" s="3496"/>
      <c r="EWO13" s="3496"/>
      <c r="EWP13" s="3496"/>
      <c r="EWQ13" s="3496"/>
      <c r="EWR13" s="3496"/>
      <c r="EWS13" s="3496"/>
      <c r="EWT13" s="3496"/>
      <c r="EWU13" s="3496"/>
      <c r="EWV13" s="3496"/>
      <c r="EWW13" s="3496"/>
      <c r="EWX13" s="3496"/>
      <c r="EWY13" s="3496"/>
      <c r="EWZ13" s="3496"/>
      <c r="EXA13" s="3496"/>
      <c r="EXB13" s="3496"/>
      <c r="EXC13" s="3496"/>
      <c r="EXD13" s="3496"/>
      <c r="EXE13" s="3496"/>
      <c r="EXF13" s="3496"/>
      <c r="EXG13" s="3496"/>
      <c r="EXH13" s="3496"/>
      <c r="EXI13" s="3496"/>
      <c r="EXJ13" s="3496"/>
      <c r="EXK13" s="3496"/>
      <c r="EXL13" s="3496"/>
      <c r="EXM13" s="3496"/>
      <c r="EXN13" s="3496"/>
      <c r="EXO13" s="3496"/>
      <c r="EXP13" s="3496"/>
      <c r="EXQ13" s="3496"/>
      <c r="EXR13" s="3496"/>
      <c r="EXS13" s="3496"/>
      <c r="EXT13" s="3496"/>
      <c r="EXU13" s="3496"/>
      <c r="EXV13" s="3496"/>
      <c r="EXW13" s="3496"/>
      <c r="EXX13" s="3496"/>
      <c r="EXY13" s="3496"/>
      <c r="EXZ13" s="3496"/>
      <c r="EYA13" s="3496"/>
      <c r="EYB13" s="3496"/>
      <c r="EYC13" s="3496"/>
      <c r="EYD13" s="3496"/>
      <c r="EYE13" s="3496"/>
      <c r="EYF13" s="3496"/>
      <c r="EYG13" s="3496"/>
      <c r="EYH13" s="3496"/>
      <c r="EYI13" s="3496"/>
      <c r="EYJ13" s="3496"/>
      <c r="EYK13" s="3496"/>
      <c r="EYL13" s="3496"/>
      <c r="EYM13" s="3496"/>
      <c r="EYN13" s="3496"/>
      <c r="EYO13" s="3496"/>
      <c r="EYP13" s="3496"/>
      <c r="EYQ13" s="3496"/>
      <c r="EYR13" s="3496"/>
      <c r="EYS13" s="3496"/>
      <c r="EYT13" s="3496"/>
      <c r="EYU13" s="3496"/>
      <c r="EYV13" s="3496"/>
      <c r="EYW13" s="3496"/>
      <c r="EYX13" s="3496"/>
      <c r="EYY13" s="3496"/>
      <c r="EYZ13" s="3496"/>
      <c r="EZA13" s="3496"/>
      <c r="EZB13" s="3496"/>
      <c r="EZC13" s="3496"/>
      <c r="EZD13" s="3496"/>
      <c r="EZE13" s="3496"/>
      <c r="EZF13" s="3496"/>
      <c r="EZG13" s="3496"/>
      <c r="EZH13" s="3496"/>
      <c r="EZI13" s="3496"/>
      <c r="EZJ13" s="3496"/>
      <c r="EZK13" s="3496"/>
      <c r="EZL13" s="3496"/>
      <c r="EZM13" s="3496"/>
      <c r="EZN13" s="3496"/>
      <c r="EZO13" s="3496"/>
      <c r="EZP13" s="3496"/>
      <c r="EZQ13" s="3496"/>
      <c r="EZR13" s="3496"/>
      <c r="EZS13" s="3496"/>
      <c r="EZT13" s="3496"/>
      <c r="EZU13" s="3496"/>
      <c r="EZV13" s="3496"/>
      <c r="EZW13" s="3496"/>
      <c r="EZX13" s="3496"/>
      <c r="EZY13" s="3496"/>
      <c r="EZZ13" s="3496"/>
      <c r="FAA13" s="3496"/>
      <c r="FAB13" s="3496"/>
      <c r="FAC13" s="3496"/>
      <c r="FAD13" s="3496"/>
      <c r="FAE13" s="3496"/>
      <c r="FAF13" s="3496"/>
      <c r="FAG13" s="3496"/>
      <c r="FAH13" s="3496"/>
      <c r="FAI13" s="3496"/>
      <c r="FAJ13" s="3496"/>
      <c r="FAK13" s="3496"/>
      <c r="FAL13" s="3496"/>
      <c r="FAM13" s="3496"/>
      <c r="FAN13" s="3496"/>
      <c r="FAO13" s="3496"/>
      <c r="FAP13" s="3496"/>
      <c r="FAQ13" s="3496"/>
      <c r="FAR13" s="3496"/>
      <c r="FAS13" s="3496"/>
      <c r="FAT13" s="3496"/>
      <c r="FAU13" s="3496"/>
      <c r="FAV13" s="3496"/>
      <c r="FAW13" s="3496"/>
      <c r="FAX13" s="3496"/>
      <c r="FAY13" s="3496"/>
      <c r="FAZ13" s="3496"/>
      <c r="FBA13" s="3496"/>
      <c r="FBB13" s="3496"/>
      <c r="FBC13" s="3496"/>
      <c r="FBD13" s="3496"/>
      <c r="FBE13" s="3496"/>
      <c r="FBF13" s="3496"/>
      <c r="FBG13" s="3496"/>
      <c r="FBH13" s="3496"/>
      <c r="FBI13" s="3496"/>
      <c r="FBJ13" s="3496"/>
      <c r="FBK13" s="3496"/>
      <c r="FBL13" s="3496"/>
      <c r="FBM13" s="3496"/>
      <c r="FBN13" s="3496"/>
      <c r="FBO13" s="3496"/>
      <c r="FBP13" s="3496"/>
      <c r="FBQ13" s="3496"/>
      <c r="FBR13" s="3496"/>
      <c r="FBS13" s="3496"/>
      <c r="FBT13" s="3496"/>
      <c r="FBU13" s="3496"/>
      <c r="FBV13" s="3496"/>
      <c r="FBW13" s="3496"/>
      <c r="FBX13" s="3496"/>
      <c r="FBY13" s="3496"/>
      <c r="FBZ13" s="3496"/>
      <c r="FCA13" s="3496"/>
      <c r="FCB13" s="3496"/>
      <c r="FCC13" s="3496"/>
      <c r="FCD13" s="3496"/>
      <c r="FCE13" s="3496"/>
      <c r="FCF13" s="3496"/>
      <c r="FCG13" s="3496"/>
      <c r="FCH13" s="3496"/>
      <c r="FCI13" s="3496"/>
      <c r="FCJ13" s="3496"/>
      <c r="FCK13" s="3496"/>
      <c r="FCL13" s="3496"/>
      <c r="FCM13" s="3496"/>
      <c r="FCN13" s="3496"/>
      <c r="FCO13" s="3496"/>
      <c r="FCP13" s="3496"/>
      <c r="FCQ13" s="3496"/>
      <c r="FCR13" s="3496"/>
      <c r="FCS13" s="3496"/>
      <c r="FCT13" s="3496"/>
      <c r="FCU13" s="3496"/>
      <c r="FCV13" s="3496"/>
      <c r="FCW13" s="3496"/>
      <c r="FCX13" s="3496"/>
      <c r="FCY13" s="3496"/>
      <c r="FCZ13" s="3496"/>
      <c r="FDA13" s="3496"/>
      <c r="FDB13" s="3496"/>
      <c r="FDC13" s="3496"/>
      <c r="FDD13" s="3496"/>
      <c r="FDE13" s="3496"/>
      <c r="FDF13" s="3496"/>
      <c r="FDG13" s="3496"/>
      <c r="FDH13" s="3496"/>
      <c r="FDI13" s="3496"/>
      <c r="FDJ13" s="3496"/>
      <c r="FDK13" s="3496"/>
      <c r="FDL13" s="3496"/>
      <c r="FDM13" s="3496"/>
      <c r="FDN13" s="3496"/>
      <c r="FDO13" s="3496"/>
      <c r="FDP13" s="3496"/>
      <c r="FDQ13" s="3496"/>
      <c r="FDR13" s="3496"/>
      <c r="FDS13" s="3496"/>
      <c r="FDT13" s="3496"/>
      <c r="FDU13" s="3496"/>
      <c r="FDV13" s="3496"/>
      <c r="FDW13" s="3496"/>
      <c r="FDX13" s="3496"/>
      <c r="FDY13" s="3496"/>
      <c r="FDZ13" s="3496"/>
      <c r="FEA13" s="3496"/>
      <c r="FEB13" s="3496"/>
      <c r="FEC13" s="3496"/>
      <c r="FED13" s="3496"/>
      <c r="FEE13" s="3496"/>
      <c r="FEF13" s="3496"/>
      <c r="FEG13" s="3496"/>
      <c r="FEH13" s="3496"/>
      <c r="FEI13" s="3496"/>
      <c r="FEJ13" s="3496"/>
      <c r="FEK13" s="3496"/>
      <c r="FEL13" s="3496"/>
      <c r="FEM13" s="3496"/>
      <c r="FEN13" s="3496"/>
      <c r="FEO13" s="3496"/>
      <c r="FEP13" s="3496"/>
      <c r="FEQ13" s="3496"/>
      <c r="FER13" s="3496"/>
      <c r="FES13" s="3496"/>
      <c r="FET13" s="3496"/>
      <c r="FEU13" s="3496"/>
      <c r="FEV13" s="3496"/>
      <c r="FEW13" s="3496"/>
      <c r="FEX13" s="3496"/>
      <c r="FEY13" s="3496"/>
      <c r="FEZ13" s="3496"/>
      <c r="FFA13" s="3496"/>
      <c r="FFB13" s="3496"/>
      <c r="FFC13" s="3496"/>
      <c r="FFD13" s="3496"/>
      <c r="FFE13" s="3496"/>
      <c r="FFF13" s="3496"/>
      <c r="FFG13" s="3496"/>
      <c r="FFH13" s="3496"/>
      <c r="FFI13" s="3496"/>
      <c r="FFJ13" s="3496"/>
      <c r="FFK13" s="3496"/>
      <c r="FFL13" s="3496"/>
      <c r="FFM13" s="3496"/>
      <c r="FFN13" s="3496"/>
      <c r="FFO13" s="3496"/>
      <c r="FFP13" s="3496"/>
      <c r="FFQ13" s="3496"/>
      <c r="FFR13" s="3496"/>
      <c r="FFS13" s="3496"/>
      <c r="FFT13" s="3496"/>
      <c r="FFU13" s="3496"/>
      <c r="FFV13" s="3496"/>
      <c r="FFW13" s="3496"/>
      <c r="FFX13" s="3496"/>
      <c r="FFY13" s="3496"/>
      <c r="FFZ13" s="3496"/>
      <c r="FGA13" s="3496"/>
      <c r="FGB13" s="3496"/>
      <c r="FGC13" s="3496"/>
      <c r="FGD13" s="3496"/>
      <c r="FGE13" s="3496"/>
      <c r="FGF13" s="3496"/>
      <c r="FGG13" s="3496"/>
      <c r="FGH13" s="3496"/>
      <c r="FGI13" s="3496"/>
      <c r="FGJ13" s="3496"/>
      <c r="FGK13" s="3496"/>
      <c r="FGL13" s="3496"/>
      <c r="FGM13" s="3496"/>
      <c r="FGN13" s="3496"/>
      <c r="FGO13" s="3496"/>
      <c r="FGP13" s="3496"/>
      <c r="FGQ13" s="3496"/>
      <c r="FGR13" s="3496"/>
      <c r="FGS13" s="3496"/>
      <c r="FGT13" s="3496"/>
      <c r="FGU13" s="3496"/>
      <c r="FGV13" s="3496"/>
      <c r="FGW13" s="3496"/>
      <c r="FGX13" s="3496"/>
      <c r="FGY13" s="3496"/>
      <c r="FGZ13" s="3496"/>
      <c r="FHA13" s="3496"/>
      <c r="FHB13" s="3496"/>
      <c r="FHC13" s="3496"/>
      <c r="FHD13" s="3496"/>
      <c r="FHE13" s="3496"/>
      <c r="FHF13" s="3496"/>
      <c r="FHG13" s="3496"/>
      <c r="FHH13" s="3496"/>
      <c r="FHI13" s="3496"/>
      <c r="FHJ13" s="3496"/>
      <c r="FHK13" s="3496"/>
      <c r="FHL13" s="3496"/>
      <c r="FHM13" s="3496"/>
      <c r="FHN13" s="3496"/>
      <c r="FHO13" s="3496"/>
      <c r="FHP13" s="3496"/>
      <c r="FHQ13" s="3496"/>
      <c r="FHR13" s="3496"/>
      <c r="FHS13" s="3496"/>
      <c r="FHT13" s="3496"/>
      <c r="FHU13" s="3496"/>
      <c r="FHV13" s="3496"/>
      <c r="FHW13" s="3496"/>
      <c r="FHX13" s="3496"/>
      <c r="FHY13" s="3496"/>
      <c r="FHZ13" s="3496"/>
      <c r="FIA13" s="3496"/>
      <c r="FIB13" s="3496"/>
      <c r="FIC13" s="3496"/>
      <c r="FID13" s="3496"/>
      <c r="FIE13" s="3496"/>
      <c r="FIF13" s="3496"/>
      <c r="FIG13" s="3496"/>
      <c r="FIH13" s="3496"/>
      <c r="FII13" s="3496"/>
      <c r="FIJ13" s="3496"/>
      <c r="FIK13" s="3496"/>
      <c r="FIL13" s="3496"/>
      <c r="FIM13" s="3496"/>
      <c r="FIN13" s="3496"/>
      <c r="FIO13" s="3496"/>
      <c r="FIP13" s="3496"/>
      <c r="FIQ13" s="3496"/>
      <c r="FIR13" s="3496"/>
      <c r="FIS13" s="3496"/>
      <c r="FIT13" s="3496"/>
      <c r="FIU13" s="3496"/>
      <c r="FIV13" s="3496"/>
      <c r="FIW13" s="3496"/>
      <c r="FIX13" s="3496"/>
      <c r="FIY13" s="3496"/>
      <c r="FIZ13" s="3496"/>
      <c r="FJA13" s="3496"/>
      <c r="FJB13" s="3496"/>
      <c r="FJC13" s="3496"/>
      <c r="FJD13" s="3496"/>
      <c r="FJE13" s="3496"/>
      <c r="FJF13" s="3496"/>
      <c r="FJG13" s="3496"/>
      <c r="FJH13" s="3496"/>
      <c r="FJI13" s="3496"/>
      <c r="FJJ13" s="3496"/>
      <c r="FJK13" s="3496"/>
      <c r="FJL13" s="3496"/>
      <c r="FJM13" s="3496"/>
      <c r="FJN13" s="3496"/>
      <c r="FJO13" s="3496"/>
      <c r="FJP13" s="3496"/>
      <c r="FJQ13" s="3496"/>
      <c r="FJR13" s="3496"/>
      <c r="FJS13" s="3496"/>
      <c r="FJT13" s="3496"/>
      <c r="FJU13" s="3496"/>
      <c r="FJV13" s="3496"/>
      <c r="FJW13" s="3496"/>
      <c r="FJX13" s="3496"/>
      <c r="FJY13" s="3496"/>
      <c r="FJZ13" s="3496"/>
      <c r="FKA13" s="3496"/>
      <c r="FKB13" s="3496"/>
      <c r="FKC13" s="3496"/>
      <c r="FKD13" s="3496"/>
      <c r="FKE13" s="3496"/>
      <c r="FKF13" s="3496"/>
      <c r="FKG13" s="3496"/>
      <c r="FKH13" s="3496"/>
      <c r="FKI13" s="3496"/>
      <c r="FKJ13" s="3496"/>
      <c r="FKK13" s="3496"/>
      <c r="FKL13" s="3496"/>
      <c r="FKM13" s="3496"/>
      <c r="FKN13" s="3496"/>
      <c r="FKO13" s="3496"/>
      <c r="FKP13" s="3496"/>
      <c r="FKQ13" s="3496"/>
      <c r="FKR13" s="3496"/>
      <c r="FKS13" s="3496"/>
      <c r="FKT13" s="3496"/>
      <c r="FKU13" s="3496"/>
      <c r="FKV13" s="3496"/>
      <c r="FKW13" s="3496"/>
      <c r="FKX13" s="3496"/>
      <c r="FKY13" s="3496"/>
      <c r="FKZ13" s="3496"/>
      <c r="FLA13" s="3496"/>
      <c r="FLB13" s="3496"/>
      <c r="FLC13" s="3496"/>
      <c r="FLD13" s="3496"/>
      <c r="FLE13" s="3496"/>
      <c r="FLF13" s="3496"/>
      <c r="FLG13" s="3496"/>
      <c r="FLH13" s="3496"/>
      <c r="FLI13" s="3496"/>
      <c r="FLJ13" s="3496"/>
      <c r="FLK13" s="3496"/>
      <c r="FLL13" s="3496"/>
      <c r="FLM13" s="3496"/>
      <c r="FLN13" s="3496"/>
      <c r="FLO13" s="3496"/>
      <c r="FLP13" s="3496"/>
      <c r="FLQ13" s="3496"/>
      <c r="FLR13" s="3496"/>
      <c r="FLS13" s="3496"/>
      <c r="FLT13" s="3496"/>
      <c r="FLU13" s="3496"/>
      <c r="FLV13" s="3496"/>
      <c r="FLW13" s="3496"/>
      <c r="FLX13" s="3496"/>
      <c r="FLY13" s="3496"/>
      <c r="FLZ13" s="3496"/>
      <c r="FMA13" s="3496"/>
      <c r="FMB13" s="3496"/>
      <c r="FMC13" s="3496"/>
      <c r="FMD13" s="3496"/>
      <c r="FME13" s="3496"/>
      <c r="FMF13" s="3496"/>
      <c r="FMG13" s="3496"/>
      <c r="FMH13" s="3496"/>
      <c r="FMI13" s="3496"/>
      <c r="FMJ13" s="3496"/>
      <c r="FMK13" s="3496"/>
      <c r="FML13" s="3496"/>
      <c r="FMM13" s="3496"/>
      <c r="FMN13" s="3496"/>
      <c r="FMO13" s="3496"/>
      <c r="FMP13" s="3496"/>
      <c r="FMQ13" s="3496"/>
      <c r="FMR13" s="3496"/>
      <c r="FMS13" s="3496"/>
      <c r="FMT13" s="3496"/>
      <c r="FMU13" s="3496"/>
      <c r="FMV13" s="3496"/>
      <c r="FMW13" s="3496"/>
      <c r="FMX13" s="3496"/>
      <c r="FMY13" s="3496"/>
      <c r="FMZ13" s="3496"/>
      <c r="FNA13" s="3496"/>
      <c r="FNB13" s="3496"/>
      <c r="FNC13" s="3496"/>
      <c r="FND13" s="3496"/>
      <c r="FNE13" s="3496"/>
      <c r="FNF13" s="3496"/>
      <c r="FNG13" s="3496"/>
      <c r="FNH13" s="3496"/>
      <c r="FNI13" s="3496"/>
      <c r="FNJ13" s="3496"/>
      <c r="FNK13" s="3496"/>
      <c r="FNL13" s="3496"/>
      <c r="FNM13" s="3496"/>
      <c r="FNN13" s="3496"/>
      <c r="FNO13" s="3496"/>
      <c r="FNP13" s="3496"/>
      <c r="FNQ13" s="3496"/>
      <c r="FNR13" s="3496"/>
      <c r="FNS13" s="3496"/>
      <c r="FNT13" s="3496"/>
      <c r="FNU13" s="3496"/>
      <c r="FNV13" s="3496"/>
      <c r="FNW13" s="3496"/>
      <c r="FNX13" s="3496"/>
      <c r="FNY13" s="3496"/>
      <c r="FNZ13" s="3496"/>
      <c r="FOA13" s="3496"/>
      <c r="FOB13" s="3496"/>
      <c r="FOC13" s="3496"/>
      <c r="FOD13" s="3496"/>
      <c r="FOE13" s="3496"/>
      <c r="FOF13" s="3496"/>
      <c r="FOG13" s="3496"/>
      <c r="FOH13" s="3496"/>
      <c r="FOI13" s="3496"/>
      <c r="FOJ13" s="3496"/>
      <c r="FOK13" s="3496"/>
      <c r="FOL13" s="3496"/>
      <c r="FOM13" s="3496"/>
      <c r="FON13" s="3496"/>
      <c r="FOO13" s="3496"/>
      <c r="FOP13" s="3496"/>
      <c r="FOQ13" s="3496"/>
      <c r="FOR13" s="3496"/>
      <c r="FOS13" s="3496"/>
      <c r="FOT13" s="3496"/>
      <c r="FOU13" s="3496"/>
      <c r="FOV13" s="3496"/>
      <c r="FOW13" s="3496"/>
      <c r="FOX13" s="3496"/>
      <c r="FOY13" s="3496"/>
      <c r="FOZ13" s="3496"/>
      <c r="FPA13" s="3496"/>
      <c r="FPB13" s="3496"/>
      <c r="FPC13" s="3496"/>
      <c r="FPD13" s="3496"/>
      <c r="FPE13" s="3496"/>
      <c r="FPF13" s="3496"/>
      <c r="FPG13" s="3496"/>
      <c r="FPH13" s="3496"/>
      <c r="FPI13" s="3496"/>
      <c r="FPJ13" s="3496"/>
      <c r="FPK13" s="3496"/>
      <c r="FPL13" s="3496"/>
      <c r="FPM13" s="3496"/>
      <c r="FPN13" s="3496"/>
      <c r="FPO13" s="3496"/>
      <c r="FPP13" s="3496"/>
      <c r="FPQ13" s="3496"/>
      <c r="FPR13" s="3496"/>
      <c r="FPS13" s="3496"/>
      <c r="FPT13" s="3496"/>
      <c r="FPU13" s="3496"/>
      <c r="FPV13" s="3496"/>
      <c r="FPW13" s="3496"/>
      <c r="FPX13" s="3496"/>
      <c r="FPY13" s="3496"/>
      <c r="FPZ13" s="3496"/>
      <c r="FQA13" s="3496"/>
      <c r="FQB13" s="3496"/>
      <c r="FQC13" s="3496"/>
      <c r="FQD13" s="3496"/>
      <c r="FQE13" s="3496"/>
      <c r="FQF13" s="3496"/>
      <c r="FQG13" s="3496"/>
      <c r="FQH13" s="3496"/>
      <c r="FQI13" s="3496"/>
      <c r="FQJ13" s="3496"/>
      <c r="FQK13" s="3496"/>
      <c r="FQL13" s="3496"/>
      <c r="FQM13" s="3496"/>
      <c r="FQN13" s="3496"/>
      <c r="FQO13" s="3496"/>
      <c r="FQP13" s="3496"/>
      <c r="FQQ13" s="3496"/>
      <c r="FQR13" s="3496"/>
      <c r="FQS13" s="3496"/>
      <c r="FQT13" s="3496"/>
      <c r="FQU13" s="3496"/>
      <c r="FQV13" s="3496"/>
      <c r="FQW13" s="3496"/>
      <c r="FQX13" s="3496"/>
      <c r="FQY13" s="3496"/>
      <c r="FQZ13" s="3496"/>
      <c r="FRA13" s="3496"/>
      <c r="FRB13" s="3496"/>
      <c r="FRC13" s="3496"/>
      <c r="FRD13" s="3496"/>
      <c r="FRE13" s="3496"/>
      <c r="FRF13" s="3496"/>
      <c r="FRG13" s="3496"/>
      <c r="FRH13" s="3496"/>
      <c r="FRI13" s="3496"/>
      <c r="FRJ13" s="3496"/>
      <c r="FRK13" s="3496"/>
      <c r="FRL13" s="3496"/>
      <c r="FRM13" s="3496"/>
      <c r="FRN13" s="3496"/>
      <c r="FRO13" s="3496"/>
      <c r="FRP13" s="3496"/>
      <c r="FRQ13" s="3496"/>
      <c r="FRR13" s="3496"/>
      <c r="FRS13" s="3496"/>
      <c r="FRT13" s="3496"/>
      <c r="FRU13" s="3496"/>
      <c r="FRV13" s="3496"/>
      <c r="FRW13" s="3496"/>
      <c r="FRX13" s="3496"/>
      <c r="FRY13" s="3496"/>
      <c r="FRZ13" s="3496"/>
      <c r="FSA13" s="3496"/>
      <c r="FSB13" s="3496"/>
      <c r="FSC13" s="3496"/>
      <c r="FSD13" s="3496"/>
      <c r="FSE13" s="3496"/>
      <c r="FSF13" s="3496"/>
      <c r="FSG13" s="3496"/>
      <c r="FSH13" s="3496"/>
      <c r="FSI13" s="3496"/>
      <c r="FSJ13" s="3496"/>
      <c r="FSK13" s="3496"/>
      <c r="FSL13" s="3496"/>
      <c r="FSM13" s="3496"/>
      <c r="FSN13" s="3496"/>
      <c r="FSO13" s="3496"/>
      <c r="FSP13" s="3496"/>
      <c r="FSQ13" s="3496"/>
      <c r="FSR13" s="3496"/>
      <c r="FSS13" s="3496"/>
      <c r="FST13" s="3496"/>
      <c r="FSU13" s="3496"/>
      <c r="FSV13" s="3496"/>
      <c r="FSW13" s="3496"/>
      <c r="FSX13" s="3496"/>
      <c r="FSY13" s="3496"/>
      <c r="FSZ13" s="3496"/>
      <c r="FTA13" s="3496"/>
      <c r="FTB13" s="3496"/>
      <c r="FTC13" s="3496"/>
      <c r="FTD13" s="3496"/>
      <c r="FTE13" s="3496"/>
      <c r="FTF13" s="3496"/>
      <c r="FTG13" s="3496"/>
      <c r="FTH13" s="3496"/>
      <c r="FTI13" s="3496"/>
      <c r="FTJ13" s="3496"/>
      <c r="FTK13" s="3496"/>
      <c r="FTL13" s="3496"/>
      <c r="FTM13" s="3496"/>
      <c r="FTN13" s="3496"/>
      <c r="FTO13" s="3496"/>
      <c r="FTP13" s="3496"/>
      <c r="FTQ13" s="3496"/>
      <c r="FTR13" s="3496"/>
      <c r="FTS13" s="3496"/>
      <c r="FTT13" s="3496"/>
      <c r="FTU13" s="3496"/>
      <c r="FTV13" s="3496"/>
      <c r="FTW13" s="3496"/>
      <c r="FTX13" s="3496"/>
      <c r="FTY13" s="3496"/>
      <c r="FTZ13" s="3496"/>
      <c r="FUA13" s="3496"/>
      <c r="FUB13" s="3496"/>
      <c r="FUC13" s="3496"/>
      <c r="FUD13" s="3496"/>
      <c r="FUE13" s="3496"/>
      <c r="FUF13" s="3496"/>
      <c r="FUG13" s="3496"/>
      <c r="FUH13" s="3496"/>
      <c r="FUI13" s="3496"/>
      <c r="FUJ13" s="3496"/>
      <c r="FUK13" s="3496"/>
      <c r="FUL13" s="3496"/>
      <c r="FUM13" s="3496"/>
      <c r="FUN13" s="3496"/>
      <c r="FUO13" s="3496"/>
      <c r="FUP13" s="3496"/>
      <c r="FUQ13" s="3496"/>
      <c r="FUR13" s="3496"/>
      <c r="FUS13" s="3496"/>
      <c r="FUT13" s="3496"/>
      <c r="FUU13" s="3496"/>
      <c r="FUV13" s="3496"/>
      <c r="FUW13" s="3496"/>
      <c r="FUX13" s="3496"/>
      <c r="FUY13" s="3496"/>
      <c r="FUZ13" s="3496"/>
      <c r="FVA13" s="3496"/>
      <c r="FVB13" s="3496"/>
      <c r="FVC13" s="3496"/>
      <c r="FVD13" s="3496"/>
      <c r="FVE13" s="3496"/>
      <c r="FVF13" s="3496"/>
      <c r="FVG13" s="3496"/>
      <c r="FVH13" s="3496"/>
      <c r="FVI13" s="3496"/>
      <c r="FVJ13" s="3496"/>
      <c r="FVK13" s="3496"/>
      <c r="FVL13" s="3496"/>
      <c r="FVM13" s="3496"/>
      <c r="FVN13" s="3496"/>
      <c r="FVO13" s="3496"/>
      <c r="FVP13" s="3496"/>
      <c r="FVQ13" s="3496"/>
      <c r="FVR13" s="3496"/>
      <c r="FVS13" s="3496"/>
      <c r="FVT13" s="3496"/>
      <c r="FVU13" s="3496"/>
      <c r="FVV13" s="3496"/>
      <c r="FVW13" s="3496"/>
      <c r="FVX13" s="3496"/>
      <c r="FVY13" s="3496"/>
      <c r="FVZ13" s="3496"/>
      <c r="FWA13" s="3496"/>
      <c r="FWB13" s="3496"/>
      <c r="FWC13" s="3496"/>
      <c r="FWD13" s="3496"/>
      <c r="FWE13" s="3496"/>
      <c r="FWF13" s="3496"/>
      <c r="FWG13" s="3496"/>
      <c r="FWH13" s="3496"/>
      <c r="FWI13" s="3496"/>
      <c r="FWJ13" s="3496"/>
      <c r="FWK13" s="3496"/>
      <c r="FWL13" s="3496"/>
      <c r="FWM13" s="3496"/>
      <c r="FWN13" s="3496"/>
      <c r="FWO13" s="3496"/>
      <c r="FWP13" s="3496"/>
      <c r="FWQ13" s="3496"/>
      <c r="FWR13" s="3496"/>
      <c r="FWS13" s="3496"/>
      <c r="FWT13" s="3496"/>
      <c r="FWU13" s="3496"/>
      <c r="FWV13" s="3496"/>
      <c r="FWW13" s="3496"/>
      <c r="FWX13" s="3496"/>
      <c r="FWY13" s="3496"/>
      <c r="FWZ13" s="3496"/>
      <c r="FXA13" s="3496"/>
      <c r="FXB13" s="3496"/>
      <c r="FXC13" s="3496"/>
      <c r="FXD13" s="3496"/>
      <c r="FXE13" s="3496"/>
      <c r="FXF13" s="3496"/>
      <c r="FXG13" s="3496"/>
      <c r="FXH13" s="3496"/>
      <c r="FXI13" s="3496"/>
      <c r="FXJ13" s="3496"/>
      <c r="FXK13" s="3496"/>
      <c r="FXL13" s="3496"/>
      <c r="FXM13" s="3496"/>
      <c r="FXN13" s="3496"/>
      <c r="FXO13" s="3496"/>
      <c r="FXP13" s="3496"/>
      <c r="FXQ13" s="3496"/>
      <c r="FXR13" s="3496"/>
      <c r="FXS13" s="3496"/>
      <c r="FXT13" s="3496"/>
      <c r="FXU13" s="3496"/>
      <c r="FXV13" s="3496"/>
      <c r="FXW13" s="3496"/>
      <c r="FXX13" s="3496"/>
      <c r="FXY13" s="3496"/>
      <c r="FXZ13" s="3496"/>
      <c r="FYA13" s="3496"/>
      <c r="FYB13" s="3496"/>
      <c r="FYC13" s="3496"/>
      <c r="FYD13" s="3496"/>
      <c r="FYE13" s="3496"/>
      <c r="FYF13" s="3496"/>
      <c r="FYG13" s="3496"/>
      <c r="FYH13" s="3496"/>
      <c r="FYI13" s="3496"/>
      <c r="FYJ13" s="3496"/>
      <c r="FYK13" s="3496"/>
      <c r="FYL13" s="3496"/>
      <c r="FYM13" s="3496"/>
      <c r="FYN13" s="3496"/>
      <c r="FYO13" s="3496"/>
      <c r="FYP13" s="3496"/>
      <c r="FYQ13" s="3496"/>
      <c r="FYR13" s="3496"/>
      <c r="FYS13" s="3496"/>
      <c r="FYT13" s="3496"/>
      <c r="FYU13" s="3496"/>
      <c r="FYV13" s="3496"/>
      <c r="FYW13" s="3496"/>
      <c r="FYX13" s="3496"/>
      <c r="FYY13" s="3496"/>
      <c r="FYZ13" s="3496"/>
      <c r="FZA13" s="3496"/>
      <c r="FZB13" s="3496"/>
      <c r="FZC13" s="3496"/>
      <c r="FZD13" s="3496"/>
      <c r="FZE13" s="3496"/>
      <c r="FZF13" s="3496"/>
      <c r="FZG13" s="3496"/>
      <c r="FZH13" s="3496"/>
      <c r="FZI13" s="3496"/>
      <c r="FZJ13" s="3496"/>
      <c r="FZK13" s="3496"/>
      <c r="FZL13" s="3496"/>
      <c r="FZM13" s="3496"/>
      <c r="FZN13" s="3496"/>
      <c r="FZO13" s="3496"/>
      <c r="FZP13" s="3496"/>
      <c r="FZQ13" s="3496"/>
      <c r="FZR13" s="3496"/>
      <c r="FZS13" s="3496"/>
      <c r="FZT13" s="3496"/>
      <c r="FZU13" s="3496"/>
      <c r="FZV13" s="3496"/>
      <c r="FZW13" s="3496"/>
      <c r="FZX13" s="3496"/>
      <c r="FZY13" s="3496"/>
      <c r="FZZ13" s="3496"/>
      <c r="GAA13" s="3496"/>
      <c r="GAB13" s="3496"/>
      <c r="GAC13" s="3496"/>
      <c r="GAD13" s="3496"/>
      <c r="GAE13" s="3496"/>
      <c r="GAF13" s="3496"/>
      <c r="GAG13" s="3496"/>
      <c r="GAH13" s="3496"/>
      <c r="GAI13" s="3496"/>
      <c r="GAJ13" s="3496"/>
      <c r="GAK13" s="3496"/>
      <c r="GAL13" s="3496"/>
      <c r="GAM13" s="3496"/>
      <c r="GAN13" s="3496"/>
      <c r="GAO13" s="3496"/>
      <c r="GAP13" s="3496"/>
      <c r="GAQ13" s="3496"/>
      <c r="GAR13" s="3496"/>
      <c r="GAS13" s="3496"/>
      <c r="GAT13" s="3496"/>
      <c r="GAU13" s="3496"/>
      <c r="GAV13" s="3496"/>
      <c r="GAW13" s="3496"/>
      <c r="GAX13" s="3496"/>
      <c r="GAY13" s="3496"/>
      <c r="GAZ13" s="3496"/>
      <c r="GBA13" s="3496"/>
      <c r="GBB13" s="3496"/>
      <c r="GBC13" s="3496"/>
      <c r="GBD13" s="3496"/>
      <c r="GBE13" s="3496"/>
      <c r="GBF13" s="3496"/>
      <c r="GBG13" s="3496"/>
      <c r="GBH13" s="3496"/>
      <c r="GBI13" s="3496"/>
      <c r="GBJ13" s="3496"/>
      <c r="GBK13" s="3496"/>
      <c r="GBL13" s="3496"/>
      <c r="GBM13" s="3496"/>
      <c r="GBN13" s="3496"/>
      <c r="GBO13" s="3496"/>
      <c r="GBP13" s="3496"/>
      <c r="GBQ13" s="3496"/>
      <c r="GBR13" s="3496"/>
      <c r="GBS13" s="3496"/>
      <c r="GBT13" s="3496"/>
      <c r="GBU13" s="3496"/>
      <c r="GBV13" s="3496"/>
      <c r="GBW13" s="3496"/>
      <c r="GBX13" s="3496"/>
      <c r="GBY13" s="3496"/>
      <c r="GBZ13" s="3496"/>
      <c r="GCA13" s="3496"/>
      <c r="GCB13" s="3496"/>
      <c r="GCC13" s="3496"/>
      <c r="GCD13" s="3496"/>
      <c r="GCE13" s="3496"/>
      <c r="GCF13" s="3496"/>
      <c r="GCG13" s="3496"/>
      <c r="GCH13" s="3496"/>
      <c r="GCI13" s="3496"/>
      <c r="GCJ13" s="3496"/>
      <c r="GCK13" s="3496"/>
      <c r="GCL13" s="3496"/>
      <c r="GCM13" s="3496"/>
      <c r="GCN13" s="3496"/>
      <c r="GCO13" s="3496"/>
      <c r="GCP13" s="3496"/>
      <c r="GCQ13" s="3496"/>
      <c r="GCR13" s="3496"/>
      <c r="GCS13" s="3496"/>
      <c r="GCT13" s="3496"/>
      <c r="GCU13" s="3496"/>
      <c r="GCV13" s="3496"/>
      <c r="GCW13" s="3496"/>
      <c r="GCX13" s="3496"/>
      <c r="GCY13" s="3496"/>
      <c r="GCZ13" s="3496"/>
      <c r="GDA13" s="3496"/>
      <c r="GDB13" s="3496"/>
      <c r="GDC13" s="3496"/>
      <c r="GDD13" s="3496"/>
      <c r="GDE13" s="3496"/>
      <c r="GDF13" s="3496"/>
      <c r="GDG13" s="3496"/>
      <c r="GDH13" s="3496"/>
      <c r="GDI13" s="3496"/>
      <c r="GDJ13" s="3496"/>
      <c r="GDK13" s="3496"/>
      <c r="GDL13" s="3496"/>
      <c r="GDM13" s="3496"/>
      <c r="GDN13" s="3496"/>
      <c r="GDO13" s="3496"/>
      <c r="GDP13" s="3496"/>
      <c r="GDQ13" s="3496"/>
      <c r="GDR13" s="3496"/>
      <c r="GDS13" s="3496"/>
      <c r="GDT13" s="3496"/>
      <c r="GDU13" s="3496"/>
      <c r="GDV13" s="3496"/>
      <c r="GDW13" s="3496"/>
      <c r="GDX13" s="3496"/>
      <c r="GDY13" s="3496"/>
      <c r="GDZ13" s="3496"/>
      <c r="GEA13" s="3496"/>
      <c r="GEB13" s="3496"/>
      <c r="GEC13" s="3496"/>
      <c r="GED13" s="3496"/>
      <c r="GEE13" s="3496"/>
      <c r="GEF13" s="3496"/>
      <c r="GEG13" s="3496"/>
      <c r="GEH13" s="3496"/>
      <c r="GEI13" s="3496"/>
      <c r="GEJ13" s="3496"/>
      <c r="GEK13" s="3496"/>
      <c r="GEL13" s="3496"/>
      <c r="GEM13" s="3496"/>
      <c r="GEN13" s="3496"/>
      <c r="GEO13" s="3496"/>
      <c r="GEP13" s="3496"/>
      <c r="GEQ13" s="3496"/>
      <c r="GER13" s="3496"/>
      <c r="GES13" s="3496"/>
      <c r="GET13" s="3496"/>
      <c r="GEU13" s="3496"/>
      <c r="GEV13" s="3496"/>
      <c r="GEW13" s="3496"/>
      <c r="GEX13" s="3496"/>
      <c r="GEY13" s="3496"/>
      <c r="GEZ13" s="3496"/>
      <c r="GFA13" s="3496"/>
      <c r="GFB13" s="3496"/>
      <c r="GFC13" s="3496"/>
      <c r="GFD13" s="3496"/>
      <c r="GFE13" s="3496"/>
      <c r="GFF13" s="3496"/>
      <c r="GFG13" s="3496"/>
      <c r="GFH13" s="3496"/>
      <c r="GFI13" s="3496"/>
      <c r="GFJ13" s="3496"/>
      <c r="GFK13" s="3496"/>
      <c r="GFL13" s="3496"/>
      <c r="GFM13" s="3496"/>
      <c r="GFN13" s="3496"/>
      <c r="GFO13" s="3496"/>
      <c r="GFP13" s="3496"/>
      <c r="GFQ13" s="3496"/>
      <c r="GFR13" s="3496"/>
      <c r="GFS13" s="3496"/>
      <c r="GFT13" s="3496"/>
      <c r="GFU13" s="3496"/>
      <c r="GFV13" s="3496"/>
      <c r="GFW13" s="3496"/>
      <c r="GFX13" s="3496"/>
      <c r="GFY13" s="3496"/>
      <c r="GFZ13" s="3496"/>
      <c r="GGA13" s="3496"/>
      <c r="GGB13" s="3496"/>
      <c r="GGC13" s="3496"/>
      <c r="GGD13" s="3496"/>
      <c r="GGE13" s="3496"/>
      <c r="GGF13" s="3496"/>
      <c r="GGG13" s="3496"/>
      <c r="GGH13" s="3496"/>
      <c r="GGI13" s="3496"/>
      <c r="GGJ13" s="3496"/>
      <c r="GGK13" s="3496"/>
      <c r="GGL13" s="3496"/>
      <c r="GGM13" s="3496"/>
      <c r="GGN13" s="3496"/>
      <c r="GGO13" s="3496"/>
      <c r="GGP13" s="3496"/>
      <c r="GGQ13" s="3496"/>
      <c r="GGR13" s="3496"/>
      <c r="GGS13" s="3496"/>
      <c r="GGT13" s="3496"/>
      <c r="GGU13" s="3496"/>
      <c r="GGV13" s="3496"/>
      <c r="GGW13" s="3496"/>
      <c r="GGX13" s="3496"/>
      <c r="GGY13" s="3496"/>
      <c r="GGZ13" s="3496"/>
      <c r="GHA13" s="3496"/>
      <c r="GHB13" s="3496"/>
      <c r="GHC13" s="3496"/>
      <c r="GHD13" s="3496"/>
      <c r="GHE13" s="3496"/>
      <c r="GHF13" s="3496"/>
      <c r="GHG13" s="3496"/>
      <c r="GHH13" s="3496"/>
      <c r="GHI13" s="3496"/>
      <c r="GHJ13" s="3496"/>
      <c r="GHK13" s="3496"/>
      <c r="GHL13" s="3496"/>
      <c r="GHM13" s="3496"/>
      <c r="GHN13" s="3496"/>
      <c r="GHO13" s="3496"/>
      <c r="GHP13" s="3496"/>
      <c r="GHQ13" s="3496"/>
      <c r="GHR13" s="3496"/>
      <c r="GHS13" s="3496"/>
      <c r="GHT13" s="3496"/>
      <c r="GHU13" s="3496"/>
      <c r="GHV13" s="3496"/>
      <c r="GHW13" s="3496"/>
      <c r="GHX13" s="3496"/>
      <c r="GHY13" s="3496"/>
      <c r="GHZ13" s="3496"/>
      <c r="GIA13" s="3496"/>
      <c r="GIB13" s="3496"/>
      <c r="GIC13" s="3496"/>
      <c r="GID13" s="3496"/>
      <c r="GIE13" s="3496"/>
      <c r="GIF13" s="3496"/>
      <c r="GIG13" s="3496"/>
      <c r="GIH13" s="3496"/>
      <c r="GII13" s="3496"/>
      <c r="GIJ13" s="3496"/>
      <c r="GIK13" s="3496"/>
      <c r="GIL13" s="3496"/>
      <c r="GIM13" s="3496"/>
      <c r="GIN13" s="3496"/>
      <c r="GIO13" s="3496"/>
      <c r="GIP13" s="3496"/>
      <c r="GIQ13" s="3496"/>
      <c r="GIR13" s="3496"/>
      <c r="GIS13" s="3496"/>
      <c r="GIT13" s="3496"/>
      <c r="GIU13" s="3496"/>
      <c r="GIV13" s="3496"/>
      <c r="GIW13" s="3496"/>
      <c r="GIX13" s="3496"/>
      <c r="GIY13" s="3496"/>
      <c r="GIZ13" s="3496"/>
      <c r="GJA13" s="3496"/>
      <c r="GJB13" s="3496"/>
      <c r="GJC13" s="3496"/>
      <c r="GJD13" s="3496"/>
      <c r="GJE13" s="3496"/>
      <c r="GJF13" s="3496"/>
      <c r="GJG13" s="3496"/>
      <c r="GJH13" s="3496"/>
      <c r="GJI13" s="3496"/>
      <c r="GJJ13" s="3496"/>
      <c r="GJK13" s="3496"/>
      <c r="GJL13" s="3496"/>
      <c r="GJM13" s="3496"/>
      <c r="GJN13" s="3496"/>
      <c r="GJO13" s="3496"/>
      <c r="GJP13" s="3496"/>
      <c r="GJQ13" s="3496"/>
      <c r="GJR13" s="3496"/>
      <c r="GJS13" s="3496"/>
      <c r="GJT13" s="3496"/>
      <c r="GJU13" s="3496"/>
      <c r="GJV13" s="3496"/>
      <c r="GJW13" s="3496"/>
      <c r="GJX13" s="3496"/>
      <c r="GJY13" s="3496"/>
      <c r="GJZ13" s="3496"/>
      <c r="GKA13" s="3496"/>
      <c r="GKB13" s="3496"/>
      <c r="GKC13" s="3496"/>
      <c r="GKD13" s="3496"/>
      <c r="GKE13" s="3496"/>
      <c r="GKF13" s="3496"/>
      <c r="GKG13" s="3496"/>
      <c r="GKH13" s="3496"/>
      <c r="GKI13" s="3496"/>
      <c r="GKJ13" s="3496"/>
      <c r="GKK13" s="3496"/>
      <c r="GKL13" s="3496"/>
      <c r="GKM13" s="3496"/>
      <c r="GKN13" s="3496"/>
      <c r="GKO13" s="3496"/>
      <c r="GKP13" s="3496"/>
      <c r="GKQ13" s="3496"/>
      <c r="GKR13" s="3496"/>
      <c r="GKS13" s="3496"/>
      <c r="GKT13" s="3496"/>
      <c r="GKU13" s="3496"/>
      <c r="GKV13" s="3496"/>
      <c r="GKW13" s="3496"/>
      <c r="GKX13" s="3496"/>
      <c r="GKY13" s="3496"/>
      <c r="GKZ13" s="3496"/>
      <c r="GLA13" s="3496"/>
      <c r="GLB13" s="3496"/>
      <c r="GLC13" s="3496"/>
      <c r="GLD13" s="3496"/>
      <c r="GLE13" s="3496"/>
      <c r="GLF13" s="3496"/>
      <c r="GLG13" s="3496"/>
      <c r="GLH13" s="3496"/>
      <c r="GLI13" s="3496"/>
      <c r="GLJ13" s="3496"/>
      <c r="GLK13" s="3496"/>
      <c r="GLL13" s="3496"/>
      <c r="GLM13" s="3496"/>
      <c r="GLN13" s="3496"/>
      <c r="GLO13" s="3496"/>
      <c r="GLP13" s="3496"/>
      <c r="GLQ13" s="3496"/>
      <c r="GLR13" s="3496"/>
      <c r="GLS13" s="3496"/>
      <c r="GLT13" s="3496"/>
      <c r="GLU13" s="3496"/>
      <c r="GLV13" s="3496"/>
      <c r="GLW13" s="3496"/>
      <c r="GLX13" s="3496"/>
      <c r="GLY13" s="3496"/>
      <c r="GLZ13" s="3496"/>
      <c r="GMA13" s="3496"/>
      <c r="GMB13" s="3496"/>
      <c r="GMC13" s="3496"/>
      <c r="GMD13" s="3496"/>
      <c r="GME13" s="3496"/>
      <c r="GMF13" s="3496"/>
      <c r="GMG13" s="3496"/>
      <c r="GMH13" s="3496"/>
      <c r="GMI13" s="3496"/>
      <c r="GMJ13" s="3496"/>
      <c r="GMK13" s="3496"/>
      <c r="GML13" s="3496"/>
      <c r="GMM13" s="3496"/>
      <c r="GMN13" s="3496"/>
      <c r="GMO13" s="3496"/>
      <c r="GMP13" s="3496"/>
      <c r="GMQ13" s="3496"/>
      <c r="GMR13" s="3496"/>
      <c r="GMS13" s="3496"/>
      <c r="GMT13" s="3496"/>
      <c r="GMU13" s="3496"/>
      <c r="GMV13" s="3496"/>
      <c r="GMW13" s="3496"/>
      <c r="GMX13" s="3496"/>
      <c r="GMY13" s="3496"/>
      <c r="GMZ13" s="3496"/>
      <c r="GNA13" s="3496"/>
      <c r="GNB13" s="3496"/>
      <c r="GNC13" s="3496"/>
      <c r="GND13" s="3496"/>
      <c r="GNE13" s="3496"/>
      <c r="GNF13" s="3496"/>
      <c r="GNG13" s="3496"/>
      <c r="GNH13" s="3496"/>
      <c r="GNI13" s="3496"/>
      <c r="GNJ13" s="3496"/>
      <c r="GNK13" s="3496"/>
      <c r="GNL13" s="3496"/>
      <c r="GNM13" s="3496"/>
      <c r="GNN13" s="3496"/>
      <c r="GNO13" s="3496"/>
      <c r="GNP13" s="3496"/>
      <c r="GNQ13" s="3496"/>
      <c r="GNR13" s="3496"/>
      <c r="GNS13" s="3496"/>
      <c r="GNT13" s="3496"/>
      <c r="GNU13" s="3496"/>
      <c r="GNV13" s="3496"/>
      <c r="GNW13" s="3496"/>
      <c r="GNX13" s="3496"/>
      <c r="GNY13" s="3496"/>
      <c r="GNZ13" s="3496"/>
      <c r="GOA13" s="3496"/>
      <c r="GOB13" s="3496"/>
      <c r="GOC13" s="3496"/>
      <c r="GOD13" s="3496"/>
      <c r="GOE13" s="3496"/>
      <c r="GOF13" s="3496"/>
      <c r="GOG13" s="3496"/>
      <c r="GOH13" s="3496"/>
      <c r="GOI13" s="3496"/>
      <c r="GOJ13" s="3496"/>
      <c r="GOK13" s="3496"/>
      <c r="GOL13" s="3496"/>
      <c r="GOM13" s="3496"/>
      <c r="GON13" s="3496"/>
      <c r="GOO13" s="3496"/>
      <c r="GOP13" s="3496"/>
      <c r="GOQ13" s="3496"/>
      <c r="GOR13" s="3496"/>
      <c r="GOS13" s="3496"/>
      <c r="GOT13" s="3496"/>
      <c r="GOU13" s="3496"/>
      <c r="GOV13" s="3496"/>
      <c r="GOW13" s="3496"/>
      <c r="GOX13" s="3496"/>
      <c r="GOY13" s="3496"/>
      <c r="GOZ13" s="3496"/>
      <c r="GPA13" s="3496"/>
      <c r="GPB13" s="3496"/>
      <c r="GPC13" s="3496"/>
      <c r="GPD13" s="3496"/>
      <c r="GPE13" s="3496"/>
      <c r="GPF13" s="3496"/>
      <c r="GPG13" s="3496"/>
      <c r="GPH13" s="3496"/>
      <c r="GPI13" s="3496"/>
      <c r="GPJ13" s="3496"/>
      <c r="GPK13" s="3496"/>
      <c r="GPL13" s="3496"/>
      <c r="GPM13" s="3496"/>
      <c r="GPN13" s="3496"/>
      <c r="GPO13" s="3496"/>
      <c r="GPP13" s="3496"/>
      <c r="GPQ13" s="3496"/>
      <c r="GPR13" s="3496"/>
      <c r="GPS13" s="3496"/>
      <c r="GPT13" s="3496"/>
      <c r="GPU13" s="3496"/>
      <c r="GPV13" s="3496"/>
      <c r="GPW13" s="3496"/>
      <c r="GPX13" s="3496"/>
      <c r="GPY13" s="3496"/>
      <c r="GPZ13" s="3496"/>
      <c r="GQA13" s="3496"/>
      <c r="GQB13" s="3496"/>
      <c r="GQC13" s="3496"/>
      <c r="GQD13" s="3496"/>
      <c r="GQE13" s="3496"/>
      <c r="GQF13" s="3496"/>
      <c r="GQG13" s="3496"/>
      <c r="GQH13" s="3496"/>
      <c r="GQI13" s="3496"/>
      <c r="GQJ13" s="3496"/>
      <c r="GQK13" s="3496"/>
      <c r="GQL13" s="3496"/>
      <c r="GQM13" s="3496"/>
      <c r="GQN13" s="3496"/>
      <c r="GQO13" s="3496"/>
      <c r="GQP13" s="3496"/>
      <c r="GQQ13" s="3496"/>
      <c r="GQR13" s="3496"/>
      <c r="GQS13" s="3496"/>
      <c r="GQT13" s="3496"/>
      <c r="GQU13" s="3496"/>
      <c r="GQV13" s="3496"/>
      <c r="GQW13" s="3496"/>
      <c r="GQX13" s="3496"/>
      <c r="GQY13" s="3496"/>
      <c r="GQZ13" s="3496"/>
      <c r="GRA13" s="3496"/>
      <c r="GRB13" s="3496"/>
      <c r="GRC13" s="3496"/>
      <c r="GRD13" s="3496"/>
      <c r="GRE13" s="3496"/>
      <c r="GRF13" s="3496"/>
      <c r="GRG13" s="3496"/>
      <c r="GRH13" s="3496"/>
      <c r="GRI13" s="3496"/>
      <c r="GRJ13" s="3496"/>
      <c r="GRK13" s="3496"/>
      <c r="GRL13" s="3496"/>
      <c r="GRM13" s="3496"/>
      <c r="GRN13" s="3496"/>
      <c r="GRO13" s="3496"/>
      <c r="GRP13" s="3496"/>
      <c r="GRQ13" s="3496"/>
      <c r="GRR13" s="3496"/>
      <c r="GRS13" s="3496"/>
      <c r="GRT13" s="3496"/>
      <c r="GRU13" s="3496"/>
      <c r="GRV13" s="3496"/>
      <c r="GRW13" s="3496"/>
      <c r="GRX13" s="3496"/>
      <c r="GRY13" s="3496"/>
      <c r="GRZ13" s="3496"/>
      <c r="GSA13" s="3496"/>
      <c r="GSB13" s="3496"/>
      <c r="GSC13" s="3496"/>
      <c r="GSD13" s="3496"/>
      <c r="GSE13" s="3496"/>
      <c r="GSF13" s="3496"/>
      <c r="GSG13" s="3496"/>
      <c r="GSH13" s="3496"/>
      <c r="GSI13" s="3496"/>
      <c r="GSJ13" s="3496"/>
      <c r="GSK13" s="3496"/>
      <c r="GSL13" s="3496"/>
      <c r="GSM13" s="3496"/>
      <c r="GSN13" s="3496"/>
      <c r="GSO13" s="3496"/>
      <c r="GSP13" s="3496"/>
      <c r="GSQ13" s="3496"/>
      <c r="GSR13" s="3496"/>
      <c r="GSS13" s="3496"/>
      <c r="GST13" s="3496"/>
      <c r="GSU13" s="3496"/>
      <c r="GSV13" s="3496"/>
      <c r="GSW13" s="3496"/>
      <c r="GSX13" s="3496"/>
      <c r="GSY13" s="3496"/>
      <c r="GSZ13" s="3496"/>
      <c r="GTA13" s="3496"/>
      <c r="GTB13" s="3496"/>
      <c r="GTC13" s="3496"/>
      <c r="GTD13" s="3496"/>
      <c r="GTE13" s="3496"/>
      <c r="GTF13" s="3496"/>
      <c r="GTG13" s="3496"/>
      <c r="GTH13" s="3496"/>
      <c r="GTI13" s="3496"/>
      <c r="GTJ13" s="3496"/>
      <c r="GTK13" s="3496"/>
      <c r="GTL13" s="3496"/>
      <c r="GTM13" s="3496"/>
      <c r="GTN13" s="3496"/>
      <c r="GTO13" s="3496"/>
      <c r="GTP13" s="3496"/>
      <c r="GTQ13" s="3496"/>
      <c r="GTR13" s="3496"/>
      <c r="GTS13" s="3496"/>
      <c r="GTT13" s="3496"/>
      <c r="GTU13" s="3496"/>
      <c r="GTV13" s="3496"/>
      <c r="GTW13" s="3496"/>
      <c r="GTX13" s="3496"/>
      <c r="GTY13" s="3496"/>
      <c r="GTZ13" s="3496"/>
      <c r="GUA13" s="3496"/>
      <c r="GUB13" s="3496"/>
      <c r="GUC13" s="3496"/>
      <c r="GUD13" s="3496"/>
      <c r="GUE13" s="3496"/>
      <c r="GUF13" s="3496"/>
      <c r="GUG13" s="3496"/>
      <c r="GUH13" s="3496"/>
      <c r="GUI13" s="3496"/>
      <c r="GUJ13" s="3496"/>
      <c r="GUK13" s="3496"/>
      <c r="GUL13" s="3496"/>
      <c r="GUM13" s="3496"/>
      <c r="GUN13" s="3496"/>
      <c r="GUO13" s="3496"/>
      <c r="GUP13" s="3496"/>
      <c r="GUQ13" s="3496"/>
      <c r="GUR13" s="3496"/>
      <c r="GUS13" s="3496"/>
      <c r="GUT13" s="3496"/>
      <c r="GUU13" s="3496"/>
      <c r="GUV13" s="3496"/>
      <c r="GUW13" s="3496"/>
      <c r="GUX13" s="3496"/>
      <c r="GUY13" s="3496"/>
      <c r="GUZ13" s="3496"/>
      <c r="GVA13" s="3496"/>
      <c r="GVB13" s="3496"/>
      <c r="GVC13" s="3496"/>
      <c r="GVD13" s="3496"/>
      <c r="GVE13" s="3496"/>
      <c r="GVF13" s="3496"/>
      <c r="GVG13" s="3496"/>
      <c r="GVH13" s="3496"/>
      <c r="GVI13" s="3496"/>
      <c r="GVJ13" s="3496"/>
      <c r="GVK13" s="3496"/>
      <c r="GVL13" s="3496"/>
      <c r="GVM13" s="3496"/>
      <c r="GVN13" s="3496"/>
      <c r="GVO13" s="3496"/>
      <c r="GVP13" s="3496"/>
      <c r="GVQ13" s="3496"/>
      <c r="GVR13" s="3496"/>
      <c r="GVS13" s="3496"/>
      <c r="GVT13" s="3496"/>
      <c r="GVU13" s="3496"/>
      <c r="GVV13" s="3496"/>
      <c r="GVW13" s="3496"/>
      <c r="GVX13" s="3496"/>
      <c r="GVY13" s="3496"/>
      <c r="GVZ13" s="3496"/>
      <c r="GWA13" s="3496"/>
      <c r="GWB13" s="3496"/>
      <c r="GWC13" s="3496"/>
      <c r="GWD13" s="3496"/>
      <c r="GWE13" s="3496"/>
      <c r="GWF13" s="3496"/>
      <c r="GWG13" s="3496"/>
      <c r="GWH13" s="3496"/>
      <c r="GWI13" s="3496"/>
      <c r="GWJ13" s="3496"/>
      <c r="GWK13" s="3496"/>
      <c r="GWL13" s="3496"/>
      <c r="GWM13" s="3496"/>
      <c r="GWN13" s="3496"/>
      <c r="GWO13" s="3496"/>
      <c r="GWP13" s="3496"/>
      <c r="GWQ13" s="3496"/>
      <c r="GWR13" s="3496"/>
      <c r="GWS13" s="3496"/>
      <c r="GWT13" s="3496"/>
      <c r="GWU13" s="3496"/>
      <c r="GWV13" s="3496"/>
      <c r="GWW13" s="3496"/>
      <c r="GWX13" s="3496"/>
      <c r="GWY13" s="3496"/>
      <c r="GWZ13" s="3496"/>
      <c r="GXA13" s="3496"/>
      <c r="GXB13" s="3496"/>
      <c r="GXC13" s="3496"/>
      <c r="GXD13" s="3496"/>
      <c r="GXE13" s="3496"/>
      <c r="GXF13" s="3496"/>
      <c r="GXG13" s="3496"/>
      <c r="GXH13" s="3496"/>
      <c r="GXI13" s="3496"/>
      <c r="GXJ13" s="3496"/>
      <c r="GXK13" s="3496"/>
      <c r="GXL13" s="3496"/>
      <c r="GXM13" s="3496"/>
      <c r="GXN13" s="3496"/>
      <c r="GXO13" s="3496"/>
      <c r="GXP13" s="3496"/>
      <c r="GXQ13" s="3496"/>
      <c r="GXR13" s="3496"/>
      <c r="GXS13" s="3496"/>
      <c r="GXT13" s="3496"/>
      <c r="GXU13" s="3496"/>
      <c r="GXV13" s="3496"/>
      <c r="GXW13" s="3496"/>
      <c r="GXX13" s="3496"/>
      <c r="GXY13" s="3496"/>
      <c r="GXZ13" s="3496"/>
      <c r="GYA13" s="3496"/>
      <c r="GYB13" s="3496"/>
      <c r="GYC13" s="3496"/>
      <c r="GYD13" s="3496"/>
      <c r="GYE13" s="3496"/>
      <c r="GYF13" s="3496"/>
      <c r="GYG13" s="3496"/>
      <c r="GYH13" s="3496"/>
      <c r="GYI13" s="3496"/>
      <c r="GYJ13" s="3496"/>
      <c r="GYK13" s="3496"/>
      <c r="GYL13" s="3496"/>
      <c r="GYM13" s="3496"/>
      <c r="GYN13" s="3496"/>
      <c r="GYO13" s="3496"/>
      <c r="GYP13" s="3496"/>
      <c r="GYQ13" s="3496"/>
      <c r="GYR13" s="3496"/>
      <c r="GYS13" s="3496"/>
      <c r="GYT13" s="3496"/>
      <c r="GYU13" s="3496"/>
      <c r="GYV13" s="3496"/>
      <c r="GYW13" s="3496"/>
      <c r="GYX13" s="3496"/>
      <c r="GYY13" s="3496"/>
      <c r="GYZ13" s="3496"/>
      <c r="GZA13" s="3496"/>
      <c r="GZB13" s="3496"/>
      <c r="GZC13" s="3496"/>
      <c r="GZD13" s="3496"/>
      <c r="GZE13" s="3496"/>
      <c r="GZF13" s="3496"/>
      <c r="GZG13" s="3496"/>
      <c r="GZH13" s="3496"/>
      <c r="GZI13" s="3496"/>
      <c r="GZJ13" s="3496"/>
      <c r="GZK13" s="3496"/>
      <c r="GZL13" s="3496"/>
      <c r="GZM13" s="3496"/>
      <c r="GZN13" s="3496"/>
      <c r="GZO13" s="3496"/>
      <c r="GZP13" s="3496"/>
      <c r="GZQ13" s="3496"/>
      <c r="GZR13" s="3496"/>
      <c r="GZS13" s="3496"/>
      <c r="GZT13" s="3496"/>
      <c r="GZU13" s="3496"/>
      <c r="GZV13" s="3496"/>
      <c r="GZW13" s="3496"/>
      <c r="GZX13" s="3496"/>
      <c r="GZY13" s="3496"/>
      <c r="GZZ13" s="3496"/>
      <c r="HAA13" s="3496"/>
      <c r="HAB13" s="3496"/>
      <c r="HAC13" s="3496"/>
      <c r="HAD13" s="3496"/>
      <c r="HAE13" s="3496"/>
      <c r="HAF13" s="3496"/>
      <c r="HAG13" s="3496"/>
      <c r="HAH13" s="3496"/>
      <c r="HAI13" s="3496"/>
      <c r="HAJ13" s="3496"/>
      <c r="HAK13" s="3496"/>
      <c r="HAL13" s="3496"/>
      <c r="HAM13" s="3496"/>
      <c r="HAN13" s="3496"/>
      <c r="HAO13" s="3496"/>
      <c r="HAP13" s="3496"/>
      <c r="HAQ13" s="3496"/>
      <c r="HAR13" s="3496"/>
      <c r="HAS13" s="3496"/>
      <c r="HAT13" s="3496"/>
      <c r="HAU13" s="3496"/>
      <c r="HAV13" s="3496"/>
      <c r="HAW13" s="3496"/>
      <c r="HAX13" s="3496"/>
      <c r="HAY13" s="3496"/>
      <c r="HAZ13" s="3496"/>
      <c r="HBA13" s="3496"/>
      <c r="HBB13" s="3496"/>
      <c r="HBC13" s="3496"/>
      <c r="HBD13" s="3496"/>
      <c r="HBE13" s="3496"/>
      <c r="HBF13" s="3496"/>
      <c r="HBG13" s="3496"/>
      <c r="HBH13" s="3496"/>
      <c r="HBI13" s="3496"/>
      <c r="HBJ13" s="3496"/>
      <c r="HBK13" s="3496"/>
      <c r="HBL13" s="3496"/>
      <c r="HBM13" s="3496"/>
      <c r="HBN13" s="3496"/>
      <c r="HBO13" s="3496"/>
      <c r="HBP13" s="3496"/>
      <c r="HBQ13" s="3496"/>
      <c r="HBR13" s="3496"/>
      <c r="HBS13" s="3496"/>
      <c r="HBT13" s="3496"/>
      <c r="HBU13" s="3496"/>
      <c r="HBV13" s="3496"/>
      <c r="HBW13" s="3496"/>
      <c r="HBX13" s="3496"/>
      <c r="HBY13" s="3496"/>
      <c r="HBZ13" s="3496"/>
      <c r="HCA13" s="3496"/>
      <c r="HCB13" s="3496"/>
      <c r="HCC13" s="3496"/>
      <c r="HCD13" s="3496"/>
      <c r="HCE13" s="3496"/>
      <c r="HCF13" s="3496"/>
      <c r="HCG13" s="3496"/>
      <c r="HCH13" s="3496"/>
      <c r="HCI13" s="3496"/>
      <c r="HCJ13" s="3496"/>
      <c r="HCK13" s="3496"/>
      <c r="HCL13" s="3496"/>
      <c r="HCM13" s="3496"/>
      <c r="HCN13" s="3496"/>
      <c r="HCO13" s="3496"/>
      <c r="HCP13" s="3496"/>
      <c r="HCQ13" s="3496"/>
      <c r="HCR13" s="3496"/>
      <c r="HCS13" s="3496"/>
      <c r="HCT13" s="3496"/>
      <c r="HCU13" s="3496"/>
      <c r="HCV13" s="3496"/>
      <c r="HCW13" s="3496"/>
      <c r="HCX13" s="3496"/>
      <c r="HCY13" s="3496"/>
      <c r="HCZ13" s="3496"/>
      <c r="HDA13" s="3496"/>
      <c r="HDB13" s="3496"/>
      <c r="HDC13" s="3496"/>
      <c r="HDD13" s="3496"/>
      <c r="HDE13" s="3496"/>
      <c r="HDF13" s="3496"/>
      <c r="HDG13" s="3496"/>
      <c r="HDH13" s="3496"/>
      <c r="HDI13" s="3496"/>
      <c r="HDJ13" s="3496"/>
      <c r="HDK13" s="3496"/>
      <c r="HDL13" s="3496"/>
      <c r="HDM13" s="3496"/>
      <c r="HDN13" s="3496"/>
      <c r="HDO13" s="3496"/>
      <c r="HDP13" s="3496"/>
      <c r="HDQ13" s="3496"/>
      <c r="HDR13" s="3496"/>
      <c r="HDS13" s="3496"/>
      <c r="HDT13" s="3496"/>
      <c r="HDU13" s="3496"/>
      <c r="HDV13" s="3496"/>
      <c r="HDW13" s="3496"/>
      <c r="HDX13" s="3496"/>
      <c r="HDY13" s="3496"/>
      <c r="HDZ13" s="3496"/>
      <c r="HEA13" s="3496"/>
      <c r="HEB13" s="3496"/>
      <c r="HEC13" s="3496"/>
      <c r="HED13" s="3496"/>
      <c r="HEE13" s="3496"/>
      <c r="HEF13" s="3496"/>
      <c r="HEG13" s="3496"/>
      <c r="HEH13" s="3496"/>
      <c r="HEI13" s="3496"/>
      <c r="HEJ13" s="3496"/>
      <c r="HEK13" s="3496"/>
      <c r="HEL13" s="3496"/>
      <c r="HEM13" s="3496"/>
      <c r="HEN13" s="3496"/>
      <c r="HEO13" s="3496"/>
      <c r="HEP13" s="3496"/>
      <c r="HEQ13" s="3496"/>
      <c r="HER13" s="3496"/>
      <c r="HES13" s="3496"/>
      <c r="HET13" s="3496"/>
      <c r="HEU13" s="3496"/>
      <c r="HEV13" s="3496"/>
      <c r="HEW13" s="3496"/>
      <c r="HEX13" s="3496"/>
      <c r="HEY13" s="3496"/>
      <c r="HEZ13" s="3496"/>
      <c r="HFA13" s="3496"/>
      <c r="HFB13" s="3496"/>
      <c r="HFC13" s="3496"/>
      <c r="HFD13" s="3496"/>
      <c r="HFE13" s="3496"/>
      <c r="HFF13" s="3496"/>
      <c r="HFG13" s="3496"/>
      <c r="HFH13" s="3496"/>
      <c r="HFI13" s="3496"/>
      <c r="HFJ13" s="3496"/>
      <c r="HFK13" s="3496"/>
      <c r="HFL13" s="3496"/>
      <c r="HFM13" s="3496"/>
      <c r="HFN13" s="3496"/>
      <c r="HFO13" s="3496"/>
      <c r="HFP13" s="3496"/>
      <c r="HFQ13" s="3496"/>
      <c r="HFR13" s="3496"/>
      <c r="HFS13" s="3496"/>
      <c r="HFT13" s="3496"/>
      <c r="HFU13" s="3496"/>
      <c r="HFV13" s="3496"/>
      <c r="HFW13" s="3496"/>
      <c r="HFX13" s="3496"/>
      <c r="HFY13" s="3496"/>
      <c r="HFZ13" s="3496"/>
      <c r="HGA13" s="3496"/>
      <c r="HGB13" s="3496"/>
      <c r="HGC13" s="3496"/>
      <c r="HGD13" s="3496"/>
      <c r="HGE13" s="3496"/>
      <c r="HGF13" s="3496"/>
      <c r="HGG13" s="3496"/>
      <c r="HGH13" s="3496"/>
      <c r="HGI13" s="3496"/>
      <c r="HGJ13" s="3496"/>
      <c r="HGK13" s="3496"/>
      <c r="HGL13" s="3496"/>
      <c r="HGM13" s="3496"/>
      <c r="HGN13" s="3496"/>
      <c r="HGO13" s="3496"/>
      <c r="HGP13" s="3496"/>
      <c r="HGQ13" s="3496"/>
      <c r="HGR13" s="3496"/>
      <c r="HGS13" s="3496"/>
      <c r="HGT13" s="3496"/>
      <c r="HGU13" s="3496"/>
      <c r="HGV13" s="3496"/>
      <c r="HGW13" s="3496"/>
      <c r="HGX13" s="3496"/>
      <c r="HGY13" s="3496"/>
      <c r="HGZ13" s="3496"/>
      <c r="HHA13" s="3496"/>
      <c r="HHB13" s="3496"/>
      <c r="HHC13" s="3496"/>
      <c r="HHD13" s="3496"/>
      <c r="HHE13" s="3496"/>
      <c r="HHF13" s="3496"/>
      <c r="HHG13" s="3496"/>
      <c r="HHH13" s="3496"/>
      <c r="HHI13" s="3496"/>
      <c r="HHJ13" s="3496"/>
      <c r="HHK13" s="3496"/>
      <c r="HHL13" s="3496"/>
      <c r="HHM13" s="3496"/>
      <c r="HHN13" s="3496"/>
      <c r="HHO13" s="3496"/>
      <c r="HHP13" s="3496"/>
      <c r="HHQ13" s="3496"/>
      <c r="HHR13" s="3496"/>
      <c r="HHS13" s="3496"/>
      <c r="HHT13" s="3496"/>
      <c r="HHU13" s="3496"/>
      <c r="HHV13" s="3496"/>
      <c r="HHW13" s="3496"/>
      <c r="HHX13" s="3496"/>
      <c r="HHY13" s="3496"/>
      <c r="HHZ13" s="3496"/>
      <c r="HIA13" s="3496"/>
      <c r="HIB13" s="3496"/>
      <c r="HIC13" s="3496"/>
      <c r="HID13" s="3496"/>
      <c r="HIE13" s="3496"/>
      <c r="HIF13" s="3496"/>
      <c r="HIG13" s="3496"/>
      <c r="HIH13" s="3496"/>
      <c r="HII13" s="3496"/>
      <c r="HIJ13" s="3496"/>
      <c r="HIK13" s="3496"/>
      <c r="HIL13" s="3496"/>
      <c r="HIM13" s="3496"/>
      <c r="HIN13" s="3496"/>
      <c r="HIO13" s="3496"/>
      <c r="HIP13" s="3496"/>
      <c r="HIQ13" s="3496"/>
      <c r="HIR13" s="3496"/>
      <c r="HIS13" s="3496"/>
      <c r="HIT13" s="3496"/>
      <c r="HIU13" s="3496"/>
      <c r="HIV13" s="3496"/>
      <c r="HIW13" s="3496"/>
      <c r="HIX13" s="3496"/>
      <c r="HIY13" s="3496"/>
      <c r="HIZ13" s="3496"/>
      <c r="HJA13" s="3496"/>
      <c r="HJB13" s="3496"/>
      <c r="HJC13" s="3496"/>
      <c r="HJD13" s="3496"/>
      <c r="HJE13" s="3496"/>
      <c r="HJF13" s="3496"/>
      <c r="HJG13" s="3496"/>
      <c r="HJH13" s="3496"/>
      <c r="HJI13" s="3496"/>
      <c r="HJJ13" s="3496"/>
      <c r="HJK13" s="3496"/>
      <c r="HJL13" s="3496"/>
      <c r="HJM13" s="3496"/>
      <c r="HJN13" s="3496"/>
      <c r="HJO13" s="3496"/>
      <c r="HJP13" s="3496"/>
      <c r="HJQ13" s="3496"/>
      <c r="HJR13" s="3496"/>
      <c r="HJS13" s="3496"/>
      <c r="HJT13" s="3496"/>
      <c r="HJU13" s="3496"/>
      <c r="HJV13" s="3496"/>
      <c r="HJW13" s="3496"/>
      <c r="HJX13" s="3496"/>
      <c r="HJY13" s="3496"/>
      <c r="HJZ13" s="3496"/>
      <c r="HKA13" s="3496"/>
      <c r="HKB13" s="3496"/>
      <c r="HKC13" s="3496"/>
      <c r="HKD13" s="3496"/>
      <c r="HKE13" s="3496"/>
      <c r="HKF13" s="3496"/>
      <c r="HKG13" s="3496"/>
      <c r="HKH13" s="3496"/>
      <c r="HKI13" s="3496"/>
      <c r="HKJ13" s="3496"/>
      <c r="HKK13" s="3496"/>
      <c r="HKL13" s="3496"/>
      <c r="HKM13" s="3496"/>
      <c r="HKN13" s="3496"/>
      <c r="HKO13" s="3496"/>
      <c r="HKP13" s="3496"/>
      <c r="HKQ13" s="3496"/>
      <c r="HKR13" s="3496"/>
      <c r="HKS13" s="3496"/>
      <c r="HKT13" s="3496"/>
      <c r="HKU13" s="3496"/>
      <c r="HKV13" s="3496"/>
      <c r="HKW13" s="3496"/>
      <c r="HKX13" s="3496"/>
      <c r="HKY13" s="3496"/>
      <c r="HKZ13" s="3496"/>
      <c r="HLA13" s="3496"/>
      <c r="HLB13" s="3496"/>
      <c r="HLC13" s="3496"/>
      <c r="HLD13" s="3496"/>
      <c r="HLE13" s="3496"/>
      <c r="HLF13" s="3496"/>
      <c r="HLG13" s="3496"/>
      <c r="HLH13" s="3496"/>
      <c r="HLI13" s="3496"/>
      <c r="HLJ13" s="3496"/>
      <c r="HLK13" s="3496"/>
      <c r="HLL13" s="3496"/>
      <c r="HLM13" s="3496"/>
      <c r="HLN13" s="3496"/>
      <c r="HLO13" s="3496"/>
      <c r="HLP13" s="3496"/>
      <c r="HLQ13" s="3496"/>
      <c r="HLR13" s="3496"/>
      <c r="HLS13" s="3496"/>
      <c r="HLT13" s="3496"/>
      <c r="HLU13" s="3496"/>
      <c r="HLV13" s="3496"/>
      <c r="HLW13" s="3496"/>
      <c r="HLX13" s="3496"/>
      <c r="HLY13" s="3496"/>
      <c r="HLZ13" s="3496"/>
      <c r="HMA13" s="3496"/>
      <c r="HMB13" s="3496"/>
      <c r="HMC13" s="3496"/>
      <c r="HMD13" s="3496"/>
      <c r="HME13" s="3496"/>
      <c r="HMF13" s="3496"/>
      <c r="HMG13" s="3496"/>
      <c r="HMH13" s="3496"/>
      <c r="HMI13" s="3496"/>
      <c r="HMJ13" s="3496"/>
      <c r="HMK13" s="3496"/>
      <c r="HML13" s="3496"/>
      <c r="HMM13" s="3496"/>
      <c r="HMN13" s="3496"/>
      <c r="HMO13" s="3496"/>
      <c r="HMP13" s="3496"/>
      <c r="HMQ13" s="3496"/>
      <c r="HMR13" s="3496"/>
      <c r="HMS13" s="3496"/>
      <c r="HMT13" s="3496"/>
      <c r="HMU13" s="3496"/>
      <c r="HMV13" s="3496"/>
      <c r="HMW13" s="3496"/>
      <c r="HMX13" s="3496"/>
      <c r="HMY13" s="3496"/>
      <c r="HMZ13" s="3496"/>
      <c r="HNA13" s="3496"/>
      <c r="HNB13" s="3496"/>
      <c r="HNC13" s="3496"/>
      <c r="HND13" s="3496"/>
      <c r="HNE13" s="3496"/>
      <c r="HNF13" s="3496"/>
      <c r="HNG13" s="3496"/>
      <c r="HNH13" s="3496"/>
      <c r="HNI13" s="3496"/>
      <c r="HNJ13" s="3496"/>
      <c r="HNK13" s="3496"/>
      <c r="HNL13" s="3496"/>
      <c r="HNM13" s="3496"/>
      <c r="HNN13" s="3496"/>
      <c r="HNO13" s="3496"/>
      <c r="HNP13" s="3496"/>
      <c r="HNQ13" s="3496"/>
      <c r="HNR13" s="3496"/>
      <c r="HNS13" s="3496"/>
      <c r="HNT13" s="3496"/>
      <c r="HNU13" s="3496"/>
      <c r="HNV13" s="3496"/>
      <c r="HNW13" s="3496"/>
      <c r="HNX13" s="3496"/>
      <c r="HNY13" s="3496"/>
      <c r="HNZ13" s="3496"/>
      <c r="HOA13" s="3496"/>
      <c r="HOB13" s="3496"/>
      <c r="HOC13" s="3496"/>
      <c r="HOD13" s="3496"/>
      <c r="HOE13" s="3496"/>
      <c r="HOF13" s="3496"/>
      <c r="HOG13" s="3496"/>
      <c r="HOH13" s="3496"/>
      <c r="HOI13" s="3496"/>
      <c r="HOJ13" s="3496"/>
      <c r="HOK13" s="3496"/>
      <c r="HOL13" s="3496"/>
      <c r="HOM13" s="3496"/>
      <c r="HON13" s="3496"/>
      <c r="HOO13" s="3496"/>
      <c r="HOP13" s="3496"/>
      <c r="HOQ13" s="3496"/>
      <c r="HOR13" s="3496"/>
      <c r="HOS13" s="3496"/>
      <c r="HOT13" s="3496"/>
      <c r="HOU13" s="3496"/>
      <c r="HOV13" s="3496"/>
      <c r="HOW13" s="3496"/>
      <c r="HOX13" s="3496"/>
      <c r="HOY13" s="3496"/>
      <c r="HOZ13" s="3496"/>
      <c r="HPA13" s="3496"/>
      <c r="HPB13" s="3496"/>
      <c r="HPC13" s="3496"/>
      <c r="HPD13" s="3496"/>
      <c r="HPE13" s="3496"/>
      <c r="HPF13" s="3496"/>
      <c r="HPG13" s="3496"/>
      <c r="HPH13" s="3496"/>
      <c r="HPI13" s="3496"/>
      <c r="HPJ13" s="3496"/>
      <c r="HPK13" s="3496"/>
      <c r="HPL13" s="3496"/>
      <c r="HPM13" s="3496"/>
      <c r="HPN13" s="3496"/>
      <c r="HPO13" s="3496"/>
      <c r="HPP13" s="3496"/>
      <c r="HPQ13" s="3496"/>
      <c r="HPR13" s="3496"/>
      <c r="HPS13" s="3496"/>
      <c r="HPT13" s="3496"/>
      <c r="HPU13" s="3496"/>
      <c r="HPV13" s="3496"/>
      <c r="HPW13" s="3496"/>
      <c r="HPX13" s="3496"/>
      <c r="HPY13" s="3496"/>
      <c r="HPZ13" s="3496"/>
      <c r="HQA13" s="3496"/>
      <c r="HQB13" s="3496"/>
      <c r="HQC13" s="3496"/>
      <c r="HQD13" s="3496"/>
      <c r="HQE13" s="3496"/>
      <c r="HQF13" s="3496"/>
      <c r="HQG13" s="3496"/>
      <c r="HQH13" s="3496"/>
      <c r="HQI13" s="3496"/>
      <c r="HQJ13" s="3496"/>
      <c r="HQK13" s="3496"/>
      <c r="HQL13" s="3496"/>
      <c r="HQM13" s="3496"/>
      <c r="HQN13" s="3496"/>
      <c r="HQO13" s="3496"/>
      <c r="HQP13" s="3496"/>
      <c r="HQQ13" s="3496"/>
      <c r="HQR13" s="3496"/>
      <c r="HQS13" s="3496"/>
      <c r="HQT13" s="3496"/>
      <c r="HQU13" s="3496"/>
      <c r="HQV13" s="3496"/>
      <c r="HQW13" s="3496"/>
      <c r="HQX13" s="3496"/>
      <c r="HQY13" s="3496"/>
      <c r="HQZ13" s="3496"/>
      <c r="HRA13" s="3496"/>
      <c r="HRB13" s="3496"/>
      <c r="HRC13" s="3496"/>
      <c r="HRD13" s="3496"/>
      <c r="HRE13" s="3496"/>
      <c r="HRF13" s="3496"/>
      <c r="HRG13" s="3496"/>
      <c r="HRH13" s="3496"/>
      <c r="HRI13" s="3496"/>
      <c r="HRJ13" s="3496"/>
      <c r="HRK13" s="3496"/>
      <c r="HRL13" s="3496"/>
      <c r="HRM13" s="3496"/>
      <c r="HRN13" s="3496"/>
      <c r="HRO13" s="3496"/>
      <c r="HRP13" s="3496"/>
      <c r="HRQ13" s="3496"/>
      <c r="HRR13" s="3496"/>
      <c r="HRS13" s="3496"/>
      <c r="HRT13" s="3496"/>
      <c r="HRU13" s="3496"/>
      <c r="HRV13" s="3496"/>
      <c r="HRW13" s="3496"/>
      <c r="HRX13" s="3496"/>
      <c r="HRY13" s="3496"/>
      <c r="HRZ13" s="3496"/>
      <c r="HSA13" s="3496"/>
      <c r="HSB13" s="3496"/>
      <c r="HSC13" s="3496"/>
      <c r="HSD13" s="3496"/>
      <c r="HSE13" s="3496"/>
      <c r="HSF13" s="3496"/>
      <c r="HSG13" s="3496"/>
      <c r="HSH13" s="3496"/>
      <c r="HSI13" s="3496"/>
      <c r="HSJ13" s="3496"/>
      <c r="HSK13" s="3496"/>
      <c r="HSL13" s="3496"/>
      <c r="HSM13" s="3496"/>
      <c r="HSN13" s="3496"/>
      <c r="HSO13" s="3496"/>
      <c r="HSP13" s="3496"/>
      <c r="HSQ13" s="3496"/>
      <c r="HSR13" s="3496"/>
      <c r="HSS13" s="3496"/>
      <c r="HST13" s="3496"/>
      <c r="HSU13" s="3496"/>
      <c r="HSV13" s="3496"/>
      <c r="HSW13" s="3496"/>
      <c r="HSX13" s="3496"/>
      <c r="HSY13" s="3496"/>
      <c r="HSZ13" s="3496"/>
      <c r="HTA13" s="3496"/>
      <c r="HTB13" s="3496"/>
      <c r="HTC13" s="3496"/>
      <c r="HTD13" s="3496"/>
      <c r="HTE13" s="3496"/>
      <c r="HTF13" s="3496"/>
      <c r="HTG13" s="3496"/>
      <c r="HTH13" s="3496"/>
      <c r="HTI13" s="3496"/>
      <c r="HTJ13" s="3496"/>
      <c r="HTK13" s="3496"/>
      <c r="HTL13" s="3496"/>
      <c r="HTM13" s="3496"/>
      <c r="HTN13" s="3496"/>
      <c r="HTO13" s="3496"/>
      <c r="HTP13" s="3496"/>
      <c r="HTQ13" s="3496"/>
      <c r="HTR13" s="3496"/>
      <c r="HTS13" s="3496"/>
      <c r="HTT13" s="3496"/>
      <c r="HTU13" s="3496"/>
      <c r="HTV13" s="3496"/>
      <c r="HTW13" s="3496"/>
      <c r="HTX13" s="3496"/>
      <c r="HTY13" s="3496"/>
      <c r="HTZ13" s="3496"/>
      <c r="HUA13" s="3496"/>
      <c r="HUB13" s="3496"/>
      <c r="HUC13" s="3496"/>
      <c r="HUD13" s="3496"/>
      <c r="HUE13" s="3496"/>
      <c r="HUF13" s="3496"/>
      <c r="HUG13" s="3496"/>
      <c r="HUH13" s="3496"/>
      <c r="HUI13" s="3496"/>
      <c r="HUJ13" s="3496"/>
      <c r="HUK13" s="3496"/>
      <c r="HUL13" s="3496"/>
      <c r="HUM13" s="3496"/>
      <c r="HUN13" s="3496"/>
      <c r="HUO13" s="3496"/>
      <c r="HUP13" s="3496"/>
      <c r="HUQ13" s="3496"/>
      <c r="HUR13" s="3496"/>
      <c r="HUS13" s="3496"/>
      <c r="HUT13" s="3496"/>
      <c r="HUU13" s="3496"/>
      <c r="HUV13" s="3496"/>
      <c r="HUW13" s="3496"/>
      <c r="HUX13" s="3496"/>
      <c r="HUY13" s="3496"/>
      <c r="HUZ13" s="3496"/>
      <c r="HVA13" s="3496"/>
      <c r="HVB13" s="3496"/>
      <c r="HVC13" s="3496"/>
      <c r="HVD13" s="3496"/>
      <c r="HVE13" s="3496"/>
      <c r="HVF13" s="3496"/>
      <c r="HVG13" s="3496"/>
      <c r="HVH13" s="3496"/>
      <c r="HVI13" s="3496"/>
      <c r="HVJ13" s="3496"/>
      <c r="HVK13" s="3496"/>
      <c r="HVL13" s="3496"/>
      <c r="HVM13" s="3496"/>
      <c r="HVN13" s="3496"/>
      <c r="HVO13" s="3496"/>
      <c r="HVP13" s="3496"/>
      <c r="HVQ13" s="3496"/>
      <c r="HVR13" s="3496"/>
      <c r="HVS13" s="3496"/>
      <c r="HVT13" s="3496"/>
      <c r="HVU13" s="3496"/>
      <c r="HVV13" s="3496"/>
      <c r="HVW13" s="3496"/>
      <c r="HVX13" s="3496"/>
      <c r="HVY13" s="3496"/>
      <c r="HVZ13" s="3496"/>
      <c r="HWA13" s="3496"/>
      <c r="HWB13" s="3496"/>
      <c r="HWC13" s="3496"/>
      <c r="HWD13" s="3496"/>
      <c r="HWE13" s="3496"/>
      <c r="HWF13" s="3496"/>
      <c r="HWG13" s="3496"/>
      <c r="HWH13" s="3496"/>
      <c r="HWI13" s="3496"/>
      <c r="HWJ13" s="3496"/>
      <c r="HWK13" s="3496"/>
      <c r="HWL13" s="3496"/>
      <c r="HWM13" s="3496"/>
      <c r="HWN13" s="3496"/>
      <c r="HWO13" s="3496"/>
      <c r="HWP13" s="3496"/>
      <c r="HWQ13" s="3496"/>
      <c r="HWR13" s="3496"/>
      <c r="HWS13" s="3496"/>
      <c r="HWT13" s="3496"/>
      <c r="HWU13" s="3496"/>
      <c r="HWV13" s="3496"/>
      <c r="HWW13" s="3496"/>
      <c r="HWX13" s="3496"/>
      <c r="HWY13" s="3496"/>
      <c r="HWZ13" s="3496"/>
      <c r="HXA13" s="3496"/>
      <c r="HXB13" s="3496"/>
      <c r="HXC13" s="3496"/>
      <c r="HXD13" s="3496"/>
      <c r="HXE13" s="3496"/>
      <c r="HXF13" s="3496"/>
      <c r="HXG13" s="3496"/>
      <c r="HXH13" s="3496"/>
      <c r="HXI13" s="3496"/>
      <c r="HXJ13" s="3496"/>
      <c r="HXK13" s="3496"/>
      <c r="HXL13" s="3496"/>
      <c r="HXM13" s="3496"/>
      <c r="HXN13" s="3496"/>
      <c r="HXO13" s="3496"/>
      <c r="HXP13" s="3496"/>
      <c r="HXQ13" s="3496"/>
      <c r="HXR13" s="3496"/>
      <c r="HXS13" s="3496"/>
      <c r="HXT13" s="3496"/>
      <c r="HXU13" s="3496"/>
      <c r="HXV13" s="3496"/>
      <c r="HXW13" s="3496"/>
      <c r="HXX13" s="3496"/>
      <c r="HXY13" s="3496"/>
      <c r="HXZ13" s="3496"/>
      <c r="HYA13" s="3496"/>
      <c r="HYB13" s="3496"/>
      <c r="HYC13" s="3496"/>
      <c r="HYD13" s="3496"/>
      <c r="HYE13" s="3496"/>
      <c r="HYF13" s="3496"/>
      <c r="HYG13" s="3496"/>
      <c r="HYH13" s="3496"/>
      <c r="HYI13" s="3496"/>
      <c r="HYJ13" s="3496"/>
      <c r="HYK13" s="3496"/>
      <c r="HYL13" s="3496"/>
      <c r="HYM13" s="3496"/>
      <c r="HYN13" s="3496"/>
      <c r="HYO13" s="3496"/>
      <c r="HYP13" s="3496"/>
      <c r="HYQ13" s="3496"/>
      <c r="HYR13" s="3496"/>
      <c r="HYS13" s="3496"/>
      <c r="HYT13" s="3496"/>
      <c r="HYU13" s="3496"/>
      <c r="HYV13" s="3496"/>
      <c r="HYW13" s="3496"/>
      <c r="HYX13" s="3496"/>
      <c r="HYY13" s="3496"/>
      <c r="HYZ13" s="3496"/>
      <c r="HZA13" s="3496"/>
      <c r="HZB13" s="3496"/>
      <c r="HZC13" s="3496"/>
      <c r="HZD13" s="3496"/>
      <c r="HZE13" s="3496"/>
      <c r="HZF13" s="3496"/>
      <c r="HZG13" s="3496"/>
      <c r="HZH13" s="3496"/>
      <c r="HZI13" s="3496"/>
      <c r="HZJ13" s="3496"/>
      <c r="HZK13" s="3496"/>
      <c r="HZL13" s="3496"/>
      <c r="HZM13" s="3496"/>
      <c r="HZN13" s="3496"/>
      <c r="HZO13" s="3496"/>
      <c r="HZP13" s="3496"/>
      <c r="HZQ13" s="3496"/>
      <c r="HZR13" s="3496"/>
      <c r="HZS13" s="3496"/>
      <c r="HZT13" s="3496"/>
      <c r="HZU13" s="3496"/>
      <c r="HZV13" s="3496"/>
      <c r="HZW13" s="3496"/>
      <c r="HZX13" s="3496"/>
      <c r="HZY13" s="3496"/>
      <c r="HZZ13" s="3496"/>
      <c r="IAA13" s="3496"/>
      <c r="IAB13" s="3496"/>
      <c r="IAC13" s="3496"/>
      <c r="IAD13" s="3496"/>
      <c r="IAE13" s="3496"/>
      <c r="IAF13" s="3496"/>
      <c r="IAG13" s="3496"/>
      <c r="IAH13" s="3496"/>
      <c r="IAI13" s="3496"/>
      <c r="IAJ13" s="3496"/>
      <c r="IAK13" s="3496"/>
      <c r="IAL13" s="3496"/>
      <c r="IAM13" s="3496"/>
      <c r="IAN13" s="3496"/>
      <c r="IAO13" s="3496"/>
      <c r="IAP13" s="3496"/>
      <c r="IAQ13" s="3496"/>
      <c r="IAR13" s="3496"/>
      <c r="IAS13" s="3496"/>
      <c r="IAT13" s="3496"/>
      <c r="IAU13" s="3496"/>
      <c r="IAV13" s="3496"/>
      <c r="IAW13" s="3496"/>
      <c r="IAX13" s="3496"/>
      <c r="IAY13" s="3496"/>
      <c r="IAZ13" s="3496"/>
      <c r="IBA13" s="3496"/>
      <c r="IBB13" s="3496"/>
      <c r="IBC13" s="3496"/>
      <c r="IBD13" s="3496"/>
      <c r="IBE13" s="3496"/>
      <c r="IBF13" s="3496"/>
      <c r="IBG13" s="3496"/>
      <c r="IBH13" s="3496"/>
      <c r="IBI13" s="3496"/>
      <c r="IBJ13" s="3496"/>
      <c r="IBK13" s="3496"/>
      <c r="IBL13" s="3496"/>
      <c r="IBM13" s="3496"/>
      <c r="IBN13" s="3496"/>
      <c r="IBO13" s="3496"/>
      <c r="IBP13" s="3496"/>
      <c r="IBQ13" s="3496"/>
      <c r="IBR13" s="3496"/>
      <c r="IBS13" s="3496"/>
      <c r="IBT13" s="3496"/>
      <c r="IBU13" s="3496"/>
      <c r="IBV13" s="3496"/>
      <c r="IBW13" s="3496"/>
      <c r="IBX13" s="3496"/>
      <c r="IBY13" s="3496"/>
      <c r="IBZ13" s="3496"/>
      <c r="ICA13" s="3496"/>
      <c r="ICB13" s="3496"/>
      <c r="ICC13" s="3496"/>
      <c r="ICD13" s="3496"/>
      <c r="ICE13" s="3496"/>
      <c r="ICF13" s="3496"/>
      <c r="ICG13" s="3496"/>
      <c r="ICH13" s="3496"/>
      <c r="ICI13" s="3496"/>
      <c r="ICJ13" s="3496"/>
      <c r="ICK13" s="3496"/>
      <c r="ICL13" s="3496"/>
      <c r="ICM13" s="3496"/>
      <c r="ICN13" s="3496"/>
      <c r="ICO13" s="3496"/>
      <c r="ICP13" s="3496"/>
      <c r="ICQ13" s="3496"/>
      <c r="ICR13" s="3496"/>
      <c r="ICS13" s="3496"/>
      <c r="ICT13" s="3496"/>
      <c r="ICU13" s="3496"/>
      <c r="ICV13" s="3496"/>
      <c r="ICW13" s="3496"/>
      <c r="ICX13" s="3496"/>
      <c r="ICY13" s="3496"/>
      <c r="ICZ13" s="3496"/>
      <c r="IDA13" s="3496"/>
      <c r="IDB13" s="3496"/>
      <c r="IDC13" s="3496"/>
      <c r="IDD13" s="3496"/>
      <c r="IDE13" s="3496"/>
      <c r="IDF13" s="3496"/>
      <c r="IDG13" s="3496"/>
      <c r="IDH13" s="3496"/>
      <c r="IDI13" s="3496"/>
      <c r="IDJ13" s="3496"/>
      <c r="IDK13" s="3496"/>
      <c r="IDL13" s="3496"/>
      <c r="IDM13" s="3496"/>
      <c r="IDN13" s="3496"/>
      <c r="IDO13" s="3496"/>
      <c r="IDP13" s="3496"/>
      <c r="IDQ13" s="3496"/>
      <c r="IDR13" s="3496"/>
      <c r="IDS13" s="3496"/>
      <c r="IDT13" s="3496"/>
      <c r="IDU13" s="3496"/>
      <c r="IDV13" s="3496"/>
      <c r="IDW13" s="3496"/>
      <c r="IDX13" s="3496"/>
      <c r="IDY13" s="3496"/>
      <c r="IDZ13" s="3496"/>
      <c r="IEA13" s="3496"/>
      <c r="IEB13" s="3496"/>
      <c r="IEC13" s="3496"/>
      <c r="IED13" s="3496"/>
      <c r="IEE13" s="3496"/>
      <c r="IEF13" s="3496"/>
      <c r="IEG13" s="3496"/>
      <c r="IEH13" s="3496"/>
      <c r="IEI13" s="3496"/>
      <c r="IEJ13" s="3496"/>
      <c r="IEK13" s="3496"/>
      <c r="IEL13" s="3496"/>
      <c r="IEM13" s="3496"/>
      <c r="IEN13" s="3496"/>
      <c r="IEO13" s="3496"/>
      <c r="IEP13" s="3496"/>
      <c r="IEQ13" s="3496"/>
      <c r="IER13" s="3496"/>
      <c r="IES13" s="3496"/>
      <c r="IET13" s="3496"/>
      <c r="IEU13" s="3496"/>
      <c r="IEV13" s="3496"/>
      <c r="IEW13" s="3496"/>
      <c r="IEX13" s="3496"/>
      <c r="IEY13" s="3496"/>
      <c r="IEZ13" s="3496"/>
      <c r="IFA13" s="3496"/>
      <c r="IFB13" s="3496"/>
      <c r="IFC13" s="3496"/>
      <c r="IFD13" s="3496"/>
      <c r="IFE13" s="3496"/>
      <c r="IFF13" s="3496"/>
      <c r="IFG13" s="3496"/>
      <c r="IFH13" s="3496"/>
      <c r="IFI13" s="3496"/>
      <c r="IFJ13" s="3496"/>
      <c r="IFK13" s="3496"/>
      <c r="IFL13" s="3496"/>
      <c r="IFM13" s="3496"/>
      <c r="IFN13" s="3496"/>
      <c r="IFO13" s="3496"/>
      <c r="IFP13" s="3496"/>
      <c r="IFQ13" s="3496"/>
      <c r="IFR13" s="3496"/>
      <c r="IFS13" s="3496"/>
      <c r="IFT13" s="3496"/>
      <c r="IFU13" s="3496"/>
      <c r="IFV13" s="3496"/>
      <c r="IFW13" s="3496"/>
      <c r="IFX13" s="3496"/>
      <c r="IFY13" s="3496"/>
      <c r="IFZ13" s="3496"/>
      <c r="IGA13" s="3496"/>
      <c r="IGB13" s="3496"/>
      <c r="IGC13" s="3496"/>
      <c r="IGD13" s="3496"/>
      <c r="IGE13" s="3496"/>
      <c r="IGF13" s="3496"/>
      <c r="IGG13" s="3496"/>
      <c r="IGH13" s="3496"/>
      <c r="IGI13" s="3496"/>
      <c r="IGJ13" s="3496"/>
      <c r="IGK13" s="3496"/>
      <c r="IGL13" s="3496"/>
      <c r="IGM13" s="3496"/>
      <c r="IGN13" s="3496"/>
      <c r="IGO13" s="3496"/>
      <c r="IGP13" s="3496"/>
      <c r="IGQ13" s="3496"/>
      <c r="IGR13" s="3496"/>
      <c r="IGS13" s="3496"/>
      <c r="IGT13" s="3496"/>
      <c r="IGU13" s="3496"/>
      <c r="IGV13" s="3496"/>
      <c r="IGW13" s="3496"/>
      <c r="IGX13" s="3496"/>
      <c r="IGY13" s="3496"/>
      <c r="IGZ13" s="3496"/>
      <c r="IHA13" s="3496"/>
      <c r="IHB13" s="3496"/>
      <c r="IHC13" s="3496"/>
      <c r="IHD13" s="3496"/>
      <c r="IHE13" s="3496"/>
      <c r="IHF13" s="3496"/>
      <c r="IHG13" s="3496"/>
      <c r="IHH13" s="3496"/>
      <c r="IHI13" s="3496"/>
      <c r="IHJ13" s="3496"/>
      <c r="IHK13" s="3496"/>
      <c r="IHL13" s="3496"/>
      <c r="IHM13" s="3496"/>
      <c r="IHN13" s="3496"/>
      <c r="IHO13" s="3496"/>
      <c r="IHP13" s="3496"/>
      <c r="IHQ13" s="3496"/>
      <c r="IHR13" s="3496"/>
      <c r="IHS13" s="3496"/>
      <c r="IHT13" s="3496"/>
      <c r="IHU13" s="3496"/>
      <c r="IHV13" s="3496"/>
      <c r="IHW13" s="3496"/>
      <c r="IHX13" s="3496"/>
      <c r="IHY13" s="3496"/>
      <c r="IHZ13" s="3496"/>
      <c r="IIA13" s="3496"/>
      <c r="IIB13" s="3496"/>
      <c r="IIC13" s="3496"/>
      <c r="IID13" s="3496"/>
      <c r="IIE13" s="3496"/>
      <c r="IIF13" s="3496"/>
      <c r="IIG13" s="3496"/>
      <c r="IIH13" s="3496"/>
      <c r="III13" s="3496"/>
      <c r="IIJ13" s="3496"/>
      <c r="IIK13" s="3496"/>
      <c r="IIL13" s="3496"/>
      <c r="IIM13" s="3496"/>
      <c r="IIN13" s="3496"/>
      <c r="IIO13" s="3496"/>
      <c r="IIP13" s="3496"/>
      <c r="IIQ13" s="3496"/>
      <c r="IIR13" s="3496"/>
      <c r="IIS13" s="3496"/>
      <c r="IIT13" s="3496"/>
      <c r="IIU13" s="3496"/>
      <c r="IIV13" s="3496"/>
      <c r="IIW13" s="3496"/>
      <c r="IIX13" s="3496"/>
      <c r="IIY13" s="3496"/>
      <c r="IIZ13" s="3496"/>
      <c r="IJA13" s="3496"/>
      <c r="IJB13" s="3496"/>
      <c r="IJC13" s="3496"/>
      <c r="IJD13" s="3496"/>
      <c r="IJE13" s="3496"/>
      <c r="IJF13" s="3496"/>
      <c r="IJG13" s="3496"/>
      <c r="IJH13" s="3496"/>
      <c r="IJI13" s="3496"/>
      <c r="IJJ13" s="3496"/>
      <c r="IJK13" s="3496"/>
      <c r="IJL13" s="3496"/>
      <c r="IJM13" s="3496"/>
      <c r="IJN13" s="3496"/>
      <c r="IJO13" s="3496"/>
      <c r="IJP13" s="3496"/>
      <c r="IJQ13" s="3496"/>
      <c r="IJR13" s="3496"/>
      <c r="IJS13" s="3496"/>
      <c r="IJT13" s="3496"/>
      <c r="IJU13" s="3496"/>
      <c r="IJV13" s="3496"/>
      <c r="IJW13" s="3496"/>
      <c r="IJX13" s="3496"/>
      <c r="IJY13" s="3496"/>
      <c r="IJZ13" s="3496"/>
      <c r="IKA13" s="3496"/>
      <c r="IKB13" s="3496"/>
      <c r="IKC13" s="3496"/>
      <c r="IKD13" s="3496"/>
      <c r="IKE13" s="3496"/>
      <c r="IKF13" s="3496"/>
      <c r="IKG13" s="3496"/>
      <c r="IKH13" s="3496"/>
      <c r="IKI13" s="3496"/>
      <c r="IKJ13" s="3496"/>
      <c r="IKK13" s="3496"/>
      <c r="IKL13" s="3496"/>
      <c r="IKM13" s="3496"/>
      <c r="IKN13" s="3496"/>
      <c r="IKO13" s="3496"/>
      <c r="IKP13" s="3496"/>
      <c r="IKQ13" s="3496"/>
      <c r="IKR13" s="3496"/>
      <c r="IKS13" s="3496"/>
      <c r="IKT13" s="3496"/>
      <c r="IKU13" s="3496"/>
      <c r="IKV13" s="3496"/>
      <c r="IKW13" s="3496"/>
      <c r="IKX13" s="3496"/>
      <c r="IKY13" s="3496"/>
      <c r="IKZ13" s="3496"/>
      <c r="ILA13" s="3496"/>
      <c r="ILB13" s="3496"/>
      <c r="ILC13" s="3496"/>
      <c r="ILD13" s="3496"/>
      <c r="ILE13" s="3496"/>
      <c r="ILF13" s="3496"/>
      <c r="ILG13" s="3496"/>
      <c r="ILH13" s="3496"/>
      <c r="ILI13" s="3496"/>
      <c r="ILJ13" s="3496"/>
      <c r="ILK13" s="3496"/>
      <c r="ILL13" s="3496"/>
      <c r="ILM13" s="3496"/>
      <c r="ILN13" s="3496"/>
      <c r="ILO13" s="3496"/>
      <c r="ILP13" s="3496"/>
      <c r="ILQ13" s="3496"/>
      <c r="ILR13" s="3496"/>
      <c r="ILS13" s="3496"/>
      <c r="ILT13" s="3496"/>
      <c r="ILU13" s="3496"/>
      <c r="ILV13" s="3496"/>
      <c r="ILW13" s="3496"/>
      <c r="ILX13" s="3496"/>
      <c r="ILY13" s="3496"/>
      <c r="ILZ13" s="3496"/>
      <c r="IMA13" s="3496"/>
      <c r="IMB13" s="3496"/>
      <c r="IMC13" s="3496"/>
      <c r="IMD13" s="3496"/>
      <c r="IME13" s="3496"/>
      <c r="IMF13" s="3496"/>
      <c r="IMG13" s="3496"/>
      <c r="IMH13" s="3496"/>
      <c r="IMI13" s="3496"/>
      <c r="IMJ13" s="3496"/>
      <c r="IMK13" s="3496"/>
      <c r="IML13" s="3496"/>
      <c r="IMM13" s="3496"/>
      <c r="IMN13" s="3496"/>
      <c r="IMO13" s="3496"/>
      <c r="IMP13" s="3496"/>
      <c r="IMQ13" s="3496"/>
      <c r="IMR13" s="3496"/>
      <c r="IMS13" s="3496"/>
      <c r="IMT13" s="3496"/>
      <c r="IMU13" s="3496"/>
      <c r="IMV13" s="3496"/>
      <c r="IMW13" s="3496"/>
      <c r="IMX13" s="3496"/>
      <c r="IMY13" s="3496"/>
      <c r="IMZ13" s="3496"/>
      <c r="INA13" s="3496"/>
      <c r="INB13" s="3496"/>
      <c r="INC13" s="3496"/>
      <c r="IND13" s="3496"/>
      <c r="INE13" s="3496"/>
      <c r="INF13" s="3496"/>
      <c r="ING13" s="3496"/>
      <c r="INH13" s="3496"/>
      <c r="INI13" s="3496"/>
      <c r="INJ13" s="3496"/>
      <c r="INK13" s="3496"/>
      <c r="INL13" s="3496"/>
      <c r="INM13" s="3496"/>
      <c r="INN13" s="3496"/>
      <c r="INO13" s="3496"/>
      <c r="INP13" s="3496"/>
      <c r="INQ13" s="3496"/>
      <c r="INR13" s="3496"/>
      <c r="INS13" s="3496"/>
      <c r="INT13" s="3496"/>
      <c r="INU13" s="3496"/>
      <c r="INV13" s="3496"/>
      <c r="INW13" s="3496"/>
      <c r="INX13" s="3496"/>
      <c r="INY13" s="3496"/>
      <c r="INZ13" s="3496"/>
      <c r="IOA13" s="3496"/>
      <c r="IOB13" s="3496"/>
      <c r="IOC13" s="3496"/>
      <c r="IOD13" s="3496"/>
      <c r="IOE13" s="3496"/>
      <c r="IOF13" s="3496"/>
      <c r="IOG13" s="3496"/>
      <c r="IOH13" s="3496"/>
      <c r="IOI13" s="3496"/>
      <c r="IOJ13" s="3496"/>
      <c r="IOK13" s="3496"/>
      <c r="IOL13" s="3496"/>
      <c r="IOM13" s="3496"/>
      <c r="ION13" s="3496"/>
      <c r="IOO13" s="3496"/>
      <c r="IOP13" s="3496"/>
      <c r="IOQ13" s="3496"/>
      <c r="IOR13" s="3496"/>
      <c r="IOS13" s="3496"/>
      <c r="IOT13" s="3496"/>
      <c r="IOU13" s="3496"/>
      <c r="IOV13" s="3496"/>
      <c r="IOW13" s="3496"/>
      <c r="IOX13" s="3496"/>
      <c r="IOY13" s="3496"/>
      <c r="IOZ13" s="3496"/>
      <c r="IPA13" s="3496"/>
      <c r="IPB13" s="3496"/>
      <c r="IPC13" s="3496"/>
      <c r="IPD13" s="3496"/>
      <c r="IPE13" s="3496"/>
      <c r="IPF13" s="3496"/>
      <c r="IPG13" s="3496"/>
      <c r="IPH13" s="3496"/>
      <c r="IPI13" s="3496"/>
      <c r="IPJ13" s="3496"/>
      <c r="IPK13" s="3496"/>
      <c r="IPL13" s="3496"/>
      <c r="IPM13" s="3496"/>
      <c r="IPN13" s="3496"/>
      <c r="IPO13" s="3496"/>
      <c r="IPP13" s="3496"/>
      <c r="IPQ13" s="3496"/>
      <c r="IPR13" s="3496"/>
      <c r="IPS13" s="3496"/>
      <c r="IPT13" s="3496"/>
      <c r="IPU13" s="3496"/>
      <c r="IPV13" s="3496"/>
      <c r="IPW13" s="3496"/>
      <c r="IPX13" s="3496"/>
      <c r="IPY13" s="3496"/>
      <c r="IPZ13" s="3496"/>
      <c r="IQA13" s="3496"/>
      <c r="IQB13" s="3496"/>
      <c r="IQC13" s="3496"/>
      <c r="IQD13" s="3496"/>
      <c r="IQE13" s="3496"/>
      <c r="IQF13" s="3496"/>
      <c r="IQG13" s="3496"/>
      <c r="IQH13" s="3496"/>
      <c r="IQI13" s="3496"/>
      <c r="IQJ13" s="3496"/>
      <c r="IQK13" s="3496"/>
      <c r="IQL13" s="3496"/>
      <c r="IQM13" s="3496"/>
      <c r="IQN13" s="3496"/>
      <c r="IQO13" s="3496"/>
      <c r="IQP13" s="3496"/>
      <c r="IQQ13" s="3496"/>
      <c r="IQR13" s="3496"/>
      <c r="IQS13" s="3496"/>
      <c r="IQT13" s="3496"/>
      <c r="IQU13" s="3496"/>
      <c r="IQV13" s="3496"/>
      <c r="IQW13" s="3496"/>
      <c r="IQX13" s="3496"/>
      <c r="IQY13" s="3496"/>
      <c r="IQZ13" s="3496"/>
      <c r="IRA13" s="3496"/>
      <c r="IRB13" s="3496"/>
      <c r="IRC13" s="3496"/>
      <c r="IRD13" s="3496"/>
      <c r="IRE13" s="3496"/>
      <c r="IRF13" s="3496"/>
      <c r="IRG13" s="3496"/>
      <c r="IRH13" s="3496"/>
      <c r="IRI13" s="3496"/>
      <c r="IRJ13" s="3496"/>
      <c r="IRK13" s="3496"/>
      <c r="IRL13" s="3496"/>
      <c r="IRM13" s="3496"/>
      <c r="IRN13" s="3496"/>
      <c r="IRO13" s="3496"/>
      <c r="IRP13" s="3496"/>
      <c r="IRQ13" s="3496"/>
      <c r="IRR13" s="3496"/>
      <c r="IRS13" s="3496"/>
      <c r="IRT13" s="3496"/>
      <c r="IRU13" s="3496"/>
      <c r="IRV13" s="3496"/>
      <c r="IRW13" s="3496"/>
      <c r="IRX13" s="3496"/>
      <c r="IRY13" s="3496"/>
      <c r="IRZ13" s="3496"/>
      <c r="ISA13" s="3496"/>
      <c r="ISB13" s="3496"/>
      <c r="ISC13" s="3496"/>
      <c r="ISD13" s="3496"/>
      <c r="ISE13" s="3496"/>
      <c r="ISF13" s="3496"/>
      <c r="ISG13" s="3496"/>
      <c r="ISH13" s="3496"/>
      <c r="ISI13" s="3496"/>
      <c r="ISJ13" s="3496"/>
      <c r="ISK13" s="3496"/>
      <c r="ISL13" s="3496"/>
      <c r="ISM13" s="3496"/>
      <c r="ISN13" s="3496"/>
      <c r="ISO13" s="3496"/>
      <c r="ISP13" s="3496"/>
      <c r="ISQ13" s="3496"/>
      <c r="ISR13" s="3496"/>
      <c r="ISS13" s="3496"/>
      <c r="IST13" s="3496"/>
      <c r="ISU13" s="3496"/>
      <c r="ISV13" s="3496"/>
      <c r="ISW13" s="3496"/>
      <c r="ISX13" s="3496"/>
      <c r="ISY13" s="3496"/>
      <c r="ISZ13" s="3496"/>
      <c r="ITA13" s="3496"/>
      <c r="ITB13" s="3496"/>
      <c r="ITC13" s="3496"/>
      <c r="ITD13" s="3496"/>
      <c r="ITE13" s="3496"/>
      <c r="ITF13" s="3496"/>
      <c r="ITG13" s="3496"/>
      <c r="ITH13" s="3496"/>
      <c r="ITI13" s="3496"/>
      <c r="ITJ13" s="3496"/>
      <c r="ITK13" s="3496"/>
      <c r="ITL13" s="3496"/>
      <c r="ITM13" s="3496"/>
      <c r="ITN13" s="3496"/>
      <c r="ITO13" s="3496"/>
      <c r="ITP13" s="3496"/>
      <c r="ITQ13" s="3496"/>
      <c r="ITR13" s="3496"/>
      <c r="ITS13" s="3496"/>
      <c r="ITT13" s="3496"/>
      <c r="ITU13" s="3496"/>
      <c r="ITV13" s="3496"/>
      <c r="ITW13" s="3496"/>
      <c r="ITX13" s="3496"/>
      <c r="ITY13" s="3496"/>
      <c r="ITZ13" s="3496"/>
      <c r="IUA13" s="3496"/>
      <c r="IUB13" s="3496"/>
      <c r="IUC13" s="3496"/>
      <c r="IUD13" s="3496"/>
      <c r="IUE13" s="3496"/>
      <c r="IUF13" s="3496"/>
      <c r="IUG13" s="3496"/>
      <c r="IUH13" s="3496"/>
      <c r="IUI13" s="3496"/>
      <c r="IUJ13" s="3496"/>
      <c r="IUK13" s="3496"/>
      <c r="IUL13" s="3496"/>
      <c r="IUM13" s="3496"/>
      <c r="IUN13" s="3496"/>
      <c r="IUO13" s="3496"/>
      <c r="IUP13" s="3496"/>
      <c r="IUQ13" s="3496"/>
      <c r="IUR13" s="3496"/>
      <c r="IUS13" s="3496"/>
      <c r="IUT13" s="3496"/>
      <c r="IUU13" s="3496"/>
      <c r="IUV13" s="3496"/>
      <c r="IUW13" s="3496"/>
      <c r="IUX13" s="3496"/>
      <c r="IUY13" s="3496"/>
      <c r="IUZ13" s="3496"/>
      <c r="IVA13" s="3496"/>
      <c r="IVB13" s="3496"/>
      <c r="IVC13" s="3496"/>
      <c r="IVD13" s="3496"/>
      <c r="IVE13" s="3496"/>
      <c r="IVF13" s="3496"/>
      <c r="IVG13" s="3496"/>
      <c r="IVH13" s="3496"/>
      <c r="IVI13" s="3496"/>
      <c r="IVJ13" s="3496"/>
      <c r="IVK13" s="3496"/>
      <c r="IVL13" s="3496"/>
      <c r="IVM13" s="3496"/>
      <c r="IVN13" s="3496"/>
      <c r="IVO13" s="3496"/>
      <c r="IVP13" s="3496"/>
      <c r="IVQ13" s="3496"/>
      <c r="IVR13" s="3496"/>
      <c r="IVS13" s="3496"/>
      <c r="IVT13" s="3496"/>
      <c r="IVU13" s="3496"/>
      <c r="IVV13" s="3496"/>
      <c r="IVW13" s="3496"/>
      <c r="IVX13" s="3496"/>
      <c r="IVY13" s="3496"/>
      <c r="IVZ13" s="3496"/>
      <c r="IWA13" s="3496"/>
      <c r="IWB13" s="3496"/>
      <c r="IWC13" s="3496"/>
      <c r="IWD13" s="3496"/>
      <c r="IWE13" s="3496"/>
      <c r="IWF13" s="3496"/>
      <c r="IWG13" s="3496"/>
      <c r="IWH13" s="3496"/>
      <c r="IWI13" s="3496"/>
      <c r="IWJ13" s="3496"/>
      <c r="IWK13" s="3496"/>
      <c r="IWL13" s="3496"/>
      <c r="IWM13" s="3496"/>
      <c r="IWN13" s="3496"/>
      <c r="IWO13" s="3496"/>
      <c r="IWP13" s="3496"/>
      <c r="IWQ13" s="3496"/>
      <c r="IWR13" s="3496"/>
      <c r="IWS13" s="3496"/>
      <c r="IWT13" s="3496"/>
      <c r="IWU13" s="3496"/>
      <c r="IWV13" s="3496"/>
      <c r="IWW13" s="3496"/>
      <c r="IWX13" s="3496"/>
      <c r="IWY13" s="3496"/>
      <c r="IWZ13" s="3496"/>
      <c r="IXA13" s="3496"/>
      <c r="IXB13" s="3496"/>
      <c r="IXC13" s="3496"/>
      <c r="IXD13" s="3496"/>
      <c r="IXE13" s="3496"/>
      <c r="IXF13" s="3496"/>
      <c r="IXG13" s="3496"/>
      <c r="IXH13" s="3496"/>
      <c r="IXI13" s="3496"/>
      <c r="IXJ13" s="3496"/>
      <c r="IXK13" s="3496"/>
      <c r="IXL13" s="3496"/>
      <c r="IXM13" s="3496"/>
      <c r="IXN13" s="3496"/>
      <c r="IXO13" s="3496"/>
      <c r="IXP13" s="3496"/>
      <c r="IXQ13" s="3496"/>
      <c r="IXR13" s="3496"/>
      <c r="IXS13" s="3496"/>
      <c r="IXT13" s="3496"/>
      <c r="IXU13" s="3496"/>
      <c r="IXV13" s="3496"/>
      <c r="IXW13" s="3496"/>
      <c r="IXX13" s="3496"/>
      <c r="IXY13" s="3496"/>
      <c r="IXZ13" s="3496"/>
      <c r="IYA13" s="3496"/>
      <c r="IYB13" s="3496"/>
      <c r="IYC13" s="3496"/>
      <c r="IYD13" s="3496"/>
      <c r="IYE13" s="3496"/>
      <c r="IYF13" s="3496"/>
      <c r="IYG13" s="3496"/>
      <c r="IYH13" s="3496"/>
      <c r="IYI13" s="3496"/>
      <c r="IYJ13" s="3496"/>
      <c r="IYK13" s="3496"/>
      <c r="IYL13" s="3496"/>
      <c r="IYM13" s="3496"/>
      <c r="IYN13" s="3496"/>
      <c r="IYO13" s="3496"/>
      <c r="IYP13" s="3496"/>
      <c r="IYQ13" s="3496"/>
      <c r="IYR13" s="3496"/>
      <c r="IYS13" s="3496"/>
      <c r="IYT13" s="3496"/>
      <c r="IYU13" s="3496"/>
      <c r="IYV13" s="3496"/>
      <c r="IYW13" s="3496"/>
      <c r="IYX13" s="3496"/>
      <c r="IYY13" s="3496"/>
      <c r="IYZ13" s="3496"/>
      <c r="IZA13" s="3496"/>
      <c r="IZB13" s="3496"/>
      <c r="IZC13" s="3496"/>
      <c r="IZD13" s="3496"/>
      <c r="IZE13" s="3496"/>
      <c r="IZF13" s="3496"/>
      <c r="IZG13" s="3496"/>
      <c r="IZH13" s="3496"/>
      <c r="IZI13" s="3496"/>
      <c r="IZJ13" s="3496"/>
      <c r="IZK13" s="3496"/>
      <c r="IZL13" s="3496"/>
      <c r="IZM13" s="3496"/>
      <c r="IZN13" s="3496"/>
      <c r="IZO13" s="3496"/>
      <c r="IZP13" s="3496"/>
      <c r="IZQ13" s="3496"/>
      <c r="IZR13" s="3496"/>
      <c r="IZS13" s="3496"/>
      <c r="IZT13" s="3496"/>
      <c r="IZU13" s="3496"/>
      <c r="IZV13" s="3496"/>
      <c r="IZW13" s="3496"/>
      <c r="IZX13" s="3496"/>
      <c r="IZY13" s="3496"/>
      <c r="IZZ13" s="3496"/>
      <c r="JAA13" s="3496"/>
      <c r="JAB13" s="3496"/>
      <c r="JAC13" s="3496"/>
      <c r="JAD13" s="3496"/>
      <c r="JAE13" s="3496"/>
      <c r="JAF13" s="3496"/>
      <c r="JAG13" s="3496"/>
      <c r="JAH13" s="3496"/>
      <c r="JAI13" s="3496"/>
      <c r="JAJ13" s="3496"/>
      <c r="JAK13" s="3496"/>
      <c r="JAL13" s="3496"/>
      <c r="JAM13" s="3496"/>
      <c r="JAN13" s="3496"/>
      <c r="JAO13" s="3496"/>
      <c r="JAP13" s="3496"/>
      <c r="JAQ13" s="3496"/>
      <c r="JAR13" s="3496"/>
      <c r="JAS13" s="3496"/>
      <c r="JAT13" s="3496"/>
      <c r="JAU13" s="3496"/>
      <c r="JAV13" s="3496"/>
      <c r="JAW13" s="3496"/>
      <c r="JAX13" s="3496"/>
      <c r="JAY13" s="3496"/>
      <c r="JAZ13" s="3496"/>
      <c r="JBA13" s="3496"/>
      <c r="JBB13" s="3496"/>
      <c r="JBC13" s="3496"/>
      <c r="JBD13" s="3496"/>
      <c r="JBE13" s="3496"/>
      <c r="JBF13" s="3496"/>
      <c r="JBG13" s="3496"/>
      <c r="JBH13" s="3496"/>
      <c r="JBI13" s="3496"/>
      <c r="JBJ13" s="3496"/>
      <c r="JBK13" s="3496"/>
      <c r="JBL13" s="3496"/>
      <c r="JBM13" s="3496"/>
      <c r="JBN13" s="3496"/>
      <c r="JBO13" s="3496"/>
      <c r="JBP13" s="3496"/>
      <c r="JBQ13" s="3496"/>
      <c r="JBR13" s="3496"/>
      <c r="JBS13" s="3496"/>
      <c r="JBT13" s="3496"/>
      <c r="JBU13" s="3496"/>
      <c r="JBV13" s="3496"/>
      <c r="JBW13" s="3496"/>
      <c r="JBX13" s="3496"/>
      <c r="JBY13" s="3496"/>
      <c r="JBZ13" s="3496"/>
      <c r="JCA13" s="3496"/>
      <c r="JCB13" s="3496"/>
      <c r="JCC13" s="3496"/>
      <c r="JCD13" s="3496"/>
      <c r="JCE13" s="3496"/>
      <c r="JCF13" s="3496"/>
      <c r="JCG13" s="3496"/>
      <c r="JCH13" s="3496"/>
      <c r="JCI13" s="3496"/>
      <c r="JCJ13" s="3496"/>
      <c r="JCK13" s="3496"/>
      <c r="JCL13" s="3496"/>
      <c r="JCM13" s="3496"/>
      <c r="JCN13" s="3496"/>
      <c r="JCO13" s="3496"/>
      <c r="JCP13" s="3496"/>
      <c r="JCQ13" s="3496"/>
      <c r="JCR13" s="3496"/>
      <c r="JCS13" s="3496"/>
      <c r="JCT13" s="3496"/>
      <c r="JCU13" s="3496"/>
      <c r="JCV13" s="3496"/>
      <c r="JCW13" s="3496"/>
      <c r="JCX13" s="3496"/>
      <c r="JCY13" s="3496"/>
      <c r="JCZ13" s="3496"/>
      <c r="JDA13" s="3496"/>
      <c r="JDB13" s="3496"/>
      <c r="JDC13" s="3496"/>
      <c r="JDD13" s="3496"/>
      <c r="JDE13" s="3496"/>
      <c r="JDF13" s="3496"/>
      <c r="JDG13" s="3496"/>
      <c r="JDH13" s="3496"/>
      <c r="JDI13" s="3496"/>
      <c r="JDJ13" s="3496"/>
      <c r="JDK13" s="3496"/>
      <c r="JDL13" s="3496"/>
      <c r="JDM13" s="3496"/>
      <c r="JDN13" s="3496"/>
      <c r="JDO13" s="3496"/>
      <c r="JDP13" s="3496"/>
      <c r="JDQ13" s="3496"/>
      <c r="JDR13" s="3496"/>
      <c r="JDS13" s="3496"/>
      <c r="JDT13" s="3496"/>
      <c r="JDU13" s="3496"/>
      <c r="JDV13" s="3496"/>
      <c r="JDW13" s="3496"/>
      <c r="JDX13" s="3496"/>
      <c r="JDY13" s="3496"/>
      <c r="JDZ13" s="3496"/>
      <c r="JEA13" s="3496"/>
      <c r="JEB13" s="3496"/>
      <c r="JEC13" s="3496"/>
      <c r="JED13" s="3496"/>
      <c r="JEE13" s="3496"/>
      <c r="JEF13" s="3496"/>
      <c r="JEG13" s="3496"/>
      <c r="JEH13" s="3496"/>
      <c r="JEI13" s="3496"/>
      <c r="JEJ13" s="3496"/>
      <c r="JEK13" s="3496"/>
      <c r="JEL13" s="3496"/>
      <c r="JEM13" s="3496"/>
      <c r="JEN13" s="3496"/>
      <c r="JEO13" s="3496"/>
      <c r="JEP13" s="3496"/>
      <c r="JEQ13" s="3496"/>
      <c r="JER13" s="3496"/>
      <c r="JES13" s="3496"/>
      <c r="JET13" s="3496"/>
      <c r="JEU13" s="3496"/>
      <c r="JEV13" s="3496"/>
      <c r="JEW13" s="3496"/>
      <c r="JEX13" s="3496"/>
      <c r="JEY13" s="3496"/>
      <c r="JEZ13" s="3496"/>
      <c r="JFA13" s="3496"/>
      <c r="JFB13" s="3496"/>
      <c r="JFC13" s="3496"/>
      <c r="JFD13" s="3496"/>
      <c r="JFE13" s="3496"/>
      <c r="JFF13" s="3496"/>
      <c r="JFG13" s="3496"/>
      <c r="JFH13" s="3496"/>
      <c r="JFI13" s="3496"/>
      <c r="JFJ13" s="3496"/>
      <c r="JFK13" s="3496"/>
      <c r="JFL13" s="3496"/>
      <c r="JFM13" s="3496"/>
      <c r="JFN13" s="3496"/>
      <c r="JFO13" s="3496"/>
      <c r="JFP13" s="3496"/>
      <c r="JFQ13" s="3496"/>
      <c r="JFR13" s="3496"/>
      <c r="JFS13" s="3496"/>
      <c r="JFT13" s="3496"/>
      <c r="JFU13" s="3496"/>
      <c r="JFV13" s="3496"/>
      <c r="JFW13" s="3496"/>
      <c r="JFX13" s="3496"/>
      <c r="JFY13" s="3496"/>
      <c r="JFZ13" s="3496"/>
      <c r="JGA13" s="3496"/>
      <c r="JGB13" s="3496"/>
      <c r="JGC13" s="3496"/>
      <c r="JGD13" s="3496"/>
      <c r="JGE13" s="3496"/>
      <c r="JGF13" s="3496"/>
      <c r="JGG13" s="3496"/>
      <c r="JGH13" s="3496"/>
      <c r="JGI13" s="3496"/>
      <c r="JGJ13" s="3496"/>
      <c r="JGK13" s="3496"/>
      <c r="JGL13" s="3496"/>
      <c r="JGM13" s="3496"/>
      <c r="JGN13" s="3496"/>
      <c r="JGO13" s="3496"/>
      <c r="JGP13" s="3496"/>
      <c r="JGQ13" s="3496"/>
      <c r="JGR13" s="3496"/>
      <c r="JGS13" s="3496"/>
      <c r="JGT13" s="3496"/>
      <c r="JGU13" s="3496"/>
      <c r="JGV13" s="3496"/>
      <c r="JGW13" s="3496"/>
      <c r="JGX13" s="3496"/>
      <c r="JGY13" s="3496"/>
      <c r="JGZ13" s="3496"/>
      <c r="JHA13" s="3496"/>
      <c r="JHB13" s="3496"/>
      <c r="JHC13" s="3496"/>
      <c r="JHD13" s="3496"/>
      <c r="JHE13" s="3496"/>
      <c r="JHF13" s="3496"/>
      <c r="JHG13" s="3496"/>
      <c r="JHH13" s="3496"/>
      <c r="JHI13" s="3496"/>
      <c r="JHJ13" s="3496"/>
      <c r="JHK13" s="3496"/>
      <c r="JHL13" s="3496"/>
      <c r="JHM13" s="3496"/>
      <c r="JHN13" s="3496"/>
      <c r="JHO13" s="3496"/>
      <c r="JHP13" s="3496"/>
      <c r="JHQ13" s="3496"/>
      <c r="JHR13" s="3496"/>
      <c r="JHS13" s="3496"/>
      <c r="JHT13" s="3496"/>
      <c r="JHU13" s="3496"/>
      <c r="JHV13" s="3496"/>
      <c r="JHW13" s="3496"/>
      <c r="JHX13" s="3496"/>
      <c r="JHY13" s="3496"/>
      <c r="JHZ13" s="3496"/>
      <c r="JIA13" s="3496"/>
      <c r="JIB13" s="3496"/>
      <c r="JIC13" s="3496"/>
      <c r="JID13" s="3496"/>
      <c r="JIE13" s="3496"/>
      <c r="JIF13" s="3496"/>
      <c r="JIG13" s="3496"/>
      <c r="JIH13" s="3496"/>
      <c r="JII13" s="3496"/>
      <c r="JIJ13" s="3496"/>
      <c r="JIK13" s="3496"/>
      <c r="JIL13" s="3496"/>
      <c r="JIM13" s="3496"/>
      <c r="JIN13" s="3496"/>
      <c r="JIO13" s="3496"/>
      <c r="JIP13" s="3496"/>
      <c r="JIQ13" s="3496"/>
      <c r="JIR13" s="3496"/>
      <c r="JIS13" s="3496"/>
      <c r="JIT13" s="3496"/>
      <c r="JIU13" s="3496"/>
      <c r="JIV13" s="3496"/>
      <c r="JIW13" s="3496"/>
      <c r="JIX13" s="3496"/>
      <c r="JIY13" s="3496"/>
      <c r="JIZ13" s="3496"/>
      <c r="JJA13" s="3496"/>
      <c r="JJB13" s="3496"/>
      <c r="JJC13" s="3496"/>
      <c r="JJD13" s="3496"/>
      <c r="JJE13" s="3496"/>
      <c r="JJF13" s="3496"/>
      <c r="JJG13" s="3496"/>
      <c r="JJH13" s="3496"/>
      <c r="JJI13" s="3496"/>
      <c r="JJJ13" s="3496"/>
      <c r="JJK13" s="3496"/>
      <c r="JJL13" s="3496"/>
      <c r="JJM13" s="3496"/>
      <c r="JJN13" s="3496"/>
      <c r="JJO13" s="3496"/>
      <c r="JJP13" s="3496"/>
      <c r="JJQ13" s="3496"/>
      <c r="JJR13" s="3496"/>
      <c r="JJS13" s="3496"/>
      <c r="JJT13" s="3496"/>
      <c r="JJU13" s="3496"/>
      <c r="JJV13" s="3496"/>
      <c r="JJW13" s="3496"/>
      <c r="JJX13" s="3496"/>
      <c r="JJY13" s="3496"/>
      <c r="JJZ13" s="3496"/>
      <c r="JKA13" s="3496"/>
      <c r="JKB13" s="3496"/>
      <c r="JKC13" s="3496"/>
      <c r="JKD13" s="3496"/>
      <c r="JKE13" s="3496"/>
      <c r="JKF13" s="3496"/>
      <c r="JKG13" s="3496"/>
      <c r="JKH13" s="3496"/>
      <c r="JKI13" s="3496"/>
      <c r="JKJ13" s="3496"/>
      <c r="JKK13" s="3496"/>
      <c r="JKL13" s="3496"/>
      <c r="JKM13" s="3496"/>
      <c r="JKN13" s="3496"/>
      <c r="JKO13" s="3496"/>
      <c r="JKP13" s="3496"/>
      <c r="JKQ13" s="3496"/>
      <c r="JKR13" s="3496"/>
      <c r="JKS13" s="3496"/>
      <c r="JKT13" s="3496"/>
      <c r="JKU13" s="3496"/>
      <c r="JKV13" s="3496"/>
      <c r="JKW13" s="3496"/>
      <c r="JKX13" s="3496"/>
      <c r="JKY13" s="3496"/>
      <c r="JKZ13" s="3496"/>
      <c r="JLA13" s="3496"/>
      <c r="JLB13" s="3496"/>
      <c r="JLC13" s="3496"/>
      <c r="JLD13" s="3496"/>
      <c r="JLE13" s="3496"/>
      <c r="JLF13" s="3496"/>
      <c r="JLG13" s="3496"/>
      <c r="JLH13" s="3496"/>
      <c r="JLI13" s="3496"/>
      <c r="JLJ13" s="3496"/>
      <c r="JLK13" s="3496"/>
      <c r="JLL13" s="3496"/>
      <c r="JLM13" s="3496"/>
      <c r="JLN13" s="3496"/>
      <c r="JLO13" s="3496"/>
      <c r="JLP13" s="3496"/>
      <c r="JLQ13" s="3496"/>
      <c r="JLR13" s="3496"/>
      <c r="JLS13" s="3496"/>
      <c r="JLT13" s="3496"/>
      <c r="JLU13" s="3496"/>
      <c r="JLV13" s="3496"/>
      <c r="JLW13" s="3496"/>
      <c r="JLX13" s="3496"/>
      <c r="JLY13" s="3496"/>
      <c r="JLZ13" s="3496"/>
      <c r="JMA13" s="3496"/>
      <c r="JMB13" s="3496"/>
      <c r="JMC13" s="3496"/>
      <c r="JMD13" s="3496"/>
      <c r="JME13" s="3496"/>
      <c r="JMF13" s="3496"/>
      <c r="JMG13" s="3496"/>
      <c r="JMH13" s="3496"/>
      <c r="JMI13" s="3496"/>
      <c r="JMJ13" s="3496"/>
      <c r="JMK13" s="3496"/>
      <c r="JML13" s="3496"/>
      <c r="JMM13" s="3496"/>
      <c r="JMN13" s="3496"/>
      <c r="JMO13" s="3496"/>
      <c r="JMP13" s="3496"/>
      <c r="JMQ13" s="3496"/>
      <c r="JMR13" s="3496"/>
      <c r="JMS13" s="3496"/>
      <c r="JMT13" s="3496"/>
      <c r="JMU13" s="3496"/>
      <c r="JMV13" s="3496"/>
      <c r="JMW13" s="3496"/>
      <c r="JMX13" s="3496"/>
      <c r="JMY13" s="3496"/>
      <c r="JMZ13" s="3496"/>
      <c r="JNA13" s="3496"/>
      <c r="JNB13" s="3496"/>
      <c r="JNC13" s="3496"/>
      <c r="JND13" s="3496"/>
      <c r="JNE13" s="3496"/>
      <c r="JNF13" s="3496"/>
      <c r="JNG13" s="3496"/>
      <c r="JNH13" s="3496"/>
      <c r="JNI13" s="3496"/>
      <c r="JNJ13" s="3496"/>
      <c r="JNK13" s="3496"/>
      <c r="JNL13" s="3496"/>
      <c r="JNM13" s="3496"/>
      <c r="JNN13" s="3496"/>
      <c r="JNO13" s="3496"/>
      <c r="JNP13" s="3496"/>
      <c r="JNQ13" s="3496"/>
      <c r="JNR13" s="3496"/>
      <c r="JNS13" s="3496"/>
      <c r="JNT13" s="3496"/>
      <c r="JNU13" s="3496"/>
      <c r="JNV13" s="3496"/>
      <c r="JNW13" s="3496"/>
      <c r="JNX13" s="3496"/>
      <c r="JNY13" s="3496"/>
      <c r="JNZ13" s="3496"/>
      <c r="JOA13" s="3496"/>
      <c r="JOB13" s="3496"/>
      <c r="JOC13" s="3496"/>
      <c r="JOD13" s="3496"/>
      <c r="JOE13" s="3496"/>
      <c r="JOF13" s="3496"/>
      <c r="JOG13" s="3496"/>
      <c r="JOH13" s="3496"/>
      <c r="JOI13" s="3496"/>
      <c r="JOJ13" s="3496"/>
      <c r="JOK13" s="3496"/>
      <c r="JOL13" s="3496"/>
      <c r="JOM13" s="3496"/>
      <c r="JON13" s="3496"/>
      <c r="JOO13" s="3496"/>
      <c r="JOP13" s="3496"/>
      <c r="JOQ13" s="3496"/>
      <c r="JOR13" s="3496"/>
      <c r="JOS13" s="3496"/>
      <c r="JOT13" s="3496"/>
      <c r="JOU13" s="3496"/>
      <c r="JOV13" s="3496"/>
      <c r="JOW13" s="3496"/>
      <c r="JOX13" s="3496"/>
      <c r="JOY13" s="3496"/>
      <c r="JOZ13" s="3496"/>
      <c r="JPA13" s="3496"/>
      <c r="JPB13" s="3496"/>
      <c r="JPC13" s="3496"/>
      <c r="JPD13" s="3496"/>
      <c r="JPE13" s="3496"/>
      <c r="JPF13" s="3496"/>
      <c r="JPG13" s="3496"/>
      <c r="JPH13" s="3496"/>
      <c r="JPI13" s="3496"/>
      <c r="JPJ13" s="3496"/>
      <c r="JPK13" s="3496"/>
      <c r="JPL13" s="3496"/>
      <c r="JPM13" s="3496"/>
      <c r="JPN13" s="3496"/>
      <c r="JPO13" s="3496"/>
      <c r="JPP13" s="3496"/>
      <c r="JPQ13" s="3496"/>
      <c r="JPR13" s="3496"/>
      <c r="JPS13" s="3496"/>
      <c r="JPT13" s="3496"/>
      <c r="JPU13" s="3496"/>
      <c r="JPV13" s="3496"/>
      <c r="JPW13" s="3496"/>
      <c r="JPX13" s="3496"/>
      <c r="JPY13" s="3496"/>
      <c r="JPZ13" s="3496"/>
      <c r="JQA13" s="3496"/>
      <c r="JQB13" s="3496"/>
      <c r="JQC13" s="3496"/>
      <c r="JQD13" s="3496"/>
      <c r="JQE13" s="3496"/>
      <c r="JQF13" s="3496"/>
      <c r="JQG13" s="3496"/>
      <c r="JQH13" s="3496"/>
      <c r="JQI13" s="3496"/>
      <c r="JQJ13" s="3496"/>
      <c r="JQK13" s="3496"/>
      <c r="JQL13" s="3496"/>
      <c r="JQM13" s="3496"/>
      <c r="JQN13" s="3496"/>
      <c r="JQO13" s="3496"/>
      <c r="JQP13" s="3496"/>
      <c r="JQQ13" s="3496"/>
      <c r="JQR13" s="3496"/>
      <c r="JQS13" s="3496"/>
      <c r="JQT13" s="3496"/>
      <c r="JQU13" s="3496"/>
      <c r="JQV13" s="3496"/>
      <c r="JQW13" s="3496"/>
      <c r="JQX13" s="3496"/>
      <c r="JQY13" s="3496"/>
      <c r="JQZ13" s="3496"/>
      <c r="JRA13" s="3496"/>
      <c r="JRB13" s="3496"/>
      <c r="JRC13" s="3496"/>
      <c r="JRD13" s="3496"/>
      <c r="JRE13" s="3496"/>
      <c r="JRF13" s="3496"/>
      <c r="JRG13" s="3496"/>
      <c r="JRH13" s="3496"/>
      <c r="JRI13" s="3496"/>
      <c r="JRJ13" s="3496"/>
      <c r="JRK13" s="3496"/>
      <c r="JRL13" s="3496"/>
      <c r="JRM13" s="3496"/>
      <c r="JRN13" s="3496"/>
      <c r="JRO13" s="3496"/>
      <c r="JRP13" s="3496"/>
      <c r="JRQ13" s="3496"/>
      <c r="JRR13" s="3496"/>
      <c r="JRS13" s="3496"/>
      <c r="JRT13" s="3496"/>
      <c r="JRU13" s="3496"/>
      <c r="JRV13" s="3496"/>
      <c r="JRW13" s="3496"/>
      <c r="JRX13" s="3496"/>
      <c r="JRY13" s="3496"/>
      <c r="JRZ13" s="3496"/>
      <c r="JSA13" s="3496"/>
      <c r="JSB13" s="3496"/>
      <c r="JSC13" s="3496"/>
      <c r="JSD13" s="3496"/>
      <c r="JSE13" s="3496"/>
      <c r="JSF13" s="3496"/>
      <c r="JSG13" s="3496"/>
      <c r="JSH13" s="3496"/>
      <c r="JSI13" s="3496"/>
      <c r="JSJ13" s="3496"/>
      <c r="JSK13" s="3496"/>
      <c r="JSL13" s="3496"/>
      <c r="JSM13" s="3496"/>
      <c r="JSN13" s="3496"/>
      <c r="JSO13" s="3496"/>
      <c r="JSP13" s="3496"/>
      <c r="JSQ13" s="3496"/>
      <c r="JSR13" s="3496"/>
      <c r="JSS13" s="3496"/>
      <c r="JST13" s="3496"/>
      <c r="JSU13" s="3496"/>
      <c r="JSV13" s="3496"/>
      <c r="JSW13" s="3496"/>
      <c r="JSX13" s="3496"/>
      <c r="JSY13" s="3496"/>
      <c r="JSZ13" s="3496"/>
      <c r="JTA13" s="3496"/>
      <c r="JTB13" s="3496"/>
      <c r="JTC13" s="3496"/>
      <c r="JTD13" s="3496"/>
      <c r="JTE13" s="3496"/>
      <c r="JTF13" s="3496"/>
      <c r="JTG13" s="3496"/>
      <c r="JTH13" s="3496"/>
      <c r="JTI13" s="3496"/>
      <c r="JTJ13" s="3496"/>
      <c r="JTK13" s="3496"/>
      <c r="JTL13" s="3496"/>
      <c r="JTM13" s="3496"/>
      <c r="JTN13" s="3496"/>
      <c r="JTO13" s="3496"/>
      <c r="JTP13" s="3496"/>
      <c r="JTQ13" s="3496"/>
      <c r="JTR13" s="3496"/>
      <c r="JTS13" s="3496"/>
      <c r="JTT13" s="3496"/>
      <c r="JTU13" s="3496"/>
      <c r="JTV13" s="3496"/>
      <c r="JTW13" s="3496"/>
      <c r="JTX13" s="3496"/>
      <c r="JTY13" s="3496"/>
      <c r="JTZ13" s="3496"/>
      <c r="JUA13" s="3496"/>
      <c r="JUB13" s="3496"/>
      <c r="JUC13" s="3496"/>
      <c r="JUD13" s="3496"/>
      <c r="JUE13" s="3496"/>
      <c r="JUF13" s="3496"/>
      <c r="JUG13" s="3496"/>
      <c r="JUH13" s="3496"/>
      <c r="JUI13" s="3496"/>
      <c r="JUJ13" s="3496"/>
      <c r="JUK13" s="3496"/>
      <c r="JUL13" s="3496"/>
      <c r="JUM13" s="3496"/>
      <c r="JUN13" s="3496"/>
      <c r="JUO13" s="3496"/>
      <c r="JUP13" s="3496"/>
      <c r="JUQ13" s="3496"/>
      <c r="JUR13" s="3496"/>
      <c r="JUS13" s="3496"/>
      <c r="JUT13" s="3496"/>
      <c r="JUU13" s="3496"/>
      <c r="JUV13" s="3496"/>
      <c r="JUW13" s="3496"/>
      <c r="JUX13" s="3496"/>
      <c r="JUY13" s="3496"/>
      <c r="JUZ13" s="3496"/>
      <c r="JVA13" s="3496"/>
      <c r="JVB13" s="3496"/>
      <c r="JVC13" s="3496"/>
      <c r="JVD13" s="3496"/>
      <c r="JVE13" s="3496"/>
      <c r="JVF13" s="3496"/>
      <c r="JVG13" s="3496"/>
      <c r="JVH13" s="3496"/>
      <c r="JVI13" s="3496"/>
      <c r="JVJ13" s="3496"/>
      <c r="JVK13" s="3496"/>
      <c r="JVL13" s="3496"/>
      <c r="JVM13" s="3496"/>
      <c r="JVN13" s="3496"/>
      <c r="JVO13" s="3496"/>
      <c r="JVP13" s="3496"/>
      <c r="JVQ13" s="3496"/>
      <c r="JVR13" s="3496"/>
      <c r="JVS13" s="3496"/>
      <c r="JVT13" s="3496"/>
      <c r="JVU13" s="3496"/>
      <c r="JVV13" s="3496"/>
      <c r="JVW13" s="3496"/>
      <c r="JVX13" s="3496"/>
      <c r="JVY13" s="3496"/>
      <c r="JVZ13" s="3496"/>
      <c r="JWA13" s="3496"/>
      <c r="JWB13" s="3496"/>
      <c r="JWC13" s="3496"/>
      <c r="JWD13" s="3496"/>
      <c r="JWE13" s="3496"/>
      <c r="JWF13" s="3496"/>
      <c r="JWG13" s="3496"/>
      <c r="JWH13" s="3496"/>
      <c r="JWI13" s="3496"/>
      <c r="JWJ13" s="3496"/>
      <c r="JWK13" s="3496"/>
      <c r="JWL13" s="3496"/>
      <c r="JWM13" s="3496"/>
      <c r="JWN13" s="3496"/>
      <c r="JWO13" s="3496"/>
      <c r="JWP13" s="3496"/>
      <c r="JWQ13" s="3496"/>
      <c r="JWR13" s="3496"/>
      <c r="JWS13" s="3496"/>
      <c r="JWT13" s="3496"/>
      <c r="JWU13" s="3496"/>
      <c r="JWV13" s="3496"/>
      <c r="JWW13" s="3496"/>
      <c r="JWX13" s="3496"/>
      <c r="JWY13" s="3496"/>
      <c r="JWZ13" s="3496"/>
      <c r="JXA13" s="3496"/>
      <c r="JXB13" s="3496"/>
      <c r="JXC13" s="3496"/>
      <c r="JXD13" s="3496"/>
      <c r="JXE13" s="3496"/>
      <c r="JXF13" s="3496"/>
      <c r="JXG13" s="3496"/>
      <c r="JXH13" s="3496"/>
      <c r="JXI13" s="3496"/>
      <c r="JXJ13" s="3496"/>
      <c r="JXK13" s="3496"/>
      <c r="JXL13" s="3496"/>
      <c r="JXM13" s="3496"/>
      <c r="JXN13" s="3496"/>
      <c r="JXO13" s="3496"/>
      <c r="JXP13" s="3496"/>
      <c r="JXQ13" s="3496"/>
      <c r="JXR13" s="3496"/>
      <c r="JXS13" s="3496"/>
      <c r="JXT13" s="3496"/>
      <c r="JXU13" s="3496"/>
      <c r="JXV13" s="3496"/>
      <c r="JXW13" s="3496"/>
      <c r="JXX13" s="3496"/>
      <c r="JXY13" s="3496"/>
      <c r="JXZ13" s="3496"/>
      <c r="JYA13" s="3496"/>
      <c r="JYB13" s="3496"/>
      <c r="JYC13" s="3496"/>
      <c r="JYD13" s="3496"/>
      <c r="JYE13" s="3496"/>
      <c r="JYF13" s="3496"/>
      <c r="JYG13" s="3496"/>
      <c r="JYH13" s="3496"/>
      <c r="JYI13" s="3496"/>
      <c r="JYJ13" s="3496"/>
      <c r="JYK13" s="3496"/>
      <c r="JYL13" s="3496"/>
      <c r="JYM13" s="3496"/>
      <c r="JYN13" s="3496"/>
      <c r="JYO13" s="3496"/>
      <c r="JYP13" s="3496"/>
      <c r="JYQ13" s="3496"/>
      <c r="JYR13" s="3496"/>
      <c r="JYS13" s="3496"/>
      <c r="JYT13" s="3496"/>
      <c r="JYU13" s="3496"/>
      <c r="JYV13" s="3496"/>
      <c r="JYW13" s="3496"/>
      <c r="JYX13" s="3496"/>
      <c r="JYY13" s="3496"/>
      <c r="JYZ13" s="3496"/>
      <c r="JZA13" s="3496"/>
      <c r="JZB13" s="3496"/>
      <c r="JZC13" s="3496"/>
      <c r="JZD13" s="3496"/>
      <c r="JZE13" s="3496"/>
      <c r="JZF13" s="3496"/>
      <c r="JZG13" s="3496"/>
      <c r="JZH13" s="3496"/>
      <c r="JZI13" s="3496"/>
      <c r="JZJ13" s="3496"/>
      <c r="JZK13" s="3496"/>
      <c r="JZL13" s="3496"/>
      <c r="JZM13" s="3496"/>
      <c r="JZN13" s="3496"/>
      <c r="JZO13" s="3496"/>
      <c r="JZP13" s="3496"/>
      <c r="JZQ13" s="3496"/>
      <c r="JZR13" s="3496"/>
      <c r="JZS13" s="3496"/>
      <c r="JZT13" s="3496"/>
      <c r="JZU13" s="3496"/>
      <c r="JZV13" s="3496"/>
      <c r="JZW13" s="3496"/>
      <c r="JZX13" s="3496"/>
      <c r="JZY13" s="3496"/>
      <c r="JZZ13" s="3496"/>
      <c r="KAA13" s="3496"/>
      <c r="KAB13" s="3496"/>
      <c r="KAC13" s="3496"/>
      <c r="KAD13" s="3496"/>
      <c r="KAE13" s="3496"/>
      <c r="KAF13" s="3496"/>
      <c r="KAG13" s="3496"/>
      <c r="KAH13" s="3496"/>
      <c r="KAI13" s="3496"/>
      <c r="KAJ13" s="3496"/>
      <c r="KAK13" s="3496"/>
      <c r="KAL13" s="3496"/>
      <c r="KAM13" s="3496"/>
      <c r="KAN13" s="3496"/>
      <c r="KAO13" s="3496"/>
      <c r="KAP13" s="3496"/>
      <c r="KAQ13" s="3496"/>
      <c r="KAR13" s="3496"/>
      <c r="KAS13" s="3496"/>
      <c r="KAT13" s="3496"/>
      <c r="KAU13" s="3496"/>
      <c r="KAV13" s="3496"/>
      <c r="KAW13" s="3496"/>
      <c r="KAX13" s="3496"/>
      <c r="KAY13" s="3496"/>
      <c r="KAZ13" s="3496"/>
      <c r="KBA13" s="3496"/>
      <c r="KBB13" s="3496"/>
      <c r="KBC13" s="3496"/>
      <c r="KBD13" s="3496"/>
      <c r="KBE13" s="3496"/>
      <c r="KBF13" s="3496"/>
      <c r="KBG13" s="3496"/>
      <c r="KBH13" s="3496"/>
      <c r="KBI13" s="3496"/>
      <c r="KBJ13" s="3496"/>
      <c r="KBK13" s="3496"/>
      <c r="KBL13" s="3496"/>
      <c r="KBM13" s="3496"/>
      <c r="KBN13" s="3496"/>
      <c r="KBO13" s="3496"/>
      <c r="KBP13" s="3496"/>
      <c r="KBQ13" s="3496"/>
      <c r="KBR13" s="3496"/>
      <c r="KBS13" s="3496"/>
      <c r="KBT13" s="3496"/>
      <c r="KBU13" s="3496"/>
      <c r="KBV13" s="3496"/>
      <c r="KBW13" s="3496"/>
      <c r="KBX13" s="3496"/>
      <c r="KBY13" s="3496"/>
      <c r="KBZ13" s="3496"/>
      <c r="KCA13" s="3496"/>
      <c r="KCB13" s="3496"/>
      <c r="KCC13" s="3496"/>
      <c r="KCD13" s="3496"/>
      <c r="KCE13" s="3496"/>
      <c r="KCF13" s="3496"/>
      <c r="KCG13" s="3496"/>
      <c r="KCH13" s="3496"/>
      <c r="KCI13" s="3496"/>
      <c r="KCJ13" s="3496"/>
      <c r="KCK13" s="3496"/>
      <c r="KCL13" s="3496"/>
      <c r="KCM13" s="3496"/>
      <c r="KCN13" s="3496"/>
      <c r="KCO13" s="3496"/>
      <c r="KCP13" s="3496"/>
      <c r="KCQ13" s="3496"/>
      <c r="KCR13" s="3496"/>
      <c r="KCS13" s="3496"/>
      <c r="KCT13" s="3496"/>
      <c r="KCU13" s="3496"/>
      <c r="KCV13" s="3496"/>
      <c r="KCW13" s="3496"/>
      <c r="KCX13" s="3496"/>
      <c r="KCY13" s="3496"/>
      <c r="KCZ13" s="3496"/>
      <c r="KDA13" s="3496"/>
      <c r="KDB13" s="3496"/>
      <c r="KDC13" s="3496"/>
      <c r="KDD13" s="3496"/>
      <c r="KDE13" s="3496"/>
      <c r="KDF13" s="3496"/>
      <c r="KDG13" s="3496"/>
      <c r="KDH13" s="3496"/>
      <c r="KDI13" s="3496"/>
      <c r="KDJ13" s="3496"/>
      <c r="KDK13" s="3496"/>
      <c r="KDL13" s="3496"/>
      <c r="KDM13" s="3496"/>
      <c r="KDN13" s="3496"/>
      <c r="KDO13" s="3496"/>
      <c r="KDP13" s="3496"/>
      <c r="KDQ13" s="3496"/>
      <c r="KDR13" s="3496"/>
      <c r="KDS13" s="3496"/>
      <c r="KDT13" s="3496"/>
      <c r="KDU13" s="3496"/>
      <c r="KDV13" s="3496"/>
      <c r="KDW13" s="3496"/>
      <c r="KDX13" s="3496"/>
      <c r="KDY13" s="3496"/>
      <c r="KDZ13" s="3496"/>
      <c r="KEA13" s="3496"/>
      <c r="KEB13" s="3496"/>
      <c r="KEC13" s="3496"/>
      <c r="KED13" s="3496"/>
      <c r="KEE13" s="3496"/>
      <c r="KEF13" s="3496"/>
      <c r="KEG13" s="3496"/>
      <c r="KEH13" s="3496"/>
      <c r="KEI13" s="3496"/>
      <c r="KEJ13" s="3496"/>
      <c r="KEK13" s="3496"/>
      <c r="KEL13" s="3496"/>
      <c r="KEM13" s="3496"/>
      <c r="KEN13" s="3496"/>
      <c r="KEO13" s="3496"/>
      <c r="KEP13" s="3496"/>
      <c r="KEQ13" s="3496"/>
      <c r="KER13" s="3496"/>
      <c r="KES13" s="3496"/>
      <c r="KET13" s="3496"/>
      <c r="KEU13" s="3496"/>
      <c r="KEV13" s="3496"/>
      <c r="KEW13" s="3496"/>
      <c r="KEX13" s="3496"/>
      <c r="KEY13" s="3496"/>
      <c r="KEZ13" s="3496"/>
      <c r="KFA13" s="3496"/>
      <c r="KFB13" s="3496"/>
      <c r="KFC13" s="3496"/>
      <c r="KFD13" s="3496"/>
      <c r="KFE13" s="3496"/>
      <c r="KFF13" s="3496"/>
      <c r="KFG13" s="3496"/>
      <c r="KFH13" s="3496"/>
      <c r="KFI13" s="3496"/>
      <c r="KFJ13" s="3496"/>
      <c r="KFK13" s="3496"/>
      <c r="KFL13" s="3496"/>
      <c r="KFM13" s="3496"/>
      <c r="KFN13" s="3496"/>
      <c r="KFO13" s="3496"/>
      <c r="KFP13" s="3496"/>
      <c r="KFQ13" s="3496"/>
      <c r="KFR13" s="3496"/>
      <c r="KFS13" s="3496"/>
      <c r="KFT13" s="3496"/>
      <c r="KFU13" s="3496"/>
      <c r="KFV13" s="3496"/>
      <c r="KFW13" s="3496"/>
      <c r="KFX13" s="3496"/>
      <c r="KFY13" s="3496"/>
      <c r="KFZ13" s="3496"/>
      <c r="KGA13" s="3496"/>
      <c r="KGB13" s="3496"/>
      <c r="KGC13" s="3496"/>
      <c r="KGD13" s="3496"/>
      <c r="KGE13" s="3496"/>
      <c r="KGF13" s="3496"/>
      <c r="KGG13" s="3496"/>
      <c r="KGH13" s="3496"/>
      <c r="KGI13" s="3496"/>
      <c r="KGJ13" s="3496"/>
      <c r="KGK13" s="3496"/>
      <c r="KGL13" s="3496"/>
      <c r="KGM13" s="3496"/>
      <c r="KGN13" s="3496"/>
      <c r="KGO13" s="3496"/>
      <c r="KGP13" s="3496"/>
      <c r="KGQ13" s="3496"/>
      <c r="KGR13" s="3496"/>
      <c r="KGS13" s="3496"/>
      <c r="KGT13" s="3496"/>
      <c r="KGU13" s="3496"/>
      <c r="KGV13" s="3496"/>
      <c r="KGW13" s="3496"/>
      <c r="KGX13" s="3496"/>
      <c r="KGY13" s="3496"/>
      <c r="KGZ13" s="3496"/>
      <c r="KHA13" s="3496"/>
      <c r="KHB13" s="3496"/>
      <c r="KHC13" s="3496"/>
      <c r="KHD13" s="3496"/>
      <c r="KHE13" s="3496"/>
      <c r="KHF13" s="3496"/>
      <c r="KHG13" s="3496"/>
      <c r="KHH13" s="3496"/>
      <c r="KHI13" s="3496"/>
      <c r="KHJ13" s="3496"/>
      <c r="KHK13" s="3496"/>
      <c r="KHL13" s="3496"/>
      <c r="KHM13" s="3496"/>
      <c r="KHN13" s="3496"/>
      <c r="KHO13" s="3496"/>
      <c r="KHP13" s="3496"/>
      <c r="KHQ13" s="3496"/>
      <c r="KHR13" s="3496"/>
      <c r="KHS13" s="3496"/>
      <c r="KHT13" s="3496"/>
      <c r="KHU13" s="3496"/>
      <c r="KHV13" s="3496"/>
      <c r="KHW13" s="3496"/>
      <c r="KHX13" s="3496"/>
      <c r="KHY13" s="3496"/>
      <c r="KHZ13" s="3496"/>
      <c r="KIA13" s="3496"/>
      <c r="KIB13" s="3496"/>
      <c r="KIC13" s="3496"/>
      <c r="KID13" s="3496"/>
      <c r="KIE13" s="3496"/>
      <c r="KIF13" s="3496"/>
      <c r="KIG13" s="3496"/>
      <c r="KIH13" s="3496"/>
      <c r="KII13" s="3496"/>
      <c r="KIJ13" s="3496"/>
      <c r="KIK13" s="3496"/>
      <c r="KIL13" s="3496"/>
      <c r="KIM13" s="3496"/>
      <c r="KIN13" s="3496"/>
      <c r="KIO13" s="3496"/>
      <c r="KIP13" s="3496"/>
      <c r="KIQ13" s="3496"/>
      <c r="KIR13" s="3496"/>
      <c r="KIS13" s="3496"/>
      <c r="KIT13" s="3496"/>
      <c r="KIU13" s="3496"/>
      <c r="KIV13" s="3496"/>
      <c r="KIW13" s="3496"/>
      <c r="KIX13" s="3496"/>
      <c r="KIY13" s="3496"/>
      <c r="KIZ13" s="3496"/>
      <c r="KJA13" s="3496"/>
      <c r="KJB13" s="3496"/>
      <c r="KJC13" s="3496"/>
      <c r="KJD13" s="3496"/>
      <c r="KJE13" s="3496"/>
      <c r="KJF13" s="3496"/>
      <c r="KJG13" s="3496"/>
      <c r="KJH13" s="3496"/>
      <c r="KJI13" s="3496"/>
      <c r="KJJ13" s="3496"/>
      <c r="KJK13" s="3496"/>
      <c r="KJL13" s="3496"/>
      <c r="KJM13" s="3496"/>
      <c r="KJN13" s="3496"/>
      <c r="KJO13" s="3496"/>
      <c r="KJP13" s="3496"/>
      <c r="KJQ13" s="3496"/>
      <c r="KJR13" s="3496"/>
      <c r="KJS13" s="3496"/>
      <c r="KJT13" s="3496"/>
      <c r="KJU13" s="3496"/>
      <c r="KJV13" s="3496"/>
      <c r="KJW13" s="3496"/>
      <c r="KJX13" s="3496"/>
      <c r="KJY13" s="3496"/>
      <c r="KJZ13" s="3496"/>
      <c r="KKA13" s="3496"/>
      <c r="KKB13" s="3496"/>
      <c r="KKC13" s="3496"/>
      <c r="KKD13" s="3496"/>
      <c r="KKE13" s="3496"/>
      <c r="KKF13" s="3496"/>
      <c r="KKG13" s="3496"/>
      <c r="KKH13" s="3496"/>
      <c r="KKI13" s="3496"/>
      <c r="KKJ13" s="3496"/>
      <c r="KKK13" s="3496"/>
      <c r="KKL13" s="3496"/>
      <c r="KKM13" s="3496"/>
      <c r="KKN13" s="3496"/>
      <c r="KKO13" s="3496"/>
      <c r="KKP13" s="3496"/>
      <c r="KKQ13" s="3496"/>
      <c r="KKR13" s="3496"/>
      <c r="KKS13" s="3496"/>
      <c r="KKT13" s="3496"/>
      <c r="KKU13" s="3496"/>
      <c r="KKV13" s="3496"/>
      <c r="KKW13" s="3496"/>
      <c r="KKX13" s="3496"/>
      <c r="KKY13" s="3496"/>
      <c r="KKZ13" s="3496"/>
      <c r="KLA13" s="3496"/>
      <c r="KLB13" s="3496"/>
      <c r="KLC13" s="3496"/>
      <c r="KLD13" s="3496"/>
      <c r="KLE13" s="3496"/>
      <c r="KLF13" s="3496"/>
      <c r="KLG13" s="3496"/>
      <c r="KLH13" s="3496"/>
      <c r="KLI13" s="3496"/>
      <c r="KLJ13" s="3496"/>
      <c r="KLK13" s="3496"/>
      <c r="KLL13" s="3496"/>
      <c r="KLM13" s="3496"/>
      <c r="KLN13" s="3496"/>
      <c r="KLO13" s="3496"/>
      <c r="KLP13" s="3496"/>
      <c r="KLQ13" s="3496"/>
      <c r="KLR13" s="3496"/>
      <c r="KLS13" s="3496"/>
      <c r="KLT13" s="3496"/>
      <c r="KLU13" s="3496"/>
      <c r="KLV13" s="3496"/>
      <c r="KLW13" s="3496"/>
      <c r="KLX13" s="3496"/>
      <c r="KLY13" s="3496"/>
      <c r="KLZ13" s="3496"/>
      <c r="KMA13" s="3496"/>
      <c r="KMB13" s="3496"/>
      <c r="KMC13" s="3496"/>
      <c r="KMD13" s="3496"/>
      <c r="KME13" s="3496"/>
      <c r="KMF13" s="3496"/>
      <c r="KMG13" s="3496"/>
      <c r="KMH13" s="3496"/>
      <c r="KMI13" s="3496"/>
      <c r="KMJ13" s="3496"/>
      <c r="KMK13" s="3496"/>
      <c r="KML13" s="3496"/>
      <c r="KMM13" s="3496"/>
      <c r="KMN13" s="3496"/>
      <c r="KMO13" s="3496"/>
      <c r="KMP13" s="3496"/>
      <c r="KMQ13" s="3496"/>
      <c r="KMR13" s="3496"/>
      <c r="KMS13" s="3496"/>
      <c r="KMT13" s="3496"/>
      <c r="KMU13" s="3496"/>
      <c r="KMV13" s="3496"/>
      <c r="KMW13" s="3496"/>
      <c r="KMX13" s="3496"/>
      <c r="KMY13" s="3496"/>
      <c r="KMZ13" s="3496"/>
      <c r="KNA13" s="3496"/>
      <c r="KNB13" s="3496"/>
      <c r="KNC13" s="3496"/>
      <c r="KND13" s="3496"/>
      <c r="KNE13" s="3496"/>
      <c r="KNF13" s="3496"/>
      <c r="KNG13" s="3496"/>
      <c r="KNH13" s="3496"/>
      <c r="KNI13" s="3496"/>
      <c r="KNJ13" s="3496"/>
      <c r="KNK13" s="3496"/>
      <c r="KNL13" s="3496"/>
      <c r="KNM13" s="3496"/>
      <c r="KNN13" s="3496"/>
      <c r="KNO13" s="3496"/>
      <c r="KNP13" s="3496"/>
      <c r="KNQ13" s="3496"/>
      <c r="KNR13" s="3496"/>
      <c r="KNS13" s="3496"/>
      <c r="KNT13" s="3496"/>
      <c r="KNU13" s="3496"/>
      <c r="KNV13" s="3496"/>
      <c r="KNW13" s="3496"/>
      <c r="KNX13" s="3496"/>
      <c r="KNY13" s="3496"/>
      <c r="KNZ13" s="3496"/>
      <c r="KOA13" s="3496"/>
      <c r="KOB13" s="3496"/>
      <c r="KOC13" s="3496"/>
      <c r="KOD13" s="3496"/>
      <c r="KOE13" s="3496"/>
      <c r="KOF13" s="3496"/>
      <c r="KOG13" s="3496"/>
      <c r="KOH13" s="3496"/>
      <c r="KOI13" s="3496"/>
      <c r="KOJ13" s="3496"/>
      <c r="KOK13" s="3496"/>
      <c r="KOL13" s="3496"/>
      <c r="KOM13" s="3496"/>
      <c r="KON13" s="3496"/>
      <c r="KOO13" s="3496"/>
      <c r="KOP13" s="3496"/>
      <c r="KOQ13" s="3496"/>
      <c r="KOR13" s="3496"/>
      <c r="KOS13" s="3496"/>
      <c r="KOT13" s="3496"/>
      <c r="KOU13" s="3496"/>
      <c r="KOV13" s="3496"/>
      <c r="KOW13" s="3496"/>
      <c r="KOX13" s="3496"/>
      <c r="KOY13" s="3496"/>
      <c r="KOZ13" s="3496"/>
      <c r="KPA13" s="3496"/>
      <c r="KPB13" s="3496"/>
      <c r="KPC13" s="3496"/>
      <c r="KPD13" s="3496"/>
      <c r="KPE13" s="3496"/>
      <c r="KPF13" s="3496"/>
      <c r="KPG13" s="3496"/>
      <c r="KPH13" s="3496"/>
      <c r="KPI13" s="3496"/>
      <c r="KPJ13" s="3496"/>
      <c r="KPK13" s="3496"/>
      <c r="KPL13" s="3496"/>
      <c r="KPM13" s="3496"/>
      <c r="KPN13" s="3496"/>
      <c r="KPO13" s="3496"/>
      <c r="KPP13" s="3496"/>
      <c r="KPQ13" s="3496"/>
      <c r="KPR13" s="3496"/>
      <c r="KPS13" s="3496"/>
      <c r="KPT13" s="3496"/>
      <c r="KPU13" s="3496"/>
      <c r="KPV13" s="3496"/>
      <c r="KPW13" s="3496"/>
      <c r="KPX13" s="3496"/>
      <c r="KPY13" s="3496"/>
      <c r="KPZ13" s="3496"/>
      <c r="KQA13" s="3496"/>
      <c r="KQB13" s="3496"/>
      <c r="KQC13" s="3496"/>
      <c r="KQD13" s="3496"/>
      <c r="KQE13" s="3496"/>
      <c r="KQF13" s="3496"/>
      <c r="KQG13" s="3496"/>
      <c r="KQH13" s="3496"/>
      <c r="KQI13" s="3496"/>
      <c r="KQJ13" s="3496"/>
      <c r="KQK13" s="3496"/>
      <c r="KQL13" s="3496"/>
      <c r="KQM13" s="3496"/>
      <c r="KQN13" s="3496"/>
      <c r="KQO13" s="3496"/>
      <c r="KQP13" s="3496"/>
      <c r="KQQ13" s="3496"/>
      <c r="KQR13" s="3496"/>
      <c r="KQS13" s="3496"/>
      <c r="KQT13" s="3496"/>
      <c r="KQU13" s="3496"/>
      <c r="KQV13" s="3496"/>
      <c r="KQW13" s="3496"/>
      <c r="KQX13" s="3496"/>
      <c r="KQY13" s="3496"/>
      <c r="KQZ13" s="3496"/>
      <c r="KRA13" s="3496"/>
      <c r="KRB13" s="3496"/>
      <c r="KRC13" s="3496"/>
      <c r="KRD13" s="3496"/>
      <c r="KRE13" s="3496"/>
      <c r="KRF13" s="3496"/>
      <c r="KRG13" s="3496"/>
      <c r="KRH13" s="3496"/>
      <c r="KRI13" s="3496"/>
      <c r="KRJ13" s="3496"/>
      <c r="KRK13" s="3496"/>
      <c r="KRL13" s="3496"/>
      <c r="KRM13" s="3496"/>
      <c r="KRN13" s="3496"/>
      <c r="KRO13" s="3496"/>
      <c r="KRP13" s="3496"/>
      <c r="KRQ13" s="3496"/>
      <c r="KRR13" s="3496"/>
      <c r="KRS13" s="3496"/>
      <c r="KRT13" s="3496"/>
      <c r="KRU13" s="3496"/>
      <c r="KRV13" s="3496"/>
      <c r="KRW13" s="3496"/>
      <c r="KRX13" s="3496"/>
      <c r="KRY13" s="3496"/>
      <c r="KRZ13" s="3496"/>
      <c r="KSA13" s="3496"/>
      <c r="KSB13" s="3496"/>
      <c r="KSC13" s="3496"/>
      <c r="KSD13" s="3496"/>
      <c r="KSE13" s="3496"/>
      <c r="KSF13" s="3496"/>
      <c r="KSG13" s="3496"/>
      <c r="KSH13" s="3496"/>
      <c r="KSI13" s="3496"/>
      <c r="KSJ13" s="3496"/>
      <c r="KSK13" s="3496"/>
      <c r="KSL13" s="3496"/>
      <c r="KSM13" s="3496"/>
      <c r="KSN13" s="3496"/>
      <c r="KSO13" s="3496"/>
      <c r="KSP13" s="3496"/>
      <c r="KSQ13" s="3496"/>
      <c r="KSR13" s="3496"/>
      <c r="KSS13" s="3496"/>
      <c r="KST13" s="3496"/>
      <c r="KSU13" s="3496"/>
      <c r="KSV13" s="3496"/>
      <c r="KSW13" s="3496"/>
      <c r="KSX13" s="3496"/>
      <c r="KSY13" s="3496"/>
      <c r="KSZ13" s="3496"/>
      <c r="KTA13" s="3496"/>
      <c r="KTB13" s="3496"/>
      <c r="KTC13" s="3496"/>
      <c r="KTD13" s="3496"/>
      <c r="KTE13" s="3496"/>
      <c r="KTF13" s="3496"/>
      <c r="KTG13" s="3496"/>
      <c r="KTH13" s="3496"/>
      <c r="KTI13" s="3496"/>
      <c r="KTJ13" s="3496"/>
      <c r="KTK13" s="3496"/>
      <c r="KTL13" s="3496"/>
      <c r="KTM13" s="3496"/>
      <c r="KTN13" s="3496"/>
      <c r="KTO13" s="3496"/>
      <c r="KTP13" s="3496"/>
      <c r="KTQ13" s="3496"/>
      <c r="KTR13" s="3496"/>
      <c r="KTS13" s="3496"/>
      <c r="KTT13" s="3496"/>
      <c r="KTU13" s="3496"/>
      <c r="KTV13" s="3496"/>
      <c r="KTW13" s="3496"/>
      <c r="KTX13" s="3496"/>
      <c r="KTY13" s="3496"/>
      <c r="KTZ13" s="3496"/>
      <c r="KUA13" s="3496"/>
      <c r="KUB13" s="3496"/>
      <c r="KUC13" s="3496"/>
      <c r="KUD13" s="3496"/>
      <c r="KUE13" s="3496"/>
      <c r="KUF13" s="3496"/>
      <c r="KUG13" s="3496"/>
      <c r="KUH13" s="3496"/>
      <c r="KUI13" s="3496"/>
      <c r="KUJ13" s="3496"/>
      <c r="KUK13" s="3496"/>
      <c r="KUL13" s="3496"/>
      <c r="KUM13" s="3496"/>
      <c r="KUN13" s="3496"/>
      <c r="KUO13" s="3496"/>
      <c r="KUP13" s="3496"/>
      <c r="KUQ13" s="3496"/>
      <c r="KUR13" s="3496"/>
      <c r="KUS13" s="3496"/>
      <c r="KUT13" s="3496"/>
      <c r="KUU13" s="3496"/>
      <c r="KUV13" s="3496"/>
      <c r="KUW13" s="3496"/>
      <c r="KUX13" s="3496"/>
      <c r="KUY13" s="3496"/>
      <c r="KUZ13" s="3496"/>
      <c r="KVA13" s="3496"/>
      <c r="KVB13" s="3496"/>
      <c r="KVC13" s="3496"/>
      <c r="KVD13" s="3496"/>
      <c r="KVE13" s="3496"/>
      <c r="KVF13" s="3496"/>
      <c r="KVG13" s="3496"/>
      <c r="KVH13" s="3496"/>
      <c r="KVI13" s="3496"/>
      <c r="KVJ13" s="3496"/>
      <c r="KVK13" s="3496"/>
      <c r="KVL13" s="3496"/>
      <c r="KVM13" s="3496"/>
      <c r="KVN13" s="3496"/>
      <c r="KVO13" s="3496"/>
      <c r="KVP13" s="3496"/>
      <c r="KVQ13" s="3496"/>
      <c r="KVR13" s="3496"/>
      <c r="KVS13" s="3496"/>
      <c r="KVT13" s="3496"/>
      <c r="KVU13" s="3496"/>
      <c r="KVV13" s="3496"/>
      <c r="KVW13" s="3496"/>
      <c r="KVX13" s="3496"/>
      <c r="KVY13" s="3496"/>
      <c r="KVZ13" s="3496"/>
      <c r="KWA13" s="3496"/>
      <c r="KWB13" s="3496"/>
      <c r="KWC13" s="3496"/>
      <c r="KWD13" s="3496"/>
      <c r="KWE13" s="3496"/>
      <c r="KWF13" s="3496"/>
      <c r="KWG13" s="3496"/>
      <c r="KWH13" s="3496"/>
      <c r="KWI13" s="3496"/>
      <c r="KWJ13" s="3496"/>
      <c r="KWK13" s="3496"/>
      <c r="KWL13" s="3496"/>
      <c r="KWM13" s="3496"/>
      <c r="KWN13" s="3496"/>
      <c r="KWO13" s="3496"/>
      <c r="KWP13" s="3496"/>
      <c r="KWQ13" s="3496"/>
      <c r="KWR13" s="3496"/>
      <c r="KWS13" s="3496"/>
      <c r="KWT13" s="3496"/>
      <c r="KWU13" s="3496"/>
      <c r="KWV13" s="3496"/>
      <c r="KWW13" s="3496"/>
      <c r="KWX13" s="3496"/>
      <c r="KWY13" s="3496"/>
      <c r="KWZ13" s="3496"/>
      <c r="KXA13" s="3496"/>
      <c r="KXB13" s="3496"/>
      <c r="KXC13" s="3496"/>
      <c r="KXD13" s="3496"/>
      <c r="KXE13" s="3496"/>
      <c r="KXF13" s="3496"/>
      <c r="KXG13" s="3496"/>
      <c r="KXH13" s="3496"/>
      <c r="KXI13" s="3496"/>
      <c r="KXJ13" s="3496"/>
      <c r="KXK13" s="3496"/>
      <c r="KXL13" s="3496"/>
      <c r="KXM13" s="3496"/>
      <c r="KXN13" s="3496"/>
      <c r="KXO13" s="3496"/>
      <c r="KXP13" s="3496"/>
      <c r="KXQ13" s="3496"/>
      <c r="KXR13" s="3496"/>
      <c r="KXS13" s="3496"/>
      <c r="KXT13" s="3496"/>
      <c r="KXU13" s="3496"/>
      <c r="KXV13" s="3496"/>
      <c r="KXW13" s="3496"/>
      <c r="KXX13" s="3496"/>
      <c r="KXY13" s="3496"/>
      <c r="KXZ13" s="3496"/>
      <c r="KYA13" s="3496"/>
      <c r="KYB13" s="3496"/>
      <c r="KYC13" s="3496"/>
      <c r="KYD13" s="3496"/>
      <c r="KYE13" s="3496"/>
      <c r="KYF13" s="3496"/>
      <c r="KYG13" s="3496"/>
      <c r="KYH13" s="3496"/>
      <c r="KYI13" s="3496"/>
      <c r="KYJ13" s="3496"/>
      <c r="KYK13" s="3496"/>
      <c r="KYL13" s="3496"/>
      <c r="KYM13" s="3496"/>
      <c r="KYN13" s="3496"/>
      <c r="KYO13" s="3496"/>
      <c r="KYP13" s="3496"/>
      <c r="KYQ13" s="3496"/>
      <c r="KYR13" s="3496"/>
      <c r="KYS13" s="3496"/>
      <c r="KYT13" s="3496"/>
      <c r="KYU13" s="3496"/>
      <c r="KYV13" s="3496"/>
      <c r="KYW13" s="3496"/>
      <c r="KYX13" s="3496"/>
      <c r="KYY13" s="3496"/>
      <c r="KYZ13" s="3496"/>
      <c r="KZA13" s="3496"/>
      <c r="KZB13" s="3496"/>
      <c r="KZC13" s="3496"/>
      <c r="KZD13" s="3496"/>
      <c r="KZE13" s="3496"/>
      <c r="KZF13" s="3496"/>
      <c r="KZG13" s="3496"/>
      <c r="KZH13" s="3496"/>
      <c r="KZI13" s="3496"/>
      <c r="KZJ13" s="3496"/>
      <c r="KZK13" s="3496"/>
      <c r="KZL13" s="3496"/>
      <c r="KZM13" s="3496"/>
      <c r="KZN13" s="3496"/>
      <c r="KZO13" s="3496"/>
      <c r="KZP13" s="3496"/>
      <c r="KZQ13" s="3496"/>
      <c r="KZR13" s="3496"/>
      <c r="KZS13" s="3496"/>
      <c r="KZT13" s="3496"/>
      <c r="KZU13" s="3496"/>
      <c r="KZV13" s="3496"/>
      <c r="KZW13" s="3496"/>
      <c r="KZX13" s="3496"/>
      <c r="KZY13" s="3496"/>
      <c r="KZZ13" s="3496"/>
      <c r="LAA13" s="3496"/>
      <c r="LAB13" s="3496"/>
      <c r="LAC13" s="3496"/>
      <c r="LAD13" s="3496"/>
      <c r="LAE13" s="3496"/>
      <c r="LAF13" s="3496"/>
      <c r="LAG13" s="3496"/>
      <c r="LAH13" s="3496"/>
      <c r="LAI13" s="3496"/>
      <c r="LAJ13" s="3496"/>
      <c r="LAK13" s="3496"/>
      <c r="LAL13" s="3496"/>
      <c r="LAM13" s="3496"/>
      <c r="LAN13" s="3496"/>
      <c r="LAO13" s="3496"/>
      <c r="LAP13" s="3496"/>
      <c r="LAQ13" s="3496"/>
      <c r="LAR13" s="3496"/>
      <c r="LAS13" s="3496"/>
      <c r="LAT13" s="3496"/>
      <c r="LAU13" s="3496"/>
      <c r="LAV13" s="3496"/>
      <c r="LAW13" s="3496"/>
      <c r="LAX13" s="3496"/>
      <c r="LAY13" s="3496"/>
      <c r="LAZ13" s="3496"/>
      <c r="LBA13" s="3496"/>
      <c r="LBB13" s="3496"/>
      <c r="LBC13" s="3496"/>
      <c r="LBD13" s="3496"/>
      <c r="LBE13" s="3496"/>
      <c r="LBF13" s="3496"/>
      <c r="LBG13" s="3496"/>
      <c r="LBH13" s="3496"/>
      <c r="LBI13" s="3496"/>
      <c r="LBJ13" s="3496"/>
      <c r="LBK13" s="3496"/>
      <c r="LBL13" s="3496"/>
      <c r="LBM13" s="3496"/>
      <c r="LBN13" s="3496"/>
      <c r="LBO13" s="3496"/>
      <c r="LBP13" s="3496"/>
      <c r="LBQ13" s="3496"/>
      <c r="LBR13" s="3496"/>
      <c r="LBS13" s="3496"/>
      <c r="LBT13" s="3496"/>
      <c r="LBU13" s="3496"/>
      <c r="LBV13" s="3496"/>
      <c r="LBW13" s="3496"/>
      <c r="LBX13" s="3496"/>
      <c r="LBY13" s="3496"/>
      <c r="LBZ13" s="3496"/>
      <c r="LCA13" s="3496"/>
      <c r="LCB13" s="3496"/>
      <c r="LCC13" s="3496"/>
      <c r="LCD13" s="3496"/>
      <c r="LCE13" s="3496"/>
      <c r="LCF13" s="3496"/>
      <c r="LCG13" s="3496"/>
      <c r="LCH13" s="3496"/>
      <c r="LCI13" s="3496"/>
      <c r="LCJ13" s="3496"/>
      <c r="LCK13" s="3496"/>
      <c r="LCL13" s="3496"/>
      <c r="LCM13" s="3496"/>
      <c r="LCN13" s="3496"/>
      <c r="LCO13" s="3496"/>
      <c r="LCP13" s="3496"/>
      <c r="LCQ13" s="3496"/>
      <c r="LCR13" s="3496"/>
      <c r="LCS13" s="3496"/>
      <c r="LCT13" s="3496"/>
      <c r="LCU13" s="3496"/>
      <c r="LCV13" s="3496"/>
      <c r="LCW13" s="3496"/>
      <c r="LCX13" s="3496"/>
      <c r="LCY13" s="3496"/>
      <c r="LCZ13" s="3496"/>
      <c r="LDA13" s="3496"/>
      <c r="LDB13" s="3496"/>
      <c r="LDC13" s="3496"/>
      <c r="LDD13" s="3496"/>
      <c r="LDE13" s="3496"/>
      <c r="LDF13" s="3496"/>
      <c r="LDG13" s="3496"/>
      <c r="LDH13" s="3496"/>
      <c r="LDI13" s="3496"/>
      <c r="LDJ13" s="3496"/>
      <c r="LDK13" s="3496"/>
      <c r="LDL13" s="3496"/>
      <c r="LDM13" s="3496"/>
      <c r="LDN13" s="3496"/>
      <c r="LDO13" s="3496"/>
      <c r="LDP13" s="3496"/>
      <c r="LDQ13" s="3496"/>
      <c r="LDR13" s="3496"/>
      <c r="LDS13" s="3496"/>
      <c r="LDT13" s="3496"/>
      <c r="LDU13" s="3496"/>
      <c r="LDV13" s="3496"/>
      <c r="LDW13" s="3496"/>
      <c r="LDX13" s="3496"/>
      <c r="LDY13" s="3496"/>
      <c r="LDZ13" s="3496"/>
      <c r="LEA13" s="3496"/>
      <c r="LEB13" s="3496"/>
      <c r="LEC13" s="3496"/>
      <c r="LED13" s="3496"/>
      <c r="LEE13" s="3496"/>
      <c r="LEF13" s="3496"/>
      <c r="LEG13" s="3496"/>
      <c r="LEH13" s="3496"/>
      <c r="LEI13" s="3496"/>
      <c r="LEJ13" s="3496"/>
      <c r="LEK13" s="3496"/>
      <c r="LEL13" s="3496"/>
      <c r="LEM13" s="3496"/>
      <c r="LEN13" s="3496"/>
      <c r="LEO13" s="3496"/>
      <c r="LEP13" s="3496"/>
      <c r="LEQ13" s="3496"/>
      <c r="LER13" s="3496"/>
      <c r="LES13" s="3496"/>
      <c r="LET13" s="3496"/>
      <c r="LEU13" s="3496"/>
      <c r="LEV13" s="3496"/>
      <c r="LEW13" s="3496"/>
      <c r="LEX13" s="3496"/>
      <c r="LEY13" s="3496"/>
      <c r="LEZ13" s="3496"/>
      <c r="LFA13" s="3496"/>
      <c r="LFB13" s="3496"/>
      <c r="LFC13" s="3496"/>
      <c r="LFD13" s="3496"/>
      <c r="LFE13" s="3496"/>
      <c r="LFF13" s="3496"/>
      <c r="LFG13" s="3496"/>
      <c r="LFH13" s="3496"/>
      <c r="LFI13" s="3496"/>
      <c r="LFJ13" s="3496"/>
      <c r="LFK13" s="3496"/>
      <c r="LFL13" s="3496"/>
      <c r="LFM13" s="3496"/>
      <c r="LFN13" s="3496"/>
      <c r="LFO13" s="3496"/>
      <c r="LFP13" s="3496"/>
      <c r="LFQ13" s="3496"/>
      <c r="LFR13" s="3496"/>
      <c r="LFS13" s="3496"/>
      <c r="LFT13" s="3496"/>
      <c r="LFU13" s="3496"/>
      <c r="LFV13" s="3496"/>
      <c r="LFW13" s="3496"/>
      <c r="LFX13" s="3496"/>
      <c r="LFY13" s="3496"/>
      <c r="LFZ13" s="3496"/>
      <c r="LGA13" s="3496"/>
      <c r="LGB13" s="3496"/>
      <c r="LGC13" s="3496"/>
      <c r="LGD13" s="3496"/>
      <c r="LGE13" s="3496"/>
      <c r="LGF13" s="3496"/>
      <c r="LGG13" s="3496"/>
      <c r="LGH13" s="3496"/>
      <c r="LGI13" s="3496"/>
      <c r="LGJ13" s="3496"/>
      <c r="LGK13" s="3496"/>
      <c r="LGL13" s="3496"/>
      <c r="LGM13" s="3496"/>
      <c r="LGN13" s="3496"/>
      <c r="LGO13" s="3496"/>
      <c r="LGP13" s="3496"/>
      <c r="LGQ13" s="3496"/>
      <c r="LGR13" s="3496"/>
      <c r="LGS13" s="3496"/>
      <c r="LGT13" s="3496"/>
      <c r="LGU13" s="3496"/>
      <c r="LGV13" s="3496"/>
      <c r="LGW13" s="3496"/>
      <c r="LGX13" s="3496"/>
      <c r="LGY13" s="3496"/>
      <c r="LGZ13" s="3496"/>
      <c r="LHA13" s="3496"/>
      <c r="LHB13" s="3496"/>
      <c r="LHC13" s="3496"/>
      <c r="LHD13" s="3496"/>
      <c r="LHE13" s="3496"/>
      <c r="LHF13" s="3496"/>
      <c r="LHG13" s="3496"/>
      <c r="LHH13" s="3496"/>
      <c r="LHI13" s="3496"/>
      <c r="LHJ13" s="3496"/>
      <c r="LHK13" s="3496"/>
      <c r="LHL13" s="3496"/>
      <c r="LHM13" s="3496"/>
      <c r="LHN13" s="3496"/>
      <c r="LHO13" s="3496"/>
      <c r="LHP13" s="3496"/>
      <c r="LHQ13" s="3496"/>
      <c r="LHR13" s="3496"/>
      <c r="LHS13" s="3496"/>
      <c r="LHT13" s="3496"/>
      <c r="LHU13" s="3496"/>
      <c r="LHV13" s="3496"/>
      <c r="LHW13" s="3496"/>
      <c r="LHX13" s="3496"/>
      <c r="LHY13" s="3496"/>
      <c r="LHZ13" s="3496"/>
      <c r="LIA13" s="3496"/>
      <c r="LIB13" s="3496"/>
      <c r="LIC13" s="3496"/>
      <c r="LID13" s="3496"/>
      <c r="LIE13" s="3496"/>
      <c r="LIF13" s="3496"/>
      <c r="LIG13" s="3496"/>
      <c r="LIH13" s="3496"/>
      <c r="LII13" s="3496"/>
      <c r="LIJ13" s="3496"/>
      <c r="LIK13" s="3496"/>
      <c r="LIL13" s="3496"/>
      <c r="LIM13" s="3496"/>
      <c r="LIN13" s="3496"/>
      <c r="LIO13" s="3496"/>
      <c r="LIP13" s="3496"/>
      <c r="LIQ13" s="3496"/>
      <c r="LIR13" s="3496"/>
      <c r="LIS13" s="3496"/>
      <c r="LIT13" s="3496"/>
      <c r="LIU13" s="3496"/>
      <c r="LIV13" s="3496"/>
      <c r="LIW13" s="3496"/>
      <c r="LIX13" s="3496"/>
      <c r="LIY13" s="3496"/>
      <c r="LIZ13" s="3496"/>
      <c r="LJA13" s="3496"/>
      <c r="LJB13" s="3496"/>
      <c r="LJC13" s="3496"/>
      <c r="LJD13" s="3496"/>
      <c r="LJE13" s="3496"/>
      <c r="LJF13" s="3496"/>
      <c r="LJG13" s="3496"/>
      <c r="LJH13" s="3496"/>
      <c r="LJI13" s="3496"/>
      <c r="LJJ13" s="3496"/>
      <c r="LJK13" s="3496"/>
      <c r="LJL13" s="3496"/>
      <c r="LJM13" s="3496"/>
      <c r="LJN13" s="3496"/>
      <c r="LJO13" s="3496"/>
      <c r="LJP13" s="3496"/>
      <c r="LJQ13" s="3496"/>
      <c r="LJR13" s="3496"/>
      <c r="LJS13" s="3496"/>
      <c r="LJT13" s="3496"/>
      <c r="LJU13" s="3496"/>
      <c r="LJV13" s="3496"/>
      <c r="LJW13" s="3496"/>
      <c r="LJX13" s="3496"/>
      <c r="LJY13" s="3496"/>
      <c r="LJZ13" s="3496"/>
      <c r="LKA13" s="3496"/>
      <c r="LKB13" s="3496"/>
      <c r="LKC13" s="3496"/>
      <c r="LKD13" s="3496"/>
      <c r="LKE13" s="3496"/>
      <c r="LKF13" s="3496"/>
      <c r="LKG13" s="3496"/>
      <c r="LKH13" s="3496"/>
      <c r="LKI13" s="3496"/>
      <c r="LKJ13" s="3496"/>
      <c r="LKK13" s="3496"/>
      <c r="LKL13" s="3496"/>
      <c r="LKM13" s="3496"/>
      <c r="LKN13" s="3496"/>
      <c r="LKO13" s="3496"/>
      <c r="LKP13" s="3496"/>
      <c r="LKQ13" s="3496"/>
      <c r="LKR13" s="3496"/>
      <c r="LKS13" s="3496"/>
      <c r="LKT13" s="3496"/>
      <c r="LKU13" s="3496"/>
      <c r="LKV13" s="3496"/>
      <c r="LKW13" s="3496"/>
      <c r="LKX13" s="3496"/>
      <c r="LKY13" s="3496"/>
      <c r="LKZ13" s="3496"/>
      <c r="LLA13" s="3496"/>
      <c r="LLB13" s="3496"/>
      <c r="LLC13" s="3496"/>
      <c r="LLD13" s="3496"/>
      <c r="LLE13" s="3496"/>
      <c r="LLF13" s="3496"/>
      <c r="LLG13" s="3496"/>
      <c r="LLH13" s="3496"/>
      <c r="LLI13" s="3496"/>
      <c r="LLJ13" s="3496"/>
      <c r="LLK13" s="3496"/>
      <c r="LLL13" s="3496"/>
      <c r="LLM13" s="3496"/>
      <c r="LLN13" s="3496"/>
      <c r="LLO13" s="3496"/>
      <c r="LLP13" s="3496"/>
      <c r="LLQ13" s="3496"/>
      <c r="LLR13" s="3496"/>
      <c r="LLS13" s="3496"/>
      <c r="LLT13" s="3496"/>
      <c r="LLU13" s="3496"/>
      <c r="LLV13" s="3496"/>
      <c r="LLW13" s="3496"/>
      <c r="LLX13" s="3496"/>
      <c r="LLY13" s="3496"/>
      <c r="LLZ13" s="3496"/>
      <c r="LMA13" s="3496"/>
      <c r="LMB13" s="3496"/>
      <c r="LMC13" s="3496"/>
      <c r="LMD13" s="3496"/>
      <c r="LME13" s="3496"/>
      <c r="LMF13" s="3496"/>
      <c r="LMG13" s="3496"/>
      <c r="LMH13" s="3496"/>
      <c r="LMI13" s="3496"/>
      <c r="LMJ13" s="3496"/>
      <c r="LMK13" s="3496"/>
      <c r="LML13" s="3496"/>
      <c r="LMM13" s="3496"/>
      <c r="LMN13" s="3496"/>
      <c r="LMO13" s="3496"/>
      <c r="LMP13" s="3496"/>
      <c r="LMQ13" s="3496"/>
      <c r="LMR13" s="3496"/>
      <c r="LMS13" s="3496"/>
      <c r="LMT13" s="3496"/>
      <c r="LMU13" s="3496"/>
      <c r="LMV13" s="3496"/>
      <c r="LMW13" s="3496"/>
      <c r="LMX13" s="3496"/>
      <c r="LMY13" s="3496"/>
      <c r="LMZ13" s="3496"/>
      <c r="LNA13" s="3496"/>
      <c r="LNB13" s="3496"/>
      <c r="LNC13" s="3496"/>
      <c r="LND13" s="3496"/>
      <c r="LNE13" s="3496"/>
      <c r="LNF13" s="3496"/>
      <c r="LNG13" s="3496"/>
      <c r="LNH13" s="3496"/>
      <c r="LNI13" s="3496"/>
      <c r="LNJ13" s="3496"/>
      <c r="LNK13" s="3496"/>
      <c r="LNL13" s="3496"/>
      <c r="LNM13" s="3496"/>
      <c r="LNN13" s="3496"/>
      <c r="LNO13" s="3496"/>
      <c r="LNP13" s="3496"/>
      <c r="LNQ13" s="3496"/>
      <c r="LNR13" s="3496"/>
      <c r="LNS13" s="3496"/>
      <c r="LNT13" s="3496"/>
      <c r="LNU13" s="3496"/>
      <c r="LNV13" s="3496"/>
      <c r="LNW13" s="3496"/>
      <c r="LNX13" s="3496"/>
      <c r="LNY13" s="3496"/>
      <c r="LNZ13" s="3496"/>
      <c r="LOA13" s="3496"/>
      <c r="LOB13" s="3496"/>
      <c r="LOC13" s="3496"/>
      <c r="LOD13" s="3496"/>
      <c r="LOE13" s="3496"/>
      <c r="LOF13" s="3496"/>
      <c r="LOG13" s="3496"/>
      <c r="LOH13" s="3496"/>
      <c r="LOI13" s="3496"/>
      <c r="LOJ13" s="3496"/>
      <c r="LOK13" s="3496"/>
      <c r="LOL13" s="3496"/>
      <c r="LOM13" s="3496"/>
      <c r="LON13" s="3496"/>
      <c r="LOO13" s="3496"/>
      <c r="LOP13" s="3496"/>
      <c r="LOQ13" s="3496"/>
      <c r="LOR13" s="3496"/>
      <c r="LOS13" s="3496"/>
      <c r="LOT13" s="3496"/>
      <c r="LOU13" s="3496"/>
      <c r="LOV13" s="3496"/>
      <c r="LOW13" s="3496"/>
      <c r="LOX13" s="3496"/>
      <c r="LOY13" s="3496"/>
      <c r="LOZ13" s="3496"/>
      <c r="LPA13" s="3496"/>
      <c r="LPB13" s="3496"/>
      <c r="LPC13" s="3496"/>
      <c r="LPD13" s="3496"/>
      <c r="LPE13" s="3496"/>
      <c r="LPF13" s="3496"/>
      <c r="LPG13" s="3496"/>
      <c r="LPH13" s="3496"/>
      <c r="LPI13" s="3496"/>
      <c r="LPJ13" s="3496"/>
      <c r="LPK13" s="3496"/>
      <c r="LPL13" s="3496"/>
      <c r="LPM13" s="3496"/>
      <c r="LPN13" s="3496"/>
      <c r="LPO13" s="3496"/>
      <c r="LPP13" s="3496"/>
      <c r="LPQ13" s="3496"/>
      <c r="LPR13" s="3496"/>
      <c r="LPS13" s="3496"/>
      <c r="LPT13" s="3496"/>
      <c r="LPU13" s="3496"/>
      <c r="LPV13" s="3496"/>
      <c r="LPW13" s="3496"/>
      <c r="LPX13" s="3496"/>
      <c r="LPY13" s="3496"/>
      <c r="LPZ13" s="3496"/>
      <c r="LQA13" s="3496"/>
      <c r="LQB13" s="3496"/>
      <c r="LQC13" s="3496"/>
      <c r="LQD13" s="3496"/>
      <c r="LQE13" s="3496"/>
      <c r="LQF13" s="3496"/>
      <c r="LQG13" s="3496"/>
      <c r="LQH13" s="3496"/>
      <c r="LQI13" s="3496"/>
      <c r="LQJ13" s="3496"/>
      <c r="LQK13" s="3496"/>
      <c r="LQL13" s="3496"/>
      <c r="LQM13" s="3496"/>
      <c r="LQN13" s="3496"/>
      <c r="LQO13" s="3496"/>
      <c r="LQP13" s="3496"/>
      <c r="LQQ13" s="3496"/>
      <c r="LQR13" s="3496"/>
      <c r="LQS13" s="3496"/>
      <c r="LQT13" s="3496"/>
      <c r="LQU13" s="3496"/>
      <c r="LQV13" s="3496"/>
      <c r="LQW13" s="3496"/>
      <c r="LQX13" s="3496"/>
      <c r="LQY13" s="3496"/>
      <c r="LQZ13" s="3496"/>
      <c r="LRA13" s="3496"/>
      <c r="LRB13" s="3496"/>
      <c r="LRC13" s="3496"/>
      <c r="LRD13" s="3496"/>
      <c r="LRE13" s="3496"/>
      <c r="LRF13" s="3496"/>
      <c r="LRG13" s="3496"/>
      <c r="LRH13" s="3496"/>
      <c r="LRI13" s="3496"/>
      <c r="LRJ13" s="3496"/>
      <c r="LRK13" s="3496"/>
      <c r="LRL13" s="3496"/>
      <c r="LRM13" s="3496"/>
      <c r="LRN13" s="3496"/>
      <c r="LRO13" s="3496"/>
      <c r="LRP13" s="3496"/>
      <c r="LRQ13" s="3496"/>
      <c r="LRR13" s="3496"/>
      <c r="LRS13" s="3496"/>
      <c r="LRT13" s="3496"/>
      <c r="LRU13" s="3496"/>
      <c r="LRV13" s="3496"/>
      <c r="LRW13" s="3496"/>
      <c r="LRX13" s="3496"/>
      <c r="LRY13" s="3496"/>
      <c r="LRZ13" s="3496"/>
      <c r="LSA13" s="3496"/>
      <c r="LSB13" s="3496"/>
      <c r="LSC13" s="3496"/>
      <c r="LSD13" s="3496"/>
      <c r="LSE13" s="3496"/>
      <c r="LSF13" s="3496"/>
      <c r="LSG13" s="3496"/>
      <c r="LSH13" s="3496"/>
      <c r="LSI13" s="3496"/>
      <c r="LSJ13" s="3496"/>
      <c r="LSK13" s="3496"/>
      <c r="LSL13" s="3496"/>
      <c r="LSM13" s="3496"/>
      <c r="LSN13" s="3496"/>
      <c r="LSO13" s="3496"/>
      <c r="LSP13" s="3496"/>
      <c r="LSQ13" s="3496"/>
      <c r="LSR13" s="3496"/>
      <c r="LSS13" s="3496"/>
      <c r="LST13" s="3496"/>
      <c r="LSU13" s="3496"/>
      <c r="LSV13" s="3496"/>
      <c r="LSW13" s="3496"/>
      <c r="LSX13" s="3496"/>
      <c r="LSY13" s="3496"/>
      <c r="LSZ13" s="3496"/>
      <c r="LTA13" s="3496"/>
      <c r="LTB13" s="3496"/>
      <c r="LTC13" s="3496"/>
      <c r="LTD13" s="3496"/>
      <c r="LTE13" s="3496"/>
      <c r="LTF13" s="3496"/>
      <c r="LTG13" s="3496"/>
      <c r="LTH13" s="3496"/>
      <c r="LTI13" s="3496"/>
      <c r="LTJ13" s="3496"/>
      <c r="LTK13" s="3496"/>
      <c r="LTL13" s="3496"/>
      <c r="LTM13" s="3496"/>
      <c r="LTN13" s="3496"/>
      <c r="LTO13" s="3496"/>
      <c r="LTP13" s="3496"/>
      <c r="LTQ13" s="3496"/>
      <c r="LTR13" s="3496"/>
      <c r="LTS13" s="3496"/>
      <c r="LTT13" s="3496"/>
      <c r="LTU13" s="3496"/>
      <c r="LTV13" s="3496"/>
      <c r="LTW13" s="3496"/>
      <c r="LTX13" s="3496"/>
      <c r="LTY13" s="3496"/>
      <c r="LTZ13" s="3496"/>
      <c r="LUA13" s="3496"/>
      <c r="LUB13" s="3496"/>
      <c r="LUC13" s="3496"/>
      <c r="LUD13" s="3496"/>
      <c r="LUE13" s="3496"/>
      <c r="LUF13" s="3496"/>
      <c r="LUG13" s="3496"/>
      <c r="LUH13" s="3496"/>
      <c r="LUI13" s="3496"/>
      <c r="LUJ13" s="3496"/>
      <c r="LUK13" s="3496"/>
      <c r="LUL13" s="3496"/>
      <c r="LUM13" s="3496"/>
      <c r="LUN13" s="3496"/>
      <c r="LUO13" s="3496"/>
      <c r="LUP13" s="3496"/>
      <c r="LUQ13" s="3496"/>
      <c r="LUR13" s="3496"/>
      <c r="LUS13" s="3496"/>
      <c r="LUT13" s="3496"/>
      <c r="LUU13" s="3496"/>
      <c r="LUV13" s="3496"/>
      <c r="LUW13" s="3496"/>
      <c r="LUX13" s="3496"/>
      <c r="LUY13" s="3496"/>
      <c r="LUZ13" s="3496"/>
      <c r="LVA13" s="3496"/>
      <c r="LVB13" s="3496"/>
      <c r="LVC13" s="3496"/>
      <c r="LVD13" s="3496"/>
      <c r="LVE13" s="3496"/>
      <c r="LVF13" s="3496"/>
      <c r="LVG13" s="3496"/>
      <c r="LVH13" s="3496"/>
      <c r="LVI13" s="3496"/>
      <c r="LVJ13" s="3496"/>
      <c r="LVK13" s="3496"/>
      <c r="LVL13" s="3496"/>
      <c r="LVM13" s="3496"/>
      <c r="LVN13" s="3496"/>
      <c r="LVO13" s="3496"/>
      <c r="LVP13" s="3496"/>
      <c r="LVQ13" s="3496"/>
      <c r="LVR13" s="3496"/>
      <c r="LVS13" s="3496"/>
      <c r="LVT13" s="3496"/>
      <c r="LVU13" s="3496"/>
      <c r="LVV13" s="3496"/>
      <c r="LVW13" s="3496"/>
      <c r="LVX13" s="3496"/>
      <c r="LVY13" s="3496"/>
      <c r="LVZ13" s="3496"/>
      <c r="LWA13" s="3496"/>
      <c r="LWB13" s="3496"/>
      <c r="LWC13" s="3496"/>
      <c r="LWD13" s="3496"/>
      <c r="LWE13" s="3496"/>
      <c r="LWF13" s="3496"/>
      <c r="LWG13" s="3496"/>
      <c r="LWH13" s="3496"/>
      <c r="LWI13" s="3496"/>
      <c r="LWJ13" s="3496"/>
      <c r="LWK13" s="3496"/>
      <c r="LWL13" s="3496"/>
      <c r="LWM13" s="3496"/>
      <c r="LWN13" s="3496"/>
      <c r="LWO13" s="3496"/>
      <c r="LWP13" s="3496"/>
      <c r="LWQ13" s="3496"/>
      <c r="LWR13" s="3496"/>
      <c r="LWS13" s="3496"/>
      <c r="LWT13" s="3496"/>
      <c r="LWU13" s="3496"/>
      <c r="LWV13" s="3496"/>
      <c r="LWW13" s="3496"/>
      <c r="LWX13" s="3496"/>
      <c r="LWY13" s="3496"/>
      <c r="LWZ13" s="3496"/>
      <c r="LXA13" s="3496"/>
      <c r="LXB13" s="3496"/>
      <c r="LXC13" s="3496"/>
      <c r="LXD13" s="3496"/>
      <c r="LXE13" s="3496"/>
      <c r="LXF13" s="3496"/>
      <c r="LXG13" s="3496"/>
      <c r="LXH13" s="3496"/>
      <c r="LXI13" s="3496"/>
      <c r="LXJ13" s="3496"/>
      <c r="LXK13" s="3496"/>
      <c r="LXL13" s="3496"/>
      <c r="LXM13" s="3496"/>
      <c r="LXN13" s="3496"/>
      <c r="LXO13" s="3496"/>
      <c r="LXP13" s="3496"/>
      <c r="LXQ13" s="3496"/>
      <c r="LXR13" s="3496"/>
      <c r="LXS13" s="3496"/>
      <c r="LXT13" s="3496"/>
      <c r="LXU13" s="3496"/>
      <c r="LXV13" s="3496"/>
      <c r="LXW13" s="3496"/>
      <c r="LXX13" s="3496"/>
      <c r="LXY13" s="3496"/>
      <c r="LXZ13" s="3496"/>
      <c r="LYA13" s="3496"/>
      <c r="LYB13" s="3496"/>
      <c r="LYC13" s="3496"/>
      <c r="LYD13" s="3496"/>
      <c r="LYE13" s="3496"/>
      <c r="LYF13" s="3496"/>
      <c r="LYG13" s="3496"/>
      <c r="LYH13" s="3496"/>
      <c r="LYI13" s="3496"/>
      <c r="LYJ13" s="3496"/>
      <c r="LYK13" s="3496"/>
      <c r="LYL13" s="3496"/>
      <c r="LYM13" s="3496"/>
      <c r="LYN13" s="3496"/>
      <c r="LYO13" s="3496"/>
      <c r="LYP13" s="3496"/>
      <c r="LYQ13" s="3496"/>
      <c r="LYR13" s="3496"/>
      <c r="LYS13" s="3496"/>
      <c r="LYT13" s="3496"/>
      <c r="LYU13" s="3496"/>
      <c r="LYV13" s="3496"/>
      <c r="LYW13" s="3496"/>
      <c r="LYX13" s="3496"/>
      <c r="LYY13" s="3496"/>
      <c r="LYZ13" s="3496"/>
      <c r="LZA13" s="3496"/>
      <c r="LZB13" s="3496"/>
      <c r="LZC13" s="3496"/>
      <c r="LZD13" s="3496"/>
      <c r="LZE13" s="3496"/>
      <c r="LZF13" s="3496"/>
      <c r="LZG13" s="3496"/>
      <c r="LZH13" s="3496"/>
      <c r="LZI13" s="3496"/>
      <c r="LZJ13" s="3496"/>
      <c r="LZK13" s="3496"/>
      <c r="LZL13" s="3496"/>
      <c r="LZM13" s="3496"/>
      <c r="LZN13" s="3496"/>
      <c r="LZO13" s="3496"/>
      <c r="LZP13" s="3496"/>
      <c r="LZQ13" s="3496"/>
      <c r="LZR13" s="3496"/>
      <c r="LZS13" s="3496"/>
      <c r="LZT13" s="3496"/>
      <c r="LZU13" s="3496"/>
      <c r="LZV13" s="3496"/>
      <c r="LZW13" s="3496"/>
      <c r="LZX13" s="3496"/>
      <c r="LZY13" s="3496"/>
      <c r="LZZ13" s="3496"/>
      <c r="MAA13" s="3496"/>
      <c r="MAB13" s="3496"/>
      <c r="MAC13" s="3496"/>
      <c r="MAD13" s="3496"/>
      <c r="MAE13" s="3496"/>
      <c r="MAF13" s="3496"/>
      <c r="MAG13" s="3496"/>
      <c r="MAH13" s="3496"/>
      <c r="MAI13" s="3496"/>
      <c r="MAJ13" s="3496"/>
      <c r="MAK13" s="3496"/>
      <c r="MAL13" s="3496"/>
      <c r="MAM13" s="3496"/>
      <c r="MAN13" s="3496"/>
      <c r="MAO13" s="3496"/>
      <c r="MAP13" s="3496"/>
      <c r="MAQ13" s="3496"/>
      <c r="MAR13" s="3496"/>
      <c r="MAS13" s="3496"/>
      <c r="MAT13" s="3496"/>
      <c r="MAU13" s="3496"/>
      <c r="MAV13" s="3496"/>
      <c r="MAW13" s="3496"/>
      <c r="MAX13" s="3496"/>
      <c r="MAY13" s="3496"/>
      <c r="MAZ13" s="3496"/>
      <c r="MBA13" s="3496"/>
      <c r="MBB13" s="3496"/>
      <c r="MBC13" s="3496"/>
      <c r="MBD13" s="3496"/>
      <c r="MBE13" s="3496"/>
      <c r="MBF13" s="3496"/>
      <c r="MBG13" s="3496"/>
      <c r="MBH13" s="3496"/>
      <c r="MBI13" s="3496"/>
      <c r="MBJ13" s="3496"/>
      <c r="MBK13" s="3496"/>
      <c r="MBL13" s="3496"/>
      <c r="MBM13" s="3496"/>
      <c r="MBN13" s="3496"/>
      <c r="MBO13" s="3496"/>
      <c r="MBP13" s="3496"/>
      <c r="MBQ13" s="3496"/>
      <c r="MBR13" s="3496"/>
      <c r="MBS13" s="3496"/>
      <c r="MBT13" s="3496"/>
      <c r="MBU13" s="3496"/>
      <c r="MBV13" s="3496"/>
      <c r="MBW13" s="3496"/>
      <c r="MBX13" s="3496"/>
      <c r="MBY13" s="3496"/>
      <c r="MBZ13" s="3496"/>
      <c r="MCA13" s="3496"/>
      <c r="MCB13" s="3496"/>
      <c r="MCC13" s="3496"/>
      <c r="MCD13" s="3496"/>
      <c r="MCE13" s="3496"/>
      <c r="MCF13" s="3496"/>
      <c r="MCG13" s="3496"/>
      <c r="MCH13" s="3496"/>
      <c r="MCI13" s="3496"/>
      <c r="MCJ13" s="3496"/>
      <c r="MCK13" s="3496"/>
      <c r="MCL13" s="3496"/>
      <c r="MCM13" s="3496"/>
      <c r="MCN13" s="3496"/>
      <c r="MCO13" s="3496"/>
      <c r="MCP13" s="3496"/>
      <c r="MCQ13" s="3496"/>
      <c r="MCR13" s="3496"/>
      <c r="MCS13" s="3496"/>
      <c r="MCT13" s="3496"/>
      <c r="MCU13" s="3496"/>
      <c r="MCV13" s="3496"/>
      <c r="MCW13" s="3496"/>
      <c r="MCX13" s="3496"/>
      <c r="MCY13" s="3496"/>
      <c r="MCZ13" s="3496"/>
      <c r="MDA13" s="3496"/>
      <c r="MDB13" s="3496"/>
      <c r="MDC13" s="3496"/>
      <c r="MDD13" s="3496"/>
      <c r="MDE13" s="3496"/>
      <c r="MDF13" s="3496"/>
      <c r="MDG13" s="3496"/>
      <c r="MDH13" s="3496"/>
      <c r="MDI13" s="3496"/>
      <c r="MDJ13" s="3496"/>
      <c r="MDK13" s="3496"/>
      <c r="MDL13" s="3496"/>
      <c r="MDM13" s="3496"/>
      <c r="MDN13" s="3496"/>
      <c r="MDO13" s="3496"/>
      <c r="MDP13" s="3496"/>
      <c r="MDQ13" s="3496"/>
      <c r="MDR13" s="3496"/>
      <c r="MDS13" s="3496"/>
      <c r="MDT13" s="3496"/>
      <c r="MDU13" s="3496"/>
      <c r="MDV13" s="3496"/>
      <c r="MDW13" s="3496"/>
      <c r="MDX13" s="3496"/>
      <c r="MDY13" s="3496"/>
      <c r="MDZ13" s="3496"/>
      <c r="MEA13" s="3496"/>
      <c r="MEB13" s="3496"/>
      <c r="MEC13" s="3496"/>
      <c r="MED13" s="3496"/>
      <c r="MEE13" s="3496"/>
      <c r="MEF13" s="3496"/>
      <c r="MEG13" s="3496"/>
      <c r="MEH13" s="3496"/>
      <c r="MEI13" s="3496"/>
      <c r="MEJ13" s="3496"/>
      <c r="MEK13" s="3496"/>
      <c r="MEL13" s="3496"/>
      <c r="MEM13" s="3496"/>
      <c r="MEN13" s="3496"/>
      <c r="MEO13" s="3496"/>
      <c r="MEP13" s="3496"/>
      <c r="MEQ13" s="3496"/>
      <c r="MER13" s="3496"/>
      <c r="MES13" s="3496"/>
      <c r="MET13" s="3496"/>
      <c r="MEU13" s="3496"/>
      <c r="MEV13" s="3496"/>
      <c r="MEW13" s="3496"/>
      <c r="MEX13" s="3496"/>
      <c r="MEY13" s="3496"/>
      <c r="MEZ13" s="3496"/>
      <c r="MFA13" s="3496"/>
      <c r="MFB13" s="3496"/>
      <c r="MFC13" s="3496"/>
      <c r="MFD13" s="3496"/>
      <c r="MFE13" s="3496"/>
      <c r="MFF13" s="3496"/>
      <c r="MFG13" s="3496"/>
      <c r="MFH13" s="3496"/>
      <c r="MFI13" s="3496"/>
      <c r="MFJ13" s="3496"/>
      <c r="MFK13" s="3496"/>
      <c r="MFL13" s="3496"/>
      <c r="MFM13" s="3496"/>
      <c r="MFN13" s="3496"/>
      <c r="MFO13" s="3496"/>
      <c r="MFP13" s="3496"/>
      <c r="MFQ13" s="3496"/>
      <c r="MFR13" s="3496"/>
      <c r="MFS13" s="3496"/>
      <c r="MFT13" s="3496"/>
      <c r="MFU13" s="3496"/>
      <c r="MFV13" s="3496"/>
      <c r="MFW13" s="3496"/>
      <c r="MFX13" s="3496"/>
      <c r="MFY13" s="3496"/>
      <c r="MFZ13" s="3496"/>
      <c r="MGA13" s="3496"/>
      <c r="MGB13" s="3496"/>
      <c r="MGC13" s="3496"/>
      <c r="MGD13" s="3496"/>
      <c r="MGE13" s="3496"/>
      <c r="MGF13" s="3496"/>
      <c r="MGG13" s="3496"/>
      <c r="MGH13" s="3496"/>
      <c r="MGI13" s="3496"/>
      <c r="MGJ13" s="3496"/>
      <c r="MGK13" s="3496"/>
      <c r="MGL13" s="3496"/>
      <c r="MGM13" s="3496"/>
      <c r="MGN13" s="3496"/>
      <c r="MGO13" s="3496"/>
      <c r="MGP13" s="3496"/>
      <c r="MGQ13" s="3496"/>
      <c r="MGR13" s="3496"/>
      <c r="MGS13" s="3496"/>
      <c r="MGT13" s="3496"/>
      <c r="MGU13" s="3496"/>
      <c r="MGV13" s="3496"/>
      <c r="MGW13" s="3496"/>
      <c r="MGX13" s="3496"/>
      <c r="MGY13" s="3496"/>
      <c r="MGZ13" s="3496"/>
      <c r="MHA13" s="3496"/>
      <c r="MHB13" s="3496"/>
      <c r="MHC13" s="3496"/>
      <c r="MHD13" s="3496"/>
      <c r="MHE13" s="3496"/>
      <c r="MHF13" s="3496"/>
      <c r="MHG13" s="3496"/>
      <c r="MHH13" s="3496"/>
      <c r="MHI13" s="3496"/>
      <c r="MHJ13" s="3496"/>
      <c r="MHK13" s="3496"/>
      <c r="MHL13" s="3496"/>
      <c r="MHM13" s="3496"/>
      <c r="MHN13" s="3496"/>
      <c r="MHO13" s="3496"/>
      <c r="MHP13" s="3496"/>
      <c r="MHQ13" s="3496"/>
      <c r="MHR13" s="3496"/>
      <c r="MHS13" s="3496"/>
      <c r="MHT13" s="3496"/>
      <c r="MHU13" s="3496"/>
      <c r="MHV13" s="3496"/>
      <c r="MHW13" s="3496"/>
      <c r="MHX13" s="3496"/>
      <c r="MHY13" s="3496"/>
      <c r="MHZ13" s="3496"/>
      <c r="MIA13" s="3496"/>
      <c r="MIB13" s="3496"/>
      <c r="MIC13" s="3496"/>
      <c r="MID13" s="3496"/>
      <c r="MIE13" s="3496"/>
      <c r="MIF13" s="3496"/>
      <c r="MIG13" s="3496"/>
      <c r="MIH13" s="3496"/>
      <c r="MII13" s="3496"/>
      <c r="MIJ13" s="3496"/>
      <c r="MIK13" s="3496"/>
      <c r="MIL13" s="3496"/>
      <c r="MIM13" s="3496"/>
      <c r="MIN13" s="3496"/>
      <c r="MIO13" s="3496"/>
      <c r="MIP13" s="3496"/>
      <c r="MIQ13" s="3496"/>
      <c r="MIR13" s="3496"/>
      <c r="MIS13" s="3496"/>
      <c r="MIT13" s="3496"/>
      <c r="MIU13" s="3496"/>
      <c r="MIV13" s="3496"/>
      <c r="MIW13" s="3496"/>
      <c r="MIX13" s="3496"/>
      <c r="MIY13" s="3496"/>
      <c r="MIZ13" s="3496"/>
      <c r="MJA13" s="3496"/>
      <c r="MJB13" s="3496"/>
      <c r="MJC13" s="3496"/>
      <c r="MJD13" s="3496"/>
      <c r="MJE13" s="3496"/>
      <c r="MJF13" s="3496"/>
      <c r="MJG13" s="3496"/>
      <c r="MJH13" s="3496"/>
      <c r="MJI13" s="3496"/>
      <c r="MJJ13" s="3496"/>
      <c r="MJK13" s="3496"/>
      <c r="MJL13" s="3496"/>
      <c r="MJM13" s="3496"/>
      <c r="MJN13" s="3496"/>
      <c r="MJO13" s="3496"/>
      <c r="MJP13" s="3496"/>
      <c r="MJQ13" s="3496"/>
      <c r="MJR13" s="3496"/>
      <c r="MJS13" s="3496"/>
      <c r="MJT13" s="3496"/>
      <c r="MJU13" s="3496"/>
      <c r="MJV13" s="3496"/>
      <c r="MJW13" s="3496"/>
      <c r="MJX13" s="3496"/>
      <c r="MJY13" s="3496"/>
      <c r="MJZ13" s="3496"/>
      <c r="MKA13" s="3496"/>
      <c r="MKB13" s="3496"/>
      <c r="MKC13" s="3496"/>
      <c r="MKD13" s="3496"/>
      <c r="MKE13" s="3496"/>
      <c r="MKF13" s="3496"/>
      <c r="MKG13" s="3496"/>
      <c r="MKH13" s="3496"/>
      <c r="MKI13" s="3496"/>
      <c r="MKJ13" s="3496"/>
      <c r="MKK13" s="3496"/>
      <c r="MKL13" s="3496"/>
      <c r="MKM13" s="3496"/>
      <c r="MKN13" s="3496"/>
      <c r="MKO13" s="3496"/>
      <c r="MKP13" s="3496"/>
      <c r="MKQ13" s="3496"/>
      <c r="MKR13" s="3496"/>
      <c r="MKS13" s="3496"/>
      <c r="MKT13" s="3496"/>
      <c r="MKU13" s="3496"/>
      <c r="MKV13" s="3496"/>
      <c r="MKW13" s="3496"/>
      <c r="MKX13" s="3496"/>
      <c r="MKY13" s="3496"/>
      <c r="MKZ13" s="3496"/>
      <c r="MLA13" s="3496"/>
      <c r="MLB13" s="3496"/>
      <c r="MLC13" s="3496"/>
      <c r="MLD13" s="3496"/>
      <c r="MLE13" s="3496"/>
      <c r="MLF13" s="3496"/>
      <c r="MLG13" s="3496"/>
      <c r="MLH13" s="3496"/>
      <c r="MLI13" s="3496"/>
      <c r="MLJ13" s="3496"/>
      <c r="MLK13" s="3496"/>
      <c r="MLL13" s="3496"/>
      <c r="MLM13" s="3496"/>
      <c r="MLN13" s="3496"/>
      <c r="MLO13" s="3496"/>
      <c r="MLP13" s="3496"/>
      <c r="MLQ13" s="3496"/>
      <c r="MLR13" s="3496"/>
      <c r="MLS13" s="3496"/>
      <c r="MLT13" s="3496"/>
      <c r="MLU13" s="3496"/>
      <c r="MLV13" s="3496"/>
      <c r="MLW13" s="3496"/>
      <c r="MLX13" s="3496"/>
      <c r="MLY13" s="3496"/>
      <c r="MLZ13" s="3496"/>
      <c r="MMA13" s="3496"/>
      <c r="MMB13" s="3496"/>
      <c r="MMC13" s="3496"/>
      <c r="MMD13" s="3496"/>
      <c r="MME13" s="3496"/>
      <c r="MMF13" s="3496"/>
      <c r="MMG13" s="3496"/>
      <c r="MMH13" s="3496"/>
      <c r="MMI13" s="3496"/>
      <c r="MMJ13" s="3496"/>
      <c r="MMK13" s="3496"/>
      <c r="MML13" s="3496"/>
      <c r="MMM13" s="3496"/>
      <c r="MMN13" s="3496"/>
      <c r="MMO13" s="3496"/>
      <c r="MMP13" s="3496"/>
      <c r="MMQ13" s="3496"/>
      <c r="MMR13" s="3496"/>
      <c r="MMS13" s="3496"/>
      <c r="MMT13" s="3496"/>
      <c r="MMU13" s="3496"/>
      <c r="MMV13" s="3496"/>
      <c r="MMW13" s="3496"/>
      <c r="MMX13" s="3496"/>
      <c r="MMY13" s="3496"/>
      <c r="MMZ13" s="3496"/>
      <c r="MNA13" s="3496"/>
      <c r="MNB13" s="3496"/>
      <c r="MNC13" s="3496"/>
      <c r="MND13" s="3496"/>
      <c r="MNE13" s="3496"/>
      <c r="MNF13" s="3496"/>
      <c r="MNG13" s="3496"/>
      <c r="MNH13" s="3496"/>
      <c r="MNI13" s="3496"/>
      <c r="MNJ13" s="3496"/>
      <c r="MNK13" s="3496"/>
      <c r="MNL13" s="3496"/>
      <c r="MNM13" s="3496"/>
      <c r="MNN13" s="3496"/>
      <c r="MNO13" s="3496"/>
      <c r="MNP13" s="3496"/>
      <c r="MNQ13" s="3496"/>
      <c r="MNR13" s="3496"/>
      <c r="MNS13" s="3496"/>
      <c r="MNT13" s="3496"/>
      <c r="MNU13" s="3496"/>
      <c r="MNV13" s="3496"/>
      <c r="MNW13" s="3496"/>
      <c r="MNX13" s="3496"/>
      <c r="MNY13" s="3496"/>
      <c r="MNZ13" s="3496"/>
      <c r="MOA13" s="3496"/>
      <c r="MOB13" s="3496"/>
      <c r="MOC13" s="3496"/>
      <c r="MOD13" s="3496"/>
      <c r="MOE13" s="3496"/>
      <c r="MOF13" s="3496"/>
      <c r="MOG13" s="3496"/>
      <c r="MOH13" s="3496"/>
      <c r="MOI13" s="3496"/>
      <c r="MOJ13" s="3496"/>
      <c r="MOK13" s="3496"/>
      <c r="MOL13" s="3496"/>
      <c r="MOM13" s="3496"/>
      <c r="MON13" s="3496"/>
      <c r="MOO13" s="3496"/>
      <c r="MOP13" s="3496"/>
      <c r="MOQ13" s="3496"/>
      <c r="MOR13" s="3496"/>
      <c r="MOS13" s="3496"/>
      <c r="MOT13" s="3496"/>
      <c r="MOU13" s="3496"/>
      <c r="MOV13" s="3496"/>
      <c r="MOW13" s="3496"/>
      <c r="MOX13" s="3496"/>
      <c r="MOY13" s="3496"/>
      <c r="MOZ13" s="3496"/>
      <c r="MPA13" s="3496"/>
      <c r="MPB13" s="3496"/>
      <c r="MPC13" s="3496"/>
      <c r="MPD13" s="3496"/>
      <c r="MPE13" s="3496"/>
      <c r="MPF13" s="3496"/>
      <c r="MPG13" s="3496"/>
      <c r="MPH13" s="3496"/>
      <c r="MPI13" s="3496"/>
      <c r="MPJ13" s="3496"/>
      <c r="MPK13" s="3496"/>
      <c r="MPL13" s="3496"/>
      <c r="MPM13" s="3496"/>
      <c r="MPN13" s="3496"/>
      <c r="MPO13" s="3496"/>
      <c r="MPP13" s="3496"/>
      <c r="MPQ13" s="3496"/>
      <c r="MPR13" s="3496"/>
      <c r="MPS13" s="3496"/>
      <c r="MPT13" s="3496"/>
      <c r="MPU13" s="3496"/>
      <c r="MPV13" s="3496"/>
      <c r="MPW13" s="3496"/>
      <c r="MPX13" s="3496"/>
      <c r="MPY13" s="3496"/>
      <c r="MPZ13" s="3496"/>
      <c r="MQA13" s="3496"/>
      <c r="MQB13" s="3496"/>
      <c r="MQC13" s="3496"/>
      <c r="MQD13" s="3496"/>
      <c r="MQE13" s="3496"/>
      <c r="MQF13" s="3496"/>
      <c r="MQG13" s="3496"/>
      <c r="MQH13" s="3496"/>
      <c r="MQI13" s="3496"/>
      <c r="MQJ13" s="3496"/>
      <c r="MQK13" s="3496"/>
      <c r="MQL13" s="3496"/>
      <c r="MQM13" s="3496"/>
      <c r="MQN13" s="3496"/>
      <c r="MQO13" s="3496"/>
      <c r="MQP13" s="3496"/>
      <c r="MQQ13" s="3496"/>
      <c r="MQR13" s="3496"/>
      <c r="MQS13" s="3496"/>
      <c r="MQT13" s="3496"/>
      <c r="MQU13" s="3496"/>
      <c r="MQV13" s="3496"/>
      <c r="MQW13" s="3496"/>
      <c r="MQX13" s="3496"/>
      <c r="MQY13" s="3496"/>
      <c r="MQZ13" s="3496"/>
      <c r="MRA13" s="3496"/>
      <c r="MRB13" s="3496"/>
      <c r="MRC13" s="3496"/>
      <c r="MRD13" s="3496"/>
      <c r="MRE13" s="3496"/>
      <c r="MRF13" s="3496"/>
      <c r="MRG13" s="3496"/>
      <c r="MRH13" s="3496"/>
      <c r="MRI13" s="3496"/>
      <c r="MRJ13" s="3496"/>
      <c r="MRK13" s="3496"/>
      <c r="MRL13" s="3496"/>
      <c r="MRM13" s="3496"/>
      <c r="MRN13" s="3496"/>
      <c r="MRO13" s="3496"/>
      <c r="MRP13" s="3496"/>
      <c r="MRQ13" s="3496"/>
      <c r="MRR13" s="3496"/>
      <c r="MRS13" s="3496"/>
      <c r="MRT13" s="3496"/>
      <c r="MRU13" s="3496"/>
      <c r="MRV13" s="3496"/>
      <c r="MRW13" s="3496"/>
      <c r="MRX13" s="3496"/>
      <c r="MRY13" s="3496"/>
      <c r="MRZ13" s="3496"/>
      <c r="MSA13" s="3496"/>
      <c r="MSB13" s="3496"/>
      <c r="MSC13" s="3496"/>
      <c r="MSD13" s="3496"/>
      <c r="MSE13" s="3496"/>
      <c r="MSF13" s="3496"/>
      <c r="MSG13" s="3496"/>
      <c r="MSH13" s="3496"/>
      <c r="MSI13" s="3496"/>
      <c r="MSJ13" s="3496"/>
      <c r="MSK13" s="3496"/>
      <c r="MSL13" s="3496"/>
      <c r="MSM13" s="3496"/>
      <c r="MSN13" s="3496"/>
      <c r="MSO13" s="3496"/>
      <c r="MSP13" s="3496"/>
      <c r="MSQ13" s="3496"/>
      <c r="MSR13" s="3496"/>
      <c r="MSS13" s="3496"/>
      <c r="MST13" s="3496"/>
      <c r="MSU13" s="3496"/>
      <c r="MSV13" s="3496"/>
      <c r="MSW13" s="3496"/>
      <c r="MSX13" s="3496"/>
      <c r="MSY13" s="3496"/>
      <c r="MSZ13" s="3496"/>
      <c r="MTA13" s="3496"/>
      <c r="MTB13" s="3496"/>
      <c r="MTC13" s="3496"/>
      <c r="MTD13" s="3496"/>
      <c r="MTE13" s="3496"/>
      <c r="MTF13" s="3496"/>
      <c r="MTG13" s="3496"/>
      <c r="MTH13" s="3496"/>
      <c r="MTI13" s="3496"/>
      <c r="MTJ13" s="3496"/>
      <c r="MTK13" s="3496"/>
      <c r="MTL13" s="3496"/>
      <c r="MTM13" s="3496"/>
      <c r="MTN13" s="3496"/>
      <c r="MTO13" s="3496"/>
      <c r="MTP13" s="3496"/>
      <c r="MTQ13" s="3496"/>
      <c r="MTR13" s="3496"/>
      <c r="MTS13" s="3496"/>
      <c r="MTT13" s="3496"/>
      <c r="MTU13" s="3496"/>
      <c r="MTV13" s="3496"/>
      <c r="MTW13" s="3496"/>
      <c r="MTX13" s="3496"/>
      <c r="MTY13" s="3496"/>
      <c r="MTZ13" s="3496"/>
      <c r="MUA13" s="3496"/>
      <c r="MUB13" s="3496"/>
      <c r="MUC13" s="3496"/>
      <c r="MUD13" s="3496"/>
      <c r="MUE13" s="3496"/>
      <c r="MUF13" s="3496"/>
      <c r="MUG13" s="3496"/>
      <c r="MUH13" s="3496"/>
      <c r="MUI13" s="3496"/>
      <c r="MUJ13" s="3496"/>
      <c r="MUK13" s="3496"/>
      <c r="MUL13" s="3496"/>
      <c r="MUM13" s="3496"/>
      <c r="MUN13" s="3496"/>
      <c r="MUO13" s="3496"/>
      <c r="MUP13" s="3496"/>
      <c r="MUQ13" s="3496"/>
      <c r="MUR13" s="3496"/>
      <c r="MUS13" s="3496"/>
      <c r="MUT13" s="3496"/>
      <c r="MUU13" s="3496"/>
      <c r="MUV13" s="3496"/>
      <c r="MUW13" s="3496"/>
      <c r="MUX13" s="3496"/>
      <c r="MUY13" s="3496"/>
      <c r="MUZ13" s="3496"/>
      <c r="MVA13" s="3496"/>
      <c r="MVB13" s="3496"/>
      <c r="MVC13" s="3496"/>
      <c r="MVD13" s="3496"/>
      <c r="MVE13" s="3496"/>
      <c r="MVF13" s="3496"/>
      <c r="MVG13" s="3496"/>
      <c r="MVH13" s="3496"/>
      <c r="MVI13" s="3496"/>
      <c r="MVJ13" s="3496"/>
      <c r="MVK13" s="3496"/>
      <c r="MVL13" s="3496"/>
      <c r="MVM13" s="3496"/>
      <c r="MVN13" s="3496"/>
      <c r="MVO13" s="3496"/>
      <c r="MVP13" s="3496"/>
      <c r="MVQ13" s="3496"/>
      <c r="MVR13" s="3496"/>
      <c r="MVS13" s="3496"/>
      <c r="MVT13" s="3496"/>
      <c r="MVU13" s="3496"/>
      <c r="MVV13" s="3496"/>
      <c r="MVW13" s="3496"/>
      <c r="MVX13" s="3496"/>
      <c r="MVY13" s="3496"/>
      <c r="MVZ13" s="3496"/>
      <c r="MWA13" s="3496"/>
      <c r="MWB13" s="3496"/>
      <c r="MWC13" s="3496"/>
      <c r="MWD13" s="3496"/>
      <c r="MWE13" s="3496"/>
      <c r="MWF13" s="3496"/>
      <c r="MWG13" s="3496"/>
      <c r="MWH13" s="3496"/>
      <c r="MWI13" s="3496"/>
      <c r="MWJ13" s="3496"/>
      <c r="MWK13" s="3496"/>
      <c r="MWL13" s="3496"/>
      <c r="MWM13" s="3496"/>
      <c r="MWN13" s="3496"/>
      <c r="MWO13" s="3496"/>
      <c r="MWP13" s="3496"/>
      <c r="MWQ13" s="3496"/>
      <c r="MWR13" s="3496"/>
      <c r="MWS13" s="3496"/>
      <c r="MWT13" s="3496"/>
      <c r="MWU13" s="3496"/>
      <c r="MWV13" s="3496"/>
      <c r="MWW13" s="3496"/>
      <c r="MWX13" s="3496"/>
      <c r="MWY13" s="3496"/>
      <c r="MWZ13" s="3496"/>
      <c r="MXA13" s="3496"/>
      <c r="MXB13" s="3496"/>
      <c r="MXC13" s="3496"/>
      <c r="MXD13" s="3496"/>
      <c r="MXE13" s="3496"/>
      <c r="MXF13" s="3496"/>
      <c r="MXG13" s="3496"/>
      <c r="MXH13" s="3496"/>
      <c r="MXI13" s="3496"/>
      <c r="MXJ13" s="3496"/>
      <c r="MXK13" s="3496"/>
      <c r="MXL13" s="3496"/>
      <c r="MXM13" s="3496"/>
      <c r="MXN13" s="3496"/>
      <c r="MXO13" s="3496"/>
      <c r="MXP13" s="3496"/>
      <c r="MXQ13" s="3496"/>
      <c r="MXR13" s="3496"/>
      <c r="MXS13" s="3496"/>
      <c r="MXT13" s="3496"/>
      <c r="MXU13" s="3496"/>
      <c r="MXV13" s="3496"/>
      <c r="MXW13" s="3496"/>
      <c r="MXX13" s="3496"/>
      <c r="MXY13" s="3496"/>
      <c r="MXZ13" s="3496"/>
      <c r="MYA13" s="3496"/>
      <c r="MYB13" s="3496"/>
      <c r="MYC13" s="3496"/>
      <c r="MYD13" s="3496"/>
      <c r="MYE13" s="3496"/>
      <c r="MYF13" s="3496"/>
      <c r="MYG13" s="3496"/>
      <c r="MYH13" s="3496"/>
      <c r="MYI13" s="3496"/>
      <c r="MYJ13" s="3496"/>
      <c r="MYK13" s="3496"/>
      <c r="MYL13" s="3496"/>
      <c r="MYM13" s="3496"/>
      <c r="MYN13" s="3496"/>
      <c r="MYO13" s="3496"/>
      <c r="MYP13" s="3496"/>
      <c r="MYQ13" s="3496"/>
      <c r="MYR13" s="3496"/>
      <c r="MYS13" s="3496"/>
      <c r="MYT13" s="3496"/>
      <c r="MYU13" s="3496"/>
      <c r="MYV13" s="3496"/>
      <c r="MYW13" s="3496"/>
      <c r="MYX13" s="3496"/>
      <c r="MYY13" s="3496"/>
      <c r="MYZ13" s="3496"/>
      <c r="MZA13" s="3496"/>
      <c r="MZB13" s="3496"/>
      <c r="MZC13" s="3496"/>
      <c r="MZD13" s="3496"/>
      <c r="MZE13" s="3496"/>
      <c r="MZF13" s="3496"/>
      <c r="MZG13" s="3496"/>
      <c r="MZH13" s="3496"/>
      <c r="MZI13" s="3496"/>
      <c r="MZJ13" s="3496"/>
      <c r="MZK13" s="3496"/>
      <c r="MZL13" s="3496"/>
      <c r="MZM13" s="3496"/>
      <c r="MZN13" s="3496"/>
      <c r="MZO13" s="3496"/>
      <c r="MZP13" s="3496"/>
      <c r="MZQ13" s="3496"/>
      <c r="MZR13" s="3496"/>
      <c r="MZS13" s="3496"/>
      <c r="MZT13" s="3496"/>
      <c r="MZU13" s="3496"/>
      <c r="MZV13" s="3496"/>
      <c r="MZW13" s="3496"/>
      <c r="MZX13" s="3496"/>
      <c r="MZY13" s="3496"/>
      <c r="MZZ13" s="3496"/>
      <c r="NAA13" s="3496"/>
      <c r="NAB13" s="3496"/>
      <c r="NAC13" s="3496"/>
      <c r="NAD13" s="3496"/>
      <c r="NAE13" s="3496"/>
      <c r="NAF13" s="3496"/>
      <c r="NAG13" s="3496"/>
      <c r="NAH13" s="3496"/>
      <c r="NAI13" s="3496"/>
      <c r="NAJ13" s="3496"/>
      <c r="NAK13" s="3496"/>
      <c r="NAL13" s="3496"/>
      <c r="NAM13" s="3496"/>
      <c r="NAN13" s="3496"/>
      <c r="NAO13" s="3496"/>
      <c r="NAP13" s="3496"/>
      <c r="NAQ13" s="3496"/>
      <c r="NAR13" s="3496"/>
      <c r="NAS13" s="3496"/>
      <c r="NAT13" s="3496"/>
      <c r="NAU13" s="3496"/>
      <c r="NAV13" s="3496"/>
      <c r="NAW13" s="3496"/>
      <c r="NAX13" s="3496"/>
      <c r="NAY13" s="3496"/>
      <c r="NAZ13" s="3496"/>
      <c r="NBA13" s="3496"/>
      <c r="NBB13" s="3496"/>
      <c r="NBC13" s="3496"/>
      <c r="NBD13" s="3496"/>
      <c r="NBE13" s="3496"/>
      <c r="NBF13" s="3496"/>
      <c r="NBG13" s="3496"/>
      <c r="NBH13" s="3496"/>
      <c r="NBI13" s="3496"/>
      <c r="NBJ13" s="3496"/>
      <c r="NBK13" s="3496"/>
      <c r="NBL13" s="3496"/>
      <c r="NBM13" s="3496"/>
      <c r="NBN13" s="3496"/>
      <c r="NBO13" s="3496"/>
      <c r="NBP13" s="3496"/>
      <c r="NBQ13" s="3496"/>
      <c r="NBR13" s="3496"/>
      <c r="NBS13" s="3496"/>
      <c r="NBT13" s="3496"/>
      <c r="NBU13" s="3496"/>
      <c r="NBV13" s="3496"/>
      <c r="NBW13" s="3496"/>
      <c r="NBX13" s="3496"/>
      <c r="NBY13" s="3496"/>
      <c r="NBZ13" s="3496"/>
      <c r="NCA13" s="3496"/>
      <c r="NCB13" s="3496"/>
      <c r="NCC13" s="3496"/>
      <c r="NCD13" s="3496"/>
      <c r="NCE13" s="3496"/>
      <c r="NCF13" s="3496"/>
      <c r="NCG13" s="3496"/>
      <c r="NCH13" s="3496"/>
      <c r="NCI13" s="3496"/>
      <c r="NCJ13" s="3496"/>
      <c r="NCK13" s="3496"/>
      <c r="NCL13" s="3496"/>
      <c r="NCM13" s="3496"/>
      <c r="NCN13" s="3496"/>
      <c r="NCO13" s="3496"/>
      <c r="NCP13" s="3496"/>
      <c r="NCQ13" s="3496"/>
      <c r="NCR13" s="3496"/>
      <c r="NCS13" s="3496"/>
      <c r="NCT13" s="3496"/>
      <c r="NCU13" s="3496"/>
      <c r="NCV13" s="3496"/>
      <c r="NCW13" s="3496"/>
      <c r="NCX13" s="3496"/>
      <c r="NCY13" s="3496"/>
      <c r="NCZ13" s="3496"/>
      <c r="NDA13" s="3496"/>
      <c r="NDB13" s="3496"/>
      <c r="NDC13" s="3496"/>
      <c r="NDD13" s="3496"/>
      <c r="NDE13" s="3496"/>
      <c r="NDF13" s="3496"/>
      <c r="NDG13" s="3496"/>
      <c r="NDH13" s="3496"/>
      <c r="NDI13" s="3496"/>
      <c r="NDJ13" s="3496"/>
      <c r="NDK13" s="3496"/>
      <c r="NDL13" s="3496"/>
      <c r="NDM13" s="3496"/>
      <c r="NDN13" s="3496"/>
      <c r="NDO13" s="3496"/>
      <c r="NDP13" s="3496"/>
      <c r="NDQ13" s="3496"/>
      <c r="NDR13" s="3496"/>
      <c r="NDS13" s="3496"/>
      <c r="NDT13" s="3496"/>
      <c r="NDU13" s="3496"/>
      <c r="NDV13" s="3496"/>
      <c r="NDW13" s="3496"/>
      <c r="NDX13" s="3496"/>
      <c r="NDY13" s="3496"/>
      <c r="NDZ13" s="3496"/>
      <c r="NEA13" s="3496"/>
      <c r="NEB13" s="3496"/>
      <c r="NEC13" s="3496"/>
      <c r="NED13" s="3496"/>
      <c r="NEE13" s="3496"/>
      <c r="NEF13" s="3496"/>
      <c r="NEG13" s="3496"/>
      <c r="NEH13" s="3496"/>
      <c r="NEI13" s="3496"/>
      <c r="NEJ13" s="3496"/>
      <c r="NEK13" s="3496"/>
      <c r="NEL13" s="3496"/>
      <c r="NEM13" s="3496"/>
      <c r="NEN13" s="3496"/>
      <c r="NEO13" s="3496"/>
      <c r="NEP13" s="3496"/>
      <c r="NEQ13" s="3496"/>
      <c r="NER13" s="3496"/>
      <c r="NES13" s="3496"/>
      <c r="NET13" s="3496"/>
      <c r="NEU13" s="3496"/>
      <c r="NEV13" s="3496"/>
      <c r="NEW13" s="3496"/>
      <c r="NEX13" s="3496"/>
      <c r="NEY13" s="3496"/>
      <c r="NEZ13" s="3496"/>
      <c r="NFA13" s="3496"/>
      <c r="NFB13" s="3496"/>
      <c r="NFC13" s="3496"/>
      <c r="NFD13" s="3496"/>
      <c r="NFE13" s="3496"/>
      <c r="NFF13" s="3496"/>
      <c r="NFG13" s="3496"/>
      <c r="NFH13" s="3496"/>
      <c r="NFI13" s="3496"/>
      <c r="NFJ13" s="3496"/>
      <c r="NFK13" s="3496"/>
      <c r="NFL13" s="3496"/>
      <c r="NFM13" s="3496"/>
      <c r="NFN13" s="3496"/>
      <c r="NFO13" s="3496"/>
      <c r="NFP13" s="3496"/>
      <c r="NFQ13" s="3496"/>
      <c r="NFR13" s="3496"/>
      <c r="NFS13" s="3496"/>
      <c r="NFT13" s="3496"/>
      <c r="NFU13" s="3496"/>
      <c r="NFV13" s="3496"/>
      <c r="NFW13" s="3496"/>
      <c r="NFX13" s="3496"/>
      <c r="NFY13" s="3496"/>
      <c r="NFZ13" s="3496"/>
      <c r="NGA13" s="3496"/>
      <c r="NGB13" s="3496"/>
      <c r="NGC13" s="3496"/>
      <c r="NGD13" s="3496"/>
      <c r="NGE13" s="3496"/>
      <c r="NGF13" s="3496"/>
      <c r="NGG13" s="3496"/>
      <c r="NGH13" s="3496"/>
      <c r="NGI13" s="3496"/>
      <c r="NGJ13" s="3496"/>
      <c r="NGK13" s="3496"/>
      <c r="NGL13" s="3496"/>
      <c r="NGM13" s="3496"/>
      <c r="NGN13" s="3496"/>
      <c r="NGO13" s="3496"/>
      <c r="NGP13" s="3496"/>
      <c r="NGQ13" s="3496"/>
      <c r="NGR13" s="3496"/>
      <c r="NGS13" s="3496"/>
      <c r="NGT13" s="3496"/>
      <c r="NGU13" s="3496"/>
      <c r="NGV13" s="3496"/>
      <c r="NGW13" s="3496"/>
      <c r="NGX13" s="3496"/>
      <c r="NGY13" s="3496"/>
      <c r="NGZ13" s="3496"/>
      <c r="NHA13" s="3496"/>
      <c r="NHB13" s="3496"/>
      <c r="NHC13" s="3496"/>
      <c r="NHD13" s="3496"/>
      <c r="NHE13" s="3496"/>
      <c r="NHF13" s="3496"/>
      <c r="NHG13" s="3496"/>
      <c r="NHH13" s="3496"/>
      <c r="NHI13" s="3496"/>
      <c r="NHJ13" s="3496"/>
      <c r="NHK13" s="3496"/>
      <c r="NHL13" s="3496"/>
      <c r="NHM13" s="3496"/>
      <c r="NHN13" s="3496"/>
      <c r="NHO13" s="3496"/>
      <c r="NHP13" s="3496"/>
      <c r="NHQ13" s="3496"/>
      <c r="NHR13" s="3496"/>
      <c r="NHS13" s="3496"/>
      <c r="NHT13" s="3496"/>
      <c r="NHU13" s="3496"/>
      <c r="NHV13" s="3496"/>
      <c r="NHW13" s="3496"/>
      <c r="NHX13" s="3496"/>
      <c r="NHY13" s="3496"/>
      <c r="NHZ13" s="3496"/>
      <c r="NIA13" s="3496"/>
      <c r="NIB13" s="3496"/>
      <c r="NIC13" s="3496"/>
      <c r="NID13" s="3496"/>
      <c r="NIE13" s="3496"/>
      <c r="NIF13" s="3496"/>
      <c r="NIG13" s="3496"/>
      <c r="NIH13" s="3496"/>
      <c r="NII13" s="3496"/>
      <c r="NIJ13" s="3496"/>
      <c r="NIK13" s="3496"/>
      <c r="NIL13" s="3496"/>
      <c r="NIM13" s="3496"/>
      <c r="NIN13" s="3496"/>
      <c r="NIO13" s="3496"/>
      <c r="NIP13" s="3496"/>
      <c r="NIQ13" s="3496"/>
      <c r="NIR13" s="3496"/>
      <c r="NIS13" s="3496"/>
      <c r="NIT13" s="3496"/>
      <c r="NIU13" s="3496"/>
      <c r="NIV13" s="3496"/>
      <c r="NIW13" s="3496"/>
      <c r="NIX13" s="3496"/>
      <c r="NIY13" s="3496"/>
      <c r="NIZ13" s="3496"/>
      <c r="NJA13" s="3496"/>
      <c r="NJB13" s="3496"/>
      <c r="NJC13" s="3496"/>
      <c r="NJD13" s="3496"/>
      <c r="NJE13" s="3496"/>
      <c r="NJF13" s="3496"/>
      <c r="NJG13" s="3496"/>
      <c r="NJH13" s="3496"/>
      <c r="NJI13" s="3496"/>
      <c r="NJJ13" s="3496"/>
      <c r="NJK13" s="3496"/>
      <c r="NJL13" s="3496"/>
      <c r="NJM13" s="3496"/>
      <c r="NJN13" s="3496"/>
      <c r="NJO13" s="3496"/>
      <c r="NJP13" s="3496"/>
      <c r="NJQ13" s="3496"/>
      <c r="NJR13" s="3496"/>
      <c r="NJS13" s="3496"/>
      <c r="NJT13" s="3496"/>
      <c r="NJU13" s="3496"/>
      <c r="NJV13" s="3496"/>
      <c r="NJW13" s="3496"/>
      <c r="NJX13" s="3496"/>
      <c r="NJY13" s="3496"/>
      <c r="NJZ13" s="3496"/>
      <c r="NKA13" s="3496"/>
      <c r="NKB13" s="3496"/>
      <c r="NKC13" s="3496"/>
      <c r="NKD13" s="3496"/>
      <c r="NKE13" s="3496"/>
      <c r="NKF13" s="3496"/>
      <c r="NKG13" s="3496"/>
      <c r="NKH13" s="3496"/>
      <c r="NKI13" s="3496"/>
      <c r="NKJ13" s="3496"/>
      <c r="NKK13" s="3496"/>
      <c r="NKL13" s="3496"/>
      <c r="NKM13" s="3496"/>
      <c r="NKN13" s="3496"/>
      <c r="NKO13" s="3496"/>
      <c r="NKP13" s="3496"/>
      <c r="NKQ13" s="3496"/>
      <c r="NKR13" s="3496"/>
      <c r="NKS13" s="3496"/>
      <c r="NKT13" s="3496"/>
      <c r="NKU13" s="3496"/>
      <c r="NKV13" s="3496"/>
      <c r="NKW13" s="3496"/>
      <c r="NKX13" s="3496"/>
      <c r="NKY13" s="3496"/>
      <c r="NKZ13" s="3496"/>
      <c r="NLA13" s="3496"/>
      <c r="NLB13" s="3496"/>
      <c r="NLC13" s="3496"/>
      <c r="NLD13" s="3496"/>
      <c r="NLE13" s="3496"/>
      <c r="NLF13" s="3496"/>
      <c r="NLG13" s="3496"/>
      <c r="NLH13" s="3496"/>
      <c r="NLI13" s="3496"/>
      <c r="NLJ13" s="3496"/>
      <c r="NLK13" s="3496"/>
      <c r="NLL13" s="3496"/>
      <c r="NLM13" s="3496"/>
      <c r="NLN13" s="3496"/>
      <c r="NLO13" s="3496"/>
      <c r="NLP13" s="3496"/>
      <c r="NLQ13" s="3496"/>
      <c r="NLR13" s="3496"/>
      <c r="NLS13" s="3496"/>
      <c r="NLT13" s="3496"/>
      <c r="NLU13" s="3496"/>
      <c r="NLV13" s="3496"/>
      <c r="NLW13" s="3496"/>
      <c r="NLX13" s="3496"/>
      <c r="NLY13" s="3496"/>
      <c r="NLZ13" s="3496"/>
      <c r="NMA13" s="3496"/>
      <c r="NMB13" s="3496"/>
      <c r="NMC13" s="3496"/>
      <c r="NMD13" s="3496"/>
      <c r="NME13" s="3496"/>
      <c r="NMF13" s="3496"/>
      <c r="NMG13" s="3496"/>
      <c r="NMH13" s="3496"/>
      <c r="NMI13" s="3496"/>
      <c r="NMJ13" s="3496"/>
      <c r="NMK13" s="3496"/>
      <c r="NML13" s="3496"/>
      <c r="NMM13" s="3496"/>
      <c r="NMN13" s="3496"/>
      <c r="NMO13" s="3496"/>
      <c r="NMP13" s="3496"/>
      <c r="NMQ13" s="3496"/>
      <c r="NMR13" s="3496"/>
      <c r="NMS13" s="3496"/>
      <c r="NMT13" s="3496"/>
      <c r="NMU13" s="3496"/>
      <c r="NMV13" s="3496"/>
      <c r="NMW13" s="3496"/>
      <c r="NMX13" s="3496"/>
      <c r="NMY13" s="3496"/>
      <c r="NMZ13" s="3496"/>
      <c r="NNA13" s="3496"/>
      <c r="NNB13" s="3496"/>
      <c r="NNC13" s="3496"/>
      <c r="NND13" s="3496"/>
      <c r="NNE13" s="3496"/>
      <c r="NNF13" s="3496"/>
      <c r="NNG13" s="3496"/>
      <c r="NNH13" s="3496"/>
      <c r="NNI13" s="3496"/>
      <c r="NNJ13" s="3496"/>
      <c r="NNK13" s="3496"/>
      <c r="NNL13" s="3496"/>
      <c r="NNM13" s="3496"/>
      <c r="NNN13" s="3496"/>
      <c r="NNO13" s="3496"/>
      <c r="NNP13" s="3496"/>
      <c r="NNQ13" s="3496"/>
      <c r="NNR13" s="3496"/>
      <c r="NNS13" s="3496"/>
      <c r="NNT13" s="3496"/>
      <c r="NNU13" s="3496"/>
      <c r="NNV13" s="3496"/>
      <c r="NNW13" s="3496"/>
      <c r="NNX13" s="3496"/>
      <c r="NNY13" s="3496"/>
      <c r="NNZ13" s="3496"/>
      <c r="NOA13" s="3496"/>
      <c r="NOB13" s="3496"/>
      <c r="NOC13" s="3496"/>
      <c r="NOD13" s="3496"/>
      <c r="NOE13" s="3496"/>
      <c r="NOF13" s="3496"/>
      <c r="NOG13" s="3496"/>
      <c r="NOH13" s="3496"/>
      <c r="NOI13" s="3496"/>
      <c r="NOJ13" s="3496"/>
      <c r="NOK13" s="3496"/>
      <c r="NOL13" s="3496"/>
      <c r="NOM13" s="3496"/>
      <c r="NON13" s="3496"/>
      <c r="NOO13" s="3496"/>
      <c r="NOP13" s="3496"/>
      <c r="NOQ13" s="3496"/>
      <c r="NOR13" s="3496"/>
      <c r="NOS13" s="3496"/>
      <c r="NOT13" s="3496"/>
      <c r="NOU13" s="3496"/>
      <c r="NOV13" s="3496"/>
      <c r="NOW13" s="3496"/>
      <c r="NOX13" s="3496"/>
      <c r="NOY13" s="3496"/>
      <c r="NOZ13" s="3496"/>
      <c r="NPA13" s="3496"/>
      <c r="NPB13" s="3496"/>
      <c r="NPC13" s="3496"/>
      <c r="NPD13" s="3496"/>
      <c r="NPE13" s="3496"/>
      <c r="NPF13" s="3496"/>
      <c r="NPG13" s="3496"/>
      <c r="NPH13" s="3496"/>
      <c r="NPI13" s="3496"/>
      <c r="NPJ13" s="3496"/>
      <c r="NPK13" s="3496"/>
      <c r="NPL13" s="3496"/>
      <c r="NPM13" s="3496"/>
      <c r="NPN13" s="3496"/>
      <c r="NPO13" s="3496"/>
      <c r="NPP13" s="3496"/>
      <c r="NPQ13" s="3496"/>
      <c r="NPR13" s="3496"/>
      <c r="NPS13" s="3496"/>
      <c r="NPT13" s="3496"/>
      <c r="NPU13" s="3496"/>
      <c r="NPV13" s="3496"/>
      <c r="NPW13" s="3496"/>
      <c r="NPX13" s="3496"/>
      <c r="NPY13" s="3496"/>
      <c r="NPZ13" s="3496"/>
      <c r="NQA13" s="3496"/>
      <c r="NQB13" s="3496"/>
      <c r="NQC13" s="3496"/>
      <c r="NQD13" s="3496"/>
      <c r="NQE13" s="3496"/>
      <c r="NQF13" s="3496"/>
      <c r="NQG13" s="3496"/>
      <c r="NQH13" s="3496"/>
      <c r="NQI13" s="3496"/>
      <c r="NQJ13" s="3496"/>
      <c r="NQK13" s="3496"/>
      <c r="NQL13" s="3496"/>
      <c r="NQM13" s="3496"/>
      <c r="NQN13" s="3496"/>
      <c r="NQO13" s="3496"/>
      <c r="NQP13" s="3496"/>
      <c r="NQQ13" s="3496"/>
      <c r="NQR13" s="3496"/>
      <c r="NQS13" s="3496"/>
      <c r="NQT13" s="3496"/>
      <c r="NQU13" s="3496"/>
      <c r="NQV13" s="3496"/>
      <c r="NQW13" s="3496"/>
      <c r="NQX13" s="3496"/>
      <c r="NQY13" s="3496"/>
      <c r="NQZ13" s="3496"/>
      <c r="NRA13" s="3496"/>
      <c r="NRB13" s="3496"/>
      <c r="NRC13" s="3496"/>
      <c r="NRD13" s="3496"/>
      <c r="NRE13" s="3496"/>
      <c r="NRF13" s="3496"/>
      <c r="NRG13" s="3496"/>
      <c r="NRH13" s="3496"/>
      <c r="NRI13" s="3496"/>
      <c r="NRJ13" s="3496"/>
      <c r="NRK13" s="3496"/>
      <c r="NRL13" s="3496"/>
      <c r="NRM13" s="3496"/>
      <c r="NRN13" s="3496"/>
      <c r="NRO13" s="3496"/>
      <c r="NRP13" s="3496"/>
      <c r="NRQ13" s="3496"/>
      <c r="NRR13" s="3496"/>
      <c r="NRS13" s="3496"/>
      <c r="NRT13" s="3496"/>
      <c r="NRU13" s="3496"/>
      <c r="NRV13" s="3496"/>
      <c r="NRW13" s="3496"/>
      <c r="NRX13" s="3496"/>
      <c r="NRY13" s="3496"/>
      <c r="NRZ13" s="3496"/>
      <c r="NSA13" s="3496"/>
      <c r="NSB13" s="3496"/>
      <c r="NSC13" s="3496"/>
      <c r="NSD13" s="3496"/>
      <c r="NSE13" s="3496"/>
      <c r="NSF13" s="3496"/>
      <c r="NSG13" s="3496"/>
      <c r="NSH13" s="3496"/>
      <c r="NSI13" s="3496"/>
      <c r="NSJ13" s="3496"/>
      <c r="NSK13" s="3496"/>
      <c r="NSL13" s="3496"/>
      <c r="NSM13" s="3496"/>
      <c r="NSN13" s="3496"/>
      <c r="NSO13" s="3496"/>
      <c r="NSP13" s="3496"/>
      <c r="NSQ13" s="3496"/>
      <c r="NSR13" s="3496"/>
      <c r="NSS13" s="3496"/>
      <c r="NST13" s="3496"/>
      <c r="NSU13" s="3496"/>
      <c r="NSV13" s="3496"/>
      <c r="NSW13" s="3496"/>
      <c r="NSX13" s="3496"/>
      <c r="NSY13" s="3496"/>
      <c r="NSZ13" s="3496"/>
      <c r="NTA13" s="3496"/>
      <c r="NTB13" s="3496"/>
      <c r="NTC13" s="3496"/>
      <c r="NTD13" s="3496"/>
      <c r="NTE13" s="3496"/>
      <c r="NTF13" s="3496"/>
      <c r="NTG13" s="3496"/>
      <c r="NTH13" s="3496"/>
      <c r="NTI13" s="3496"/>
      <c r="NTJ13" s="3496"/>
      <c r="NTK13" s="3496"/>
      <c r="NTL13" s="3496"/>
      <c r="NTM13" s="3496"/>
      <c r="NTN13" s="3496"/>
      <c r="NTO13" s="3496"/>
      <c r="NTP13" s="3496"/>
      <c r="NTQ13" s="3496"/>
      <c r="NTR13" s="3496"/>
      <c r="NTS13" s="3496"/>
      <c r="NTT13" s="3496"/>
      <c r="NTU13" s="3496"/>
      <c r="NTV13" s="3496"/>
      <c r="NTW13" s="3496"/>
      <c r="NTX13" s="3496"/>
      <c r="NTY13" s="3496"/>
      <c r="NTZ13" s="3496"/>
      <c r="NUA13" s="3496"/>
      <c r="NUB13" s="3496"/>
      <c r="NUC13" s="3496"/>
      <c r="NUD13" s="3496"/>
      <c r="NUE13" s="3496"/>
      <c r="NUF13" s="3496"/>
      <c r="NUG13" s="3496"/>
      <c r="NUH13" s="3496"/>
      <c r="NUI13" s="3496"/>
      <c r="NUJ13" s="3496"/>
      <c r="NUK13" s="3496"/>
      <c r="NUL13" s="3496"/>
      <c r="NUM13" s="3496"/>
      <c r="NUN13" s="3496"/>
      <c r="NUO13" s="3496"/>
      <c r="NUP13" s="3496"/>
      <c r="NUQ13" s="3496"/>
      <c r="NUR13" s="3496"/>
      <c r="NUS13" s="3496"/>
      <c r="NUT13" s="3496"/>
      <c r="NUU13" s="3496"/>
      <c r="NUV13" s="3496"/>
      <c r="NUW13" s="3496"/>
      <c r="NUX13" s="3496"/>
      <c r="NUY13" s="3496"/>
      <c r="NUZ13" s="3496"/>
      <c r="NVA13" s="3496"/>
      <c r="NVB13" s="3496"/>
      <c r="NVC13" s="3496"/>
      <c r="NVD13" s="3496"/>
      <c r="NVE13" s="3496"/>
      <c r="NVF13" s="3496"/>
      <c r="NVG13" s="3496"/>
      <c r="NVH13" s="3496"/>
      <c r="NVI13" s="3496"/>
      <c r="NVJ13" s="3496"/>
      <c r="NVK13" s="3496"/>
      <c r="NVL13" s="3496"/>
      <c r="NVM13" s="3496"/>
      <c r="NVN13" s="3496"/>
      <c r="NVO13" s="3496"/>
      <c r="NVP13" s="3496"/>
      <c r="NVQ13" s="3496"/>
      <c r="NVR13" s="3496"/>
      <c r="NVS13" s="3496"/>
      <c r="NVT13" s="3496"/>
      <c r="NVU13" s="3496"/>
      <c r="NVV13" s="3496"/>
      <c r="NVW13" s="3496"/>
      <c r="NVX13" s="3496"/>
      <c r="NVY13" s="3496"/>
      <c r="NVZ13" s="3496"/>
      <c r="NWA13" s="3496"/>
      <c r="NWB13" s="3496"/>
      <c r="NWC13" s="3496"/>
      <c r="NWD13" s="3496"/>
      <c r="NWE13" s="3496"/>
      <c r="NWF13" s="3496"/>
      <c r="NWG13" s="3496"/>
      <c r="NWH13" s="3496"/>
      <c r="NWI13" s="3496"/>
      <c r="NWJ13" s="3496"/>
      <c r="NWK13" s="3496"/>
      <c r="NWL13" s="3496"/>
      <c r="NWM13" s="3496"/>
      <c r="NWN13" s="3496"/>
      <c r="NWO13" s="3496"/>
      <c r="NWP13" s="3496"/>
      <c r="NWQ13" s="3496"/>
      <c r="NWR13" s="3496"/>
      <c r="NWS13" s="3496"/>
      <c r="NWT13" s="3496"/>
      <c r="NWU13" s="3496"/>
      <c r="NWV13" s="3496"/>
      <c r="NWW13" s="3496"/>
      <c r="NWX13" s="3496"/>
      <c r="NWY13" s="3496"/>
      <c r="NWZ13" s="3496"/>
      <c r="NXA13" s="3496"/>
      <c r="NXB13" s="3496"/>
      <c r="NXC13" s="3496"/>
      <c r="NXD13" s="3496"/>
      <c r="NXE13" s="3496"/>
      <c r="NXF13" s="3496"/>
      <c r="NXG13" s="3496"/>
      <c r="NXH13" s="3496"/>
      <c r="NXI13" s="3496"/>
      <c r="NXJ13" s="3496"/>
      <c r="NXK13" s="3496"/>
      <c r="NXL13" s="3496"/>
      <c r="NXM13" s="3496"/>
      <c r="NXN13" s="3496"/>
      <c r="NXO13" s="3496"/>
      <c r="NXP13" s="3496"/>
      <c r="NXQ13" s="3496"/>
      <c r="NXR13" s="3496"/>
      <c r="NXS13" s="3496"/>
      <c r="NXT13" s="3496"/>
      <c r="NXU13" s="3496"/>
      <c r="NXV13" s="3496"/>
      <c r="NXW13" s="3496"/>
      <c r="NXX13" s="3496"/>
      <c r="NXY13" s="3496"/>
      <c r="NXZ13" s="3496"/>
      <c r="NYA13" s="3496"/>
      <c r="NYB13" s="3496"/>
      <c r="NYC13" s="3496"/>
      <c r="NYD13" s="3496"/>
      <c r="NYE13" s="3496"/>
      <c r="NYF13" s="3496"/>
      <c r="NYG13" s="3496"/>
      <c r="NYH13" s="3496"/>
      <c r="NYI13" s="3496"/>
      <c r="NYJ13" s="3496"/>
      <c r="NYK13" s="3496"/>
      <c r="NYL13" s="3496"/>
      <c r="NYM13" s="3496"/>
      <c r="NYN13" s="3496"/>
      <c r="NYO13" s="3496"/>
      <c r="NYP13" s="3496"/>
      <c r="NYQ13" s="3496"/>
      <c r="NYR13" s="3496"/>
      <c r="NYS13" s="3496"/>
      <c r="NYT13" s="3496"/>
      <c r="NYU13" s="3496"/>
      <c r="NYV13" s="3496"/>
      <c r="NYW13" s="3496"/>
      <c r="NYX13" s="3496"/>
      <c r="NYY13" s="3496"/>
      <c r="NYZ13" s="3496"/>
      <c r="NZA13" s="3496"/>
      <c r="NZB13" s="3496"/>
      <c r="NZC13" s="3496"/>
      <c r="NZD13" s="3496"/>
      <c r="NZE13" s="3496"/>
      <c r="NZF13" s="3496"/>
      <c r="NZG13" s="3496"/>
      <c r="NZH13" s="3496"/>
      <c r="NZI13" s="3496"/>
      <c r="NZJ13" s="3496"/>
      <c r="NZK13" s="3496"/>
      <c r="NZL13" s="3496"/>
      <c r="NZM13" s="3496"/>
      <c r="NZN13" s="3496"/>
      <c r="NZO13" s="3496"/>
      <c r="NZP13" s="3496"/>
      <c r="NZQ13" s="3496"/>
      <c r="NZR13" s="3496"/>
      <c r="NZS13" s="3496"/>
      <c r="NZT13" s="3496"/>
      <c r="NZU13" s="3496"/>
      <c r="NZV13" s="3496"/>
      <c r="NZW13" s="3496"/>
      <c r="NZX13" s="3496"/>
      <c r="NZY13" s="3496"/>
      <c r="NZZ13" s="3496"/>
      <c r="OAA13" s="3496"/>
      <c r="OAB13" s="3496"/>
      <c r="OAC13" s="3496"/>
      <c r="OAD13" s="3496"/>
      <c r="OAE13" s="3496"/>
      <c r="OAF13" s="3496"/>
      <c r="OAG13" s="3496"/>
      <c r="OAH13" s="3496"/>
      <c r="OAI13" s="3496"/>
      <c r="OAJ13" s="3496"/>
      <c r="OAK13" s="3496"/>
      <c r="OAL13" s="3496"/>
      <c r="OAM13" s="3496"/>
      <c r="OAN13" s="3496"/>
      <c r="OAO13" s="3496"/>
      <c r="OAP13" s="3496"/>
      <c r="OAQ13" s="3496"/>
      <c r="OAR13" s="3496"/>
      <c r="OAS13" s="3496"/>
      <c r="OAT13" s="3496"/>
      <c r="OAU13" s="3496"/>
      <c r="OAV13" s="3496"/>
      <c r="OAW13" s="3496"/>
      <c r="OAX13" s="3496"/>
      <c r="OAY13" s="3496"/>
      <c r="OAZ13" s="3496"/>
      <c r="OBA13" s="3496"/>
      <c r="OBB13" s="3496"/>
      <c r="OBC13" s="3496"/>
      <c r="OBD13" s="3496"/>
      <c r="OBE13" s="3496"/>
      <c r="OBF13" s="3496"/>
      <c r="OBG13" s="3496"/>
      <c r="OBH13" s="3496"/>
      <c r="OBI13" s="3496"/>
      <c r="OBJ13" s="3496"/>
      <c r="OBK13" s="3496"/>
      <c r="OBL13" s="3496"/>
      <c r="OBM13" s="3496"/>
      <c r="OBN13" s="3496"/>
      <c r="OBO13" s="3496"/>
      <c r="OBP13" s="3496"/>
      <c r="OBQ13" s="3496"/>
      <c r="OBR13" s="3496"/>
      <c r="OBS13" s="3496"/>
      <c r="OBT13" s="3496"/>
      <c r="OBU13" s="3496"/>
      <c r="OBV13" s="3496"/>
      <c r="OBW13" s="3496"/>
      <c r="OBX13" s="3496"/>
      <c r="OBY13" s="3496"/>
      <c r="OBZ13" s="3496"/>
      <c r="OCA13" s="3496"/>
      <c r="OCB13" s="3496"/>
      <c r="OCC13" s="3496"/>
      <c r="OCD13" s="3496"/>
      <c r="OCE13" s="3496"/>
      <c r="OCF13" s="3496"/>
      <c r="OCG13" s="3496"/>
      <c r="OCH13" s="3496"/>
      <c r="OCI13" s="3496"/>
      <c r="OCJ13" s="3496"/>
      <c r="OCK13" s="3496"/>
      <c r="OCL13" s="3496"/>
      <c r="OCM13" s="3496"/>
      <c r="OCN13" s="3496"/>
      <c r="OCO13" s="3496"/>
      <c r="OCP13" s="3496"/>
      <c r="OCQ13" s="3496"/>
      <c r="OCR13" s="3496"/>
      <c r="OCS13" s="3496"/>
      <c r="OCT13" s="3496"/>
      <c r="OCU13" s="3496"/>
      <c r="OCV13" s="3496"/>
      <c r="OCW13" s="3496"/>
      <c r="OCX13" s="3496"/>
      <c r="OCY13" s="3496"/>
      <c r="OCZ13" s="3496"/>
      <c r="ODA13" s="3496"/>
      <c r="ODB13" s="3496"/>
      <c r="ODC13" s="3496"/>
      <c r="ODD13" s="3496"/>
      <c r="ODE13" s="3496"/>
      <c r="ODF13" s="3496"/>
      <c r="ODG13" s="3496"/>
      <c r="ODH13" s="3496"/>
      <c r="ODI13" s="3496"/>
      <c r="ODJ13" s="3496"/>
      <c r="ODK13" s="3496"/>
      <c r="ODL13" s="3496"/>
      <c r="ODM13" s="3496"/>
      <c r="ODN13" s="3496"/>
      <c r="ODO13" s="3496"/>
      <c r="ODP13" s="3496"/>
      <c r="ODQ13" s="3496"/>
      <c r="ODR13" s="3496"/>
      <c r="ODS13" s="3496"/>
      <c r="ODT13" s="3496"/>
      <c r="ODU13" s="3496"/>
      <c r="ODV13" s="3496"/>
      <c r="ODW13" s="3496"/>
      <c r="ODX13" s="3496"/>
      <c r="ODY13" s="3496"/>
      <c r="ODZ13" s="3496"/>
      <c r="OEA13" s="3496"/>
      <c r="OEB13" s="3496"/>
      <c r="OEC13" s="3496"/>
      <c r="OED13" s="3496"/>
      <c r="OEE13" s="3496"/>
      <c r="OEF13" s="3496"/>
      <c r="OEG13" s="3496"/>
      <c r="OEH13" s="3496"/>
      <c r="OEI13" s="3496"/>
      <c r="OEJ13" s="3496"/>
      <c r="OEK13" s="3496"/>
      <c r="OEL13" s="3496"/>
      <c r="OEM13" s="3496"/>
      <c r="OEN13" s="3496"/>
      <c r="OEO13" s="3496"/>
      <c r="OEP13" s="3496"/>
      <c r="OEQ13" s="3496"/>
      <c r="OER13" s="3496"/>
      <c r="OES13" s="3496"/>
      <c r="OET13" s="3496"/>
      <c r="OEU13" s="3496"/>
      <c r="OEV13" s="3496"/>
      <c r="OEW13" s="3496"/>
      <c r="OEX13" s="3496"/>
      <c r="OEY13" s="3496"/>
      <c r="OEZ13" s="3496"/>
      <c r="OFA13" s="3496"/>
      <c r="OFB13" s="3496"/>
      <c r="OFC13" s="3496"/>
      <c r="OFD13" s="3496"/>
      <c r="OFE13" s="3496"/>
      <c r="OFF13" s="3496"/>
      <c r="OFG13" s="3496"/>
      <c r="OFH13" s="3496"/>
      <c r="OFI13" s="3496"/>
      <c r="OFJ13" s="3496"/>
      <c r="OFK13" s="3496"/>
      <c r="OFL13" s="3496"/>
      <c r="OFM13" s="3496"/>
      <c r="OFN13" s="3496"/>
      <c r="OFO13" s="3496"/>
      <c r="OFP13" s="3496"/>
      <c r="OFQ13" s="3496"/>
      <c r="OFR13" s="3496"/>
      <c r="OFS13" s="3496"/>
      <c r="OFT13" s="3496"/>
      <c r="OFU13" s="3496"/>
      <c r="OFV13" s="3496"/>
      <c r="OFW13" s="3496"/>
      <c r="OFX13" s="3496"/>
      <c r="OFY13" s="3496"/>
      <c r="OFZ13" s="3496"/>
      <c r="OGA13" s="3496"/>
      <c r="OGB13" s="3496"/>
      <c r="OGC13" s="3496"/>
      <c r="OGD13" s="3496"/>
      <c r="OGE13" s="3496"/>
      <c r="OGF13" s="3496"/>
      <c r="OGG13" s="3496"/>
      <c r="OGH13" s="3496"/>
      <c r="OGI13" s="3496"/>
      <c r="OGJ13" s="3496"/>
      <c r="OGK13" s="3496"/>
      <c r="OGL13" s="3496"/>
      <c r="OGM13" s="3496"/>
      <c r="OGN13" s="3496"/>
      <c r="OGO13" s="3496"/>
      <c r="OGP13" s="3496"/>
      <c r="OGQ13" s="3496"/>
      <c r="OGR13" s="3496"/>
      <c r="OGS13" s="3496"/>
      <c r="OGT13" s="3496"/>
      <c r="OGU13" s="3496"/>
      <c r="OGV13" s="3496"/>
      <c r="OGW13" s="3496"/>
      <c r="OGX13" s="3496"/>
      <c r="OGY13" s="3496"/>
      <c r="OGZ13" s="3496"/>
      <c r="OHA13" s="3496"/>
      <c r="OHB13" s="3496"/>
      <c r="OHC13" s="3496"/>
      <c r="OHD13" s="3496"/>
      <c r="OHE13" s="3496"/>
      <c r="OHF13" s="3496"/>
      <c r="OHG13" s="3496"/>
      <c r="OHH13" s="3496"/>
      <c r="OHI13" s="3496"/>
      <c r="OHJ13" s="3496"/>
      <c r="OHK13" s="3496"/>
      <c r="OHL13" s="3496"/>
      <c r="OHM13" s="3496"/>
      <c r="OHN13" s="3496"/>
      <c r="OHO13" s="3496"/>
      <c r="OHP13" s="3496"/>
      <c r="OHQ13" s="3496"/>
      <c r="OHR13" s="3496"/>
      <c r="OHS13" s="3496"/>
      <c r="OHT13" s="3496"/>
      <c r="OHU13" s="3496"/>
      <c r="OHV13" s="3496"/>
      <c r="OHW13" s="3496"/>
      <c r="OHX13" s="3496"/>
      <c r="OHY13" s="3496"/>
      <c r="OHZ13" s="3496"/>
      <c r="OIA13" s="3496"/>
      <c r="OIB13" s="3496"/>
      <c r="OIC13" s="3496"/>
      <c r="OID13" s="3496"/>
      <c r="OIE13" s="3496"/>
      <c r="OIF13" s="3496"/>
      <c r="OIG13" s="3496"/>
      <c r="OIH13" s="3496"/>
      <c r="OII13" s="3496"/>
      <c r="OIJ13" s="3496"/>
      <c r="OIK13" s="3496"/>
      <c r="OIL13" s="3496"/>
      <c r="OIM13" s="3496"/>
      <c r="OIN13" s="3496"/>
      <c r="OIO13" s="3496"/>
      <c r="OIP13" s="3496"/>
      <c r="OIQ13" s="3496"/>
      <c r="OIR13" s="3496"/>
      <c r="OIS13" s="3496"/>
      <c r="OIT13" s="3496"/>
      <c r="OIU13" s="3496"/>
      <c r="OIV13" s="3496"/>
      <c r="OIW13" s="3496"/>
      <c r="OIX13" s="3496"/>
      <c r="OIY13" s="3496"/>
      <c r="OIZ13" s="3496"/>
      <c r="OJA13" s="3496"/>
      <c r="OJB13" s="3496"/>
      <c r="OJC13" s="3496"/>
      <c r="OJD13" s="3496"/>
      <c r="OJE13" s="3496"/>
      <c r="OJF13" s="3496"/>
      <c r="OJG13" s="3496"/>
      <c r="OJH13" s="3496"/>
      <c r="OJI13" s="3496"/>
      <c r="OJJ13" s="3496"/>
      <c r="OJK13" s="3496"/>
      <c r="OJL13" s="3496"/>
      <c r="OJM13" s="3496"/>
      <c r="OJN13" s="3496"/>
      <c r="OJO13" s="3496"/>
      <c r="OJP13" s="3496"/>
      <c r="OJQ13" s="3496"/>
      <c r="OJR13" s="3496"/>
      <c r="OJS13" s="3496"/>
      <c r="OJT13" s="3496"/>
      <c r="OJU13" s="3496"/>
      <c r="OJV13" s="3496"/>
      <c r="OJW13" s="3496"/>
      <c r="OJX13" s="3496"/>
      <c r="OJY13" s="3496"/>
      <c r="OJZ13" s="3496"/>
      <c r="OKA13" s="3496"/>
      <c r="OKB13" s="3496"/>
      <c r="OKC13" s="3496"/>
      <c r="OKD13" s="3496"/>
      <c r="OKE13" s="3496"/>
      <c r="OKF13" s="3496"/>
      <c r="OKG13" s="3496"/>
      <c r="OKH13" s="3496"/>
      <c r="OKI13" s="3496"/>
      <c r="OKJ13" s="3496"/>
      <c r="OKK13" s="3496"/>
      <c r="OKL13" s="3496"/>
      <c r="OKM13" s="3496"/>
      <c r="OKN13" s="3496"/>
      <c r="OKO13" s="3496"/>
      <c r="OKP13" s="3496"/>
      <c r="OKQ13" s="3496"/>
      <c r="OKR13" s="3496"/>
      <c r="OKS13" s="3496"/>
      <c r="OKT13" s="3496"/>
      <c r="OKU13" s="3496"/>
      <c r="OKV13" s="3496"/>
      <c r="OKW13" s="3496"/>
      <c r="OKX13" s="3496"/>
      <c r="OKY13" s="3496"/>
      <c r="OKZ13" s="3496"/>
      <c r="OLA13" s="3496"/>
      <c r="OLB13" s="3496"/>
      <c r="OLC13" s="3496"/>
      <c r="OLD13" s="3496"/>
      <c r="OLE13" s="3496"/>
      <c r="OLF13" s="3496"/>
      <c r="OLG13" s="3496"/>
      <c r="OLH13" s="3496"/>
      <c r="OLI13" s="3496"/>
      <c r="OLJ13" s="3496"/>
      <c r="OLK13" s="3496"/>
      <c r="OLL13" s="3496"/>
      <c r="OLM13" s="3496"/>
      <c r="OLN13" s="3496"/>
      <c r="OLO13" s="3496"/>
      <c r="OLP13" s="3496"/>
      <c r="OLQ13" s="3496"/>
      <c r="OLR13" s="3496"/>
      <c r="OLS13" s="3496"/>
      <c r="OLT13" s="3496"/>
      <c r="OLU13" s="3496"/>
      <c r="OLV13" s="3496"/>
      <c r="OLW13" s="3496"/>
      <c r="OLX13" s="3496"/>
      <c r="OLY13" s="3496"/>
      <c r="OLZ13" s="3496"/>
      <c r="OMA13" s="3496"/>
      <c r="OMB13" s="3496"/>
      <c r="OMC13" s="3496"/>
      <c r="OMD13" s="3496"/>
      <c r="OME13" s="3496"/>
      <c r="OMF13" s="3496"/>
      <c r="OMG13" s="3496"/>
      <c r="OMH13" s="3496"/>
      <c r="OMI13" s="3496"/>
      <c r="OMJ13" s="3496"/>
      <c r="OMK13" s="3496"/>
      <c r="OML13" s="3496"/>
      <c r="OMM13" s="3496"/>
      <c r="OMN13" s="3496"/>
      <c r="OMO13" s="3496"/>
      <c r="OMP13" s="3496"/>
      <c r="OMQ13" s="3496"/>
      <c r="OMR13" s="3496"/>
      <c r="OMS13" s="3496"/>
      <c r="OMT13" s="3496"/>
      <c r="OMU13" s="3496"/>
      <c r="OMV13" s="3496"/>
      <c r="OMW13" s="3496"/>
      <c r="OMX13" s="3496"/>
      <c r="OMY13" s="3496"/>
      <c r="OMZ13" s="3496"/>
      <c r="ONA13" s="3496"/>
      <c r="ONB13" s="3496"/>
      <c r="ONC13" s="3496"/>
      <c r="OND13" s="3496"/>
      <c r="ONE13" s="3496"/>
      <c r="ONF13" s="3496"/>
      <c r="ONG13" s="3496"/>
      <c r="ONH13" s="3496"/>
      <c r="ONI13" s="3496"/>
      <c r="ONJ13" s="3496"/>
      <c r="ONK13" s="3496"/>
      <c r="ONL13" s="3496"/>
      <c r="ONM13" s="3496"/>
      <c r="ONN13" s="3496"/>
      <c r="ONO13" s="3496"/>
      <c r="ONP13" s="3496"/>
      <c r="ONQ13" s="3496"/>
      <c r="ONR13" s="3496"/>
      <c r="ONS13" s="3496"/>
      <c r="ONT13" s="3496"/>
      <c r="ONU13" s="3496"/>
      <c r="ONV13" s="3496"/>
      <c r="ONW13" s="3496"/>
      <c r="ONX13" s="3496"/>
      <c r="ONY13" s="3496"/>
      <c r="ONZ13" s="3496"/>
      <c r="OOA13" s="3496"/>
      <c r="OOB13" s="3496"/>
      <c r="OOC13" s="3496"/>
      <c r="OOD13" s="3496"/>
      <c r="OOE13" s="3496"/>
      <c r="OOF13" s="3496"/>
      <c r="OOG13" s="3496"/>
      <c r="OOH13" s="3496"/>
      <c r="OOI13" s="3496"/>
      <c r="OOJ13" s="3496"/>
      <c r="OOK13" s="3496"/>
      <c r="OOL13" s="3496"/>
      <c r="OOM13" s="3496"/>
      <c r="OON13" s="3496"/>
      <c r="OOO13" s="3496"/>
      <c r="OOP13" s="3496"/>
      <c r="OOQ13" s="3496"/>
      <c r="OOR13" s="3496"/>
      <c r="OOS13" s="3496"/>
      <c r="OOT13" s="3496"/>
      <c r="OOU13" s="3496"/>
      <c r="OOV13" s="3496"/>
      <c r="OOW13" s="3496"/>
      <c r="OOX13" s="3496"/>
      <c r="OOY13" s="3496"/>
      <c r="OOZ13" s="3496"/>
      <c r="OPA13" s="3496"/>
      <c r="OPB13" s="3496"/>
      <c r="OPC13" s="3496"/>
      <c r="OPD13" s="3496"/>
      <c r="OPE13" s="3496"/>
      <c r="OPF13" s="3496"/>
      <c r="OPG13" s="3496"/>
      <c r="OPH13" s="3496"/>
      <c r="OPI13" s="3496"/>
      <c r="OPJ13" s="3496"/>
      <c r="OPK13" s="3496"/>
      <c r="OPL13" s="3496"/>
      <c r="OPM13" s="3496"/>
      <c r="OPN13" s="3496"/>
      <c r="OPO13" s="3496"/>
      <c r="OPP13" s="3496"/>
      <c r="OPQ13" s="3496"/>
      <c r="OPR13" s="3496"/>
      <c r="OPS13" s="3496"/>
      <c r="OPT13" s="3496"/>
      <c r="OPU13" s="3496"/>
      <c r="OPV13" s="3496"/>
      <c r="OPW13" s="3496"/>
      <c r="OPX13" s="3496"/>
      <c r="OPY13" s="3496"/>
      <c r="OPZ13" s="3496"/>
      <c r="OQA13" s="3496"/>
      <c r="OQB13" s="3496"/>
      <c r="OQC13" s="3496"/>
      <c r="OQD13" s="3496"/>
      <c r="OQE13" s="3496"/>
      <c r="OQF13" s="3496"/>
      <c r="OQG13" s="3496"/>
      <c r="OQH13" s="3496"/>
      <c r="OQI13" s="3496"/>
      <c r="OQJ13" s="3496"/>
      <c r="OQK13" s="3496"/>
      <c r="OQL13" s="3496"/>
      <c r="OQM13" s="3496"/>
      <c r="OQN13" s="3496"/>
      <c r="OQO13" s="3496"/>
      <c r="OQP13" s="3496"/>
      <c r="OQQ13" s="3496"/>
      <c r="OQR13" s="3496"/>
      <c r="OQS13" s="3496"/>
      <c r="OQT13" s="3496"/>
      <c r="OQU13" s="3496"/>
      <c r="OQV13" s="3496"/>
      <c r="OQW13" s="3496"/>
      <c r="OQX13" s="3496"/>
      <c r="OQY13" s="3496"/>
      <c r="OQZ13" s="3496"/>
      <c r="ORA13" s="3496"/>
      <c r="ORB13" s="3496"/>
      <c r="ORC13" s="3496"/>
      <c r="ORD13" s="3496"/>
      <c r="ORE13" s="3496"/>
      <c r="ORF13" s="3496"/>
      <c r="ORG13" s="3496"/>
      <c r="ORH13" s="3496"/>
      <c r="ORI13" s="3496"/>
      <c r="ORJ13" s="3496"/>
      <c r="ORK13" s="3496"/>
      <c r="ORL13" s="3496"/>
      <c r="ORM13" s="3496"/>
      <c r="ORN13" s="3496"/>
      <c r="ORO13" s="3496"/>
      <c r="ORP13" s="3496"/>
      <c r="ORQ13" s="3496"/>
      <c r="ORR13" s="3496"/>
      <c r="ORS13" s="3496"/>
      <c r="ORT13" s="3496"/>
      <c r="ORU13" s="3496"/>
      <c r="ORV13" s="3496"/>
      <c r="ORW13" s="3496"/>
      <c r="ORX13" s="3496"/>
      <c r="ORY13" s="3496"/>
      <c r="ORZ13" s="3496"/>
      <c r="OSA13" s="3496"/>
      <c r="OSB13" s="3496"/>
      <c r="OSC13" s="3496"/>
      <c r="OSD13" s="3496"/>
      <c r="OSE13" s="3496"/>
      <c r="OSF13" s="3496"/>
      <c r="OSG13" s="3496"/>
      <c r="OSH13" s="3496"/>
      <c r="OSI13" s="3496"/>
      <c r="OSJ13" s="3496"/>
      <c r="OSK13" s="3496"/>
      <c r="OSL13" s="3496"/>
      <c r="OSM13" s="3496"/>
      <c r="OSN13" s="3496"/>
      <c r="OSO13" s="3496"/>
      <c r="OSP13" s="3496"/>
      <c r="OSQ13" s="3496"/>
      <c r="OSR13" s="3496"/>
      <c r="OSS13" s="3496"/>
      <c r="OST13" s="3496"/>
      <c r="OSU13" s="3496"/>
      <c r="OSV13" s="3496"/>
      <c r="OSW13" s="3496"/>
      <c r="OSX13" s="3496"/>
      <c r="OSY13" s="3496"/>
      <c r="OSZ13" s="3496"/>
      <c r="OTA13" s="3496"/>
      <c r="OTB13" s="3496"/>
      <c r="OTC13" s="3496"/>
      <c r="OTD13" s="3496"/>
      <c r="OTE13" s="3496"/>
      <c r="OTF13" s="3496"/>
      <c r="OTG13" s="3496"/>
      <c r="OTH13" s="3496"/>
      <c r="OTI13" s="3496"/>
      <c r="OTJ13" s="3496"/>
      <c r="OTK13" s="3496"/>
      <c r="OTL13" s="3496"/>
      <c r="OTM13" s="3496"/>
      <c r="OTN13" s="3496"/>
      <c r="OTO13" s="3496"/>
      <c r="OTP13" s="3496"/>
      <c r="OTQ13" s="3496"/>
      <c r="OTR13" s="3496"/>
      <c r="OTS13" s="3496"/>
      <c r="OTT13" s="3496"/>
      <c r="OTU13" s="3496"/>
      <c r="OTV13" s="3496"/>
      <c r="OTW13" s="3496"/>
      <c r="OTX13" s="3496"/>
      <c r="OTY13" s="3496"/>
      <c r="OTZ13" s="3496"/>
      <c r="OUA13" s="3496"/>
      <c r="OUB13" s="3496"/>
      <c r="OUC13" s="3496"/>
      <c r="OUD13" s="3496"/>
      <c r="OUE13" s="3496"/>
      <c r="OUF13" s="3496"/>
      <c r="OUG13" s="3496"/>
      <c r="OUH13" s="3496"/>
      <c r="OUI13" s="3496"/>
      <c r="OUJ13" s="3496"/>
      <c r="OUK13" s="3496"/>
      <c r="OUL13" s="3496"/>
      <c r="OUM13" s="3496"/>
      <c r="OUN13" s="3496"/>
      <c r="OUO13" s="3496"/>
      <c r="OUP13" s="3496"/>
      <c r="OUQ13" s="3496"/>
      <c r="OUR13" s="3496"/>
      <c r="OUS13" s="3496"/>
      <c r="OUT13" s="3496"/>
      <c r="OUU13" s="3496"/>
      <c r="OUV13" s="3496"/>
      <c r="OUW13" s="3496"/>
      <c r="OUX13" s="3496"/>
      <c r="OUY13" s="3496"/>
      <c r="OUZ13" s="3496"/>
      <c r="OVA13" s="3496"/>
      <c r="OVB13" s="3496"/>
      <c r="OVC13" s="3496"/>
      <c r="OVD13" s="3496"/>
      <c r="OVE13" s="3496"/>
      <c r="OVF13" s="3496"/>
      <c r="OVG13" s="3496"/>
      <c r="OVH13" s="3496"/>
      <c r="OVI13" s="3496"/>
      <c r="OVJ13" s="3496"/>
      <c r="OVK13" s="3496"/>
      <c r="OVL13" s="3496"/>
      <c r="OVM13" s="3496"/>
      <c r="OVN13" s="3496"/>
      <c r="OVO13" s="3496"/>
      <c r="OVP13" s="3496"/>
      <c r="OVQ13" s="3496"/>
      <c r="OVR13" s="3496"/>
      <c r="OVS13" s="3496"/>
      <c r="OVT13" s="3496"/>
      <c r="OVU13" s="3496"/>
      <c r="OVV13" s="3496"/>
      <c r="OVW13" s="3496"/>
      <c r="OVX13" s="3496"/>
      <c r="OVY13" s="3496"/>
      <c r="OVZ13" s="3496"/>
      <c r="OWA13" s="3496"/>
      <c r="OWB13" s="3496"/>
      <c r="OWC13" s="3496"/>
      <c r="OWD13" s="3496"/>
      <c r="OWE13" s="3496"/>
      <c r="OWF13" s="3496"/>
      <c r="OWG13" s="3496"/>
      <c r="OWH13" s="3496"/>
      <c r="OWI13" s="3496"/>
      <c r="OWJ13" s="3496"/>
      <c r="OWK13" s="3496"/>
      <c r="OWL13" s="3496"/>
      <c r="OWM13" s="3496"/>
      <c r="OWN13" s="3496"/>
      <c r="OWO13" s="3496"/>
      <c r="OWP13" s="3496"/>
      <c r="OWQ13" s="3496"/>
      <c r="OWR13" s="3496"/>
      <c r="OWS13" s="3496"/>
      <c r="OWT13" s="3496"/>
      <c r="OWU13" s="3496"/>
      <c r="OWV13" s="3496"/>
      <c r="OWW13" s="3496"/>
      <c r="OWX13" s="3496"/>
      <c r="OWY13" s="3496"/>
      <c r="OWZ13" s="3496"/>
      <c r="OXA13" s="3496"/>
      <c r="OXB13" s="3496"/>
      <c r="OXC13" s="3496"/>
      <c r="OXD13" s="3496"/>
      <c r="OXE13" s="3496"/>
      <c r="OXF13" s="3496"/>
      <c r="OXG13" s="3496"/>
      <c r="OXH13" s="3496"/>
      <c r="OXI13" s="3496"/>
      <c r="OXJ13" s="3496"/>
      <c r="OXK13" s="3496"/>
      <c r="OXL13" s="3496"/>
      <c r="OXM13" s="3496"/>
      <c r="OXN13" s="3496"/>
      <c r="OXO13" s="3496"/>
      <c r="OXP13" s="3496"/>
      <c r="OXQ13" s="3496"/>
      <c r="OXR13" s="3496"/>
      <c r="OXS13" s="3496"/>
      <c r="OXT13" s="3496"/>
      <c r="OXU13" s="3496"/>
      <c r="OXV13" s="3496"/>
      <c r="OXW13" s="3496"/>
      <c r="OXX13" s="3496"/>
      <c r="OXY13" s="3496"/>
      <c r="OXZ13" s="3496"/>
      <c r="OYA13" s="3496"/>
      <c r="OYB13" s="3496"/>
      <c r="OYC13" s="3496"/>
      <c r="OYD13" s="3496"/>
      <c r="OYE13" s="3496"/>
      <c r="OYF13" s="3496"/>
      <c r="OYG13" s="3496"/>
      <c r="OYH13" s="3496"/>
      <c r="OYI13" s="3496"/>
      <c r="OYJ13" s="3496"/>
      <c r="OYK13" s="3496"/>
      <c r="OYL13" s="3496"/>
      <c r="OYM13" s="3496"/>
      <c r="OYN13" s="3496"/>
      <c r="OYO13" s="3496"/>
      <c r="OYP13" s="3496"/>
      <c r="OYQ13" s="3496"/>
      <c r="OYR13" s="3496"/>
      <c r="OYS13" s="3496"/>
      <c r="OYT13" s="3496"/>
      <c r="OYU13" s="3496"/>
      <c r="OYV13" s="3496"/>
      <c r="OYW13" s="3496"/>
      <c r="OYX13" s="3496"/>
      <c r="OYY13" s="3496"/>
      <c r="OYZ13" s="3496"/>
      <c r="OZA13" s="3496"/>
      <c r="OZB13" s="3496"/>
      <c r="OZC13" s="3496"/>
      <c r="OZD13" s="3496"/>
      <c r="OZE13" s="3496"/>
      <c r="OZF13" s="3496"/>
      <c r="OZG13" s="3496"/>
      <c r="OZH13" s="3496"/>
      <c r="OZI13" s="3496"/>
      <c r="OZJ13" s="3496"/>
      <c r="OZK13" s="3496"/>
      <c r="OZL13" s="3496"/>
      <c r="OZM13" s="3496"/>
      <c r="OZN13" s="3496"/>
      <c r="OZO13" s="3496"/>
      <c r="OZP13" s="3496"/>
      <c r="OZQ13" s="3496"/>
      <c r="OZR13" s="3496"/>
      <c r="OZS13" s="3496"/>
      <c r="OZT13" s="3496"/>
      <c r="OZU13" s="3496"/>
      <c r="OZV13" s="3496"/>
      <c r="OZW13" s="3496"/>
      <c r="OZX13" s="3496"/>
      <c r="OZY13" s="3496"/>
      <c r="OZZ13" s="3496"/>
      <c r="PAA13" s="3496"/>
      <c r="PAB13" s="3496"/>
      <c r="PAC13" s="3496"/>
      <c r="PAD13" s="3496"/>
      <c r="PAE13" s="3496"/>
      <c r="PAF13" s="3496"/>
      <c r="PAG13" s="3496"/>
      <c r="PAH13" s="3496"/>
      <c r="PAI13" s="3496"/>
      <c r="PAJ13" s="3496"/>
      <c r="PAK13" s="3496"/>
      <c r="PAL13" s="3496"/>
      <c r="PAM13" s="3496"/>
      <c r="PAN13" s="3496"/>
      <c r="PAO13" s="3496"/>
      <c r="PAP13" s="3496"/>
      <c r="PAQ13" s="3496"/>
      <c r="PAR13" s="3496"/>
      <c r="PAS13" s="3496"/>
      <c r="PAT13" s="3496"/>
      <c r="PAU13" s="3496"/>
      <c r="PAV13" s="3496"/>
      <c r="PAW13" s="3496"/>
      <c r="PAX13" s="3496"/>
      <c r="PAY13" s="3496"/>
      <c r="PAZ13" s="3496"/>
      <c r="PBA13" s="3496"/>
      <c r="PBB13" s="3496"/>
      <c r="PBC13" s="3496"/>
      <c r="PBD13" s="3496"/>
      <c r="PBE13" s="3496"/>
      <c r="PBF13" s="3496"/>
      <c r="PBG13" s="3496"/>
      <c r="PBH13" s="3496"/>
      <c r="PBI13" s="3496"/>
      <c r="PBJ13" s="3496"/>
      <c r="PBK13" s="3496"/>
      <c r="PBL13" s="3496"/>
      <c r="PBM13" s="3496"/>
      <c r="PBN13" s="3496"/>
      <c r="PBO13" s="3496"/>
      <c r="PBP13" s="3496"/>
      <c r="PBQ13" s="3496"/>
      <c r="PBR13" s="3496"/>
      <c r="PBS13" s="3496"/>
      <c r="PBT13" s="3496"/>
      <c r="PBU13" s="3496"/>
      <c r="PBV13" s="3496"/>
      <c r="PBW13" s="3496"/>
      <c r="PBX13" s="3496"/>
      <c r="PBY13" s="3496"/>
      <c r="PBZ13" s="3496"/>
      <c r="PCA13" s="3496"/>
      <c r="PCB13" s="3496"/>
      <c r="PCC13" s="3496"/>
      <c r="PCD13" s="3496"/>
      <c r="PCE13" s="3496"/>
      <c r="PCF13" s="3496"/>
      <c r="PCG13" s="3496"/>
      <c r="PCH13" s="3496"/>
      <c r="PCI13" s="3496"/>
      <c r="PCJ13" s="3496"/>
      <c r="PCK13" s="3496"/>
      <c r="PCL13" s="3496"/>
      <c r="PCM13" s="3496"/>
      <c r="PCN13" s="3496"/>
      <c r="PCO13" s="3496"/>
      <c r="PCP13" s="3496"/>
      <c r="PCQ13" s="3496"/>
      <c r="PCR13" s="3496"/>
      <c r="PCS13" s="3496"/>
      <c r="PCT13" s="3496"/>
      <c r="PCU13" s="3496"/>
      <c r="PCV13" s="3496"/>
      <c r="PCW13" s="3496"/>
      <c r="PCX13" s="3496"/>
      <c r="PCY13" s="3496"/>
      <c r="PCZ13" s="3496"/>
      <c r="PDA13" s="3496"/>
      <c r="PDB13" s="3496"/>
      <c r="PDC13" s="3496"/>
      <c r="PDD13" s="3496"/>
      <c r="PDE13" s="3496"/>
      <c r="PDF13" s="3496"/>
      <c r="PDG13" s="3496"/>
      <c r="PDH13" s="3496"/>
      <c r="PDI13" s="3496"/>
      <c r="PDJ13" s="3496"/>
      <c r="PDK13" s="3496"/>
      <c r="PDL13" s="3496"/>
      <c r="PDM13" s="3496"/>
      <c r="PDN13" s="3496"/>
      <c r="PDO13" s="3496"/>
      <c r="PDP13" s="3496"/>
      <c r="PDQ13" s="3496"/>
      <c r="PDR13" s="3496"/>
      <c r="PDS13" s="3496"/>
      <c r="PDT13" s="3496"/>
      <c r="PDU13" s="3496"/>
      <c r="PDV13" s="3496"/>
      <c r="PDW13" s="3496"/>
      <c r="PDX13" s="3496"/>
      <c r="PDY13" s="3496"/>
      <c r="PDZ13" s="3496"/>
      <c r="PEA13" s="3496"/>
      <c r="PEB13" s="3496"/>
      <c r="PEC13" s="3496"/>
      <c r="PED13" s="3496"/>
      <c r="PEE13" s="3496"/>
      <c r="PEF13" s="3496"/>
      <c r="PEG13" s="3496"/>
      <c r="PEH13" s="3496"/>
      <c r="PEI13" s="3496"/>
      <c r="PEJ13" s="3496"/>
      <c r="PEK13" s="3496"/>
      <c r="PEL13" s="3496"/>
      <c r="PEM13" s="3496"/>
      <c r="PEN13" s="3496"/>
      <c r="PEO13" s="3496"/>
      <c r="PEP13" s="3496"/>
      <c r="PEQ13" s="3496"/>
      <c r="PER13" s="3496"/>
      <c r="PES13" s="3496"/>
      <c r="PET13" s="3496"/>
      <c r="PEU13" s="3496"/>
      <c r="PEV13" s="3496"/>
      <c r="PEW13" s="3496"/>
      <c r="PEX13" s="3496"/>
      <c r="PEY13" s="3496"/>
      <c r="PEZ13" s="3496"/>
      <c r="PFA13" s="3496"/>
      <c r="PFB13" s="3496"/>
      <c r="PFC13" s="3496"/>
      <c r="PFD13" s="3496"/>
      <c r="PFE13" s="3496"/>
      <c r="PFF13" s="3496"/>
      <c r="PFG13" s="3496"/>
      <c r="PFH13" s="3496"/>
      <c r="PFI13" s="3496"/>
      <c r="PFJ13" s="3496"/>
      <c r="PFK13" s="3496"/>
      <c r="PFL13" s="3496"/>
      <c r="PFM13" s="3496"/>
      <c r="PFN13" s="3496"/>
      <c r="PFO13" s="3496"/>
      <c r="PFP13" s="3496"/>
      <c r="PFQ13" s="3496"/>
      <c r="PFR13" s="3496"/>
      <c r="PFS13" s="3496"/>
      <c r="PFT13" s="3496"/>
      <c r="PFU13" s="3496"/>
      <c r="PFV13" s="3496"/>
      <c r="PFW13" s="3496"/>
      <c r="PFX13" s="3496"/>
      <c r="PFY13" s="3496"/>
      <c r="PFZ13" s="3496"/>
      <c r="PGA13" s="3496"/>
      <c r="PGB13" s="3496"/>
      <c r="PGC13" s="3496"/>
      <c r="PGD13" s="3496"/>
      <c r="PGE13" s="3496"/>
      <c r="PGF13" s="3496"/>
      <c r="PGG13" s="3496"/>
      <c r="PGH13" s="3496"/>
      <c r="PGI13" s="3496"/>
      <c r="PGJ13" s="3496"/>
      <c r="PGK13" s="3496"/>
      <c r="PGL13" s="3496"/>
      <c r="PGM13" s="3496"/>
      <c r="PGN13" s="3496"/>
      <c r="PGO13" s="3496"/>
      <c r="PGP13" s="3496"/>
      <c r="PGQ13" s="3496"/>
      <c r="PGR13" s="3496"/>
      <c r="PGS13" s="3496"/>
      <c r="PGT13" s="3496"/>
      <c r="PGU13" s="3496"/>
      <c r="PGV13" s="3496"/>
      <c r="PGW13" s="3496"/>
      <c r="PGX13" s="3496"/>
      <c r="PGY13" s="3496"/>
      <c r="PGZ13" s="3496"/>
      <c r="PHA13" s="3496"/>
      <c r="PHB13" s="3496"/>
      <c r="PHC13" s="3496"/>
      <c r="PHD13" s="3496"/>
      <c r="PHE13" s="3496"/>
      <c r="PHF13" s="3496"/>
      <c r="PHG13" s="3496"/>
      <c r="PHH13" s="3496"/>
      <c r="PHI13" s="3496"/>
      <c r="PHJ13" s="3496"/>
      <c r="PHK13" s="3496"/>
      <c r="PHL13" s="3496"/>
      <c r="PHM13" s="3496"/>
      <c r="PHN13" s="3496"/>
      <c r="PHO13" s="3496"/>
      <c r="PHP13" s="3496"/>
      <c r="PHQ13" s="3496"/>
      <c r="PHR13" s="3496"/>
      <c r="PHS13" s="3496"/>
      <c r="PHT13" s="3496"/>
      <c r="PHU13" s="3496"/>
      <c r="PHV13" s="3496"/>
      <c r="PHW13" s="3496"/>
      <c r="PHX13" s="3496"/>
      <c r="PHY13" s="3496"/>
      <c r="PHZ13" s="3496"/>
      <c r="PIA13" s="3496"/>
      <c r="PIB13" s="3496"/>
      <c r="PIC13" s="3496"/>
      <c r="PID13" s="3496"/>
      <c r="PIE13" s="3496"/>
      <c r="PIF13" s="3496"/>
      <c r="PIG13" s="3496"/>
      <c r="PIH13" s="3496"/>
      <c r="PII13" s="3496"/>
      <c r="PIJ13" s="3496"/>
      <c r="PIK13" s="3496"/>
      <c r="PIL13" s="3496"/>
      <c r="PIM13" s="3496"/>
      <c r="PIN13" s="3496"/>
      <c r="PIO13" s="3496"/>
      <c r="PIP13" s="3496"/>
      <c r="PIQ13" s="3496"/>
      <c r="PIR13" s="3496"/>
      <c r="PIS13" s="3496"/>
      <c r="PIT13" s="3496"/>
      <c r="PIU13" s="3496"/>
      <c r="PIV13" s="3496"/>
      <c r="PIW13" s="3496"/>
      <c r="PIX13" s="3496"/>
      <c r="PIY13" s="3496"/>
      <c r="PIZ13" s="3496"/>
      <c r="PJA13" s="3496"/>
      <c r="PJB13" s="3496"/>
      <c r="PJC13" s="3496"/>
      <c r="PJD13" s="3496"/>
      <c r="PJE13" s="3496"/>
      <c r="PJF13" s="3496"/>
      <c r="PJG13" s="3496"/>
      <c r="PJH13" s="3496"/>
      <c r="PJI13" s="3496"/>
      <c r="PJJ13" s="3496"/>
      <c r="PJK13" s="3496"/>
      <c r="PJL13" s="3496"/>
      <c r="PJM13" s="3496"/>
      <c r="PJN13" s="3496"/>
      <c r="PJO13" s="3496"/>
      <c r="PJP13" s="3496"/>
      <c r="PJQ13" s="3496"/>
      <c r="PJR13" s="3496"/>
      <c r="PJS13" s="3496"/>
      <c r="PJT13" s="3496"/>
      <c r="PJU13" s="3496"/>
      <c r="PJV13" s="3496"/>
      <c r="PJW13" s="3496"/>
      <c r="PJX13" s="3496"/>
      <c r="PJY13" s="3496"/>
      <c r="PJZ13" s="3496"/>
      <c r="PKA13" s="3496"/>
      <c r="PKB13" s="3496"/>
      <c r="PKC13" s="3496"/>
      <c r="PKD13" s="3496"/>
      <c r="PKE13" s="3496"/>
      <c r="PKF13" s="3496"/>
      <c r="PKG13" s="3496"/>
      <c r="PKH13" s="3496"/>
      <c r="PKI13" s="3496"/>
      <c r="PKJ13" s="3496"/>
      <c r="PKK13" s="3496"/>
      <c r="PKL13" s="3496"/>
      <c r="PKM13" s="3496"/>
      <c r="PKN13" s="3496"/>
      <c r="PKO13" s="3496"/>
      <c r="PKP13" s="3496"/>
      <c r="PKQ13" s="3496"/>
      <c r="PKR13" s="3496"/>
      <c r="PKS13" s="3496"/>
      <c r="PKT13" s="3496"/>
      <c r="PKU13" s="3496"/>
      <c r="PKV13" s="3496"/>
      <c r="PKW13" s="3496"/>
      <c r="PKX13" s="3496"/>
      <c r="PKY13" s="3496"/>
      <c r="PKZ13" s="3496"/>
      <c r="PLA13" s="3496"/>
      <c r="PLB13" s="3496"/>
      <c r="PLC13" s="3496"/>
      <c r="PLD13" s="3496"/>
      <c r="PLE13" s="3496"/>
      <c r="PLF13" s="3496"/>
      <c r="PLG13" s="3496"/>
      <c r="PLH13" s="3496"/>
      <c r="PLI13" s="3496"/>
      <c r="PLJ13" s="3496"/>
      <c r="PLK13" s="3496"/>
      <c r="PLL13" s="3496"/>
      <c r="PLM13" s="3496"/>
      <c r="PLN13" s="3496"/>
      <c r="PLO13" s="3496"/>
      <c r="PLP13" s="3496"/>
      <c r="PLQ13" s="3496"/>
      <c r="PLR13" s="3496"/>
      <c r="PLS13" s="3496"/>
      <c r="PLT13" s="3496"/>
      <c r="PLU13" s="3496"/>
      <c r="PLV13" s="3496"/>
      <c r="PLW13" s="3496"/>
      <c r="PLX13" s="3496"/>
      <c r="PLY13" s="3496"/>
      <c r="PLZ13" s="3496"/>
      <c r="PMA13" s="3496"/>
      <c r="PMB13" s="3496"/>
      <c r="PMC13" s="3496"/>
      <c r="PMD13" s="3496"/>
      <c r="PME13" s="3496"/>
      <c r="PMF13" s="3496"/>
      <c r="PMG13" s="3496"/>
      <c r="PMH13" s="3496"/>
      <c r="PMI13" s="3496"/>
      <c r="PMJ13" s="3496"/>
      <c r="PMK13" s="3496"/>
      <c r="PML13" s="3496"/>
      <c r="PMM13" s="3496"/>
      <c r="PMN13" s="3496"/>
      <c r="PMO13" s="3496"/>
      <c r="PMP13" s="3496"/>
      <c r="PMQ13" s="3496"/>
      <c r="PMR13" s="3496"/>
      <c r="PMS13" s="3496"/>
      <c r="PMT13" s="3496"/>
      <c r="PMU13" s="3496"/>
      <c r="PMV13" s="3496"/>
      <c r="PMW13" s="3496"/>
      <c r="PMX13" s="3496"/>
      <c r="PMY13" s="3496"/>
      <c r="PMZ13" s="3496"/>
      <c r="PNA13" s="3496"/>
      <c r="PNB13" s="3496"/>
      <c r="PNC13" s="3496"/>
      <c r="PND13" s="3496"/>
      <c r="PNE13" s="3496"/>
      <c r="PNF13" s="3496"/>
      <c r="PNG13" s="3496"/>
      <c r="PNH13" s="3496"/>
      <c r="PNI13" s="3496"/>
      <c r="PNJ13" s="3496"/>
      <c r="PNK13" s="3496"/>
      <c r="PNL13" s="3496"/>
      <c r="PNM13" s="3496"/>
      <c r="PNN13" s="3496"/>
      <c r="PNO13" s="3496"/>
      <c r="PNP13" s="3496"/>
      <c r="PNQ13" s="3496"/>
      <c r="PNR13" s="3496"/>
      <c r="PNS13" s="3496"/>
      <c r="PNT13" s="3496"/>
      <c r="PNU13" s="3496"/>
      <c r="PNV13" s="3496"/>
      <c r="PNW13" s="3496"/>
      <c r="PNX13" s="3496"/>
      <c r="PNY13" s="3496"/>
      <c r="PNZ13" s="3496"/>
      <c r="POA13" s="3496"/>
      <c r="POB13" s="3496"/>
      <c r="POC13" s="3496"/>
      <c r="POD13" s="3496"/>
      <c r="POE13" s="3496"/>
      <c r="POF13" s="3496"/>
      <c r="POG13" s="3496"/>
      <c r="POH13" s="3496"/>
      <c r="POI13" s="3496"/>
      <c r="POJ13" s="3496"/>
      <c r="POK13" s="3496"/>
      <c r="POL13" s="3496"/>
      <c r="POM13" s="3496"/>
      <c r="PON13" s="3496"/>
      <c r="POO13" s="3496"/>
      <c r="POP13" s="3496"/>
      <c r="POQ13" s="3496"/>
      <c r="POR13" s="3496"/>
      <c r="POS13" s="3496"/>
      <c r="POT13" s="3496"/>
      <c r="POU13" s="3496"/>
      <c r="POV13" s="3496"/>
      <c r="POW13" s="3496"/>
      <c r="POX13" s="3496"/>
      <c r="POY13" s="3496"/>
      <c r="POZ13" s="3496"/>
      <c r="PPA13" s="3496"/>
      <c r="PPB13" s="3496"/>
      <c r="PPC13" s="3496"/>
      <c r="PPD13" s="3496"/>
      <c r="PPE13" s="3496"/>
      <c r="PPF13" s="3496"/>
      <c r="PPG13" s="3496"/>
      <c r="PPH13" s="3496"/>
      <c r="PPI13" s="3496"/>
      <c r="PPJ13" s="3496"/>
      <c r="PPK13" s="3496"/>
      <c r="PPL13" s="3496"/>
      <c r="PPM13" s="3496"/>
      <c r="PPN13" s="3496"/>
      <c r="PPO13" s="3496"/>
      <c r="PPP13" s="3496"/>
      <c r="PPQ13" s="3496"/>
      <c r="PPR13" s="3496"/>
      <c r="PPS13" s="3496"/>
      <c r="PPT13" s="3496"/>
      <c r="PPU13" s="3496"/>
      <c r="PPV13" s="3496"/>
      <c r="PPW13" s="3496"/>
      <c r="PPX13" s="3496"/>
      <c r="PPY13" s="3496"/>
      <c r="PPZ13" s="3496"/>
      <c r="PQA13" s="3496"/>
      <c r="PQB13" s="3496"/>
      <c r="PQC13" s="3496"/>
      <c r="PQD13" s="3496"/>
      <c r="PQE13" s="3496"/>
      <c r="PQF13" s="3496"/>
      <c r="PQG13" s="3496"/>
      <c r="PQH13" s="3496"/>
      <c r="PQI13" s="3496"/>
      <c r="PQJ13" s="3496"/>
      <c r="PQK13" s="3496"/>
      <c r="PQL13" s="3496"/>
      <c r="PQM13" s="3496"/>
      <c r="PQN13" s="3496"/>
      <c r="PQO13" s="3496"/>
      <c r="PQP13" s="3496"/>
      <c r="PQQ13" s="3496"/>
      <c r="PQR13" s="3496"/>
      <c r="PQS13" s="3496"/>
      <c r="PQT13" s="3496"/>
      <c r="PQU13" s="3496"/>
      <c r="PQV13" s="3496"/>
      <c r="PQW13" s="3496"/>
      <c r="PQX13" s="3496"/>
      <c r="PQY13" s="3496"/>
      <c r="PQZ13" s="3496"/>
      <c r="PRA13" s="3496"/>
      <c r="PRB13" s="3496"/>
      <c r="PRC13" s="3496"/>
      <c r="PRD13" s="3496"/>
      <c r="PRE13" s="3496"/>
      <c r="PRF13" s="3496"/>
      <c r="PRG13" s="3496"/>
      <c r="PRH13" s="3496"/>
      <c r="PRI13" s="3496"/>
      <c r="PRJ13" s="3496"/>
      <c r="PRK13" s="3496"/>
      <c r="PRL13" s="3496"/>
      <c r="PRM13" s="3496"/>
      <c r="PRN13" s="3496"/>
      <c r="PRO13" s="3496"/>
      <c r="PRP13" s="3496"/>
      <c r="PRQ13" s="3496"/>
      <c r="PRR13" s="3496"/>
      <c r="PRS13" s="3496"/>
      <c r="PRT13" s="3496"/>
      <c r="PRU13" s="3496"/>
      <c r="PRV13" s="3496"/>
      <c r="PRW13" s="3496"/>
      <c r="PRX13" s="3496"/>
      <c r="PRY13" s="3496"/>
      <c r="PRZ13" s="3496"/>
      <c r="PSA13" s="3496"/>
      <c r="PSB13" s="3496"/>
      <c r="PSC13" s="3496"/>
      <c r="PSD13" s="3496"/>
      <c r="PSE13" s="3496"/>
      <c r="PSF13" s="3496"/>
      <c r="PSG13" s="3496"/>
      <c r="PSH13" s="3496"/>
      <c r="PSI13" s="3496"/>
      <c r="PSJ13" s="3496"/>
      <c r="PSK13" s="3496"/>
      <c r="PSL13" s="3496"/>
      <c r="PSM13" s="3496"/>
      <c r="PSN13" s="3496"/>
      <c r="PSO13" s="3496"/>
      <c r="PSP13" s="3496"/>
      <c r="PSQ13" s="3496"/>
      <c r="PSR13" s="3496"/>
      <c r="PSS13" s="3496"/>
      <c r="PST13" s="3496"/>
      <c r="PSU13" s="3496"/>
      <c r="PSV13" s="3496"/>
      <c r="PSW13" s="3496"/>
      <c r="PSX13" s="3496"/>
      <c r="PSY13" s="3496"/>
      <c r="PSZ13" s="3496"/>
      <c r="PTA13" s="3496"/>
      <c r="PTB13" s="3496"/>
      <c r="PTC13" s="3496"/>
      <c r="PTD13" s="3496"/>
      <c r="PTE13" s="3496"/>
      <c r="PTF13" s="3496"/>
      <c r="PTG13" s="3496"/>
      <c r="PTH13" s="3496"/>
      <c r="PTI13" s="3496"/>
      <c r="PTJ13" s="3496"/>
      <c r="PTK13" s="3496"/>
      <c r="PTL13" s="3496"/>
      <c r="PTM13" s="3496"/>
      <c r="PTN13" s="3496"/>
      <c r="PTO13" s="3496"/>
      <c r="PTP13" s="3496"/>
      <c r="PTQ13" s="3496"/>
      <c r="PTR13" s="3496"/>
      <c r="PTS13" s="3496"/>
      <c r="PTT13" s="3496"/>
      <c r="PTU13" s="3496"/>
      <c r="PTV13" s="3496"/>
      <c r="PTW13" s="3496"/>
      <c r="PTX13" s="3496"/>
      <c r="PTY13" s="3496"/>
      <c r="PTZ13" s="3496"/>
      <c r="PUA13" s="3496"/>
      <c r="PUB13" s="3496"/>
      <c r="PUC13" s="3496"/>
      <c r="PUD13" s="3496"/>
      <c r="PUE13" s="3496"/>
      <c r="PUF13" s="3496"/>
      <c r="PUG13" s="3496"/>
      <c r="PUH13" s="3496"/>
      <c r="PUI13" s="3496"/>
      <c r="PUJ13" s="3496"/>
      <c r="PUK13" s="3496"/>
      <c r="PUL13" s="3496"/>
      <c r="PUM13" s="3496"/>
      <c r="PUN13" s="3496"/>
      <c r="PUO13" s="3496"/>
      <c r="PUP13" s="3496"/>
      <c r="PUQ13" s="3496"/>
      <c r="PUR13" s="3496"/>
      <c r="PUS13" s="3496"/>
      <c r="PUT13" s="3496"/>
      <c r="PUU13" s="3496"/>
      <c r="PUV13" s="3496"/>
      <c r="PUW13" s="3496"/>
      <c r="PUX13" s="3496"/>
      <c r="PUY13" s="3496"/>
      <c r="PUZ13" s="3496"/>
      <c r="PVA13" s="3496"/>
      <c r="PVB13" s="3496"/>
      <c r="PVC13" s="3496"/>
      <c r="PVD13" s="3496"/>
      <c r="PVE13" s="3496"/>
      <c r="PVF13" s="3496"/>
      <c r="PVG13" s="3496"/>
      <c r="PVH13" s="3496"/>
      <c r="PVI13" s="3496"/>
      <c r="PVJ13" s="3496"/>
      <c r="PVK13" s="3496"/>
      <c r="PVL13" s="3496"/>
      <c r="PVM13" s="3496"/>
      <c r="PVN13" s="3496"/>
      <c r="PVO13" s="3496"/>
      <c r="PVP13" s="3496"/>
      <c r="PVQ13" s="3496"/>
      <c r="PVR13" s="3496"/>
      <c r="PVS13" s="3496"/>
      <c r="PVT13" s="3496"/>
      <c r="PVU13" s="3496"/>
      <c r="PVV13" s="3496"/>
      <c r="PVW13" s="3496"/>
      <c r="PVX13" s="3496"/>
      <c r="PVY13" s="3496"/>
      <c r="PVZ13" s="3496"/>
      <c r="PWA13" s="3496"/>
      <c r="PWB13" s="3496"/>
      <c r="PWC13" s="3496"/>
      <c r="PWD13" s="3496"/>
      <c r="PWE13" s="3496"/>
      <c r="PWF13" s="3496"/>
      <c r="PWG13" s="3496"/>
      <c r="PWH13" s="3496"/>
      <c r="PWI13" s="3496"/>
      <c r="PWJ13" s="3496"/>
      <c r="PWK13" s="3496"/>
      <c r="PWL13" s="3496"/>
      <c r="PWM13" s="3496"/>
      <c r="PWN13" s="3496"/>
      <c r="PWO13" s="3496"/>
      <c r="PWP13" s="3496"/>
      <c r="PWQ13" s="3496"/>
      <c r="PWR13" s="3496"/>
      <c r="PWS13" s="3496"/>
      <c r="PWT13" s="3496"/>
      <c r="PWU13" s="3496"/>
      <c r="PWV13" s="3496"/>
      <c r="PWW13" s="3496"/>
      <c r="PWX13" s="3496"/>
      <c r="PWY13" s="3496"/>
      <c r="PWZ13" s="3496"/>
      <c r="PXA13" s="3496"/>
      <c r="PXB13" s="3496"/>
      <c r="PXC13" s="3496"/>
      <c r="PXD13" s="3496"/>
      <c r="PXE13" s="3496"/>
      <c r="PXF13" s="3496"/>
      <c r="PXG13" s="3496"/>
      <c r="PXH13" s="3496"/>
      <c r="PXI13" s="3496"/>
      <c r="PXJ13" s="3496"/>
      <c r="PXK13" s="3496"/>
      <c r="PXL13" s="3496"/>
      <c r="PXM13" s="3496"/>
      <c r="PXN13" s="3496"/>
      <c r="PXO13" s="3496"/>
      <c r="PXP13" s="3496"/>
      <c r="PXQ13" s="3496"/>
      <c r="PXR13" s="3496"/>
      <c r="PXS13" s="3496"/>
      <c r="PXT13" s="3496"/>
      <c r="PXU13" s="3496"/>
      <c r="PXV13" s="3496"/>
      <c r="PXW13" s="3496"/>
      <c r="PXX13" s="3496"/>
      <c r="PXY13" s="3496"/>
      <c r="PXZ13" s="3496"/>
      <c r="PYA13" s="3496"/>
      <c r="PYB13" s="3496"/>
      <c r="PYC13" s="3496"/>
      <c r="PYD13" s="3496"/>
      <c r="PYE13" s="3496"/>
      <c r="PYF13" s="3496"/>
      <c r="PYG13" s="3496"/>
      <c r="PYH13" s="3496"/>
      <c r="PYI13" s="3496"/>
      <c r="PYJ13" s="3496"/>
      <c r="PYK13" s="3496"/>
      <c r="PYL13" s="3496"/>
      <c r="PYM13" s="3496"/>
      <c r="PYN13" s="3496"/>
      <c r="PYO13" s="3496"/>
      <c r="PYP13" s="3496"/>
      <c r="PYQ13" s="3496"/>
      <c r="PYR13" s="3496"/>
      <c r="PYS13" s="3496"/>
      <c r="PYT13" s="3496"/>
      <c r="PYU13" s="3496"/>
      <c r="PYV13" s="3496"/>
      <c r="PYW13" s="3496"/>
      <c r="PYX13" s="3496"/>
      <c r="PYY13" s="3496"/>
      <c r="PYZ13" s="3496"/>
      <c r="PZA13" s="3496"/>
      <c r="PZB13" s="3496"/>
      <c r="PZC13" s="3496"/>
      <c r="PZD13" s="3496"/>
      <c r="PZE13" s="3496"/>
      <c r="PZF13" s="3496"/>
      <c r="PZG13" s="3496"/>
      <c r="PZH13" s="3496"/>
      <c r="PZI13" s="3496"/>
      <c r="PZJ13" s="3496"/>
      <c r="PZK13" s="3496"/>
      <c r="PZL13" s="3496"/>
      <c r="PZM13" s="3496"/>
      <c r="PZN13" s="3496"/>
      <c r="PZO13" s="3496"/>
      <c r="PZP13" s="3496"/>
      <c r="PZQ13" s="3496"/>
      <c r="PZR13" s="3496"/>
      <c r="PZS13" s="3496"/>
      <c r="PZT13" s="3496"/>
      <c r="PZU13" s="3496"/>
      <c r="PZV13" s="3496"/>
      <c r="PZW13" s="3496"/>
      <c r="PZX13" s="3496"/>
      <c r="PZY13" s="3496"/>
      <c r="PZZ13" s="3496"/>
      <c r="QAA13" s="3496"/>
      <c r="QAB13" s="3496"/>
      <c r="QAC13" s="3496"/>
      <c r="QAD13" s="3496"/>
      <c r="QAE13" s="3496"/>
      <c r="QAF13" s="3496"/>
      <c r="QAG13" s="3496"/>
      <c r="QAH13" s="3496"/>
      <c r="QAI13" s="3496"/>
      <c r="QAJ13" s="3496"/>
      <c r="QAK13" s="3496"/>
      <c r="QAL13" s="3496"/>
      <c r="QAM13" s="3496"/>
      <c r="QAN13" s="3496"/>
      <c r="QAO13" s="3496"/>
      <c r="QAP13" s="3496"/>
      <c r="QAQ13" s="3496"/>
      <c r="QAR13" s="3496"/>
      <c r="QAS13" s="3496"/>
      <c r="QAT13" s="3496"/>
      <c r="QAU13" s="3496"/>
      <c r="QAV13" s="3496"/>
      <c r="QAW13" s="3496"/>
      <c r="QAX13" s="3496"/>
      <c r="QAY13" s="3496"/>
      <c r="QAZ13" s="3496"/>
      <c r="QBA13" s="3496"/>
      <c r="QBB13" s="3496"/>
      <c r="QBC13" s="3496"/>
      <c r="QBD13" s="3496"/>
      <c r="QBE13" s="3496"/>
      <c r="QBF13" s="3496"/>
      <c r="QBG13" s="3496"/>
      <c r="QBH13" s="3496"/>
      <c r="QBI13" s="3496"/>
      <c r="QBJ13" s="3496"/>
      <c r="QBK13" s="3496"/>
      <c r="QBL13" s="3496"/>
      <c r="QBM13" s="3496"/>
      <c r="QBN13" s="3496"/>
      <c r="QBO13" s="3496"/>
      <c r="QBP13" s="3496"/>
      <c r="QBQ13" s="3496"/>
      <c r="QBR13" s="3496"/>
      <c r="QBS13" s="3496"/>
      <c r="QBT13" s="3496"/>
      <c r="QBU13" s="3496"/>
      <c r="QBV13" s="3496"/>
      <c r="QBW13" s="3496"/>
      <c r="QBX13" s="3496"/>
      <c r="QBY13" s="3496"/>
      <c r="QBZ13" s="3496"/>
      <c r="QCA13" s="3496"/>
      <c r="QCB13" s="3496"/>
      <c r="QCC13" s="3496"/>
      <c r="QCD13" s="3496"/>
      <c r="QCE13" s="3496"/>
      <c r="QCF13" s="3496"/>
      <c r="QCG13" s="3496"/>
      <c r="QCH13" s="3496"/>
      <c r="QCI13" s="3496"/>
      <c r="QCJ13" s="3496"/>
      <c r="QCK13" s="3496"/>
      <c r="QCL13" s="3496"/>
      <c r="QCM13" s="3496"/>
      <c r="QCN13" s="3496"/>
      <c r="QCO13" s="3496"/>
      <c r="QCP13" s="3496"/>
      <c r="QCQ13" s="3496"/>
      <c r="QCR13" s="3496"/>
      <c r="QCS13" s="3496"/>
      <c r="QCT13" s="3496"/>
      <c r="QCU13" s="3496"/>
      <c r="QCV13" s="3496"/>
      <c r="QCW13" s="3496"/>
      <c r="QCX13" s="3496"/>
      <c r="QCY13" s="3496"/>
      <c r="QCZ13" s="3496"/>
      <c r="QDA13" s="3496"/>
      <c r="QDB13" s="3496"/>
      <c r="QDC13" s="3496"/>
      <c r="QDD13" s="3496"/>
      <c r="QDE13" s="3496"/>
      <c r="QDF13" s="3496"/>
      <c r="QDG13" s="3496"/>
      <c r="QDH13" s="3496"/>
      <c r="QDI13" s="3496"/>
      <c r="QDJ13" s="3496"/>
      <c r="QDK13" s="3496"/>
      <c r="QDL13" s="3496"/>
      <c r="QDM13" s="3496"/>
      <c r="QDN13" s="3496"/>
      <c r="QDO13" s="3496"/>
      <c r="QDP13" s="3496"/>
      <c r="QDQ13" s="3496"/>
      <c r="QDR13" s="3496"/>
      <c r="QDS13" s="3496"/>
      <c r="QDT13" s="3496"/>
      <c r="QDU13" s="3496"/>
      <c r="QDV13" s="3496"/>
      <c r="QDW13" s="3496"/>
      <c r="QDX13" s="3496"/>
      <c r="QDY13" s="3496"/>
      <c r="QDZ13" s="3496"/>
      <c r="QEA13" s="3496"/>
      <c r="QEB13" s="3496"/>
      <c r="QEC13" s="3496"/>
      <c r="QED13" s="3496"/>
      <c r="QEE13" s="3496"/>
      <c r="QEF13" s="3496"/>
      <c r="QEG13" s="3496"/>
      <c r="QEH13" s="3496"/>
      <c r="QEI13" s="3496"/>
      <c r="QEJ13" s="3496"/>
      <c r="QEK13" s="3496"/>
      <c r="QEL13" s="3496"/>
      <c r="QEM13" s="3496"/>
      <c r="QEN13" s="3496"/>
      <c r="QEO13" s="3496"/>
      <c r="QEP13" s="3496"/>
      <c r="QEQ13" s="3496"/>
      <c r="QER13" s="3496"/>
      <c r="QES13" s="3496"/>
      <c r="QET13" s="3496"/>
      <c r="QEU13" s="3496"/>
      <c r="QEV13" s="3496"/>
      <c r="QEW13" s="3496"/>
      <c r="QEX13" s="3496"/>
      <c r="QEY13" s="3496"/>
      <c r="QEZ13" s="3496"/>
      <c r="QFA13" s="3496"/>
      <c r="QFB13" s="3496"/>
      <c r="QFC13" s="3496"/>
      <c r="QFD13" s="3496"/>
      <c r="QFE13" s="3496"/>
      <c r="QFF13" s="3496"/>
      <c r="QFG13" s="3496"/>
      <c r="QFH13" s="3496"/>
      <c r="QFI13" s="3496"/>
      <c r="QFJ13" s="3496"/>
      <c r="QFK13" s="3496"/>
      <c r="QFL13" s="3496"/>
      <c r="QFM13" s="3496"/>
      <c r="QFN13" s="3496"/>
      <c r="QFO13" s="3496"/>
      <c r="QFP13" s="3496"/>
      <c r="QFQ13" s="3496"/>
      <c r="QFR13" s="3496"/>
      <c r="QFS13" s="3496"/>
      <c r="QFT13" s="3496"/>
      <c r="QFU13" s="3496"/>
      <c r="QFV13" s="3496"/>
      <c r="QFW13" s="3496"/>
      <c r="QFX13" s="3496"/>
      <c r="QFY13" s="3496"/>
      <c r="QFZ13" s="3496"/>
      <c r="QGA13" s="3496"/>
      <c r="QGB13" s="3496"/>
      <c r="QGC13" s="3496"/>
      <c r="QGD13" s="3496"/>
      <c r="QGE13" s="3496"/>
      <c r="QGF13" s="3496"/>
      <c r="QGG13" s="3496"/>
      <c r="QGH13" s="3496"/>
      <c r="QGI13" s="3496"/>
      <c r="QGJ13" s="3496"/>
      <c r="QGK13" s="3496"/>
      <c r="QGL13" s="3496"/>
      <c r="QGM13" s="3496"/>
      <c r="QGN13" s="3496"/>
      <c r="QGO13" s="3496"/>
      <c r="QGP13" s="3496"/>
      <c r="QGQ13" s="3496"/>
      <c r="QGR13" s="3496"/>
      <c r="QGS13" s="3496"/>
      <c r="QGT13" s="3496"/>
      <c r="QGU13" s="3496"/>
      <c r="QGV13" s="3496"/>
      <c r="QGW13" s="3496"/>
      <c r="QGX13" s="3496"/>
      <c r="QGY13" s="3496"/>
      <c r="QGZ13" s="3496"/>
      <c r="QHA13" s="3496"/>
      <c r="QHB13" s="3496"/>
      <c r="QHC13" s="3496"/>
      <c r="QHD13" s="3496"/>
      <c r="QHE13" s="3496"/>
      <c r="QHF13" s="3496"/>
      <c r="QHG13" s="3496"/>
      <c r="QHH13" s="3496"/>
      <c r="QHI13" s="3496"/>
      <c r="QHJ13" s="3496"/>
      <c r="QHK13" s="3496"/>
      <c r="QHL13" s="3496"/>
      <c r="QHM13" s="3496"/>
      <c r="QHN13" s="3496"/>
      <c r="QHO13" s="3496"/>
      <c r="QHP13" s="3496"/>
      <c r="QHQ13" s="3496"/>
      <c r="QHR13" s="3496"/>
      <c r="QHS13" s="3496"/>
      <c r="QHT13" s="3496"/>
      <c r="QHU13" s="3496"/>
      <c r="QHV13" s="3496"/>
      <c r="QHW13" s="3496"/>
      <c r="QHX13" s="3496"/>
      <c r="QHY13" s="3496"/>
      <c r="QHZ13" s="3496"/>
      <c r="QIA13" s="3496"/>
      <c r="QIB13" s="3496"/>
      <c r="QIC13" s="3496"/>
      <c r="QID13" s="3496"/>
      <c r="QIE13" s="3496"/>
      <c r="QIF13" s="3496"/>
      <c r="QIG13" s="3496"/>
      <c r="QIH13" s="3496"/>
      <c r="QII13" s="3496"/>
      <c r="QIJ13" s="3496"/>
      <c r="QIK13" s="3496"/>
      <c r="QIL13" s="3496"/>
      <c r="QIM13" s="3496"/>
      <c r="QIN13" s="3496"/>
      <c r="QIO13" s="3496"/>
      <c r="QIP13" s="3496"/>
      <c r="QIQ13" s="3496"/>
      <c r="QIR13" s="3496"/>
      <c r="QIS13" s="3496"/>
      <c r="QIT13" s="3496"/>
      <c r="QIU13" s="3496"/>
      <c r="QIV13" s="3496"/>
      <c r="QIW13" s="3496"/>
      <c r="QIX13" s="3496"/>
      <c r="QIY13" s="3496"/>
      <c r="QIZ13" s="3496"/>
      <c r="QJA13" s="3496"/>
      <c r="QJB13" s="3496"/>
      <c r="QJC13" s="3496"/>
      <c r="QJD13" s="3496"/>
      <c r="QJE13" s="3496"/>
      <c r="QJF13" s="3496"/>
      <c r="QJG13" s="3496"/>
      <c r="QJH13" s="3496"/>
      <c r="QJI13" s="3496"/>
      <c r="QJJ13" s="3496"/>
      <c r="QJK13" s="3496"/>
      <c r="QJL13" s="3496"/>
      <c r="QJM13" s="3496"/>
      <c r="QJN13" s="3496"/>
      <c r="QJO13" s="3496"/>
      <c r="QJP13" s="3496"/>
      <c r="QJQ13" s="3496"/>
      <c r="QJR13" s="3496"/>
      <c r="QJS13" s="3496"/>
      <c r="QJT13" s="3496"/>
      <c r="QJU13" s="3496"/>
      <c r="QJV13" s="3496"/>
      <c r="QJW13" s="3496"/>
      <c r="QJX13" s="3496"/>
      <c r="QJY13" s="3496"/>
      <c r="QJZ13" s="3496"/>
      <c r="QKA13" s="3496"/>
      <c r="QKB13" s="3496"/>
      <c r="QKC13" s="3496"/>
      <c r="QKD13" s="3496"/>
      <c r="QKE13" s="3496"/>
      <c r="QKF13" s="3496"/>
      <c r="QKG13" s="3496"/>
      <c r="QKH13" s="3496"/>
      <c r="QKI13" s="3496"/>
      <c r="QKJ13" s="3496"/>
      <c r="QKK13" s="3496"/>
      <c r="QKL13" s="3496"/>
      <c r="QKM13" s="3496"/>
      <c r="QKN13" s="3496"/>
      <c r="QKO13" s="3496"/>
      <c r="QKP13" s="3496"/>
      <c r="QKQ13" s="3496"/>
      <c r="QKR13" s="3496"/>
      <c r="QKS13" s="3496"/>
      <c r="QKT13" s="3496"/>
      <c r="QKU13" s="3496"/>
      <c r="QKV13" s="3496"/>
      <c r="QKW13" s="3496"/>
      <c r="QKX13" s="3496"/>
      <c r="QKY13" s="3496"/>
      <c r="QKZ13" s="3496"/>
      <c r="QLA13" s="3496"/>
      <c r="QLB13" s="3496"/>
      <c r="QLC13" s="3496"/>
      <c r="QLD13" s="3496"/>
      <c r="QLE13" s="3496"/>
      <c r="QLF13" s="3496"/>
      <c r="QLG13" s="3496"/>
      <c r="QLH13" s="3496"/>
      <c r="QLI13" s="3496"/>
      <c r="QLJ13" s="3496"/>
      <c r="QLK13" s="3496"/>
      <c r="QLL13" s="3496"/>
      <c r="QLM13" s="3496"/>
      <c r="QLN13" s="3496"/>
      <c r="QLO13" s="3496"/>
      <c r="QLP13" s="3496"/>
      <c r="QLQ13" s="3496"/>
      <c r="QLR13" s="3496"/>
      <c r="QLS13" s="3496"/>
      <c r="QLT13" s="3496"/>
      <c r="QLU13" s="3496"/>
      <c r="QLV13" s="3496"/>
      <c r="QLW13" s="3496"/>
      <c r="QLX13" s="3496"/>
      <c r="QLY13" s="3496"/>
      <c r="QLZ13" s="3496"/>
      <c r="QMA13" s="3496"/>
      <c r="QMB13" s="3496"/>
      <c r="QMC13" s="3496"/>
      <c r="QMD13" s="3496"/>
      <c r="QME13" s="3496"/>
      <c r="QMF13" s="3496"/>
      <c r="QMG13" s="3496"/>
      <c r="QMH13" s="3496"/>
      <c r="QMI13" s="3496"/>
      <c r="QMJ13" s="3496"/>
      <c r="QMK13" s="3496"/>
      <c r="QML13" s="3496"/>
      <c r="QMM13" s="3496"/>
      <c r="QMN13" s="3496"/>
      <c r="QMO13" s="3496"/>
      <c r="QMP13" s="3496"/>
      <c r="QMQ13" s="3496"/>
      <c r="QMR13" s="3496"/>
      <c r="QMS13" s="3496"/>
      <c r="QMT13" s="3496"/>
      <c r="QMU13" s="3496"/>
      <c r="QMV13" s="3496"/>
      <c r="QMW13" s="3496"/>
      <c r="QMX13" s="3496"/>
      <c r="QMY13" s="3496"/>
      <c r="QMZ13" s="3496"/>
      <c r="QNA13" s="3496"/>
      <c r="QNB13" s="3496"/>
      <c r="QNC13" s="3496"/>
      <c r="QND13" s="3496"/>
      <c r="QNE13" s="3496"/>
      <c r="QNF13" s="3496"/>
      <c r="QNG13" s="3496"/>
      <c r="QNH13" s="3496"/>
      <c r="QNI13" s="3496"/>
      <c r="QNJ13" s="3496"/>
      <c r="QNK13" s="3496"/>
      <c r="QNL13" s="3496"/>
      <c r="QNM13" s="3496"/>
      <c r="QNN13" s="3496"/>
      <c r="QNO13" s="3496"/>
      <c r="QNP13" s="3496"/>
      <c r="QNQ13" s="3496"/>
      <c r="QNR13" s="3496"/>
      <c r="QNS13" s="3496"/>
      <c r="QNT13" s="3496"/>
      <c r="QNU13" s="3496"/>
      <c r="QNV13" s="3496"/>
      <c r="QNW13" s="3496"/>
      <c r="QNX13" s="3496"/>
      <c r="QNY13" s="3496"/>
      <c r="QNZ13" s="3496"/>
      <c r="QOA13" s="3496"/>
      <c r="QOB13" s="3496"/>
      <c r="QOC13" s="3496"/>
      <c r="QOD13" s="3496"/>
      <c r="QOE13" s="3496"/>
      <c r="QOF13" s="3496"/>
      <c r="QOG13" s="3496"/>
      <c r="QOH13" s="3496"/>
      <c r="QOI13" s="3496"/>
      <c r="QOJ13" s="3496"/>
      <c r="QOK13" s="3496"/>
      <c r="QOL13" s="3496"/>
      <c r="QOM13" s="3496"/>
      <c r="QON13" s="3496"/>
      <c r="QOO13" s="3496"/>
      <c r="QOP13" s="3496"/>
      <c r="QOQ13" s="3496"/>
      <c r="QOR13" s="3496"/>
      <c r="QOS13" s="3496"/>
      <c r="QOT13" s="3496"/>
      <c r="QOU13" s="3496"/>
      <c r="QOV13" s="3496"/>
      <c r="QOW13" s="3496"/>
      <c r="QOX13" s="3496"/>
      <c r="QOY13" s="3496"/>
      <c r="QOZ13" s="3496"/>
      <c r="QPA13" s="3496"/>
      <c r="QPB13" s="3496"/>
      <c r="QPC13" s="3496"/>
      <c r="QPD13" s="3496"/>
      <c r="QPE13" s="3496"/>
      <c r="QPF13" s="3496"/>
      <c r="QPG13" s="3496"/>
      <c r="QPH13" s="3496"/>
      <c r="QPI13" s="3496"/>
      <c r="QPJ13" s="3496"/>
      <c r="QPK13" s="3496"/>
      <c r="QPL13" s="3496"/>
      <c r="QPM13" s="3496"/>
      <c r="QPN13" s="3496"/>
      <c r="QPO13" s="3496"/>
      <c r="QPP13" s="3496"/>
      <c r="QPQ13" s="3496"/>
      <c r="QPR13" s="3496"/>
      <c r="QPS13" s="3496"/>
      <c r="QPT13" s="3496"/>
      <c r="QPU13" s="3496"/>
      <c r="QPV13" s="3496"/>
      <c r="QPW13" s="3496"/>
      <c r="QPX13" s="3496"/>
      <c r="QPY13" s="3496"/>
      <c r="QPZ13" s="3496"/>
      <c r="QQA13" s="3496"/>
      <c r="QQB13" s="3496"/>
      <c r="QQC13" s="3496"/>
      <c r="QQD13" s="3496"/>
      <c r="QQE13" s="3496"/>
      <c r="QQF13" s="3496"/>
      <c r="QQG13" s="3496"/>
      <c r="QQH13" s="3496"/>
      <c r="QQI13" s="3496"/>
      <c r="QQJ13" s="3496"/>
      <c r="QQK13" s="3496"/>
      <c r="QQL13" s="3496"/>
      <c r="QQM13" s="3496"/>
      <c r="QQN13" s="3496"/>
      <c r="QQO13" s="3496"/>
      <c r="QQP13" s="3496"/>
      <c r="QQQ13" s="3496"/>
      <c r="QQR13" s="3496"/>
      <c r="QQS13" s="3496"/>
      <c r="QQT13" s="3496"/>
      <c r="QQU13" s="3496"/>
      <c r="QQV13" s="3496"/>
      <c r="QQW13" s="3496"/>
      <c r="QQX13" s="3496"/>
      <c r="QQY13" s="3496"/>
      <c r="QQZ13" s="3496"/>
      <c r="QRA13" s="3496"/>
      <c r="QRB13" s="3496"/>
      <c r="QRC13" s="3496"/>
      <c r="QRD13" s="3496"/>
      <c r="QRE13" s="3496"/>
      <c r="QRF13" s="3496"/>
      <c r="QRG13" s="3496"/>
      <c r="QRH13" s="3496"/>
      <c r="QRI13" s="3496"/>
      <c r="QRJ13" s="3496"/>
      <c r="QRK13" s="3496"/>
      <c r="QRL13" s="3496"/>
      <c r="QRM13" s="3496"/>
      <c r="QRN13" s="3496"/>
      <c r="QRO13" s="3496"/>
      <c r="QRP13" s="3496"/>
      <c r="QRQ13" s="3496"/>
      <c r="QRR13" s="3496"/>
      <c r="QRS13" s="3496"/>
      <c r="QRT13" s="3496"/>
      <c r="QRU13" s="3496"/>
      <c r="QRV13" s="3496"/>
      <c r="QRW13" s="3496"/>
      <c r="QRX13" s="3496"/>
      <c r="QRY13" s="3496"/>
      <c r="QRZ13" s="3496"/>
      <c r="QSA13" s="3496"/>
      <c r="QSB13" s="3496"/>
      <c r="QSC13" s="3496"/>
      <c r="QSD13" s="3496"/>
      <c r="QSE13" s="3496"/>
      <c r="QSF13" s="3496"/>
      <c r="QSG13" s="3496"/>
      <c r="QSH13" s="3496"/>
      <c r="QSI13" s="3496"/>
      <c r="QSJ13" s="3496"/>
      <c r="QSK13" s="3496"/>
      <c r="QSL13" s="3496"/>
      <c r="QSM13" s="3496"/>
      <c r="QSN13" s="3496"/>
      <c r="QSO13" s="3496"/>
      <c r="QSP13" s="3496"/>
      <c r="QSQ13" s="3496"/>
      <c r="QSR13" s="3496"/>
      <c r="QSS13" s="3496"/>
      <c r="QST13" s="3496"/>
      <c r="QSU13" s="3496"/>
      <c r="QSV13" s="3496"/>
      <c r="QSW13" s="3496"/>
      <c r="QSX13" s="3496"/>
      <c r="QSY13" s="3496"/>
      <c r="QSZ13" s="3496"/>
      <c r="QTA13" s="3496"/>
      <c r="QTB13" s="3496"/>
      <c r="QTC13" s="3496"/>
      <c r="QTD13" s="3496"/>
      <c r="QTE13" s="3496"/>
      <c r="QTF13" s="3496"/>
      <c r="QTG13" s="3496"/>
      <c r="QTH13" s="3496"/>
      <c r="QTI13" s="3496"/>
      <c r="QTJ13" s="3496"/>
      <c r="QTK13" s="3496"/>
      <c r="QTL13" s="3496"/>
      <c r="QTM13" s="3496"/>
      <c r="QTN13" s="3496"/>
      <c r="QTO13" s="3496"/>
      <c r="QTP13" s="3496"/>
      <c r="QTQ13" s="3496"/>
      <c r="QTR13" s="3496"/>
      <c r="QTS13" s="3496"/>
      <c r="QTT13" s="3496"/>
      <c r="QTU13" s="3496"/>
      <c r="QTV13" s="3496"/>
      <c r="QTW13" s="3496"/>
      <c r="QTX13" s="3496"/>
      <c r="QTY13" s="3496"/>
      <c r="QTZ13" s="3496"/>
      <c r="QUA13" s="3496"/>
      <c r="QUB13" s="3496"/>
      <c r="QUC13" s="3496"/>
      <c r="QUD13" s="3496"/>
      <c r="QUE13" s="3496"/>
      <c r="QUF13" s="3496"/>
      <c r="QUG13" s="3496"/>
      <c r="QUH13" s="3496"/>
      <c r="QUI13" s="3496"/>
      <c r="QUJ13" s="3496"/>
      <c r="QUK13" s="3496"/>
      <c r="QUL13" s="3496"/>
      <c r="QUM13" s="3496"/>
      <c r="QUN13" s="3496"/>
      <c r="QUO13" s="3496"/>
      <c r="QUP13" s="3496"/>
      <c r="QUQ13" s="3496"/>
      <c r="QUR13" s="3496"/>
      <c r="QUS13" s="3496"/>
      <c r="QUT13" s="3496"/>
      <c r="QUU13" s="3496"/>
      <c r="QUV13" s="3496"/>
      <c r="QUW13" s="3496"/>
      <c r="QUX13" s="3496"/>
      <c r="QUY13" s="3496"/>
      <c r="QUZ13" s="3496"/>
      <c r="QVA13" s="3496"/>
      <c r="QVB13" s="3496"/>
      <c r="QVC13" s="3496"/>
      <c r="QVD13" s="3496"/>
      <c r="QVE13" s="3496"/>
      <c r="QVF13" s="3496"/>
      <c r="QVG13" s="3496"/>
      <c r="QVH13" s="3496"/>
      <c r="QVI13" s="3496"/>
      <c r="QVJ13" s="3496"/>
      <c r="QVK13" s="3496"/>
      <c r="QVL13" s="3496"/>
      <c r="QVM13" s="3496"/>
      <c r="QVN13" s="3496"/>
      <c r="QVO13" s="3496"/>
      <c r="QVP13" s="3496"/>
      <c r="QVQ13" s="3496"/>
      <c r="QVR13" s="3496"/>
      <c r="QVS13" s="3496"/>
      <c r="QVT13" s="3496"/>
      <c r="QVU13" s="3496"/>
      <c r="QVV13" s="3496"/>
      <c r="QVW13" s="3496"/>
      <c r="QVX13" s="3496"/>
      <c r="QVY13" s="3496"/>
      <c r="QVZ13" s="3496"/>
      <c r="QWA13" s="3496"/>
      <c r="QWB13" s="3496"/>
      <c r="QWC13" s="3496"/>
      <c r="QWD13" s="3496"/>
      <c r="QWE13" s="3496"/>
      <c r="QWF13" s="3496"/>
      <c r="QWG13" s="3496"/>
      <c r="QWH13" s="3496"/>
      <c r="QWI13" s="3496"/>
      <c r="QWJ13" s="3496"/>
      <c r="QWK13" s="3496"/>
      <c r="QWL13" s="3496"/>
      <c r="QWM13" s="3496"/>
      <c r="QWN13" s="3496"/>
      <c r="QWO13" s="3496"/>
      <c r="QWP13" s="3496"/>
      <c r="QWQ13" s="3496"/>
      <c r="QWR13" s="3496"/>
      <c r="QWS13" s="3496"/>
      <c r="QWT13" s="3496"/>
      <c r="QWU13" s="3496"/>
      <c r="QWV13" s="3496"/>
      <c r="QWW13" s="3496"/>
      <c r="QWX13" s="3496"/>
      <c r="QWY13" s="3496"/>
      <c r="QWZ13" s="3496"/>
      <c r="QXA13" s="3496"/>
      <c r="QXB13" s="3496"/>
      <c r="QXC13" s="3496"/>
      <c r="QXD13" s="3496"/>
      <c r="QXE13" s="3496"/>
      <c r="QXF13" s="3496"/>
      <c r="QXG13" s="3496"/>
      <c r="QXH13" s="3496"/>
      <c r="QXI13" s="3496"/>
      <c r="QXJ13" s="3496"/>
      <c r="QXK13" s="3496"/>
      <c r="QXL13" s="3496"/>
      <c r="QXM13" s="3496"/>
      <c r="QXN13" s="3496"/>
      <c r="QXO13" s="3496"/>
      <c r="QXP13" s="3496"/>
      <c r="QXQ13" s="3496"/>
      <c r="QXR13" s="3496"/>
      <c r="QXS13" s="3496"/>
      <c r="QXT13" s="3496"/>
      <c r="QXU13" s="3496"/>
      <c r="QXV13" s="3496"/>
      <c r="QXW13" s="3496"/>
      <c r="QXX13" s="3496"/>
      <c r="QXY13" s="3496"/>
      <c r="QXZ13" s="3496"/>
      <c r="QYA13" s="3496"/>
      <c r="QYB13" s="3496"/>
      <c r="QYC13" s="3496"/>
      <c r="QYD13" s="3496"/>
      <c r="QYE13" s="3496"/>
      <c r="QYF13" s="3496"/>
      <c r="QYG13" s="3496"/>
      <c r="QYH13" s="3496"/>
      <c r="QYI13" s="3496"/>
      <c r="QYJ13" s="3496"/>
      <c r="QYK13" s="3496"/>
      <c r="QYL13" s="3496"/>
      <c r="QYM13" s="3496"/>
      <c r="QYN13" s="3496"/>
      <c r="QYO13" s="3496"/>
      <c r="QYP13" s="3496"/>
      <c r="QYQ13" s="3496"/>
      <c r="QYR13" s="3496"/>
      <c r="QYS13" s="3496"/>
      <c r="QYT13" s="3496"/>
      <c r="QYU13" s="3496"/>
      <c r="QYV13" s="3496"/>
      <c r="QYW13" s="3496"/>
      <c r="QYX13" s="3496"/>
      <c r="QYY13" s="3496"/>
      <c r="QYZ13" s="3496"/>
      <c r="QZA13" s="3496"/>
      <c r="QZB13" s="3496"/>
      <c r="QZC13" s="3496"/>
      <c r="QZD13" s="3496"/>
      <c r="QZE13" s="3496"/>
      <c r="QZF13" s="3496"/>
      <c r="QZG13" s="3496"/>
      <c r="QZH13" s="3496"/>
      <c r="QZI13" s="3496"/>
      <c r="QZJ13" s="3496"/>
      <c r="QZK13" s="3496"/>
      <c r="QZL13" s="3496"/>
      <c r="QZM13" s="3496"/>
      <c r="QZN13" s="3496"/>
      <c r="QZO13" s="3496"/>
      <c r="QZP13" s="3496"/>
      <c r="QZQ13" s="3496"/>
      <c r="QZR13" s="3496"/>
      <c r="QZS13" s="3496"/>
      <c r="QZT13" s="3496"/>
      <c r="QZU13" s="3496"/>
      <c r="QZV13" s="3496"/>
      <c r="QZW13" s="3496"/>
      <c r="QZX13" s="3496"/>
      <c r="QZY13" s="3496"/>
      <c r="QZZ13" s="3496"/>
      <c r="RAA13" s="3496"/>
      <c r="RAB13" s="3496"/>
      <c r="RAC13" s="3496"/>
      <c r="RAD13" s="3496"/>
      <c r="RAE13" s="3496"/>
      <c r="RAF13" s="3496"/>
      <c r="RAG13" s="3496"/>
      <c r="RAH13" s="3496"/>
      <c r="RAI13" s="3496"/>
      <c r="RAJ13" s="3496"/>
      <c r="RAK13" s="3496"/>
      <c r="RAL13" s="3496"/>
      <c r="RAM13" s="3496"/>
      <c r="RAN13" s="3496"/>
      <c r="RAO13" s="3496"/>
      <c r="RAP13" s="3496"/>
      <c r="RAQ13" s="3496"/>
      <c r="RAR13" s="3496"/>
      <c r="RAS13" s="3496"/>
      <c r="RAT13" s="3496"/>
      <c r="RAU13" s="3496"/>
      <c r="RAV13" s="3496"/>
      <c r="RAW13" s="3496"/>
      <c r="RAX13" s="3496"/>
      <c r="RAY13" s="3496"/>
      <c r="RAZ13" s="3496"/>
      <c r="RBA13" s="3496"/>
      <c r="RBB13" s="3496"/>
      <c r="RBC13" s="3496"/>
      <c r="RBD13" s="3496"/>
      <c r="RBE13" s="3496"/>
      <c r="RBF13" s="3496"/>
      <c r="RBG13" s="3496"/>
      <c r="RBH13" s="3496"/>
      <c r="RBI13" s="3496"/>
      <c r="RBJ13" s="3496"/>
      <c r="RBK13" s="3496"/>
      <c r="RBL13" s="3496"/>
      <c r="RBM13" s="3496"/>
      <c r="RBN13" s="3496"/>
      <c r="RBO13" s="3496"/>
      <c r="RBP13" s="3496"/>
      <c r="RBQ13" s="3496"/>
      <c r="RBR13" s="3496"/>
      <c r="RBS13" s="3496"/>
      <c r="RBT13" s="3496"/>
      <c r="RBU13" s="3496"/>
      <c r="RBV13" s="3496"/>
      <c r="RBW13" s="3496"/>
      <c r="RBX13" s="3496"/>
      <c r="RBY13" s="3496"/>
      <c r="RBZ13" s="3496"/>
      <c r="RCA13" s="3496"/>
      <c r="RCB13" s="3496"/>
      <c r="RCC13" s="3496"/>
      <c r="RCD13" s="3496"/>
      <c r="RCE13" s="3496"/>
      <c r="RCF13" s="3496"/>
      <c r="RCG13" s="3496"/>
      <c r="RCH13" s="3496"/>
      <c r="RCI13" s="3496"/>
      <c r="RCJ13" s="3496"/>
      <c r="RCK13" s="3496"/>
      <c r="RCL13" s="3496"/>
      <c r="RCM13" s="3496"/>
      <c r="RCN13" s="3496"/>
      <c r="RCO13" s="3496"/>
      <c r="RCP13" s="3496"/>
      <c r="RCQ13" s="3496"/>
      <c r="RCR13" s="3496"/>
      <c r="RCS13" s="3496"/>
      <c r="RCT13" s="3496"/>
      <c r="RCU13" s="3496"/>
      <c r="RCV13" s="3496"/>
      <c r="RCW13" s="3496"/>
      <c r="RCX13" s="3496"/>
      <c r="RCY13" s="3496"/>
      <c r="RCZ13" s="3496"/>
      <c r="RDA13" s="3496"/>
      <c r="RDB13" s="3496"/>
      <c r="RDC13" s="3496"/>
      <c r="RDD13" s="3496"/>
      <c r="RDE13" s="3496"/>
      <c r="RDF13" s="3496"/>
      <c r="RDG13" s="3496"/>
      <c r="RDH13" s="3496"/>
      <c r="RDI13" s="3496"/>
      <c r="RDJ13" s="3496"/>
      <c r="RDK13" s="3496"/>
      <c r="RDL13" s="3496"/>
      <c r="RDM13" s="3496"/>
      <c r="RDN13" s="3496"/>
      <c r="RDO13" s="3496"/>
      <c r="RDP13" s="3496"/>
      <c r="RDQ13" s="3496"/>
      <c r="RDR13" s="3496"/>
      <c r="RDS13" s="3496"/>
      <c r="RDT13" s="3496"/>
      <c r="RDU13" s="3496"/>
      <c r="RDV13" s="3496"/>
      <c r="RDW13" s="3496"/>
      <c r="RDX13" s="3496"/>
      <c r="RDY13" s="3496"/>
      <c r="RDZ13" s="3496"/>
      <c r="REA13" s="3496"/>
      <c r="REB13" s="3496"/>
      <c r="REC13" s="3496"/>
      <c r="RED13" s="3496"/>
      <c r="REE13" s="3496"/>
      <c r="REF13" s="3496"/>
      <c r="REG13" s="3496"/>
      <c r="REH13" s="3496"/>
      <c r="REI13" s="3496"/>
      <c r="REJ13" s="3496"/>
      <c r="REK13" s="3496"/>
      <c r="REL13" s="3496"/>
      <c r="REM13" s="3496"/>
      <c r="REN13" s="3496"/>
      <c r="REO13" s="3496"/>
      <c r="REP13" s="3496"/>
      <c r="REQ13" s="3496"/>
      <c r="RER13" s="3496"/>
      <c r="RES13" s="3496"/>
      <c r="RET13" s="3496"/>
      <c r="REU13" s="3496"/>
      <c r="REV13" s="3496"/>
      <c r="REW13" s="3496"/>
      <c r="REX13" s="3496"/>
      <c r="REY13" s="3496"/>
      <c r="REZ13" s="3496"/>
      <c r="RFA13" s="3496"/>
      <c r="RFB13" s="3496"/>
      <c r="RFC13" s="3496"/>
      <c r="RFD13" s="3496"/>
      <c r="RFE13" s="3496"/>
      <c r="RFF13" s="3496"/>
      <c r="RFG13" s="3496"/>
      <c r="RFH13" s="3496"/>
      <c r="RFI13" s="3496"/>
      <c r="RFJ13" s="3496"/>
      <c r="RFK13" s="3496"/>
      <c r="RFL13" s="3496"/>
      <c r="RFM13" s="3496"/>
      <c r="RFN13" s="3496"/>
      <c r="RFO13" s="3496"/>
      <c r="RFP13" s="3496"/>
      <c r="RFQ13" s="3496"/>
      <c r="RFR13" s="3496"/>
      <c r="RFS13" s="3496"/>
      <c r="RFT13" s="3496"/>
      <c r="RFU13" s="3496"/>
      <c r="RFV13" s="3496"/>
      <c r="RFW13" s="3496"/>
      <c r="RFX13" s="3496"/>
      <c r="RFY13" s="3496"/>
      <c r="RFZ13" s="3496"/>
      <c r="RGA13" s="3496"/>
      <c r="RGB13" s="3496"/>
      <c r="RGC13" s="3496"/>
      <c r="RGD13" s="3496"/>
      <c r="RGE13" s="3496"/>
      <c r="RGF13" s="3496"/>
      <c r="RGG13" s="3496"/>
      <c r="RGH13" s="3496"/>
      <c r="RGI13" s="3496"/>
      <c r="RGJ13" s="3496"/>
      <c r="RGK13" s="3496"/>
      <c r="RGL13" s="3496"/>
      <c r="RGM13" s="3496"/>
      <c r="RGN13" s="3496"/>
      <c r="RGO13" s="3496"/>
      <c r="RGP13" s="3496"/>
      <c r="RGQ13" s="3496"/>
      <c r="RGR13" s="3496"/>
      <c r="RGS13" s="3496"/>
      <c r="RGT13" s="3496"/>
      <c r="RGU13" s="3496"/>
      <c r="RGV13" s="3496"/>
      <c r="RGW13" s="3496"/>
      <c r="RGX13" s="3496"/>
      <c r="RGY13" s="3496"/>
      <c r="RGZ13" s="3496"/>
      <c r="RHA13" s="3496"/>
      <c r="RHB13" s="3496"/>
      <c r="RHC13" s="3496"/>
      <c r="RHD13" s="3496"/>
      <c r="RHE13" s="3496"/>
      <c r="RHF13" s="3496"/>
      <c r="RHG13" s="3496"/>
      <c r="RHH13" s="3496"/>
      <c r="RHI13" s="3496"/>
      <c r="RHJ13" s="3496"/>
      <c r="RHK13" s="3496"/>
      <c r="RHL13" s="3496"/>
      <c r="RHM13" s="3496"/>
      <c r="RHN13" s="3496"/>
      <c r="RHO13" s="3496"/>
      <c r="RHP13" s="3496"/>
      <c r="RHQ13" s="3496"/>
      <c r="RHR13" s="3496"/>
      <c r="RHS13" s="3496"/>
      <c r="RHT13" s="3496"/>
      <c r="RHU13" s="3496"/>
      <c r="RHV13" s="3496"/>
      <c r="RHW13" s="3496"/>
      <c r="RHX13" s="3496"/>
      <c r="RHY13" s="3496"/>
      <c r="RHZ13" s="3496"/>
      <c r="RIA13" s="3496"/>
      <c r="RIB13" s="3496"/>
      <c r="RIC13" s="3496"/>
      <c r="RID13" s="3496"/>
      <c r="RIE13" s="3496"/>
      <c r="RIF13" s="3496"/>
      <c r="RIG13" s="3496"/>
      <c r="RIH13" s="3496"/>
      <c r="RII13" s="3496"/>
      <c r="RIJ13" s="3496"/>
      <c r="RIK13" s="3496"/>
      <c r="RIL13" s="3496"/>
      <c r="RIM13" s="3496"/>
      <c r="RIN13" s="3496"/>
      <c r="RIO13" s="3496"/>
      <c r="RIP13" s="3496"/>
      <c r="RIQ13" s="3496"/>
      <c r="RIR13" s="3496"/>
      <c r="RIS13" s="3496"/>
      <c r="RIT13" s="3496"/>
      <c r="RIU13" s="3496"/>
      <c r="RIV13" s="3496"/>
      <c r="RIW13" s="3496"/>
      <c r="RIX13" s="3496"/>
      <c r="RIY13" s="3496"/>
      <c r="RIZ13" s="3496"/>
      <c r="RJA13" s="3496"/>
      <c r="RJB13" s="3496"/>
      <c r="RJC13" s="3496"/>
      <c r="RJD13" s="3496"/>
      <c r="RJE13" s="3496"/>
      <c r="RJF13" s="3496"/>
      <c r="RJG13" s="3496"/>
      <c r="RJH13" s="3496"/>
      <c r="RJI13" s="3496"/>
      <c r="RJJ13" s="3496"/>
      <c r="RJK13" s="3496"/>
      <c r="RJL13" s="3496"/>
      <c r="RJM13" s="3496"/>
      <c r="RJN13" s="3496"/>
      <c r="RJO13" s="3496"/>
      <c r="RJP13" s="3496"/>
      <c r="RJQ13" s="3496"/>
      <c r="RJR13" s="3496"/>
      <c r="RJS13" s="3496"/>
      <c r="RJT13" s="3496"/>
      <c r="RJU13" s="3496"/>
      <c r="RJV13" s="3496"/>
      <c r="RJW13" s="3496"/>
      <c r="RJX13" s="3496"/>
      <c r="RJY13" s="3496"/>
      <c r="RJZ13" s="3496"/>
      <c r="RKA13" s="3496"/>
      <c r="RKB13" s="3496"/>
      <c r="RKC13" s="3496"/>
      <c r="RKD13" s="3496"/>
      <c r="RKE13" s="3496"/>
      <c r="RKF13" s="3496"/>
      <c r="RKG13" s="3496"/>
      <c r="RKH13" s="3496"/>
      <c r="RKI13" s="3496"/>
      <c r="RKJ13" s="3496"/>
      <c r="RKK13" s="3496"/>
      <c r="RKL13" s="3496"/>
      <c r="RKM13" s="3496"/>
      <c r="RKN13" s="3496"/>
      <c r="RKO13" s="3496"/>
      <c r="RKP13" s="3496"/>
      <c r="RKQ13" s="3496"/>
      <c r="RKR13" s="3496"/>
      <c r="RKS13" s="3496"/>
      <c r="RKT13" s="3496"/>
      <c r="RKU13" s="3496"/>
      <c r="RKV13" s="3496"/>
      <c r="RKW13" s="3496"/>
      <c r="RKX13" s="3496"/>
      <c r="RKY13" s="3496"/>
      <c r="RKZ13" s="3496"/>
      <c r="RLA13" s="3496"/>
      <c r="RLB13" s="3496"/>
      <c r="RLC13" s="3496"/>
      <c r="RLD13" s="3496"/>
      <c r="RLE13" s="3496"/>
      <c r="RLF13" s="3496"/>
      <c r="RLG13" s="3496"/>
      <c r="RLH13" s="3496"/>
      <c r="RLI13" s="3496"/>
      <c r="RLJ13" s="3496"/>
      <c r="RLK13" s="3496"/>
      <c r="RLL13" s="3496"/>
      <c r="RLM13" s="3496"/>
      <c r="RLN13" s="3496"/>
      <c r="RLO13" s="3496"/>
      <c r="RLP13" s="3496"/>
      <c r="RLQ13" s="3496"/>
      <c r="RLR13" s="3496"/>
      <c r="RLS13" s="3496"/>
      <c r="RLT13" s="3496"/>
      <c r="RLU13" s="3496"/>
      <c r="RLV13" s="3496"/>
      <c r="RLW13" s="3496"/>
      <c r="RLX13" s="3496"/>
      <c r="RLY13" s="3496"/>
      <c r="RLZ13" s="3496"/>
      <c r="RMA13" s="3496"/>
      <c r="RMB13" s="3496"/>
      <c r="RMC13" s="3496"/>
      <c r="RMD13" s="3496"/>
      <c r="RME13" s="3496"/>
      <c r="RMF13" s="3496"/>
      <c r="RMG13" s="3496"/>
      <c r="RMH13" s="3496"/>
      <c r="RMI13" s="3496"/>
      <c r="RMJ13" s="3496"/>
      <c r="RMK13" s="3496"/>
      <c r="RML13" s="3496"/>
      <c r="RMM13" s="3496"/>
      <c r="RMN13" s="3496"/>
      <c r="RMO13" s="3496"/>
      <c r="RMP13" s="3496"/>
      <c r="RMQ13" s="3496"/>
      <c r="RMR13" s="3496"/>
      <c r="RMS13" s="3496"/>
      <c r="RMT13" s="3496"/>
      <c r="RMU13" s="3496"/>
      <c r="RMV13" s="3496"/>
      <c r="RMW13" s="3496"/>
      <c r="RMX13" s="3496"/>
      <c r="RMY13" s="3496"/>
      <c r="RMZ13" s="3496"/>
      <c r="RNA13" s="3496"/>
      <c r="RNB13" s="3496"/>
      <c r="RNC13" s="3496"/>
      <c r="RND13" s="3496"/>
      <c r="RNE13" s="3496"/>
      <c r="RNF13" s="3496"/>
      <c r="RNG13" s="3496"/>
      <c r="RNH13" s="3496"/>
      <c r="RNI13" s="3496"/>
      <c r="RNJ13" s="3496"/>
      <c r="RNK13" s="3496"/>
      <c r="RNL13" s="3496"/>
      <c r="RNM13" s="3496"/>
      <c r="RNN13" s="3496"/>
      <c r="RNO13" s="3496"/>
      <c r="RNP13" s="3496"/>
      <c r="RNQ13" s="3496"/>
      <c r="RNR13" s="3496"/>
      <c r="RNS13" s="3496"/>
      <c r="RNT13" s="3496"/>
      <c r="RNU13" s="3496"/>
      <c r="RNV13" s="3496"/>
      <c r="RNW13" s="3496"/>
      <c r="RNX13" s="3496"/>
      <c r="RNY13" s="3496"/>
      <c r="RNZ13" s="3496"/>
      <c r="ROA13" s="3496"/>
      <c r="ROB13" s="3496"/>
      <c r="ROC13" s="3496"/>
      <c r="ROD13" s="3496"/>
      <c r="ROE13" s="3496"/>
      <c r="ROF13" s="3496"/>
      <c r="ROG13" s="3496"/>
      <c r="ROH13" s="3496"/>
      <c r="ROI13" s="3496"/>
      <c r="ROJ13" s="3496"/>
      <c r="ROK13" s="3496"/>
      <c r="ROL13" s="3496"/>
      <c r="ROM13" s="3496"/>
      <c r="RON13" s="3496"/>
      <c r="ROO13" s="3496"/>
      <c r="ROP13" s="3496"/>
      <c r="ROQ13" s="3496"/>
      <c r="ROR13" s="3496"/>
      <c r="ROS13" s="3496"/>
      <c r="ROT13" s="3496"/>
      <c r="ROU13" s="3496"/>
      <c r="ROV13" s="3496"/>
      <c r="ROW13" s="3496"/>
      <c r="ROX13" s="3496"/>
      <c r="ROY13" s="3496"/>
      <c r="ROZ13" s="3496"/>
      <c r="RPA13" s="3496"/>
      <c r="RPB13" s="3496"/>
      <c r="RPC13" s="3496"/>
      <c r="RPD13" s="3496"/>
      <c r="RPE13" s="3496"/>
      <c r="RPF13" s="3496"/>
      <c r="RPG13" s="3496"/>
      <c r="RPH13" s="3496"/>
      <c r="RPI13" s="3496"/>
      <c r="RPJ13" s="3496"/>
      <c r="RPK13" s="3496"/>
      <c r="RPL13" s="3496"/>
      <c r="RPM13" s="3496"/>
      <c r="RPN13" s="3496"/>
      <c r="RPO13" s="3496"/>
      <c r="RPP13" s="3496"/>
      <c r="RPQ13" s="3496"/>
      <c r="RPR13" s="3496"/>
      <c r="RPS13" s="3496"/>
      <c r="RPT13" s="3496"/>
      <c r="RPU13" s="3496"/>
      <c r="RPV13" s="3496"/>
      <c r="RPW13" s="3496"/>
      <c r="RPX13" s="3496"/>
      <c r="RPY13" s="3496"/>
      <c r="RPZ13" s="3496"/>
      <c r="RQA13" s="3496"/>
      <c r="RQB13" s="3496"/>
      <c r="RQC13" s="3496"/>
      <c r="RQD13" s="3496"/>
      <c r="RQE13" s="3496"/>
      <c r="RQF13" s="3496"/>
      <c r="RQG13" s="3496"/>
      <c r="RQH13" s="3496"/>
      <c r="RQI13" s="3496"/>
      <c r="RQJ13" s="3496"/>
      <c r="RQK13" s="3496"/>
      <c r="RQL13" s="3496"/>
      <c r="RQM13" s="3496"/>
      <c r="RQN13" s="3496"/>
      <c r="RQO13" s="3496"/>
      <c r="RQP13" s="3496"/>
      <c r="RQQ13" s="3496"/>
      <c r="RQR13" s="3496"/>
      <c r="RQS13" s="3496"/>
      <c r="RQT13" s="3496"/>
      <c r="RQU13" s="3496"/>
      <c r="RQV13" s="3496"/>
      <c r="RQW13" s="3496"/>
      <c r="RQX13" s="3496"/>
      <c r="RQY13" s="3496"/>
      <c r="RQZ13" s="3496"/>
      <c r="RRA13" s="3496"/>
      <c r="RRB13" s="3496"/>
      <c r="RRC13" s="3496"/>
      <c r="RRD13" s="3496"/>
      <c r="RRE13" s="3496"/>
      <c r="RRF13" s="3496"/>
      <c r="RRG13" s="3496"/>
      <c r="RRH13" s="3496"/>
      <c r="RRI13" s="3496"/>
      <c r="RRJ13" s="3496"/>
      <c r="RRK13" s="3496"/>
      <c r="RRL13" s="3496"/>
      <c r="RRM13" s="3496"/>
      <c r="RRN13" s="3496"/>
      <c r="RRO13" s="3496"/>
      <c r="RRP13" s="3496"/>
      <c r="RRQ13" s="3496"/>
      <c r="RRR13" s="3496"/>
      <c r="RRS13" s="3496"/>
      <c r="RRT13" s="3496"/>
      <c r="RRU13" s="3496"/>
      <c r="RRV13" s="3496"/>
      <c r="RRW13" s="3496"/>
      <c r="RRX13" s="3496"/>
      <c r="RRY13" s="3496"/>
      <c r="RRZ13" s="3496"/>
      <c r="RSA13" s="3496"/>
      <c r="RSB13" s="3496"/>
      <c r="RSC13" s="3496"/>
      <c r="RSD13" s="3496"/>
      <c r="RSE13" s="3496"/>
      <c r="RSF13" s="3496"/>
      <c r="RSG13" s="3496"/>
      <c r="RSH13" s="3496"/>
      <c r="RSI13" s="3496"/>
      <c r="RSJ13" s="3496"/>
      <c r="RSK13" s="3496"/>
      <c r="RSL13" s="3496"/>
      <c r="RSM13" s="3496"/>
      <c r="RSN13" s="3496"/>
      <c r="RSO13" s="3496"/>
      <c r="RSP13" s="3496"/>
      <c r="RSQ13" s="3496"/>
      <c r="RSR13" s="3496"/>
      <c r="RSS13" s="3496"/>
      <c r="RST13" s="3496"/>
      <c r="RSU13" s="3496"/>
      <c r="RSV13" s="3496"/>
      <c r="RSW13" s="3496"/>
      <c r="RSX13" s="3496"/>
      <c r="RSY13" s="3496"/>
      <c r="RSZ13" s="3496"/>
      <c r="RTA13" s="3496"/>
      <c r="RTB13" s="3496"/>
      <c r="RTC13" s="3496"/>
      <c r="RTD13" s="3496"/>
      <c r="RTE13" s="3496"/>
      <c r="RTF13" s="3496"/>
      <c r="RTG13" s="3496"/>
      <c r="RTH13" s="3496"/>
      <c r="RTI13" s="3496"/>
      <c r="RTJ13" s="3496"/>
      <c r="RTK13" s="3496"/>
      <c r="RTL13" s="3496"/>
      <c r="RTM13" s="3496"/>
      <c r="RTN13" s="3496"/>
      <c r="RTO13" s="3496"/>
      <c r="RTP13" s="3496"/>
      <c r="RTQ13" s="3496"/>
      <c r="RTR13" s="3496"/>
      <c r="RTS13" s="3496"/>
      <c r="RTT13" s="3496"/>
      <c r="RTU13" s="3496"/>
      <c r="RTV13" s="3496"/>
      <c r="RTW13" s="3496"/>
      <c r="RTX13" s="3496"/>
      <c r="RTY13" s="3496"/>
      <c r="RTZ13" s="3496"/>
      <c r="RUA13" s="3496"/>
      <c r="RUB13" s="3496"/>
      <c r="RUC13" s="3496"/>
      <c r="RUD13" s="3496"/>
      <c r="RUE13" s="3496"/>
      <c r="RUF13" s="3496"/>
      <c r="RUG13" s="3496"/>
      <c r="RUH13" s="3496"/>
      <c r="RUI13" s="3496"/>
      <c r="RUJ13" s="3496"/>
      <c r="RUK13" s="3496"/>
      <c r="RUL13" s="3496"/>
      <c r="RUM13" s="3496"/>
      <c r="RUN13" s="3496"/>
      <c r="RUO13" s="3496"/>
      <c r="RUP13" s="3496"/>
      <c r="RUQ13" s="3496"/>
      <c r="RUR13" s="3496"/>
      <c r="RUS13" s="3496"/>
      <c r="RUT13" s="3496"/>
      <c r="RUU13" s="3496"/>
      <c r="RUV13" s="3496"/>
      <c r="RUW13" s="3496"/>
      <c r="RUX13" s="3496"/>
      <c r="RUY13" s="3496"/>
      <c r="RUZ13" s="3496"/>
      <c r="RVA13" s="3496"/>
      <c r="RVB13" s="3496"/>
      <c r="RVC13" s="3496"/>
      <c r="RVD13" s="3496"/>
      <c r="RVE13" s="3496"/>
      <c r="RVF13" s="3496"/>
      <c r="RVG13" s="3496"/>
      <c r="RVH13" s="3496"/>
      <c r="RVI13" s="3496"/>
      <c r="RVJ13" s="3496"/>
      <c r="RVK13" s="3496"/>
      <c r="RVL13" s="3496"/>
      <c r="RVM13" s="3496"/>
      <c r="RVN13" s="3496"/>
      <c r="RVO13" s="3496"/>
      <c r="RVP13" s="3496"/>
      <c r="RVQ13" s="3496"/>
      <c r="RVR13" s="3496"/>
      <c r="RVS13" s="3496"/>
      <c r="RVT13" s="3496"/>
      <c r="RVU13" s="3496"/>
      <c r="RVV13" s="3496"/>
      <c r="RVW13" s="3496"/>
      <c r="RVX13" s="3496"/>
      <c r="RVY13" s="3496"/>
      <c r="RVZ13" s="3496"/>
      <c r="RWA13" s="3496"/>
      <c r="RWB13" s="3496"/>
      <c r="RWC13" s="3496"/>
      <c r="RWD13" s="3496"/>
      <c r="RWE13" s="3496"/>
      <c r="RWF13" s="3496"/>
      <c r="RWG13" s="3496"/>
      <c r="RWH13" s="3496"/>
      <c r="RWI13" s="3496"/>
      <c r="RWJ13" s="3496"/>
      <c r="RWK13" s="3496"/>
      <c r="RWL13" s="3496"/>
      <c r="RWM13" s="3496"/>
      <c r="RWN13" s="3496"/>
      <c r="RWO13" s="3496"/>
      <c r="RWP13" s="3496"/>
      <c r="RWQ13" s="3496"/>
      <c r="RWR13" s="3496"/>
      <c r="RWS13" s="3496"/>
      <c r="RWT13" s="3496"/>
      <c r="RWU13" s="3496"/>
      <c r="RWV13" s="3496"/>
      <c r="RWW13" s="3496"/>
      <c r="RWX13" s="3496"/>
      <c r="RWY13" s="3496"/>
      <c r="RWZ13" s="3496"/>
      <c r="RXA13" s="3496"/>
      <c r="RXB13" s="3496"/>
      <c r="RXC13" s="3496"/>
      <c r="RXD13" s="3496"/>
      <c r="RXE13" s="3496"/>
      <c r="RXF13" s="3496"/>
      <c r="RXG13" s="3496"/>
      <c r="RXH13" s="3496"/>
      <c r="RXI13" s="3496"/>
      <c r="RXJ13" s="3496"/>
      <c r="RXK13" s="3496"/>
      <c r="RXL13" s="3496"/>
      <c r="RXM13" s="3496"/>
      <c r="RXN13" s="3496"/>
      <c r="RXO13" s="3496"/>
      <c r="RXP13" s="3496"/>
      <c r="RXQ13" s="3496"/>
      <c r="RXR13" s="3496"/>
      <c r="RXS13" s="3496"/>
      <c r="RXT13" s="3496"/>
      <c r="RXU13" s="3496"/>
      <c r="RXV13" s="3496"/>
      <c r="RXW13" s="3496"/>
      <c r="RXX13" s="3496"/>
      <c r="RXY13" s="3496"/>
      <c r="RXZ13" s="3496"/>
      <c r="RYA13" s="3496"/>
      <c r="RYB13" s="3496"/>
      <c r="RYC13" s="3496"/>
      <c r="RYD13" s="3496"/>
      <c r="RYE13" s="3496"/>
      <c r="RYF13" s="3496"/>
      <c r="RYG13" s="3496"/>
      <c r="RYH13" s="3496"/>
      <c r="RYI13" s="3496"/>
      <c r="RYJ13" s="3496"/>
      <c r="RYK13" s="3496"/>
      <c r="RYL13" s="3496"/>
      <c r="RYM13" s="3496"/>
      <c r="RYN13" s="3496"/>
      <c r="RYO13" s="3496"/>
      <c r="RYP13" s="3496"/>
      <c r="RYQ13" s="3496"/>
      <c r="RYR13" s="3496"/>
      <c r="RYS13" s="3496"/>
      <c r="RYT13" s="3496"/>
      <c r="RYU13" s="3496"/>
      <c r="RYV13" s="3496"/>
      <c r="RYW13" s="3496"/>
      <c r="RYX13" s="3496"/>
      <c r="RYY13" s="3496"/>
      <c r="RYZ13" s="3496"/>
      <c r="RZA13" s="3496"/>
      <c r="RZB13" s="3496"/>
      <c r="RZC13" s="3496"/>
      <c r="RZD13" s="3496"/>
      <c r="RZE13" s="3496"/>
      <c r="RZF13" s="3496"/>
      <c r="RZG13" s="3496"/>
      <c r="RZH13" s="3496"/>
      <c r="RZI13" s="3496"/>
      <c r="RZJ13" s="3496"/>
      <c r="RZK13" s="3496"/>
      <c r="RZL13" s="3496"/>
      <c r="RZM13" s="3496"/>
      <c r="RZN13" s="3496"/>
      <c r="RZO13" s="3496"/>
      <c r="RZP13" s="3496"/>
      <c r="RZQ13" s="3496"/>
      <c r="RZR13" s="3496"/>
      <c r="RZS13" s="3496"/>
      <c r="RZT13" s="3496"/>
      <c r="RZU13" s="3496"/>
      <c r="RZV13" s="3496"/>
      <c r="RZW13" s="3496"/>
      <c r="RZX13" s="3496"/>
      <c r="RZY13" s="3496"/>
      <c r="RZZ13" s="3496"/>
      <c r="SAA13" s="3496"/>
      <c r="SAB13" s="3496"/>
      <c r="SAC13" s="3496"/>
      <c r="SAD13" s="3496"/>
      <c r="SAE13" s="3496"/>
      <c r="SAF13" s="3496"/>
      <c r="SAG13" s="3496"/>
      <c r="SAH13" s="3496"/>
      <c r="SAI13" s="3496"/>
      <c r="SAJ13" s="3496"/>
      <c r="SAK13" s="3496"/>
      <c r="SAL13" s="3496"/>
      <c r="SAM13" s="3496"/>
      <c r="SAN13" s="3496"/>
      <c r="SAO13" s="3496"/>
      <c r="SAP13" s="3496"/>
      <c r="SAQ13" s="3496"/>
      <c r="SAR13" s="3496"/>
      <c r="SAS13" s="3496"/>
      <c r="SAT13" s="3496"/>
      <c r="SAU13" s="3496"/>
      <c r="SAV13" s="3496"/>
      <c r="SAW13" s="3496"/>
      <c r="SAX13" s="3496"/>
      <c r="SAY13" s="3496"/>
      <c r="SAZ13" s="3496"/>
      <c r="SBA13" s="3496"/>
      <c r="SBB13" s="3496"/>
      <c r="SBC13" s="3496"/>
      <c r="SBD13" s="3496"/>
      <c r="SBE13" s="3496"/>
      <c r="SBF13" s="3496"/>
      <c r="SBG13" s="3496"/>
      <c r="SBH13" s="3496"/>
      <c r="SBI13" s="3496"/>
      <c r="SBJ13" s="3496"/>
      <c r="SBK13" s="3496"/>
      <c r="SBL13" s="3496"/>
      <c r="SBM13" s="3496"/>
      <c r="SBN13" s="3496"/>
      <c r="SBO13" s="3496"/>
      <c r="SBP13" s="3496"/>
      <c r="SBQ13" s="3496"/>
      <c r="SBR13" s="3496"/>
      <c r="SBS13" s="3496"/>
      <c r="SBT13" s="3496"/>
      <c r="SBU13" s="3496"/>
      <c r="SBV13" s="3496"/>
      <c r="SBW13" s="3496"/>
      <c r="SBX13" s="3496"/>
      <c r="SBY13" s="3496"/>
      <c r="SBZ13" s="3496"/>
      <c r="SCA13" s="3496"/>
      <c r="SCB13" s="3496"/>
      <c r="SCC13" s="3496"/>
      <c r="SCD13" s="3496"/>
      <c r="SCE13" s="3496"/>
      <c r="SCF13" s="3496"/>
      <c r="SCG13" s="3496"/>
      <c r="SCH13" s="3496"/>
      <c r="SCI13" s="3496"/>
      <c r="SCJ13" s="3496"/>
      <c r="SCK13" s="3496"/>
      <c r="SCL13" s="3496"/>
      <c r="SCM13" s="3496"/>
      <c r="SCN13" s="3496"/>
      <c r="SCO13" s="3496"/>
      <c r="SCP13" s="3496"/>
      <c r="SCQ13" s="3496"/>
      <c r="SCR13" s="3496"/>
      <c r="SCS13" s="3496"/>
      <c r="SCT13" s="3496"/>
      <c r="SCU13" s="3496"/>
      <c r="SCV13" s="3496"/>
      <c r="SCW13" s="3496"/>
      <c r="SCX13" s="3496"/>
      <c r="SCY13" s="3496"/>
      <c r="SCZ13" s="3496"/>
      <c r="SDA13" s="3496"/>
      <c r="SDB13" s="3496"/>
      <c r="SDC13" s="3496"/>
      <c r="SDD13" s="3496"/>
      <c r="SDE13" s="3496"/>
      <c r="SDF13" s="3496"/>
      <c r="SDG13" s="3496"/>
      <c r="SDH13" s="3496"/>
      <c r="SDI13" s="3496"/>
      <c r="SDJ13" s="3496"/>
      <c r="SDK13" s="3496"/>
      <c r="SDL13" s="3496"/>
      <c r="SDM13" s="3496"/>
      <c r="SDN13" s="3496"/>
      <c r="SDO13" s="3496"/>
      <c r="SDP13" s="3496"/>
      <c r="SDQ13" s="3496"/>
      <c r="SDR13" s="3496"/>
      <c r="SDS13" s="3496"/>
      <c r="SDT13" s="3496"/>
      <c r="SDU13" s="3496"/>
      <c r="SDV13" s="3496"/>
      <c r="SDW13" s="3496"/>
      <c r="SDX13" s="3496"/>
      <c r="SDY13" s="3496"/>
      <c r="SDZ13" s="3496"/>
      <c r="SEA13" s="3496"/>
      <c r="SEB13" s="3496"/>
      <c r="SEC13" s="3496"/>
      <c r="SED13" s="3496"/>
      <c r="SEE13" s="3496"/>
      <c r="SEF13" s="3496"/>
      <c r="SEG13" s="3496"/>
      <c r="SEH13" s="3496"/>
      <c r="SEI13" s="3496"/>
      <c r="SEJ13" s="3496"/>
      <c r="SEK13" s="3496"/>
      <c r="SEL13" s="3496"/>
      <c r="SEM13" s="3496"/>
      <c r="SEN13" s="3496"/>
      <c r="SEO13" s="3496"/>
      <c r="SEP13" s="3496"/>
      <c r="SEQ13" s="3496"/>
      <c r="SER13" s="3496"/>
      <c r="SES13" s="3496"/>
      <c r="SET13" s="3496"/>
      <c r="SEU13" s="3496"/>
      <c r="SEV13" s="3496"/>
      <c r="SEW13" s="3496"/>
      <c r="SEX13" s="3496"/>
      <c r="SEY13" s="3496"/>
      <c r="SEZ13" s="3496"/>
      <c r="SFA13" s="3496"/>
      <c r="SFB13" s="3496"/>
      <c r="SFC13" s="3496"/>
      <c r="SFD13" s="3496"/>
      <c r="SFE13" s="3496"/>
      <c r="SFF13" s="3496"/>
      <c r="SFG13" s="3496"/>
      <c r="SFH13" s="3496"/>
      <c r="SFI13" s="3496"/>
      <c r="SFJ13" s="3496"/>
      <c r="SFK13" s="3496"/>
      <c r="SFL13" s="3496"/>
      <c r="SFM13" s="3496"/>
      <c r="SFN13" s="3496"/>
      <c r="SFO13" s="3496"/>
      <c r="SFP13" s="3496"/>
      <c r="SFQ13" s="3496"/>
      <c r="SFR13" s="3496"/>
      <c r="SFS13" s="3496"/>
      <c r="SFT13" s="3496"/>
      <c r="SFU13" s="3496"/>
      <c r="SFV13" s="3496"/>
      <c r="SFW13" s="3496"/>
      <c r="SFX13" s="3496"/>
      <c r="SFY13" s="3496"/>
      <c r="SFZ13" s="3496"/>
      <c r="SGA13" s="3496"/>
      <c r="SGB13" s="3496"/>
      <c r="SGC13" s="3496"/>
      <c r="SGD13" s="3496"/>
      <c r="SGE13" s="3496"/>
      <c r="SGF13" s="3496"/>
      <c r="SGG13" s="3496"/>
      <c r="SGH13" s="3496"/>
      <c r="SGI13" s="3496"/>
      <c r="SGJ13" s="3496"/>
      <c r="SGK13" s="3496"/>
      <c r="SGL13" s="3496"/>
      <c r="SGM13" s="3496"/>
      <c r="SGN13" s="3496"/>
      <c r="SGO13" s="3496"/>
      <c r="SGP13" s="3496"/>
      <c r="SGQ13" s="3496"/>
      <c r="SGR13" s="3496"/>
      <c r="SGS13" s="3496"/>
      <c r="SGT13" s="3496"/>
      <c r="SGU13" s="3496"/>
      <c r="SGV13" s="3496"/>
      <c r="SGW13" s="3496"/>
      <c r="SGX13" s="3496"/>
      <c r="SGY13" s="3496"/>
      <c r="SGZ13" s="3496"/>
      <c r="SHA13" s="3496"/>
      <c r="SHB13" s="3496"/>
      <c r="SHC13" s="3496"/>
      <c r="SHD13" s="3496"/>
      <c r="SHE13" s="3496"/>
      <c r="SHF13" s="3496"/>
      <c r="SHG13" s="3496"/>
      <c r="SHH13" s="3496"/>
      <c r="SHI13" s="3496"/>
      <c r="SHJ13" s="3496"/>
      <c r="SHK13" s="3496"/>
      <c r="SHL13" s="3496"/>
      <c r="SHM13" s="3496"/>
      <c r="SHN13" s="3496"/>
      <c r="SHO13" s="3496"/>
      <c r="SHP13" s="3496"/>
      <c r="SHQ13" s="3496"/>
      <c r="SHR13" s="3496"/>
      <c r="SHS13" s="3496"/>
      <c r="SHT13" s="3496"/>
      <c r="SHU13" s="3496"/>
      <c r="SHV13" s="3496"/>
      <c r="SHW13" s="3496"/>
      <c r="SHX13" s="3496"/>
      <c r="SHY13" s="3496"/>
      <c r="SHZ13" s="3496"/>
      <c r="SIA13" s="3496"/>
      <c r="SIB13" s="3496"/>
      <c r="SIC13" s="3496"/>
      <c r="SID13" s="3496"/>
      <c r="SIE13" s="3496"/>
      <c r="SIF13" s="3496"/>
      <c r="SIG13" s="3496"/>
      <c r="SIH13" s="3496"/>
      <c r="SII13" s="3496"/>
      <c r="SIJ13" s="3496"/>
      <c r="SIK13" s="3496"/>
      <c r="SIL13" s="3496"/>
      <c r="SIM13" s="3496"/>
      <c r="SIN13" s="3496"/>
      <c r="SIO13" s="3496"/>
      <c r="SIP13" s="3496"/>
      <c r="SIQ13" s="3496"/>
      <c r="SIR13" s="3496"/>
      <c r="SIS13" s="3496"/>
      <c r="SIT13" s="3496"/>
      <c r="SIU13" s="3496"/>
      <c r="SIV13" s="3496"/>
      <c r="SIW13" s="3496"/>
      <c r="SIX13" s="3496"/>
      <c r="SIY13" s="3496"/>
      <c r="SIZ13" s="3496"/>
      <c r="SJA13" s="3496"/>
      <c r="SJB13" s="3496"/>
      <c r="SJC13" s="3496"/>
      <c r="SJD13" s="3496"/>
      <c r="SJE13" s="3496"/>
      <c r="SJF13" s="3496"/>
      <c r="SJG13" s="3496"/>
      <c r="SJH13" s="3496"/>
      <c r="SJI13" s="3496"/>
      <c r="SJJ13" s="3496"/>
      <c r="SJK13" s="3496"/>
      <c r="SJL13" s="3496"/>
      <c r="SJM13" s="3496"/>
      <c r="SJN13" s="3496"/>
      <c r="SJO13" s="3496"/>
      <c r="SJP13" s="3496"/>
      <c r="SJQ13" s="3496"/>
      <c r="SJR13" s="3496"/>
      <c r="SJS13" s="3496"/>
      <c r="SJT13" s="3496"/>
      <c r="SJU13" s="3496"/>
      <c r="SJV13" s="3496"/>
      <c r="SJW13" s="3496"/>
      <c r="SJX13" s="3496"/>
      <c r="SJY13" s="3496"/>
      <c r="SJZ13" s="3496"/>
      <c r="SKA13" s="3496"/>
      <c r="SKB13" s="3496"/>
      <c r="SKC13" s="3496"/>
      <c r="SKD13" s="3496"/>
      <c r="SKE13" s="3496"/>
      <c r="SKF13" s="3496"/>
      <c r="SKG13" s="3496"/>
      <c r="SKH13" s="3496"/>
      <c r="SKI13" s="3496"/>
      <c r="SKJ13" s="3496"/>
      <c r="SKK13" s="3496"/>
      <c r="SKL13" s="3496"/>
      <c r="SKM13" s="3496"/>
      <c r="SKN13" s="3496"/>
      <c r="SKO13" s="3496"/>
      <c r="SKP13" s="3496"/>
      <c r="SKQ13" s="3496"/>
      <c r="SKR13" s="3496"/>
      <c r="SKS13" s="3496"/>
      <c r="SKT13" s="3496"/>
      <c r="SKU13" s="3496"/>
      <c r="SKV13" s="3496"/>
      <c r="SKW13" s="3496"/>
      <c r="SKX13" s="3496"/>
      <c r="SKY13" s="3496"/>
      <c r="SKZ13" s="3496"/>
      <c r="SLA13" s="3496"/>
      <c r="SLB13" s="3496"/>
      <c r="SLC13" s="3496"/>
      <c r="SLD13" s="3496"/>
      <c r="SLE13" s="3496"/>
      <c r="SLF13" s="3496"/>
      <c r="SLG13" s="3496"/>
      <c r="SLH13" s="3496"/>
      <c r="SLI13" s="3496"/>
      <c r="SLJ13" s="3496"/>
      <c r="SLK13" s="3496"/>
      <c r="SLL13" s="3496"/>
      <c r="SLM13" s="3496"/>
      <c r="SLN13" s="3496"/>
      <c r="SLO13" s="3496"/>
      <c r="SLP13" s="3496"/>
      <c r="SLQ13" s="3496"/>
      <c r="SLR13" s="3496"/>
      <c r="SLS13" s="3496"/>
      <c r="SLT13" s="3496"/>
      <c r="SLU13" s="3496"/>
      <c r="SLV13" s="3496"/>
      <c r="SLW13" s="3496"/>
      <c r="SLX13" s="3496"/>
      <c r="SLY13" s="3496"/>
      <c r="SLZ13" s="3496"/>
      <c r="SMA13" s="3496"/>
      <c r="SMB13" s="3496"/>
      <c r="SMC13" s="3496"/>
      <c r="SMD13" s="3496"/>
      <c r="SME13" s="3496"/>
      <c r="SMF13" s="3496"/>
      <c r="SMG13" s="3496"/>
      <c r="SMH13" s="3496"/>
      <c r="SMI13" s="3496"/>
      <c r="SMJ13" s="3496"/>
      <c r="SMK13" s="3496"/>
      <c r="SML13" s="3496"/>
      <c r="SMM13" s="3496"/>
      <c r="SMN13" s="3496"/>
      <c r="SMO13" s="3496"/>
      <c r="SMP13" s="3496"/>
      <c r="SMQ13" s="3496"/>
      <c r="SMR13" s="3496"/>
      <c r="SMS13" s="3496"/>
      <c r="SMT13" s="3496"/>
      <c r="SMU13" s="3496"/>
      <c r="SMV13" s="3496"/>
      <c r="SMW13" s="3496"/>
      <c r="SMX13" s="3496"/>
      <c r="SMY13" s="3496"/>
      <c r="SMZ13" s="3496"/>
      <c r="SNA13" s="3496"/>
      <c r="SNB13" s="3496"/>
      <c r="SNC13" s="3496"/>
      <c r="SND13" s="3496"/>
      <c r="SNE13" s="3496"/>
      <c r="SNF13" s="3496"/>
      <c r="SNG13" s="3496"/>
      <c r="SNH13" s="3496"/>
      <c r="SNI13" s="3496"/>
      <c r="SNJ13" s="3496"/>
      <c r="SNK13" s="3496"/>
      <c r="SNL13" s="3496"/>
      <c r="SNM13" s="3496"/>
      <c r="SNN13" s="3496"/>
      <c r="SNO13" s="3496"/>
      <c r="SNP13" s="3496"/>
      <c r="SNQ13" s="3496"/>
      <c r="SNR13" s="3496"/>
      <c r="SNS13" s="3496"/>
      <c r="SNT13" s="3496"/>
      <c r="SNU13" s="3496"/>
      <c r="SNV13" s="3496"/>
      <c r="SNW13" s="3496"/>
      <c r="SNX13" s="3496"/>
      <c r="SNY13" s="3496"/>
      <c r="SNZ13" s="3496"/>
      <c r="SOA13" s="3496"/>
      <c r="SOB13" s="3496"/>
      <c r="SOC13" s="3496"/>
      <c r="SOD13" s="3496"/>
      <c r="SOE13" s="3496"/>
      <c r="SOF13" s="3496"/>
      <c r="SOG13" s="3496"/>
      <c r="SOH13" s="3496"/>
      <c r="SOI13" s="3496"/>
      <c r="SOJ13" s="3496"/>
      <c r="SOK13" s="3496"/>
      <c r="SOL13" s="3496"/>
      <c r="SOM13" s="3496"/>
      <c r="SON13" s="3496"/>
      <c r="SOO13" s="3496"/>
      <c r="SOP13" s="3496"/>
      <c r="SOQ13" s="3496"/>
      <c r="SOR13" s="3496"/>
      <c r="SOS13" s="3496"/>
      <c r="SOT13" s="3496"/>
      <c r="SOU13" s="3496"/>
      <c r="SOV13" s="3496"/>
      <c r="SOW13" s="3496"/>
      <c r="SOX13" s="3496"/>
      <c r="SOY13" s="3496"/>
      <c r="SOZ13" s="3496"/>
      <c r="SPA13" s="3496"/>
      <c r="SPB13" s="3496"/>
      <c r="SPC13" s="3496"/>
      <c r="SPD13" s="3496"/>
      <c r="SPE13" s="3496"/>
      <c r="SPF13" s="3496"/>
      <c r="SPG13" s="3496"/>
      <c r="SPH13" s="3496"/>
      <c r="SPI13" s="3496"/>
      <c r="SPJ13" s="3496"/>
      <c r="SPK13" s="3496"/>
      <c r="SPL13" s="3496"/>
      <c r="SPM13" s="3496"/>
      <c r="SPN13" s="3496"/>
      <c r="SPO13" s="3496"/>
      <c r="SPP13" s="3496"/>
      <c r="SPQ13" s="3496"/>
      <c r="SPR13" s="3496"/>
      <c r="SPS13" s="3496"/>
      <c r="SPT13" s="3496"/>
      <c r="SPU13" s="3496"/>
      <c r="SPV13" s="3496"/>
      <c r="SPW13" s="3496"/>
      <c r="SPX13" s="3496"/>
      <c r="SPY13" s="3496"/>
      <c r="SPZ13" s="3496"/>
      <c r="SQA13" s="3496"/>
      <c r="SQB13" s="3496"/>
      <c r="SQC13" s="3496"/>
      <c r="SQD13" s="3496"/>
      <c r="SQE13" s="3496"/>
      <c r="SQF13" s="3496"/>
      <c r="SQG13" s="3496"/>
      <c r="SQH13" s="3496"/>
      <c r="SQI13" s="3496"/>
      <c r="SQJ13" s="3496"/>
      <c r="SQK13" s="3496"/>
      <c r="SQL13" s="3496"/>
      <c r="SQM13" s="3496"/>
      <c r="SQN13" s="3496"/>
      <c r="SQO13" s="3496"/>
      <c r="SQP13" s="3496"/>
      <c r="SQQ13" s="3496"/>
      <c r="SQR13" s="3496"/>
      <c r="SQS13" s="3496"/>
      <c r="SQT13" s="3496"/>
      <c r="SQU13" s="3496"/>
      <c r="SQV13" s="3496"/>
      <c r="SQW13" s="3496"/>
      <c r="SQX13" s="3496"/>
      <c r="SQY13" s="3496"/>
      <c r="SQZ13" s="3496"/>
      <c r="SRA13" s="3496"/>
      <c r="SRB13" s="3496"/>
      <c r="SRC13" s="3496"/>
      <c r="SRD13" s="3496"/>
      <c r="SRE13" s="3496"/>
      <c r="SRF13" s="3496"/>
      <c r="SRG13" s="3496"/>
      <c r="SRH13" s="3496"/>
      <c r="SRI13" s="3496"/>
      <c r="SRJ13" s="3496"/>
      <c r="SRK13" s="3496"/>
      <c r="SRL13" s="3496"/>
      <c r="SRM13" s="3496"/>
      <c r="SRN13" s="3496"/>
      <c r="SRO13" s="3496"/>
      <c r="SRP13" s="3496"/>
      <c r="SRQ13" s="3496"/>
      <c r="SRR13" s="3496"/>
      <c r="SRS13" s="3496"/>
      <c r="SRT13" s="3496"/>
      <c r="SRU13" s="3496"/>
      <c r="SRV13" s="3496"/>
      <c r="SRW13" s="3496"/>
      <c r="SRX13" s="3496"/>
      <c r="SRY13" s="3496"/>
      <c r="SRZ13" s="3496"/>
      <c r="SSA13" s="3496"/>
      <c r="SSB13" s="3496"/>
      <c r="SSC13" s="3496"/>
      <c r="SSD13" s="3496"/>
      <c r="SSE13" s="3496"/>
      <c r="SSF13" s="3496"/>
      <c r="SSG13" s="3496"/>
      <c r="SSH13" s="3496"/>
      <c r="SSI13" s="3496"/>
      <c r="SSJ13" s="3496"/>
      <c r="SSK13" s="3496"/>
      <c r="SSL13" s="3496"/>
      <c r="SSM13" s="3496"/>
      <c r="SSN13" s="3496"/>
      <c r="SSO13" s="3496"/>
      <c r="SSP13" s="3496"/>
      <c r="SSQ13" s="3496"/>
      <c r="SSR13" s="3496"/>
      <c r="SSS13" s="3496"/>
      <c r="SST13" s="3496"/>
      <c r="SSU13" s="3496"/>
      <c r="SSV13" s="3496"/>
      <c r="SSW13" s="3496"/>
      <c r="SSX13" s="3496"/>
      <c r="SSY13" s="3496"/>
      <c r="SSZ13" s="3496"/>
      <c r="STA13" s="3496"/>
      <c r="STB13" s="3496"/>
      <c r="STC13" s="3496"/>
      <c r="STD13" s="3496"/>
      <c r="STE13" s="3496"/>
      <c r="STF13" s="3496"/>
      <c r="STG13" s="3496"/>
      <c r="STH13" s="3496"/>
      <c r="STI13" s="3496"/>
      <c r="STJ13" s="3496"/>
      <c r="STK13" s="3496"/>
      <c r="STL13" s="3496"/>
      <c r="STM13" s="3496"/>
      <c r="STN13" s="3496"/>
      <c r="STO13" s="3496"/>
      <c r="STP13" s="3496"/>
      <c r="STQ13" s="3496"/>
      <c r="STR13" s="3496"/>
      <c r="STS13" s="3496"/>
      <c r="STT13" s="3496"/>
      <c r="STU13" s="3496"/>
      <c r="STV13" s="3496"/>
      <c r="STW13" s="3496"/>
      <c r="STX13" s="3496"/>
      <c r="STY13" s="3496"/>
      <c r="STZ13" s="3496"/>
      <c r="SUA13" s="3496"/>
      <c r="SUB13" s="3496"/>
      <c r="SUC13" s="3496"/>
      <c r="SUD13" s="3496"/>
      <c r="SUE13" s="3496"/>
      <c r="SUF13" s="3496"/>
      <c r="SUG13" s="3496"/>
      <c r="SUH13" s="3496"/>
      <c r="SUI13" s="3496"/>
      <c r="SUJ13" s="3496"/>
      <c r="SUK13" s="3496"/>
      <c r="SUL13" s="3496"/>
      <c r="SUM13" s="3496"/>
      <c r="SUN13" s="3496"/>
      <c r="SUO13" s="3496"/>
      <c r="SUP13" s="3496"/>
      <c r="SUQ13" s="3496"/>
      <c r="SUR13" s="3496"/>
      <c r="SUS13" s="3496"/>
      <c r="SUT13" s="3496"/>
      <c r="SUU13" s="3496"/>
      <c r="SUV13" s="3496"/>
      <c r="SUW13" s="3496"/>
      <c r="SUX13" s="3496"/>
      <c r="SUY13" s="3496"/>
      <c r="SUZ13" s="3496"/>
      <c r="SVA13" s="3496"/>
      <c r="SVB13" s="3496"/>
      <c r="SVC13" s="3496"/>
      <c r="SVD13" s="3496"/>
      <c r="SVE13" s="3496"/>
      <c r="SVF13" s="3496"/>
      <c r="SVG13" s="3496"/>
      <c r="SVH13" s="3496"/>
      <c r="SVI13" s="3496"/>
      <c r="SVJ13" s="3496"/>
      <c r="SVK13" s="3496"/>
      <c r="SVL13" s="3496"/>
      <c r="SVM13" s="3496"/>
      <c r="SVN13" s="3496"/>
      <c r="SVO13" s="3496"/>
      <c r="SVP13" s="3496"/>
      <c r="SVQ13" s="3496"/>
      <c r="SVR13" s="3496"/>
      <c r="SVS13" s="3496"/>
      <c r="SVT13" s="3496"/>
      <c r="SVU13" s="3496"/>
      <c r="SVV13" s="3496"/>
      <c r="SVW13" s="3496"/>
      <c r="SVX13" s="3496"/>
      <c r="SVY13" s="3496"/>
      <c r="SVZ13" s="3496"/>
      <c r="SWA13" s="3496"/>
      <c r="SWB13" s="3496"/>
      <c r="SWC13" s="3496"/>
      <c r="SWD13" s="3496"/>
      <c r="SWE13" s="3496"/>
      <c r="SWF13" s="3496"/>
      <c r="SWG13" s="3496"/>
      <c r="SWH13" s="3496"/>
      <c r="SWI13" s="3496"/>
      <c r="SWJ13" s="3496"/>
      <c r="SWK13" s="3496"/>
      <c r="SWL13" s="3496"/>
      <c r="SWM13" s="3496"/>
      <c r="SWN13" s="3496"/>
      <c r="SWO13" s="3496"/>
      <c r="SWP13" s="3496"/>
      <c r="SWQ13" s="3496"/>
      <c r="SWR13" s="3496"/>
      <c r="SWS13" s="3496"/>
      <c r="SWT13" s="3496"/>
      <c r="SWU13" s="3496"/>
      <c r="SWV13" s="3496"/>
      <c r="SWW13" s="3496"/>
      <c r="SWX13" s="3496"/>
      <c r="SWY13" s="3496"/>
      <c r="SWZ13" s="3496"/>
      <c r="SXA13" s="3496"/>
      <c r="SXB13" s="3496"/>
      <c r="SXC13" s="3496"/>
      <c r="SXD13" s="3496"/>
      <c r="SXE13" s="3496"/>
      <c r="SXF13" s="3496"/>
      <c r="SXG13" s="3496"/>
      <c r="SXH13" s="3496"/>
      <c r="SXI13" s="3496"/>
      <c r="SXJ13" s="3496"/>
      <c r="SXK13" s="3496"/>
      <c r="SXL13" s="3496"/>
      <c r="SXM13" s="3496"/>
      <c r="SXN13" s="3496"/>
      <c r="SXO13" s="3496"/>
      <c r="SXP13" s="3496"/>
      <c r="SXQ13" s="3496"/>
      <c r="SXR13" s="3496"/>
      <c r="SXS13" s="3496"/>
      <c r="SXT13" s="3496"/>
      <c r="SXU13" s="3496"/>
      <c r="SXV13" s="3496"/>
      <c r="SXW13" s="3496"/>
      <c r="SXX13" s="3496"/>
      <c r="SXY13" s="3496"/>
      <c r="SXZ13" s="3496"/>
      <c r="SYA13" s="3496"/>
      <c r="SYB13" s="3496"/>
      <c r="SYC13" s="3496"/>
      <c r="SYD13" s="3496"/>
      <c r="SYE13" s="3496"/>
      <c r="SYF13" s="3496"/>
      <c r="SYG13" s="3496"/>
      <c r="SYH13" s="3496"/>
      <c r="SYI13" s="3496"/>
      <c r="SYJ13" s="3496"/>
      <c r="SYK13" s="3496"/>
      <c r="SYL13" s="3496"/>
      <c r="SYM13" s="3496"/>
      <c r="SYN13" s="3496"/>
      <c r="SYO13" s="3496"/>
      <c r="SYP13" s="3496"/>
      <c r="SYQ13" s="3496"/>
      <c r="SYR13" s="3496"/>
      <c r="SYS13" s="3496"/>
      <c r="SYT13" s="3496"/>
      <c r="SYU13" s="3496"/>
      <c r="SYV13" s="3496"/>
      <c r="SYW13" s="3496"/>
      <c r="SYX13" s="3496"/>
      <c r="SYY13" s="3496"/>
      <c r="SYZ13" s="3496"/>
      <c r="SZA13" s="3496"/>
      <c r="SZB13" s="3496"/>
      <c r="SZC13" s="3496"/>
      <c r="SZD13" s="3496"/>
      <c r="SZE13" s="3496"/>
      <c r="SZF13" s="3496"/>
      <c r="SZG13" s="3496"/>
      <c r="SZH13" s="3496"/>
      <c r="SZI13" s="3496"/>
      <c r="SZJ13" s="3496"/>
      <c r="SZK13" s="3496"/>
      <c r="SZL13" s="3496"/>
      <c r="SZM13" s="3496"/>
      <c r="SZN13" s="3496"/>
      <c r="SZO13" s="3496"/>
      <c r="SZP13" s="3496"/>
      <c r="SZQ13" s="3496"/>
      <c r="SZR13" s="3496"/>
      <c r="SZS13" s="3496"/>
      <c r="SZT13" s="3496"/>
      <c r="SZU13" s="3496"/>
      <c r="SZV13" s="3496"/>
      <c r="SZW13" s="3496"/>
      <c r="SZX13" s="3496"/>
      <c r="SZY13" s="3496"/>
      <c r="SZZ13" s="3496"/>
      <c r="TAA13" s="3496"/>
      <c r="TAB13" s="3496"/>
      <c r="TAC13" s="3496"/>
      <c r="TAD13" s="3496"/>
      <c r="TAE13" s="3496"/>
      <c r="TAF13" s="3496"/>
      <c r="TAG13" s="3496"/>
      <c r="TAH13" s="3496"/>
      <c r="TAI13" s="3496"/>
      <c r="TAJ13" s="3496"/>
      <c r="TAK13" s="3496"/>
      <c r="TAL13" s="3496"/>
      <c r="TAM13" s="3496"/>
      <c r="TAN13" s="3496"/>
      <c r="TAO13" s="3496"/>
      <c r="TAP13" s="3496"/>
      <c r="TAQ13" s="3496"/>
      <c r="TAR13" s="3496"/>
      <c r="TAS13" s="3496"/>
      <c r="TAT13" s="3496"/>
      <c r="TAU13" s="3496"/>
      <c r="TAV13" s="3496"/>
      <c r="TAW13" s="3496"/>
      <c r="TAX13" s="3496"/>
      <c r="TAY13" s="3496"/>
      <c r="TAZ13" s="3496"/>
      <c r="TBA13" s="3496"/>
      <c r="TBB13" s="3496"/>
      <c r="TBC13" s="3496"/>
      <c r="TBD13" s="3496"/>
      <c r="TBE13" s="3496"/>
      <c r="TBF13" s="3496"/>
      <c r="TBG13" s="3496"/>
      <c r="TBH13" s="3496"/>
      <c r="TBI13" s="3496"/>
      <c r="TBJ13" s="3496"/>
      <c r="TBK13" s="3496"/>
      <c r="TBL13" s="3496"/>
      <c r="TBM13" s="3496"/>
      <c r="TBN13" s="3496"/>
      <c r="TBO13" s="3496"/>
      <c r="TBP13" s="3496"/>
      <c r="TBQ13" s="3496"/>
      <c r="TBR13" s="3496"/>
      <c r="TBS13" s="3496"/>
      <c r="TBT13" s="3496"/>
      <c r="TBU13" s="3496"/>
      <c r="TBV13" s="3496"/>
      <c r="TBW13" s="3496"/>
      <c r="TBX13" s="3496"/>
      <c r="TBY13" s="3496"/>
      <c r="TBZ13" s="3496"/>
      <c r="TCA13" s="3496"/>
      <c r="TCB13" s="3496"/>
      <c r="TCC13" s="3496"/>
      <c r="TCD13" s="3496"/>
      <c r="TCE13" s="3496"/>
      <c r="TCF13" s="3496"/>
      <c r="TCG13" s="3496"/>
      <c r="TCH13" s="3496"/>
      <c r="TCI13" s="3496"/>
      <c r="TCJ13" s="3496"/>
      <c r="TCK13" s="3496"/>
      <c r="TCL13" s="3496"/>
      <c r="TCM13" s="3496"/>
      <c r="TCN13" s="3496"/>
      <c r="TCO13" s="3496"/>
      <c r="TCP13" s="3496"/>
      <c r="TCQ13" s="3496"/>
      <c r="TCR13" s="3496"/>
      <c r="TCS13" s="3496"/>
      <c r="TCT13" s="3496"/>
      <c r="TCU13" s="3496"/>
      <c r="TCV13" s="3496"/>
      <c r="TCW13" s="3496"/>
      <c r="TCX13" s="3496"/>
      <c r="TCY13" s="3496"/>
      <c r="TCZ13" s="3496"/>
      <c r="TDA13" s="3496"/>
      <c r="TDB13" s="3496"/>
      <c r="TDC13" s="3496"/>
      <c r="TDD13" s="3496"/>
      <c r="TDE13" s="3496"/>
      <c r="TDF13" s="3496"/>
      <c r="TDG13" s="3496"/>
      <c r="TDH13" s="3496"/>
      <c r="TDI13" s="3496"/>
      <c r="TDJ13" s="3496"/>
      <c r="TDK13" s="3496"/>
      <c r="TDL13" s="3496"/>
      <c r="TDM13" s="3496"/>
      <c r="TDN13" s="3496"/>
      <c r="TDO13" s="3496"/>
      <c r="TDP13" s="3496"/>
      <c r="TDQ13" s="3496"/>
      <c r="TDR13" s="3496"/>
      <c r="TDS13" s="3496"/>
      <c r="TDT13" s="3496"/>
      <c r="TDU13" s="3496"/>
      <c r="TDV13" s="3496"/>
      <c r="TDW13" s="3496"/>
      <c r="TDX13" s="3496"/>
      <c r="TDY13" s="3496"/>
      <c r="TDZ13" s="3496"/>
      <c r="TEA13" s="3496"/>
      <c r="TEB13" s="3496"/>
      <c r="TEC13" s="3496"/>
      <c r="TED13" s="3496"/>
      <c r="TEE13" s="3496"/>
      <c r="TEF13" s="3496"/>
      <c r="TEG13" s="3496"/>
      <c r="TEH13" s="3496"/>
      <c r="TEI13" s="3496"/>
      <c r="TEJ13" s="3496"/>
      <c r="TEK13" s="3496"/>
      <c r="TEL13" s="3496"/>
      <c r="TEM13" s="3496"/>
      <c r="TEN13" s="3496"/>
      <c r="TEO13" s="3496"/>
      <c r="TEP13" s="3496"/>
      <c r="TEQ13" s="3496"/>
      <c r="TER13" s="3496"/>
      <c r="TES13" s="3496"/>
      <c r="TET13" s="3496"/>
      <c r="TEU13" s="3496"/>
      <c r="TEV13" s="3496"/>
      <c r="TEW13" s="3496"/>
      <c r="TEX13" s="3496"/>
      <c r="TEY13" s="3496"/>
      <c r="TEZ13" s="3496"/>
      <c r="TFA13" s="3496"/>
      <c r="TFB13" s="3496"/>
      <c r="TFC13" s="3496"/>
      <c r="TFD13" s="3496"/>
      <c r="TFE13" s="3496"/>
      <c r="TFF13" s="3496"/>
      <c r="TFG13" s="3496"/>
      <c r="TFH13" s="3496"/>
      <c r="TFI13" s="3496"/>
      <c r="TFJ13" s="3496"/>
      <c r="TFK13" s="3496"/>
      <c r="TFL13" s="3496"/>
      <c r="TFM13" s="3496"/>
      <c r="TFN13" s="3496"/>
      <c r="TFO13" s="3496"/>
      <c r="TFP13" s="3496"/>
      <c r="TFQ13" s="3496"/>
      <c r="TFR13" s="3496"/>
      <c r="TFS13" s="3496"/>
      <c r="TFT13" s="3496"/>
      <c r="TFU13" s="3496"/>
      <c r="TFV13" s="3496"/>
      <c r="TFW13" s="3496"/>
      <c r="TFX13" s="3496"/>
      <c r="TFY13" s="3496"/>
      <c r="TFZ13" s="3496"/>
      <c r="TGA13" s="3496"/>
      <c r="TGB13" s="3496"/>
      <c r="TGC13" s="3496"/>
      <c r="TGD13" s="3496"/>
      <c r="TGE13" s="3496"/>
      <c r="TGF13" s="3496"/>
      <c r="TGG13" s="3496"/>
      <c r="TGH13" s="3496"/>
      <c r="TGI13" s="3496"/>
      <c r="TGJ13" s="3496"/>
      <c r="TGK13" s="3496"/>
      <c r="TGL13" s="3496"/>
      <c r="TGM13" s="3496"/>
      <c r="TGN13" s="3496"/>
      <c r="TGO13" s="3496"/>
      <c r="TGP13" s="3496"/>
      <c r="TGQ13" s="3496"/>
      <c r="TGR13" s="3496"/>
      <c r="TGS13" s="3496"/>
      <c r="TGT13" s="3496"/>
      <c r="TGU13" s="3496"/>
      <c r="TGV13" s="3496"/>
      <c r="TGW13" s="3496"/>
      <c r="TGX13" s="3496"/>
      <c r="TGY13" s="3496"/>
      <c r="TGZ13" s="3496"/>
      <c r="THA13" s="3496"/>
      <c r="THB13" s="3496"/>
      <c r="THC13" s="3496"/>
      <c r="THD13" s="3496"/>
      <c r="THE13" s="3496"/>
      <c r="THF13" s="3496"/>
      <c r="THG13" s="3496"/>
      <c r="THH13" s="3496"/>
      <c r="THI13" s="3496"/>
      <c r="THJ13" s="3496"/>
      <c r="THK13" s="3496"/>
      <c r="THL13" s="3496"/>
      <c r="THM13" s="3496"/>
      <c r="THN13" s="3496"/>
      <c r="THO13" s="3496"/>
      <c r="THP13" s="3496"/>
      <c r="THQ13" s="3496"/>
      <c r="THR13" s="3496"/>
      <c r="THS13" s="3496"/>
      <c r="THT13" s="3496"/>
      <c r="THU13" s="3496"/>
      <c r="THV13" s="3496"/>
      <c r="THW13" s="3496"/>
      <c r="THX13" s="3496"/>
      <c r="THY13" s="3496"/>
      <c r="THZ13" s="3496"/>
      <c r="TIA13" s="3496"/>
      <c r="TIB13" s="3496"/>
      <c r="TIC13" s="3496"/>
      <c r="TID13" s="3496"/>
      <c r="TIE13" s="3496"/>
      <c r="TIF13" s="3496"/>
      <c r="TIG13" s="3496"/>
      <c r="TIH13" s="3496"/>
      <c r="TII13" s="3496"/>
      <c r="TIJ13" s="3496"/>
      <c r="TIK13" s="3496"/>
      <c r="TIL13" s="3496"/>
      <c r="TIM13" s="3496"/>
      <c r="TIN13" s="3496"/>
      <c r="TIO13" s="3496"/>
      <c r="TIP13" s="3496"/>
      <c r="TIQ13" s="3496"/>
      <c r="TIR13" s="3496"/>
      <c r="TIS13" s="3496"/>
      <c r="TIT13" s="3496"/>
      <c r="TIU13" s="3496"/>
      <c r="TIV13" s="3496"/>
      <c r="TIW13" s="3496"/>
      <c r="TIX13" s="3496"/>
      <c r="TIY13" s="3496"/>
      <c r="TIZ13" s="3496"/>
      <c r="TJA13" s="3496"/>
      <c r="TJB13" s="3496"/>
      <c r="TJC13" s="3496"/>
      <c r="TJD13" s="3496"/>
      <c r="TJE13" s="3496"/>
      <c r="TJF13" s="3496"/>
      <c r="TJG13" s="3496"/>
      <c r="TJH13" s="3496"/>
      <c r="TJI13" s="3496"/>
      <c r="TJJ13" s="3496"/>
      <c r="TJK13" s="3496"/>
      <c r="TJL13" s="3496"/>
      <c r="TJM13" s="3496"/>
      <c r="TJN13" s="3496"/>
      <c r="TJO13" s="3496"/>
      <c r="TJP13" s="3496"/>
      <c r="TJQ13" s="3496"/>
      <c r="TJR13" s="3496"/>
      <c r="TJS13" s="3496"/>
      <c r="TJT13" s="3496"/>
      <c r="TJU13" s="3496"/>
      <c r="TJV13" s="3496"/>
      <c r="TJW13" s="3496"/>
      <c r="TJX13" s="3496"/>
      <c r="TJY13" s="3496"/>
      <c r="TJZ13" s="3496"/>
      <c r="TKA13" s="3496"/>
      <c r="TKB13" s="3496"/>
      <c r="TKC13" s="3496"/>
      <c r="TKD13" s="3496"/>
      <c r="TKE13" s="3496"/>
      <c r="TKF13" s="3496"/>
      <c r="TKG13" s="3496"/>
      <c r="TKH13" s="3496"/>
      <c r="TKI13" s="3496"/>
      <c r="TKJ13" s="3496"/>
      <c r="TKK13" s="3496"/>
      <c r="TKL13" s="3496"/>
      <c r="TKM13" s="3496"/>
      <c r="TKN13" s="3496"/>
      <c r="TKO13" s="3496"/>
      <c r="TKP13" s="3496"/>
      <c r="TKQ13" s="3496"/>
      <c r="TKR13" s="3496"/>
      <c r="TKS13" s="3496"/>
      <c r="TKT13" s="3496"/>
      <c r="TKU13" s="3496"/>
      <c r="TKV13" s="3496"/>
      <c r="TKW13" s="3496"/>
      <c r="TKX13" s="3496"/>
      <c r="TKY13" s="3496"/>
      <c r="TKZ13" s="3496"/>
      <c r="TLA13" s="3496"/>
      <c r="TLB13" s="3496"/>
      <c r="TLC13" s="3496"/>
      <c r="TLD13" s="3496"/>
      <c r="TLE13" s="3496"/>
      <c r="TLF13" s="3496"/>
      <c r="TLG13" s="3496"/>
      <c r="TLH13" s="3496"/>
      <c r="TLI13" s="3496"/>
      <c r="TLJ13" s="3496"/>
      <c r="TLK13" s="3496"/>
      <c r="TLL13" s="3496"/>
      <c r="TLM13" s="3496"/>
      <c r="TLN13" s="3496"/>
      <c r="TLO13" s="3496"/>
      <c r="TLP13" s="3496"/>
      <c r="TLQ13" s="3496"/>
      <c r="TLR13" s="3496"/>
      <c r="TLS13" s="3496"/>
      <c r="TLT13" s="3496"/>
      <c r="TLU13" s="3496"/>
      <c r="TLV13" s="3496"/>
      <c r="TLW13" s="3496"/>
      <c r="TLX13" s="3496"/>
      <c r="TLY13" s="3496"/>
      <c r="TLZ13" s="3496"/>
      <c r="TMA13" s="3496"/>
      <c r="TMB13" s="3496"/>
      <c r="TMC13" s="3496"/>
      <c r="TMD13" s="3496"/>
      <c r="TME13" s="3496"/>
      <c r="TMF13" s="3496"/>
      <c r="TMG13" s="3496"/>
      <c r="TMH13" s="3496"/>
      <c r="TMI13" s="3496"/>
      <c r="TMJ13" s="3496"/>
      <c r="TMK13" s="3496"/>
      <c r="TML13" s="3496"/>
      <c r="TMM13" s="3496"/>
      <c r="TMN13" s="3496"/>
      <c r="TMO13" s="3496"/>
      <c r="TMP13" s="3496"/>
      <c r="TMQ13" s="3496"/>
      <c r="TMR13" s="3496"/>
      <c r="TMS13" s="3496"/>
      <c r="TMT13" s="3496"/>
      <c r="TMU13" s="3496"/>
      <c r="TMV13" s="3496"/>
      <c r="TMW13" s="3496"/>
      <c r="TMX13" s="3496"/>
      <c r="TMY13" s="3496"/>
      <c r="TMZ13" s="3496"/>
      <c r="TNA13" s="3496"/>
      <c r="TNB13" s="3496"/>
      <c r="TNC13" s="3496"/>
      <c r="TND13" s="3496"/>
      <c r="TNE13" s="3496"/>
      <c r="TNF13" s="3496"/>
      <c r="TNG13" s="3496"/>
      <c r="TNH13" s="3496"/>
      <c r="TNI13" s="3496"/>
      <c r="TNJ13" s="3496"/>
      <c r="TNK13" s="3496"/>
      <c r="TNL13" s="3496"/>
      <c r="TNM13" s="3496"/>
      <c r="TNN13" s="3496"/>
      <c r="TNO13" s="3496"/>
      <c r="TNP13" s="3496"/>
      <c r="TNQ13" s="3496"/>
      <c r="TNR13" s="3496"/>
      <c r="TNS13" s="3496"/>
      <c r="TNT13" s="3496"/>
      <c r="TNU13" s="3496"/>
      <c r="TNV13" s="3496"/>
      <c r="TNW13" s="3496"/>
      <c r="TNX13" s="3496"/>
      <c r="TNY13" s="3496"/>
      <c r="TNZ13" s="3496"/>
      <c r="TOA13" s="3496"/>
      <c r="TOB13" s="3496"/>
      <c r="TOC13" s="3496"/>
      <c r="TOD13" s="3496"/>
      <c r="TOE13" s="3496"/>
      <c r="TOF13" s="3496"/>
      <c r="TOG13" s="3496"/>
      <c r="TOH13" s="3496"/>
      <c r="TOI13" s="3496"/>
      <c r="TOJ13" s="3496"/>
      <c r="TOK13" s="3496"/>
      <c r="TOL13" s="3496"/>
      <c r="TOM13" s="3496"/>
      <c r="TON13" s="3496"/>
      <c r="TOO13" s="3496"/>
      <c r="TOP13" s="3496"/>
      <c r="TOQ13" s="3496"/>
      <c r="TOR13" s="3496"/>
      <c r="TOS13" s="3496"/>
      <c r="TOT13" s="3496"/>
      <c r="TOU13" s="3496"/>
      <c r="TOV13" s="3496"/>
      <c r="TOW13" s="3496"/>
      <c r="TOX13" s="3496"/>
      <c r="TOY13" s="3496"/>
      <c r="TOZ13" s="3496"/>
      <c r="TPA13" s="3496"/>
      <c r="TPB13" s="3496"/>
      <c r="TPC13" s="3496"/>
      <c r="TPD13" s="3496"/>
      <c r="TPE13" s="3496"/>
      <c r="TPF13" s="3496"/>
      <c r="TPG13" s="3496"/>
      <c r="TPH13" s="3496"/>
      <c r="TPI13" s="3496"/>
      <c r="TPJ13" s="3496"/>
      <c r="TPK13" s="3496"/>
      <c r="TPL13" s="3496"/>
      <c r="TPM13" s="3496"/>
      <c r="TPN13" s="3496"/>
      <c r="TPO13" s="3496"/>
      <c r="TPP13" s="3496"/>
      <c r="TPQ13" s="3496"/>
      <c r="TPR13" s="3496"/>
      <c r="TPS13" s="3496"/>
      <c r="TPT13" s="3496"/>
      <c r="TPU13" s="3496"/>
      <c r="TPV13" s="3496"/>
      <c r="TPW13" s="3496"/>
      <c r="TPX13" s="3496"/>
      <c r="TPY13" s="3496"/>
      <c r="TPZ13" s="3496"/>
      <c r="TQA13" s="3496"/>
      <c r="TQB13" s="3496"/>
      <c r="TQC13" s="3496"/>
      <c r="TQD13" s="3496"/>
      <c r="TQE13" s="3496"/>
      <c r="TQF13" s="3496"/>
      <c r="TQG13" s="3496"/>
      <c r="TQH13" s="3496"/>
      <c r="TQI13" s="3496"/>
      <c r="TQJ13" s="3496"/>
      <c r="TQK13" s="3496"/>
      <c r="TQL13" s="3496"/>
      <c r="TQM13" s="3496"/>
      <c r="TQN13" s="3496"/>
      <c r="TQO13" s="3496"/>
      <c r="TQP13" s="3496"/>
      <c r="TQQ13" s="3496"/>
      <c r="TQR13" s="3496"/>
      <c r="TQS13" s="3496"/>
      <c r="TQT13" s="3496"/>
      <c r="TQU13" s="3496"/>
      <c r="TQV13" s="3496"/>
      <c r="TQW13" s="3496"/>
      <c r="TQX13" s="3496"/>
      <c r="TQY13" s="3496"/>
      <c r="TQZ13" s="3496"/>
      <c r="TRA13" s="3496"/>
      <c r="TRB13" s="3496"/>
      <c r="TRC13" s="3496"/>
      <c r="TRD13" s="3496"/>
      <c r="TRE13" s="3496"/>
      <c r="TRF13" s="3496"/>
      <c r="TRG13" s="3496"/>
      <c r="TRH13" s="3496"/>
      <c r="TRI13" s="3496"/>
      <c r="TRJ13" s="3496"/>
      <c r="TRK13" s="3496"/>
      <c r="TRL13" s="3496"/>
      <c r="TRM13" s="3496"/>
      <c r="TRN13" s="3496"/>
      <c r="TRO13" s="3496"/>
      <c r="TRP13" s="3496"/>
      <c r="TRQ13" s="3496"/>
      <c r="TRR13" s="3496"/>
      <c r="TRS13" s="3496"/>
      <c r="TRT13" s="3496"/>
      <c r="TRU13" s="3496"/>
      <c r="TRV13" s="3496"/>
      <c r="TRW13" s="3496"/>
      <c r="TRX13" s="3496"/>
      <c r="TRY13" s="3496"/>
      <c r="TRZ13" s="3496"/>
      <c r="TSA13" s="3496"/>
      <c r="TSB13" s="3496"/>
      <c r="TSC13" s="3496"/>
      <c r="TSD13" s="3496"/>
      <c r="TSE13" s="3496"/>
      <c r="TSF13" s="3496"/>
      <c r="TSG13" s="3496"/>
      <c r="TSH13" s="3496"/>
      <c r="TSI13" s="3496"/>
      <c r="TSJ13" s="3496"/>
      <c r="TSK13" s="3496"/>
      <c r="TSL13" s="3496"/>
      <c r="TSM13" s="3496"/>
      <c r="TSN13" s="3496"/>
      <c r="TSO13" s="3496"/>
      <c r="TSP13" s="3496"/>
      <c r="TSQ13" s="3496"/>
      <c r="TSR13" s="3496"/>
      <c r="TSS13" s="3496"/>
      <c r="TST13" s="3496"/>
      <c r="TSU13" s="3496"/>
      <c r="TSV13" s="3496"/>
      <c r="TSW13" s="3496"/>
      <c r="TSX13" s="3496"/>
      <c r="TSY13" s="3496"/>
      <c r="TSZ13" s="3496"/>
      <c r="TTA13" s="3496"/>
      <c r="TTB13" s="3496"/>
      <c r="TTC13" s="3496"/>
      <c r="TTD13" s="3496"/>
      <c r="TTE13" s="3496"/>
      <c r="TTF13" s="3496"/>
      <c r="TTG13" s="3496"/>
      <c r="TTH13" s="3496"/>
      <c r="TTI13" s="3496"/>
      <c r="TTJ13" s="3496"/>
      <c r="TTK13" s="3496"/>
      <c r="TTL13" s="3496"/>
      <c r="TTM13" s="3496"/>
      <c r="TTN13" s="3496"/>
      <c r="TTO13" s="3496"/>
      <c r="TTP13" s="3496"/>
      <c r="TTQ13" s="3496"/>
      <c r="TTR13" s="3496"/>
      <c r="TTS13" s="3496"/>
      <c r="TTT13" s="3496"/>
      <c r="TTU13" s="3496"/>
      <c r="TTV13" s="3496"/>
      <c r="TTW13" s="3496"/>
      <c r="TTX13" s="3496"/>
      <c r="TTY13" s="3496"/>
      <c r="TTZ13" s="3496"/>
      <c r="TUA13" s="3496"/>
      <c r="TUB13" s="3496"/>
      <c r="TUC13" s="3496"/>
      <c r="TUD13" s="3496"/>
      <c r="TUE13" s="3496"/>
      <c r="TUF13" s="3496"/>
      <c r="TUG13" s="3496"/>
      <c r="TUH13" s="3496"/>
      <c r="TUI13" s="3496"/>
      <c r="TUJ13" s="3496"/>
      <c r="TUK13" s="3496"/>
      <c r="TUL13" s="3496"/>
      <c r="TUM13" s="3496"/>
      <c r="TUN13" s="3496"/>
      <c r="TUO13" s="3496"/>
      <c r="TUP13" s="3496"/>
      <c r="TUQ13" s="3496"/>
      <c r="TUR13" s="3496"/>
      <c r="TUS13" s="3496"/>
      <c r="TUT13" s="3496"/>
      <c r="TUU13" s="3496"/>
      <c r="TUV13" s="3496"/>
      <c r="TUW13" s="3496"/>
      <c r="TUX13" s="3496"/>
      <c r="TUY13" s="3496"/>
      <c r="TUZ13" s="3496"/>
      <c r="TVA13" s="3496"/>
      <c r="TVB13" s="3496"/>
      <c r="TVC13" s="3496"/>
      <c r="TVD13" s="3496"/>
      <c r="TVE13" s="3496"/>
      <c r="TVF13" s="3496"/>
      <c r="TVG13" s="3496"/>
      <c r="TVH13" s="3496"/>
      <c r="TVI13" s="3496"/>
      <c r="TVJ13" s="3496"/>
      <c r="TVK13" s="3496"/>
      <c r="TVL13" s="3496"/>
      <c r="TVM13" s="3496"/>
      <c r="TVN13" s="3496"/>
      <c r="TVO13" s="3496"/>
      <c r="TVP13" s="3496"/>
      <c r="TVQ13" s="3496"/>
      <c r="TVR13" s="3496"/>
      <c r="TVS13" s="3496"/>
      <c r="TVT13" s="3496"/>
      <c r="TVU13" s="3496"/>
      <c r="TVV13" s="3496"/>
      <c r="TVW13" s="3496"/>
      <c r="TVX13" s="3496"/>
      <c r="TVY13" s="3496"/>
      <c r="TVZ13" s="3496"/>
      <c r="TWA13" s="3496"/>
      <c r="TWB13" s="3496"/>
      <c r="TWC13" s="3496"/>
      <c r="TWD13" s="3496"/>
      <c r="TWE13" s="3496"/>
      <c r="TWF13" s="3496"/>
      <c r="TWG13" s="3496"/>
      <c r="TWH13" s="3496"/>
      <c r="TWI13" s="3496"/>
      <c r="TWJ13" s="3496"/>
      <c r="TWK13" s="3496"/>
      <c r="TWL13" s="3496"/>
      <c r="TWM13" s="3496"/>
      <c r="TWN13" s="3496"/>
      <c r="TWO13" s="3496"/>
      <c r="TWP13" s="3496"/>
      <c r="TWQ13" s="3496"/>
      <c r="TWR13" s="3496"/>
      <c r="TWS13" s="3496"/>
      <c r="TWT13" s="3496"/>
      <c r="TWU13" s="3496"/>
      <c r="TWV13" s="3496"/>
      <c r="TWW13" s="3496"/>
      <c r="TWX13" s="3496"/>
      <c r="TWY13" s="3496"/>
      <c r="TWZ13" s="3496"/>
      <c r="TXA13" s="3496"/>
      <c r="TXB13" s="3496"/>
      <c r="TXC13" s="3496"/>
      <c r="TXD13" s="3496"/>
      <c r="TXE13" s="3496"/>
      <c r="TXF13" s="3496"/>
      <c r="TXG13" s="3496"/>
      <c r="TXH13" s="3496"/>
      <c r="TXI13" s="3496"/>
      <c r="TXJ13" s="3496"/>
      <c r="TXK13" s="3496"/>
      <c r="TXL13" s="3496"/>
      <c r="TXM13" s="3496"/>
      <c r="TXN13" s="3496"/>
      <c r="TXO13" s="3496"/>
      <c r="TXP13" s="3496"/>
      <c r="TXQ13" s="3496"/>
      <c r="TXR13" s="3496"/>
      <c r="TXS13" s="3496"/>
      <c r="TXT13" s="3496"/>
      <c r="TXU13" s="3496"/>
      <c r="TXV13" s="3496"/>
      <c r="TXW13" s="3496"/>
      <c r="TXX13" s="3496"/>
      <c r="TXY13" s="3496"/>
      <c r="TXZ13" s="3496"/>
      <c r="TYA13" s="3496"/>
      <c r="TYB13" s="3496"/>
      <c r="TYC13" s="3496"/>
      <c r="TYD13" s="3496"/>
      <c r="TYE13" s="3496"/>
      <c r="TYF13" s="3496"/>
      <c r="TYG13" s="3496"/>
      <c r="TYH13" s="3496"/>
      <c r="TYI13" s="3496"/>
      <c r="TYJ13" s="3496"/>
      <c r="TYK13" s="3496"/>
      <c r="TYL13" s="3496"/>
      <c r="TYM13" s="3496"/>
      <c r="TYN13" s="3496"/>
      <c r="TYO13" s="3496"/>
      <c r="TYP13" s="3496"/>
      <c r="TYQ13" s="3496"/>
      <c r="TYR13" s="3496"/>
      <c r="TYS13" s="3496"/>
      <c r="TYT13" s="3496"/>
      <c r="TYU13" s="3496"/>
      <c r="TYV13" s="3496"/>
      <c r="TYW13" s="3496"/>
      <c r="TYX13" s="3496"/>
      <c r="TYY13" s="3496"/>
      <c r="TYZ13" s="3496"/>
      <c r="TZA13" s="3496"/>
      <c r="TZB13" s="3496"/>
      <c r="TZC13" s="3496"/>
      <c r="TZD13" s="3496"/>
      <c r="TZE13" s="3496"/>
      <c r="TZF13" s="3496"/>
      <c r="TZG13" s="3496"/>
      <c r="TZH13" s="3496"/>
      <c r="TZI13" s="3496"/>
      <c r="TZJ13" s="3496"/>
      <c r="TZK13" s="3496"/>
      <c r="TZL13" s="3496"/>
      <c r="TZM13" s="3496"/>
      <c r="TZN13" s="3496"/>
      <c r="TZO13" s="3496"/>
      <c r="TZP13" s="3496"/>
      <c r="TZQ13" s="3496"/>
      <c r="TZR13" s="3496"/>
      <c r="TZS13" s="3496"/>
      <c r="TZT13" s="3496"/>
      <c r="TZU13" s="3496"/>
      <c r="TZV13" s="3496"/>
      <c r="TZW13" s="3496"/>
      <c r="TZX13" s="3496"/>
      <c r="TZY13" s="3496"/>
      <c r="TZZ13" s="3496"/>
      <c r="UAA13" s="3496"/>
      <c r="UAB13" s="3496"/>
      <c r="UAC13" s="3496"/>
      <c r="UAD13" s="3496"/>
      <c r="UAE13" s="3496"/>
      <c r="UAF13" s="3496"/>
      <c r="UAG13" s="3496"/>
      <c r="UAH13" s="3496"/>
      <c r="UAI13" s="3496"/>
      <c r="UAJ13" s="3496"/>
      <c r="UAK13" s="3496"/>
      <c r="UAL13" s="3496"/>
      <c r="UAM13" s="3496"/>
      <c r="UAN13" s="3496"/>
      <c r="UAO13" s="3496"/>
      <c r="UAP13" s="3496"/>
      <c r="UAQ13" s="3496"/>
      <c r="UAR13" s="3496"/>
      <c r="UAS13" s="3496"/>
      <c r="UAT13" s="3496"/>
      <c r="UAU13" s="3496"/>
      <c r="UAV13" s="3496"/>
      <c r="UAW13" s="3496"/>
      <c r="UAX13" s="3496"/>
      <c r="UAY13" s="3496"/>
      <c r="UAZ13" s="3496"/>
      <c r="UBA13" s="3496"/>
      <c r="UBB13" s="3496"/>
      <c r="UBC13" s="3496"/>
      <c r="UBD13" s="3496"/>
      <c r="UBE13" s="3496"/>
      <c r="UBF13" s="3496"/>
      <c r="UBG13" s="3496"/>
      <c r="UBH13" s="3496"/>
      <c r="UBI13" s="3496"/>
      <c r="UBJ13" s="3496"/>
      <c r="UBK13" s="3496"/>
      <c r="UBL13" s="3496"/>
      <c r="UBM13" s="3496"/>
      <c r="UBN13" s="3496"/>
      <c r="UBO13" s="3496"/>
      <c r="UBP13" s="3496"/>
      <c r="UBQ13" s="3496"/>
      <c r="UBR13" s="3496"/>
      <c r="UBS13" s="3496"/>
      <c r="UBT13" s="3496"/>
      <c r="UBU13" s="3496"/>
      <c r="UBV13" s="3496"/>
      <c r="UBW13" s="3496"/>
      <c r="UBX13" s="3496"/>
      <c r="UBY13" s="3496"/>
      <c r="UBZ13" s="3496"/>
      <c r="UCA13" s="3496"/>
      <c r="UCB13" s="3496"/>
      <c r="UCC13" s="3496"/>
      <c r="UCD13" s="3496"/>
      <c r="UCE13" s="3496"/>
      <c r="UCF13" s="3496"/>
      <c r="UCG13" s="3496"/>
      <c r="UCH13" s="3496"/>
      <c r="UCI13" s="3496"/>
      <c r="UCJ13" s="3496"/>
      <c r="UCK13" s="3496"/>
      <c r="UCL13" s="3496"/>
      <c r="UCM13" s="3496"/>
      <c r="UCN13" s="3496"/>
      <c r="UCO13" s="3496"/>
      <c r="UCP13" s="3496"/>
      <c r="UCQ13" s="3496"/>
      <c r="UCR13" s="3496"/>
      <c r="UCS13" s="3496"/>
      <c r="UCT13" s="3496"/>
      <c r="UCU13" s="3496"/>
      <c r="UCV13" s="3496"/>
      <c r="UCW13" s="3496"/>
      <c r="UCX13" s="3496"/>
      <c r="UCY13" s="3496"/>
      <c r="UCZ13" s="3496"/>
      <c r="UDA13" s="3496"/>
      <c r="UDB13" s="3496"/>
      <c r="UDC13" s="3496"/>
      <c r="UDD13" s="3496"/>
      <c r="UDE13" s="3496"/>
      <c r="UDF13" s="3496"/>
      <c r="UDG13" s="3496"/>
      <c r="UDH13" s="3496"/>
      <c r="UDI13" s="3496"/>
      <c r="UDJ13" s="3496"/>
      <c r="UDK13" s="3496"/>
      <c r="UDL13" s="3496"/>
      <c r="UDM13" s="3496"/>
      <c r="UDN13" s="3496"/>
      <c r="UDO13" s="3496"/>
      <c r="UDP13" s="3496"/>
      <c r="UDQ13" s="3496"/>
      <c r="UDR13" s="3496"/>
      <c r="UDS13" s="3496"/>
      <c r="UDT13" s="3496"/>
      <c r="UDU13" s="3496"/>
      <c r="UDV13" s="3496"/>
      <c r="UDW13" s="3496"/>
      <c r="UDX13" s="3496"/>
      <c r="UDY13" s="3496"/>
      <c r="UDZ13" s="3496"/>
      <c r="UEA13" s="3496"/>
      <c r="UEB13" s="3496"/>
      <c r="UEC13" s="3496"/>
      <c r="UED13" s="3496"/>
      <c r="UEE13" s="3496"/>
      <c r="UEF13" s="3496"/>
      <c r="UEG13" s="3496"/>
      <c r="UEH13" s="3496"/>
      <c r="UEI13" s="3496"/>
      <c r="UEJ13" s="3496"/>
      <c r="UEK13" s="3496"/>
      <c r="UEL13" s="3496"/>
      <c r="UEM13" s="3496"/>
      <c r="UEN13" s="3496"/>
      <c r="UEO13" s="3496"/>
      <c r="UEP13" s="3496"/>
      <c r="UEQ13" s="3496"/>
      <c r="UER13" s="3496"/>
      <c r="UES13" s="3496"/>
      <c r="UET13" s="3496"/>
      <c r="UEU13" s="3496"/>
      <c r="UEV13" s="3496"/>
      <c r="UEW13" s="3496"/>
      <c r="UEX13" s="3496"/>
      <c r="UEY13" s="3496"/>
      <c r="UEZ13" s="3496"/>
      <c r="UFA13" s="3496"/>
      <c r="UFB13" s="3496"/>
      <c r="UFC13" s="3496"/>
      <c r="UFD13" s="3496"/>
      <c r="UFE13" s="3496"/>
      <c r="UFF13" s="3496"/>
      <c r="UFG13" s="3496"/>
      <c r="UFH13" s="3496"/>
      <c r="UFI13" s="3496"/>
      <c r="UFJ13" s="3496"/>
      <c r="UFK13" s="3496"/>
      <c r="UFL13" s="3496"/>
      <c r="UFM13" s="3496"/>
      <c r="UFN13" s="3496"/>
      <c r="UFO13" s="3496"/>
      <c r="UFP13" s="3496"/>
      <c r="UFQ13" s="3496"/>
      <c r="UFR13" s="3496"/>
      <c r="UFS13" s="3496"/>
      <c r="UFT13" s="3496"/>
      <c r="UFU13" s="3496"/>
      <c r="UFV13" s="3496"/>
      <c r="UFW13" s="3496"/>
      <c r="UFX13" s="3496"/>
      <c r="UFY13" s="3496"/>
      <c r="UFZ13" s="3496"/>
      <c r="UGA13" s="3496"/>
      <c r="UGB13" s="3496"/>
      <c r="UGC13" s="3496"/>
      <c r="UGD13" s="3496"/>
      <c r="UGE13" s="3496"/>
      <c r="UGF13" s="3496"/>
      <c r="UGG13" s="3496"/>
      <c r="UGH13" s="3496"/>
      <c r="UGI13" s="3496"/>
      <c r="UGJ13" s="3496"/>
      <c r="UGK13" s="3496"/>
      <c r="UGL13" s="3496"/>
      <c r="UGM13" s="3496"/>
      <c r="UGN13" s="3496"/>
      <c r="UGO13" s="3496"/>
      <c r="UGP13" s="3496"/>
      <c r="UGQ13" s="3496"/>
      <c r="UGR13" s="3496"/>
      <c r="UGS13" s="3496"/>
      <c r="UGT13" s="3496"/>
      <c r="UGU13" s="3496"/>
      <c r="UGV13" s="3496"/>
      <c r="UGW13" s="3496"/>
      <c r="UGX13" s="3496"/>
      <c r="UGY13" s="3496"/>
      <c r="UGZ13" s="3496"/>
      <c r="UHA13" s="3496"/>
      <c r="UHB13" s="3496"/>
      <c r="UHC13" s="3496"/>
      <c r="UHD13" s="3496"/>
      <c r="UHE13" s="3496"/>
      <c r="UHF13" s="3496"/>
      <c r="UHG13" s="3496"/>
      <c r="UHH13" s="3496"/>
      <c r="UHI13" s="3496"/>
      <c r="UHJ13" s="3496"/>
      <c r="UHK13" s="3496"/>
      <c r="UHL13" s="3496"/>
      <c r="UHM13" s="3496"/>
      <c r="UHN13" s="3496"/>
      <c r="UHO13" s="3496"/>
      <c r="UHP13" s="3496"/>
      <c r="UHQ13" s="3496"/>
      <c r="UHR13" s="3496"/>
      <c r="UHS13" s="3496"/>
      <c r="UHT13" s="3496"/>
      <c r="UHU13" s="3496"/>
      <c r="UHV13" s="3496"/>
      <c r="UHW13" s="3496"/>
      <c r="UHX13" s="3496"/>
      <c r="UHY13" s="3496"/>
      <c r="UHZ13" s="3496"/>
      <c r="UIA13" s="3496"/>
      <c r="UIB13" s="3496"/>
      <c r="UIC13" s="3496"/>
      <c r="UID13" s="3496"/>
      <c r="UIE13" s="3496"/>
      <c r="UIF13" s="3496"/>
      <c r="UIG13" s="3496"/>
      <c r="UIH13" s="3496"/>
      <c r="UII13" s="3496"/>
      <c r="UIJ13" s="3496"/>
      <c r="UIK13" s="3496"/>
      <c r="UIL13" s="3496"/>
      <c r="UIM13" s="3496"/>
      <c r="UIN13" s="3496"/>
      <c r="UIO13" s="3496"/>
      <c r="UIP13" s="3496"/>
      <c r="UIQ13" s="3496"/>
      <c r="UIR13" s="3496"/>
      <c r="UIS13" s="3496"/>
      <c r="UIT13" s="3496"/>
      <c r="UIU13" s="3496"/>
      <c r="UIV13" s="3496"/>
      <c r="UIW13" s="3496"/>
      <c r="UIX13" s="3496"/>
      <c r="UIY13" s="3496"/>
      <c r="UIZ13" s="3496"/>
      <c r="UJA13" s="3496"/>
      <c r="UJB13" s="3496"/>
      <c r="UJC13" s="3496"/>
      <c r="UJD13" s="3496"/>
      <c r="UJE13" s="3496"/>
      <c r="UJF13" s="3496"/>
      <c r="UJG13" s="3496"/>
      <c r="UJH13" s="3496"/>
      <c r="UJI13" s="3496"/>
      <c r="UJJ13" s="3496"/>
      <c r="UJK13" s="3496"/>
      <c r="UJL13" s="3496"/>
      <c r="UJM13" s="3496"/>
      <c r="UJN13" s="3496"/>
      <c r="UJO13" s="3496"/>
      <c r="UJP13" s="3496"/>
      <c r="UJQ13" s="3496"/>
      <c r="UJR13" s="3496"/>
      <c r="UJS13" s="3496"/>
      <c r="UJT13" s="3496"/>
      <c r="UJU13" s="3496"/>
      <c r="UJV13" s="3496"/>
      <c r="UJW13" s="3496"/>
      <c r="UJX13" s="3496"/>
      <c r="UJY13" s="3496"/>
      <c r="UJZ13" s="3496"/>
      <c r="UKA13" s="3496"/>
      <c r="UKB13" s="3496"/>
      <c r="UKC13" s="3496"/>
      <c r="UKD13" s="3496"/>
      <c r="UKE13" s="3496"/>
      <c r="UKF13" s="3496"/>
      <c r="UKG13" s="3496"/>
      <c r="UKH13" s="3496"/>
      <c r="UKI13" s="3496"/>
      <c r="UKJ13" s="3496"/>
      <c r="UKK13" s="3496"/>
      <c r="UKL13" s="3496"/>
      <c r="UKM13" s="3496"/>
      <c r="UKN13" s="3496"/>
      <c r="UKO13" s="3496"/>
      <c r="UKP13" s="3496"/>
      <c r="UKQ13" s="3496"/>
      <c r="UKR13" s="3496"/>
      <c r="UKS13" s="3496"/>
      <c r="UKT13" s="3496"/>
      <c r="UKU13" s="3496"/>
      <c r="UKV13" s="3496"/>
      <c r="UKW13" s="3496"/>
      <c r="UKX13" s="3496"/>
      <c r="UKY13" s="3496"/>
      <c r="UKZ13" s="3496"/>
      <c r="ULA13" s="3496"/>
      <c r="ULB13" s="3496"/>
      <c r="ULC13" s="3496"/>
      <c r="ULD13" s="3496"/>
      <c r="ULE13" s="3496"/>
      <c r="ULF13" s="3496"/>
      <c r="ULG13" s="3496"/>
      <c r="ULH13" s="3496"/>
      <c r="ULI13" s="3496"/>
      <c r="ULJ13" s="3496"/>
      <c r="ULK13" s="3496"/>
      <c r="ULL13" s="3496"/>
      <c r="ULM13" s="3496"/>
      <c r="ULN13" s="3496"/>
      <c r="ULO13" s="3496"/>
      <c r="ULP13" s="3496"/>
      <c r="ULQ13" s="3496"/>
      <c r="ULR13" s="3496"/>
      <c r="ULS13" s="3496"/>
      <c r="ULT13" s="3496"/>
      <c r="ULU13" s="3496"/>
      <c r="ULV13" s="3496"/>
      <c r="ULW13" s="3496"/>
      <c r="ULX13" s="3496"/>
      <c r="ULY13" s="3496"/>
      <c r="ULZ13" s="3496"/>
      <c r="UMA13" s="3496"/>
      <c r="UMB13" s="3496"/>
      <c r="UMC13" s="3496"/>
      <c r="UMD13" s="3496"/>
      <c r="UME13" s="3496"/>
      <c r="UMF13" s="3496"/>
      <c r="UMG13" s="3496"/>
      <c r="UMH13" s="3496"/>
      <c r="UMI13" s="3496"/>
      <c r="UMJ13" s="3496"/>
      <c r="UMK13" s="3496"/>
      <c r="UML13" s="3496"/>
      <c r="UMM13" s="3496"/>
      <c r="UMN13" s="3496"/>
      <c r="UMO13" s="3496"/>
      <c r="UMP13" s="3496"/>
      <c r="UMQ13" s="3496"/>
      <c r="UMR13" s="3496"/>
      <c r="UMS13" s="3496"/>
      <c r="UMT13" s="3496"/>
      <c r="UMU13" s="3496"/>
      <c r="UMV13" s="3496"/>
      <c r="UMW13" s="3496"/>
      <c r="UMX13" s="3496"/>
      <c r="UMY13" s="3496"/>
      <c r="UMZ13" s="3496"/>
      <c r="UNA13" s="3496"/>
      <c r="UNB13" s="3496"/>
      <c r="UNC13" s="3496"/>
      <c r="UND13" s="3496"/>
      <c r="UNE13" s="3496"/>
      <c r="UNF13" s="3496"/>
      <c r="UNG13" s="3496"/>
      <c r="UNH13" s="3496"/>
      <c r="UNI13" s="3496"/>
      <c r="UNJ13" s="3496"/>
      <c r="UNK13" s="3496"/>
      <c r="UNL13" s="3496"/>
      <c r="UNM13" s="3496"/>
      <c r="UNN13" s="3496"/>
      <c r="UNO13" s="3496"/>
      <c r="UNP13" s="3496"/>
      <c r="UNQ13" s="3496"/>
      <c r="UNR13" s="3496"/>
      <c r="UNS13" s="3496"/>
      <c r="UNT13" s="3496"/>
      <c r="UNU13" s="3496"/>
      <c r="UNV13" s="3496"/>
      <c r="UNW13" s="3496"/>
      <c r="UNX13" s="3496"/>
      <c r="UNY13" s="3496"/>
      <c r="UNZ13" s="3496"/>
      <c r="UOA13" s="3496"/>
      <c r="UOB13" s="3496"/>
      <c r="UOC13" s="3496"/>
      <c r="UOD13" s="3496"/>
      <c r="UOE13" s="3496"/>
      <c r="UOF13" s="3496"/>
      <c r="UOG13" s="3496"/>
      <c r="UOH13" s="3496"/>
      <c r="UOI13" s="3496"/>
      <c r="UOJ13" s="3496"/>
      <c r="UOK13" s="3496"/>
      <c r="UOL13" s="3496"/>
      <c r="UOM13" s="3496"/>
      <c r="UON13" s="3496"/>
      <c r="UOO13" s="3496"/>
      <c r="UOP13" s="3496"/>
      <c r="UOQ13" s="3496"/>
      <c r="UOR13" s="3496"/>
      <c r="UOS13" s="3496"/>
      <c r="UOT13" s="3496"/>
      <c r="UOU13" s="3496"/>
      <c r="UOV13" s="3496"/>
      <c r="UOW13" s="3496"/>
      <c r="UOX13" s="3496"/>
      <c r="UOY13" s="3496"/>
      <c r="UOZ13" s="3496"/>
      <c r="UPA13" s="3496"/>
      <c r="UPB13" s="3496"/>
      <c r="UPC13" s="3496"/>
      <c r="UPD13" s="3496"/>
      <c r="UPE13" s="3496"/>
      <c r="UPF13" s="3496"/>
      <c r="UPG13" s="3496"/>
      <c r="UPH13" s="3496"/>
      <c r="UPI13" s="3496"/>
      <c r="UPJ13" s="3496"/>
      <c r="UPK13" s="3496"/>
      <c r="UPL13" s="3496"/>
      <c r="UPM13" s="3496"/>
      <c r="UPN13" s="3496"/>
      <c r="UPO13" s="3496"/>
      <c r="UPP13" s="3496"/>
      <c r="UPQ13" s="3496"/>
      <c r="UPR13" s="3496"/>
      <c r="UPS13" s="3496"/>
      <c r="UPT13" s="3496"/>
      <c r="UPU13" s="3496"/>
      <c r="UPV13" s="3496"/>
      <c r="UPW13" s="3496"/>
      <c r="UPX13" s="3496"/>
      <c r="UPY13" s="3496"/>
      <c r="UPZ13" s="3496"/>
      <c r="UQA13" s="3496"/>
      <c r="UQB13" s="3496"/>
      <c r="UQC13" s="3496"/>
      <c r="UQD13" s="3496"/>
      <c r="UQE13" s="3496"/>
      <c r="UQF13" s="3496"/>
      <c r="UQG13" s="3496"/>
      <c r="UQH13" s="3496"/>
      <c r="UQI13" s="3496"/>
      <c r="UQJ13" s="3496"/>
      <c r="UQK13" s="3496"/>
      <c r="UQL13" s="3496"/>
      <c r="UQM13" s="3496"/>
      <c r="UQN13" s="3496"/>
      <c r="UQO13" s="3496"/>
      <c r="UQP13" s="3496"/>
      <c r="UQQ13" s="3496"/>
      <c r="UQR13" s="3496"/>
      <c r="UQS13" s="3496"/>
      <c r="UQT13" s="3496"/>
      <c r="UQU13" s="3496"/>
      <c r="UQV13" s="3496"/>
      <c r="UQW13" s="3496"/>
      <c r="UQX13" s="3496"/>
      <c r="UQY13" s="3496"/>
      <c r="UQZ13" s="3496"/>
      <c r="URA13" s="3496"/>
      <c r="URB13" s="3496"/>
      <c r="URC13" s="3496"/>
      <c r="URD13" s="3496"/>
      <c r="URE13" s="3496"/>
      <c r="URF13" s="3496"/>
      <c r="URG13" s="3496"/>
      <c r="URH13" s="3496"/>
      <c r="URI13" s="3496"/>
      <c r="URJ13" s="3496"/>
      <c r="URK13" s="3496"/>
      <c r="URL13" s="3496"/>
      <c r="URM13" s="3496"/>
      <c r="URN13" s="3496"/>
      <c r="URO13" s="3496"/>
      <c r="URP13" s="3496"/>
      <c r="URQ13" s="3496"/>
      <c r="URR13" s="3496"/>
      <c r="URS13" s="3496"/>
      <c r="URT13" s="3496"/>
      <c r="URU13" s="3496"/>
      <c r="URV13" s="3496"/>
      <c r="URW13" s="3496"/>
      <c r="URX13" s="3496"/>
      <c r="URY13" s="3496"/>
      <c r="URZ13" s="3496"/>
      <c r="USA13" s="3496"/>
      <c r="USB13" s="3496"/>
      <c r="USC13" s="3496"/>
      <c r="USD13" s="3496"/>
      <c r="USE13" s="3496"/>
      <c r="USF13" s="3496"/>
      <c r="USG13" s="3496"/>
      <c r="USH13" s="3496"/>
      <c r="USI13" s="3496"/>
      <c r="USJ13" s="3496"/>
      <c r="USK13" s="3496"/>
      <c r="USL13" s="3496"/>
      <c r="USM13" s="3496"/>
      <c r="USN13" s="3496"/>
      <c r="USO13" s="3496"/>
      <c r="USP13" s="3496"/>
      <c r="USQ13" s="3496"/>
      <c r="USR13" s="3496"/>
      <c r="USS13" s="3496"/>
      <c r="UST13" s="3496"/>
      <c r="USU13" s="3496"/>
      <c r="USV13" s="3496"/>
      <c r="USW13" s="3496"/>
      <c r="USX13" s="3496"/>
      <c r="USY13" s="3496"/>
      <c r="USZ13" s="3496"/>
      <c r="UTA13" s="3496"/>
      <c r="UTB13" s="3496"/>
      <c r="UTC13" s="3496"/>
      <c r="UTD13" s="3496"/>
      <c r="UTE13" s="3496"/>
      <c r="UTF13" s="3496"/>
      <c r="UTG13" s="3496"/>
      <c r="UTH13" s="3496"/>
      <c r="UTI13" s="3496"/>
      <c r="UTJ13" s="3496"/>
      <c r="UTK13" s="3496"/>
      <c r="UTL13" s="3496"/>
      <c r="UTM13" s="3496"/>
      <c r="UTN13" s="3496"/>
      <c r="UTO13" s="3496"/>
      <c r="UTP13" s="3496"/>
      <c r="UTQ13" s="3496"/>
      <c r="UTR13" s="3496"/>
      <c r="UTS13" s="3496"/>
      <c r="UTT13" s="3496"/>
      <c r="UTU13" s="3496"/>
      <c r="UTV13" s="3496"/>
      <c r="UTW13" s="3496"/>
      <c r="UTX13" s="3496"/>
      <c r="UTY13" s="3496"/>
      <c r="UTZ13" s="3496"/>
      <c r="UUA13" s="3496"/>
      <c r="UUB13" s="3496"/>
      <c r="UUC13" s="3496"/>
      <c r="UUD13" s="3496"/>
      <c r="UUE13" s="3496"/>
      <c r="UUF13" s="3496"/>
      <c r="UUG13" s="3496"/>
      <c r="UUH13" s="3496"/>
      <c r="UUI13" s="3496"/>
      <c r="UUJ13" s="3496"/>
      <c r="UUK13" s="3496"/>
      <c r="UUL13" s="3496"/>
      <c r="UUM13" s="3496"/>
      <c r="UUN13" s="3496"/>
      <c r="UUO13" s="3496"/>
      <c r="UUP13" s="3496"/>
      <c r="UUQ13" s="3496"/>
      <c r="UUR13" s="3496"/>
      <c r="UUS13" s="3496"/>
      <c r="UUT13" s="3496"/>
      <c r="UUU13" s="3496"/>
      <c r="UUV13" s="3496"/>
      <c r="UUW13" s="3496"/>
      <c r="UUX13" s="3496"/>
      <c r="UUY13" s="3496"/>
      <c r="UUZ13" s="3496"/>
      <c r="UVA13" s="3496"/>
      <c r="UVB13" s="3496"/>
      <c r="UVC13" s="3496"/>
      <c r="UVD13" s="3496"/>
      <c r="UVE13" s="3496"/>
      <c r="UVF13" s="3496"/>
      <c r="UVG13" s="3496"/>
      <c r="UVH13" s="3496"/>
      <c r="UVI13" s="3496"/>
      <c r="UVJ13" s="3496"/>
      <c r="UVK13" s="3496"/>
      <c r="UVL13" s="3496"/>
      <c r="UVM13" s="3496"/>
      <c r="UVN13" s="3496"/>
      <c r="UVO13" s="3496"/>
      <c r="UVP13" s="3496"/>
      <c r="UVQ13" s="3496"/>
      <c r="UVR13" s="3496"/>
      <c r="UVS13" s="3496"/>
      <c r="UVT13" s="3496"/>
      <c r="UVU13" s="3496"/>
      <c r="UVV13" s="3496"/>
      <c r="UVW13" s="3496"/>
      <c r="UVX13" s="3496"/>
      <c r="UVY13" s="3496"/>
      <c r="UVZ13" s="3496"/>
      <c r="UWA13" s="3496"/>
      <c r="UWB13" s="3496"/>
      <c r="UWC13" s="3496"/>
      <c r="UWD13" s="3496"/>
      <c r="UWE13" s="3496"/>
      <c r="UWF13" s="3496"/>
      <c r="UWG13" s="3496"/>
      <c r="UWH13" s="3496"/>
      <c r="UWI13" s="3496"/>
      <c r="UWJ13" s="3496"/>
      <c r="UWK13" s="3496"/>
      <c r="UWL13" s="3496"/>
      <c r="UWM13" s="3496"/>
      <c r="UWN13" s="3496"/>
      <c r="UWO13" s="3496"/>
      <c r="UWP13" s="3496"/>
      <c r="UWQ13" s="3496"/>
      <c r="UWR13" s="3496"/>
      <c r="UWS13" s="3496"/>
      <c r="UWT13" s="3496"/>
      <c r="UWU13" s="3496"/>
      <c r="UWV13" s="3496"/>
      <c r="UWW13" s="3496"/>
      <c r="UWX13" s="3496"/>
      <c r="UWY13" s="3496"/>
      <c r="UWZ13" s="3496"/>
      <c r="UXA13" s="3496"/>
      <c r="UXB13" s="3496"/>
      <c r="UXC13" s="3496"/>
      <c r="UXD13" s="3496"/>
      <c r="UXE13" s="3496"/>
      <c r="UXF13" s="3496"/>
      <c r="UXG13" s="3496"/>
      <c r="UXH13" s="3496"/>
      <c r="UXI13" s="3496"/>
      <c r="UXJ13" s="3496"/>
      <c r="UXK13" s="3496"/>
      <c r="UXL13" s="3496"/>
      <c r="UXM13" s="3496"/>
      <c r="UXN13" s="3496"/>
      <c r="UXO13" s="3496"/>
      <c r="UXP13" s="3496"/>
      <c r="UXQ13" s="3496"/>
      <c r="UXR13" s="3496"/>
      <c r="UXS13" s="3496"/>
      <c r="UXT13" s="3496"/>
      <c r="UXU13" s="3496"/>
      <c r="UXV13" s="3496"/>
      <c r="UXW13" s="3496"/>
      <c r="UXX13" s="3496"/>
      <c r="UXY13" s="3496"/>
      <c r="UXZ13" s="3496"/>
      <c r="UYA13" s="3496"/>
      <c r="UYB13" s="3496"/>
      <c r="UYC13" s="3496"/>
      <c r="UYD13" s="3496"/>
      <c r="UYE13" s="3496"/>
      <c r="UYF13" s="3496"/>
      <c r="UYG13" s="3496"/>
      <c r="UYH13" s="3496"/>
      <c r="UYI13" s="3496"/>
      <c r="UYJ13" s="3496"/>
      <c r="UYK13" s="3496"/>
      <c r="UYL13" s="3496"/>
      <c r="UYM13" s="3496"/>
      <c r="UYN13" s="3496"/>
      <c r="UYO13" s="3496"/>
      <c r="UYP13" s="3496"/>
      <c r="UYQ13" s="3496"/>
      <c r="UYR13" s="3496"/>
      <c r="UYS13" s="3496"/>
      <c r="UYT13" s="3496"/>
      <c r="UYU13" s="3496"/>
      <c r="UYV13" s="3496"/>
      <c r="UYW13" s="3496"/>
      <c r="UYX13" s="3496"/>
      <c r="UYY13" s="3496"/>
      <c r="UYZ13" s="3496"/>
      <c r="UZA13" s="3496"/>
      <c r="UZB13" s="3496"/>
      <c r="UZC13" s="3496"/>
      <c r="UZD13" s="3496"/>
      <c r="UZE13" s="3496"/>
      <c r="UZF13" s="3496"/>
      <c r="UZG13" s="3496"/>
      <c r="UZH13" s="3496"/>
      <c r="UZI13" s="3496"/>
      <c r="UZJ13" s="3496"/>
      <c r="UZK13" s="3496"/>
      <c r="UZL13" s="3496"/>
      <c r="UZM13" s="3496"/>
      <c r="UZN13" s="3496"/>
      <c r="UZO13" s="3496"/>
      <c r="UZP13" s="3496"/>
      <c r="UZQ13" s="3496"/>
      <c r="UZR13" s="3496"/>
      <c r="UZS13" s="3496"/>
      <c r="UZT13" s="3496"/>
      <c r="UZU13" s="3496"/>
      <c r="UZV13" s="3496"/>
      <c r="UZW13" s="3496"/>
      <c r="UZX13" s="3496"/>
      <c r="UZY13" s="3496"/>
      <c r="UZZ13" s="3496"/>
      <c r="VAA13" s="3496"/>
      <c r="VAB13" s="3496"/>
      <c r="VAC13" s="3496"/>
      <c r="VAD13" s="3496"/>
      <c r="VAE13" s="3496"/>
      <c r="VAF13" s="3496"/>
      <c r="VAG13" s="3496"/>
      <c r="VAH13" s="3496"/>
      <c r="VAI13" s="3496"/>
      <c r="VAJ13" s="3496"/>
      <c r="VAK13" s="3496"/>
      <c r="VAL13" s="3496"/>
      <c r="VAM13" s="3496"/>
      <c r="VAN13" s="3496"/>
      <c r="VAO13" s="3496"/>
      <c r="VAP13" s="3496"/>
      <c r="VAQ13" s="3496"/>
      <c r="VAR13" s="3496"/>
      <c r="VAS13" s="3496"/>
      <c r="VAT13" s="3496"/>
      <c r="VAU13" s="3496"/>
      <c r="VAV13" s="3496"/>
      <c r="VAW13" s="3496"/>
      <c r="VAX13" s="3496"/>
      <c r="VAY13" s="3496"/>
      <c r="VAZ13" s="3496"/>
      <c r="VBA13" s="3496"/>
      <c r="VBB13" s="3496"/>
      <c r="VBC13" s="3496"/>
      <c r="VBD13" s="3496"/>
      <c r="VBE13" s="3496"/>
      <c r="VBF13" s="3496"/>
      <c r="VBG13" s="3496"/>
      <c r="VBH13" s="3496"/>
      <c r="VBI13" s="3496"/>
      <c r="VBJ13" s="3496"/>
      <c r="VBK13" s="3496"/>
      <c r="VBL13" s="3496"/>
      <c r="VBM13" s="3496"/>
      <c r="VBN13" s="3496"/>
      <c r="VBO13" s="3496"/>
      <c r="VBP13" s="3496"/>
      <c r="VBQ13" s="3496"/>
      <c r="VBR13" s="3496"/>
      <c r="VBS13" s="3496"/>
      <c r="VBT13" s="3496"/>
      <c r="VBU13" s="3496"/>
      <c r="VBV13" s="3496"/>
      <c r="VBW13" s="3496"/>
      <c r="VBX13" s="3496"/>
      <c r="VBY13" s="3496"/>
      <c r="VBZ13" s="3496"/>
      <c r="VCA13" s="3496"/>
      <c r="VCB13" s="3496"/>
      <c r="VCC13" s="3496"/>
      <c r="VCD13" s="3496"/>
      <c r="VCE13" s="3496"/>
      <c r="VCF13" s="3496"/>
      <c r="VCG13" s="3496"/>
      <c r="VCH13" s="3496"/>
      <c r="VCI13" s="3496"/>
      <c r="VCJ13" s="3496"/>
      <c r="VCK13" s="3496"/>
      <c r="VCL13" s="3496"/>
      <c r="VCM13" s="3496"/>
      <c r="VCN13" s="3496"/>
      <c r="VCO13" s="3496"/>
      <c r="VCP13" s="3496"/>
      <c r="VCQ13" s="3496"/>
      <c r="VCR13" s="3496"/>
      <c r="VCS13" s="3496"/>
      <c r="VCT13" s="3496"/>
      <c r="VCU13" s="3496"/>
      <c r="VCV13" s="3496"/>
      <c r="VCW13" s="3496"/>
      <c r="VCX13" s="3496"/>
      <c r="VCY13" s="3496"/>
      <c r="VCZ13" s="3496"/>
      <c r="VDA13" s="3496"/>
      <c r="VDB13" s="3496"/>
      <c r="VDC13" s="3496"/>
      <c r="VDD13" s="3496"/>
      <c r="VDE13" s="3496"/>
      <c r="VDF13" s="3496"/>
      <c r="VDG13" s="3496"/>
      <c r="VDH13" s="3496"/>
      <c r="VDI13" s="3496"/>
      <c r="VDJ13" s="3496"/>
      <c r="VDK13" s="3496"/>
      <c r="VDL13" s="3496"/>
      <c r="VDM13" s="3496"/>
      <c r="VDN13" s="3496"/>
      <c r="VDO13" s="3496"/>
      <c r="VDP13" s="3496"/>
      <c r="VDQ13" s="3496"/>
      <c r="VDR13" s="3496"/>
      <c r="VDS13" s="3496"/>
      <c r="VDT13" s="3496"/>
      <c r="VDU13" s="3496"/>
      <c r="VDV13" s="3496"/>
      <c r="VDW13" s="3496"/>
      <c r="VDX13" s="3496"/>
      <c r="VDY13" s="3496"/>
      <c r="VDZ13" s="3496"/>
      <c r="VEA13" s="3496"/>
      <c r="VEB13" s="3496"/>
      <c r="VEC13" s="3496"/>
      <c r="VED13" s="3496"/>
      <c r="VEE13" s="3496"/>
      <c r="VEF13" s="3496"/>
      <c r="VEG13" s="3496"/>
      <c r="VEH13" s="3496"/>
      <c r="VEI13" s="3496"/>
      <c r="VEJ13" s="3496"/>
      <c r="VEK13" s="3496"/>
      <c r="VEL13" s="3496"/>
      <c r="VEM13" s="3496"/>
      <c r="VEN13" s="3496"/>
      <c r="VEO13" s="3496"/>
      <c r="VEP13" s="3496"/>
      <c r="VEQ13" s="3496"/>
      <c r="VER13" s="3496"/>
      <c r="VES13" s="3496"/>
      <c r="VET13" s="3496"/>
      <c r="VEU13" s="3496"/>
      <c r="VEV13" s="3496"/>
      <c r="VEW13" s="3496"/>
      <c r="VEX13" s="3496"/>
      <c r="VEY13" s="3496"/>
      <c r="VEZ13" s="3496"/>
      <c r="VFA13" s="3496"/>
      <c r="VFB13" s="3496"/>
      <c r="VFC13" s="3496"/>
      <c r="VFD13" s="3496"/>
      <c r="VFE13" s="3496"/>
      <c r="VFF13" s="3496"/>
      <c r="VFG13" s="3496"/>
      <c r="VFH13" s="3496"/>
      <c r="VFI13" s="3496"/>
      <c r="VFJ13" s="3496"/>
      <c r="VFK13" s="3496"/>
      <c r="VFL13" s="3496"/>
      <c r="VFM13" s="3496"/>
      <c r="VFN13" s="3496"/>
      <c r="VFO13" s="3496"/>
      <c r="VFP13" s="3496"/>
      <c r="VFQ13" s="3496"/>
      <c r="VFR13" s="3496"/>
      <c r="VFS13" s="3496"/>
      <c r="VFT13" s="3496"/>
      <c r="VFU13" s="3496"/>
      <c r="VFV13" s="3496"/>
      <c r="VFW13" s="3496"/>
      <c r="VFX13" s="3496"/>
      <c r="VFY13" s="3496"/>
      <c r="VFZ13" s="3496"/>
      <c r="VGA13" s="3496"/>
      <c r="VGB13" s="3496"/>
      <c r="VGC13" s="3496"/>
      <c r="VGD13" s="3496"/>
      <c r="VGE13" s="3496"/>
      <c r="VGF13" s="3496"/>
      <c r="VGG13" s="3496"/>
      <c r="VGH13" s="3496"/>
      <c r="VGI13" s="3496"/>
      <c r="VGJ13" s="3496"/>
      <c r="VGK13" s="3496"/>
      <c r="VGL13" s="3496"/>
      <c r="VGM13" s="3496"/>
      <c r="VGN13" s="3496"/>
      <c r="VGO13" s="3496"/>
      <c r="VGP13" s="3496"/>
      <c r="VGQ13" s="3496"/>
      <c r="VGR13" s="3496"/>
      <c r="VGS13" s="3496"/>
      <c r="VGT13" s="3496"/>
      <c r="VGU13" s="3496"/>
      <c r="VGV13" s="3496"/>
      <c r="VGW13" s="3496"/>
      <c r="VGX13" s="3496"/>
      <c r="VGY13" s="3496"/>
      <c r="VGZ13" s="3496"/>
      <c r="VHA13" s="3496"/>
      <c r="VHB13" s="3496"/>
      <c r="VHC13" s="3496"/>
      <c r="VHD13" s="3496"/>
      <c r="VHE13" s="3496"/>
      <c r="VHF13" s="3496"/>
      <c r="VHG13" s="3496"/>
      <c r="VHH13" s="3496"/>
      <c r="VHI13" s="3496"/>
      <c r="VHJ13" s="3496"/>
      <c r="VHK13" s="3496"/>
      <c r="VHL13" s="3496"/>
      <c r="VHM13" s="3496"/>
      <c r="VHN13" s="3496"/>
      <c r="VHO13" s="3496"/>
      <c r="VHP13" s="3496"/>
      <c r="VHQ13" s="3496"/>
      <c r="VHR13" s="3496"/>
      <c r="VHS13" s="3496"/>
      <c r="VHT13" s="3496"/>
      <c r="VHU13" s="3496"/>
      <c r="VHV13" s="3496"/>
      <c r="VHW13" s="3496"/>
      <c r="VHX13" s="3496"/>
      <c r="VHY13" s="3496"/>
      <c r="VHZ13" s="3496"/>
      <c r="VIA13" s="3496"/>
      <c r="VIB13" s="3496"/>
      <c r="VIC13" s="3496"/>
      <c r="VID13" s="3496"/>
      <c r="VIE13" s="3496"/>
      <c r="VIF13" s="3496"/>
      <c r="VIG13" s="3496"/>
      <c r="VIH13" s="3496"/>
      <c r="VII13" s="3496"/>
      <c r="VIJ13" s="3496"/>
      <c r="VIK13" s="3496"/>
      <c r="VIL13" s="3496"/>
      <c r="VIM13" s="3496"/>
      <c r="VIN13" s="3496"/>
      <c r="VIO13" s="3496"/>
      <c r="VIP13" s="3496"/>
      <c r="VIQ13" s="3496"/>
      <c r="VIR13" s="3496"/>
      <c r="VIS13" s="3496"/>
      <c r="VIT13" s="3496"/>
      <c r="VIU13" s="3496"/>
      <c r="VIV13" s="3496"/>
      <c r="VIW13" s="3496"/>
      <c r="VIX13" s="3496"/>
      <c r="VIY13" s="3496"/>
      <c r="VIZ13" s="3496"/>
      <c r="VJA13" s="3496"/>
      <c r="VJB13" s="3496"/>
      <c r="VJC13" s="3496"/>
      <c r="VJD13" s="3496"/>
      <c r="VJE13" s="3496"/>
      <c r="VJF13" s="3496"/>
      <c r="VJG13" s="3496"/>
      <c r="VJH13" s="3496"/>
      <c r="VJI13" s="3496"/>
      <c r="VJJ13" s="3496"/>
      <c r="VJK13" s="3496"/>
      <c r="VJL13" s="3496"/>
      <c r="VJM13" s="3496"/>
      <c r="VJN13" s="3496"/>
      <c r="VJO13" s="3496"/>
      <c r="VJP13" s="3496"/>
      <c r="VJQ13" s="3496"/>
      <c r="VJR13" s="3496"/>
      <c r="VJS13" s="3496"/>
      <c r="VJT13" s="3496"/>
      <c r="VJU13" s="3496"/>
      <c r="VJV13" s="3496"/>
      <c r="VJW13" s="3496"/>
      <c r="VJX13" s="3496"/>
      <c r="VJY13" s="3496"/>
      <c r="VJZ13" s="3496"/>
      <c r="VKA13" s="3496"/>
      <c r="VKB13" s="3496"/>
      <c r="VKC13" s="3496"/>
      <c r="VKD13" s="3496"/>
      <c r="VKE13" s="3496"/>
      <c r="VKF13" s="3496"/>
      <c r="VKG13" s="3496"/>
      <c r="VKH13" s="3496"/>
      <c r="VKI13" s="3496"/>
      <c r="VKJ13" s="3496"/>
      <c r="VKK13" s="3496"/>
      <c r="VKL13" s="3496"/>
      <c r="VKM13" s="3496"/>
      <c r="VKN13" s="3496"/>
      <c r="VKO13" s="3496"/>
      <c r="VKP13" s="3496"/>
      <c r="VKQ13" s="3496"/>
      <c r="VKR13" s="3496"/>
      <c r="VKS13" s="3496"/>
      <c r="VKT13" s="3496"/>
      <c r="VKU13" s="3496"/>
      <c r="VKV13" s="3496"/>
      <c r="VKW13" s="3496"/>
      <c r="VKX13" s="3496"/>
      <c r="VKY13" s="3496"/>
      <c r="VKZ13" s="3496"/>
      <c r="VLA13" s="3496"/>
      <c r="VLB13" s="3496"/>
      <c r="VLC13" s="3496"/>
      <c r="VLD13" s="3496"/>
      <c r="VLE13" s="3496"/>
      <c r="VLF13" s="3496"/>
      <c r="VLG13" s="3496"/>
      <c r="VLH13" s="3496"/>
      <c r="VLI13" s="3496"/>
      <c r="VLJ13" s="3496"/>
      <c r="VLK13" s="3496"/>
      <c r="VLL13" s="3496"/>
      <c r="VLM13" s="3496"/>
      <c r="VLN13" s="3496"/>
      <c r="VLO13" s="3496"/>
      <c r="VLP13" s="3496"/>
      <c r="VLQ13" s="3496"/>
      <c r="VLR13" s="3496"/>
      <c r="VLS13" s="3496"/>
      <c r="VLT13" s="3496"/>
      <c r="VLU13" s="3496"/>
      <c r="VLV13" s="3496"/>
      <c r="VLW13" s="3496"/>
      <c r="VLX13" s="3496"/>
      <c r="VLY13" s="3496"/>
      <c r="VLZ13" s="3496"/>
      <c r="VMA13" s="3496"/>
      <c r="VMB13" s="3496"/>
      <c r="VMC13" s="3496"/>
      <c r="VMD13" s="3496"/>
      <c r="VME13" s="3496"/>
      <c r="VMF13" s="3496"/>
      <c r="VMG13" s="3496"/>
      <c r="VMH13" s="3496"/>
      <c r="VMI13" s="3496"/>
      <c r="VMJ13" s="3496"/>
      <c r="VMK13" s="3496"/>
      <c r="VML13" s="3496"/>
      <c r="VMM13" s="3496"/>
      <c r="VMN13" s="3496"/>
      <c r="VMO13" s="3496"/>
      <c r="VMP13" s="3496"/>
      <c r="VMQ13" s="3496"/>
      <c r="VMR13" s="3496"/>
      <c r="VMS13" s="3496"/>
      <c r="VMT13" s="3496"/>
      <c r="VMU13" s="3496"/>
      <c r="VMV13" s="3496"/>
      <c r="VMW13" s="3496"/>
      <c r="VMX13" s="3496"/>
      <c r="VMY13" s="3496"/>
      <c r="VMZ13" s="3496"/>
      <c r="VNA13" s="3496"/>
      <c r="VNB13" s="3496"/>
      <c r="VNC13" s="3496"/>
      <c r="VND13" s="3496"/>
      <c r="VNE13" s="3496"/>
      <c r="VNF13" s="3496"/>
      <c r="VNG13" s="3496"/>
      <c r="VNH13" s="3496"/>
      <c r="VNI13" s="3496"/>
      <c r="VNJ13" s="3496"/>
      <c r="VNK13" s="3496"/>
      <c r="VNL13" s="3496"/>
      <c r="VNM13" s="3496"/>
      <c r="VNN13" s="3496"/>
      <c r="VNO13" s="3496"/>
      <c r="VNP13" s="3496"/>
      <c r="VNQ13" s="3496"/>
      <c r="VNR13" s="3496"/>
      <c r="VNS13" s="3496"/>
      <c r="VNT13" s="3496"/>
      <c r="VNU13" s="3496"/>
      <c r="VNV13" s="3496"/>
      <c r="VNW13" s="3496"/>
      <c r="VNX13" s="3496"/>
      <c r="VNY13" s="3496"/>
      <c r="VNZ13" s="3496"/>
      <c r="VOA13" s="3496"/>
      <c r="VOB13" s="3496"/>
      <c r="VOC13" s="3496"/>
      <c r="VOD13" s="3496"/>
      <c r="VOE13" s="3496"/>
      <c r="VOF13" s="3496"/>
      <c r="VOG13" s="3496"/>
      <c r="VOH13" s="3496"/>
      <c r="VOI13" s="3496"/>
      <c r="VOJ13" s="3496"/>
      <c r="VOK13" s="3496"/>
      <c r="VOL13" s="3496"/>
      <c r="VOM13" s="3496"/>
      <c r="VON13" s="3496"/>
      <c r="VOO13" s="3496"/>
      <c r="VOP13" s="3496"/>
      <c r="VOQ13" s="3496"/>
      <c r="VOR13" s="3496"/>
      <c r="VOS13" s="3496"/>
      <c r="VOT13" s="3496"/>
      <c r="VOU13" s="3496"/>
      <c r="VOV13" s="3496"/>
      <c r="VOW13" s="3496"/>
      <c r="VOX13" s="3496"/>
      <c r="VOY13" s="3496"/>
      <c r="VOZ13" s="3496"/>
      <c r="VPA13" s="3496"/>
      <c r="VPB13" s="3496"/>
      <c r="VPC13" s="3496"/>
      <c r="VPD13" s="3496"/>
      <c r="VPE13" s="3496"/>
      <c r="VPF13" s="3496"/>
      <c r="VPG13" s="3496"/>
      <c r="VPH13" s="3496"/>
      <c r="VPI13" s="3496"/>
      <c r="VPJ13" s="3496"/>
      <c r="VPK13" s="3496"/>
      <c r="VPL13" s="3496"/>
      <c r="VPM13" s="3496"/>
      <c r="VPN13" s="3496"/>
      <c r="VPO13" s="3496"/>
      <c r="VPP13" s="3496"/>
      <c r="VPQ13" s="3496"/>
      <c r="VPR13" s="3496"/>
      <c r="VPS13" s="3496"/>
      <c r="VPT13" s="3496"/>
      <c r="VPU13" s="3496"/>
      <c r="VPV13" s="3496"/>
      <c r="VPW13" s="3496"/>
      <c r="VPX13" s="3496"/>
      <c r="VPY13" s="3496"/>
      <c r="VPZ13" s="3496"/>
      <c r="VQA13" s="3496"/>
      <c r="VQB13" s="3496"/>
      <c r="VQC13" s="3496"/>
      <c r="VQD13" s="3496"/>
      <c r="VQE13" s="3496"/>
      <c r="VQF13" s="3496"/>
      <c r="VQG13" s="3496"/>
      <c r="VQH13" s="3496"/>
      <c r="VQI13" s="3496"/>
      <c r="VQJ13" s="3496"/>
      <c r="VQK13" s="3496"/>
      <c r="VQL13" s="3496"/>
      <c r="VQM13" s="3496"/>
      <c r="VQN13" s="3496"/>
      <c r="VQO13" s="3496"/>
      <c r="VQP13" s="3496"/>
      <c r="VQQ13" s="3496"/>
      <c r="VQR13" s="3496"/>
      <c r="VQS13" s="3496"/>
      <c r="VQT13" s="3496"/>
      <c r="VQU13" s="3496"/>
      <c r="VQV13" s="3496"/>
      <c r="VQW13" s="3496"/>
      <c r="VQX13" s="3496"/>
      <c r="VQY13" s="3496"/>
      <c r="VQZ13" s="3496"/>
      <c r="VRA13" s="3496"/>
      <c r="VRB13" s="3496"/>
      <c r="VRC13" s="3496"/>
      <c r="VRD13" s="3496"/>
      <c r="VRE13" s="3496"/>
      <c r="VRF13" s="3496"/>
      <c r="VRG13" s="3496"/>
      <c r="VRH13" s="3496"/>
      <c r="VRI13" s="3496"/>
      <c r="VRJ13" s="3496"/>
      <c r="VRK13" s="3496"/>
      <c r="VRL13" s="3496"/>
      <c r="VRM13" s="3496"/>
      <c r="VRN13" s="3496"/>
      <c r="VRO13" s="3496"/>
      <c r="VRP13" s="3496"/>
      <c r="VRQ13" s="3496"/>
      <c r="VRR13" s="3496"/>
      <c r="VRS13" s="3496"/>
      <c r="VRT13" s="3496"/>
      <c r="VRU13" s="3496"/>
      <c r="VRV13" s="3496"/>
      <c r="VRW13" s="3496"/>
      <c r="VRX13" s="3496"/>
      <c r="VRY13" s="3496"/>
      <c r="VRZ13" s="3496"/>
      <c r="VSA13" s="3496"/>
      <c r="VSB13" s="3496"/>
      <c r="VSC13" s="3496"/>
      <c r="VSD13" s="3496"/>
      <c r="VSE13" s="3496"/>
      <c r="VSF13" s="3496"/>
      <c r="VSG13" s="3496"/>
      <c r="VSH13" s="3496"/>
      <c r="VSI13" s="3496"/>
      <c r="VSJ13" s="3496"/>
      <c r="VSK13" s="3496"/>
      <c r="VSL13" s="3496"/>
      <c r="VSM13" s="3496"/>
      <c r="VSN13" s="3496"/>
      <c r="VSO13" s="3496"/>
      <c r="VSP13" s="3496"/>
      <c r="VSQ13" s="3496"/>
      <c r="VSR13" s="3496"/>
      <c r="VSS13" s="3496"/>
      <c r="VST13" s="3496"/>
      <c r="VSU13" s="3496"/>
      <c r="VSV13" s="3496"/>
      <c r="VSW13" s="3496"/>
      <c r="VSX13" s="3496"/>
      <c r="VSY13" s="3496"/>
      <c r="VSZ13" s="3496"/>
      <c r="VTA13" s="3496"/>
      <c r="VTB13" s="3496"/>
      <c r="VTC13" s="3496"/>
      <c r="VTD13" s="3496"/>
      <c r="VTE13" s="3496"/>
      <c r="VTF13" s="3496"/>
      <c r="VTG13" s="3496"/>
      <c r="VTH13" s="3496"/>
      <c r="VTI13" s="3496"/>
      <c r="VTJ13" s="3496"/>
      <c r="VTK13" s="3496"/>
      <c r="VTL13" s="3496"/>
      <c r="VTM13" s="3496"/>
      <c r="VTN13" s="3496"/>
      <c r="VTO13" s="3496"/>
      <c r="VTP13" s="3496"/>
      <c r="VTQ13" s="3496"/>
      <c r="VTR13" s="3496"/>
      <c r="VTS13" s="3496"/>
      <c r="VTT13" s="3496"/>
      <c r="VTU13" s="3496"/>
      <c r="VTV13" s="3496"/>
      <c r="VTW13" s="3496"/>
      <c r="VTX13" s="3496"/>
      <c r="VTY13" s="3496"/>
      <c r="VTZ13" s="3496"/>
      <c r="VUA13" s="3496"/>
      <c r="VUB13" s="3496"/>
      <c r="VUC13" s="3496"/>
      <c r="VUD13" s="3496"/>
      <c r="VUE13" s="3496"/>
      <c r="VUF13" s="3496"/>
      <c r="VUG13" s="3496"/>
      <c r="VUH13" s="3496"/>
      <c r="VUI13" s="3496"/>
      <c r="VUJ13" s="3496"/>
      <c r="VUK13" s="3496"/>
      <c r="VUL13" s="3496"/>
      <c r="VUM13" s="3496"/>
      <c r="VUN13" s="3496"/>
      <c r="VUO13" s="3496"/>
      <c r="VUP13" s="3496"/>
      <c r="VUQ13" s="3496"/>
      <c r="VUR13" s="3496"/>
      <c r="VUS13" s="3496"/>
      <c r="VUT13" s="3496"/>
      <c r="VUU13" s="3496"/>
      <c r="VUV13" s="3496"/>
      <c r="VUW13" s="3496"/>
      <c r="VUX13" s="3496"/>
      <c r="VUY13" s="3496"/>
      <c r="VUZ13" s="3496"/>
      <c r="VVA13" s="3496"/>
      <c r="VVB13" s="3496"/>
      <c r="VVC13" s="3496"/>
      <c r="VVD13" s="3496"/>
      <c r="VVE13" s="3496"/>
      <c r="VVF13" s="3496"/>
      <c r="VVG13" s="3496"/>
      <c r="VVH13" s="3496"/>
      <c r="VVI13" s="3496"/>
      <c r="VVJ13" s="3496"/>
      <c r="VVK13" s="3496"/>
      <c r="VVL13" s="3496"/>
      <c r="VVM13" s="3496"/>
      <c r="VVN13" s="3496"/>
      <c r="VVO13" s="3496"/>
      <c r="VVP13" s="3496"/>
      <c r="VVQ13" s="3496"/>
      <c r="VVR13" s="3496"/>
      <c r="VVS13" s="3496"/>
      <c r="VVT13" s="3496"/>
      <c r="VVU13" s="3496"/>
      <c r="VVV13" s="3496"/>
      <c r="VVW13" s="3496"/>
      <c r="VVX13" s="3496"/>
      <c r="VVY13" s="3496"/>
      <c r="VVZ13" s="3496"/>
      <c r="VWA13" s="3496"/>
      <c r="VWB13" s="3496"/>
      <c r="VWC13" s="3496"/>
      <c r="VWD13" s="3496"/>
      <c r="VWE13" s="3496"/>
      <c r="VWF13" s="3496"/>
      <c r="VWG13" s="3496"/>
      <c r="VWH13" s="3496"/>
      <c r="VWI13" s="3496"/>
      <c r="VWJ13" s="3496"/>
      <c r="VWK13" s="3496"/>
      <c r="VWL13" s="3496"/>
      <c r="VWM13" s="3496"/>
      <c r="VWN13" s="3496"/>
      <c r="VWO13" s="3496"/>
      <c r="VWP13" s="3496"/>
      <c r="VWQ13" s="3496"/>
      <c r="VWR13" s="3496"/>
      <c r="VWS13" s="3496"/>
      <c r="VWT13" s="3496"/>
      <c r="VWU13" s="3496"/>
      <c r="VWV13" s="3496"/>
      <c r="VWW13" s="3496"/>
      <c r="VWX13" s="3496"/>
      <c r="VWY13" s="3496"/>
      <c r="VWZ13" s="3496"/>
      <c r="VXA13" s="3496"/>
      <c r="VXB13" s="3496"/>
      <c r="VXC13" s="3496"/>
      <c r="VXD13" s="3496"/>
      <c r="VXE13" s="3496"/>
      <c r="VXF13" s="3496"/>
      <c r="VXG13" s="3496"/>
      <c r="VXH13" s="3496"/>
      <c r="VXI13" s="3496"/>
      <c r="VXJ13" s="3496"/>
      <c r="VXK13" s="3496"/>
      <c r="VXL13" s="3496"/>
      <c r="VXM13" s="3496"/>
      <c r="VXN13" s="3496"/>
      <c r="VXO13" s="3496"/>
      <c r="VXP13" s="3496"/>
      <c r="VXQ13" s="3496"/>
      <c r="VXR13" s="3496"/>
      <c r="VXS13" s="3496"/>
      <c r="VXT13" s="3496"/>
      <c r="VXU13" s="3496"/>
      <c r="VXV13" s="3496"/>
      <c r="VXW13" s="3496"/>
      <c r="VXX13" s="3496"/>
      <c r="VXY13" s="3496"/>
      <c r="VXZ13" s="3496"/>
      <c r="VYA13" s="3496"/>
      <c r="VYB13" s="3496"/>
      <c r="VYC13" s="3496"/>
      <c r="VYD13" s="3496"/>
      <c r="VYE13" s="3496"/>
      <c r="VYF13" s="3496"/>
      <c r="VYG13" s="3496"/>
      <c r="VYH13" s="3496"/>
      <c r="VYI13" s="3496"/>
      <c r="VYJ13" s="3496"/>
      <c r="VYK13" s="3496"/>
      <c r="VYL13" s="3496"/>
      <c r="VYM13" s="3496"/>
      <c r="VYN13" s="3496"/>
      <c r="VYO13" s="3496"/>
      <c r="VYP13" s="3496"/>
      <c r="VYQ13" s="3496"/>
      <c r="VYR13" s="3496"/>
      <c r="VYS13" s="3496"/>
      <c r="VYT13" s="3496"/>
      <c r="VYU13" s="3496"/>
      <c r="VYV13" s="3496"/>
      <c r="VYW13" s="3496"/>
      <c r="VYX13" s="3496"/>
      <c r="VYY13" s="3496"/>
      <c r="VYZ13" s="3496"/>
      <c r="VZA13" s="3496"/>
      <c r="VZB13" s="3496"/>
      <c r="VZC13" s="3496"/>
      <c r="VZD13" s="3496"/>
      <c r="VZE13" s="3496"/>
      <c r="VZF13" s="3496"/>
      <c r="VZG13" s="3496"/>
      <c r="VZH13" s="3496"/>
      <c r="VZI13" s="3496"/>
      <c r="VZJ13" s="3496"/>
      <c r="VZK13" s="3496"/>
      <c r="VZL13" s="3496"/>
      <c r="VZM13" s="3496"/>
      <c r="VZN13" s="3496"/>
      <c r="VZO13" s="3496"/>
      <c r="VZP13" s="3496"/>
      <c r="VZQ13" s="3496"/>
      <c r="VZR13" s="3496"/>
      <c r="VZS13" s="3496"/>
      <c r="VZT13" s="3496"/>
      <c r="VZU13" s="3496"/>
      <c r="VZV13" s="3496"/>
      <c r="VZW13" s="3496"/>
      <c r="VZX13" s="3496"/>
      <c r="VZY13" s="3496"/>
      <c r="VZZ13" s="3496"/>
      <c r="WAA13" s="3496"/>
      <c r="WAB13" s="3496"/>
      <c r="WAC13" s="3496"/>
      <c r="WAD13" s="3496"/>
      <c r="WAE13" s="3496"/>
      <c r="WAF13" s="3496"/>
      <c r="WAG13" s="3496"/>
      <c r="WAH13" s="3496"/>
      <c r="WAI13" s="3496"/>
      <c r="WAJ13" s="3496"/>
      <c r="WAK13" s="3496"/>
      <c r="WAL13" s="3496"/>
      <c r="WAM13" s="3496"/>
      <c r="WAN13" s="3496"/>
      <c r="WAO13" s="3496"/>
      <c r="WAP13" s="3496"/>
      <c r="WAQ13" s="3496"/>
      <c r="WAR13" s="3496"/>
      <c r="WAS13" s="3496"/>
      <c r="WAT13" s="3496"/>
      <c r="WAU13" s="3496"/>
      <c r="WAV13" s="3496"/>
      <c r="WAW13" s="3496"/>
      <c r="WAX13" s="3496"/>
      <c r="WAY13" s="3496"/>
      <c r="WAZ13" s="3496"/>
      <c r="WBA13" s="3496"/>
      <c r="WBB13" s="3496"/>
      <c r="WBC13" s="3496"/>
      <c r="WBD13" s="3496"/>
      <c r="WBE13" s="3496"/>
      <c r="WBF13" s="3496"/>
      <c r="WBG13" s="3496"/>
      <c r="WBH13" s="3496"/>
      <c r="WBI13" s="3496"/>
      <c r="WBJ13" s="3496"/>
      <c r="WBK13" s="3496"/>
      <c r="WBL13" s="3496"/>
      <c r="WBM13" s="3496"/>
      <c r="WBN13" s="3496"/>
      <c r="WBO13" s="3496"/>
      <c r="WBP13" s="3496"/>
      <c r="WBQ13" s="3496"/>
      <c r="WBR13" s="3496"/>
      <c r="WBS13" s="3496"/>
      <c r="WBT13" s="3496"/>
      <c r="WBU13" s="3496"/>
      <c r="WBV13" s="3496"/>
      <c r="WBW13" s="3496"/>
      <c r="WBX13" s="3496"/>
      <c r="WBY13" s="3496"/>
      <c r="WBZ13" s="3496"/>
      <c r="WCA13" s="3496"/>
      <c r="WCB13" s="3496"/>
      <c r="WCC13" s="3496"/>
      <c r="WCD13" s="3496"/>
      <c r="WCE13" s="3496"/>
      <c r="WCF13" s="3496"/>
      <c r="WCG13" s="3496"/>
      <c r="WCH13" s="3496"/>
      <c r="WCI13" s="3496"/>
      <c r="WCJ13" s="3496"/>
      <c r="WCK13" s="3496"/>
      <c r="WCL13" s="3496"/>
      <c r="WCM13" s="3496"/>
      <c r="WCN13" s="3496"/>
      <c r="WCO13" s="3496"/>
      <c r="WCP13" s="3496"/>
      <c r="WCQ13" s="3496"/>
      <c r="WCR13" s="3496"/>
      <c r="WCS13" s="3496"/>
      <c r="WCT13" s="3496"/>
      <c r="WCU13" s="3496"/>
      <c r="WCV13" s="3496"/>
      <c r="WCW13" s="3496"/>
      <c r="WCX13" s="3496"/>
      <c r="WCY13" s="3496"/>
      <c r="WCZ13" s="3496"/>
      <c r="WDA13" s="3496"/>
      <c r="WDB13" s="3496"/>
      <c r="WDC13" s="3496"/>
      <c r="WDD13" s="3496"/>
      <c r="WDE13" s="3496"/>
      <c r="WDF13" s="3496"/>
      <c r="WDG13" s="3496"/>
      <c r="WDH13" s="3496"/>
      <c r="WDI13" s="3496"/>
      <c r="WDJ13" s="3496"/>
      <c r="WDK13" s="3496"/>
      <c r="WDL13" s="3496"/>
      <c r="WDM13" s="3496"/>
      <c r="WDN13" s="3496"/>
      <c r="WDO13" s="3496"/>
      <c r="WDP13" s="3496"/>
      <c r="WDQ13" s="3496"/>
      <c r="WDR13" s="3496"/>
      <c r="WDS13" s="3496"/>
      <c r="WDT13" s="3496"/>
      <c r="WDU13" s="3496"/>
      <c r="WDV13" s="3496"/>
      <c r="WDW13" s="3496"/>
      <c r="WDX13" s="3496"/>
      <c r="WDY13" s="3496"/>
      <c r="WDZ13" s="3496"/>
      <c r="WEA13" s="3496"/>
      <c r="WEB13" s="3496"/>
      <c r="WEC13" s="3496"/>
      <c r="WED13" s="3496"/>
      <c r="WEE13" s="3496"/>
      <c r="WEF13" s="3496"/>
      <c r="WEG13" s="3496"/>
      <c r="WEH13" s="3496"/>
      <c r="WEI13" s="3496"/>
      <c r="WEJ13" s="3496"/>
      <c r="WEK13" s="3496"/>
      <c r="WEL13" s="3496"/>
      <c r="WEM13" s="3496"/>
      <c r="WEN13" s="3496"/>
      <c r="WEO13" s="3496"/>
      <c r="WEP13" s="3496"/>
      <c r="WEQ13" s="3496"/>
      <c r="WER13" s="3496"/>
      <c r="WES13" s="3496"/>
      <c r="WET13" s="3496"/>
      <c r="WEU13" s="3496"/>
      <c r="WEV13" s="3496"/>
      <c r="WEW13" s="3496"/>
      <c r="WEX13" s="3496"/>
      <c r="WEY13" s="3496"/>
      <c r="WEZ13" s="3496"/>
      <c r="WFA13" s="3496"/>
      <c r="WFB13" s="3496"/>
      <c r="WFC13" s="3496"/>
      <c r="WFD13" s="3496"/>
      <c r="WFE13" s="3496"/>
      <c r="WFF13" s="3496"/>
      <c r="WFG13" s="3496"/>
      <c r="WFH13" s="3496"/>
      <c r="WFI13" s="3496"/>
      <c r="WFJ13" s="3496"/>
      <c r="WFK13" s="3496"/>
      <c r="WFL13" s="3496"/>
      <c r="WFM13" s="3496"/>
      <c r="WFN13" s="3496"/>
      <c r="WFO13" s="3496"/>
      <c r="WFP13" s="3496"/>
      <c r="WFQ13" s="3496"/>
      <c r="WFR13" s="3496"/>
      <c r="WFS13" s="3496"/>
      <c r="WFT13" s="3496"/>
      <c r="WFU13" s="3496"/>
      <c r="WFV13" s="3496"/>
      <c r="WFW13" s="3496"/>
      <c r="WFX13" s="3496"/>
      <c r="WFY13" s="3496"/>
      <c r="WFZ13" s="3496"/>
      <c r="WGA13" s="3496"/>
      <c r="WGB13" s="3496"/>
      <c r="WGC13" s="3496"/>
      <c r="WGD13" s="3496"/>
      <c r="WGE13" s="3496"/>
      <c r="WGF13" s="3496"/>
      <c r="WGG13" s="3496"/>
      <c r="WGH13" s="3496"/>
      <c r="WGI13" s="3496"/>
      <c r="WGJ13" s="3496"/>
      <c r="WGK13" s="3496"/>
      <c r="WGL13" s="3496"/>
      <c r="WGM13" s="3496"/>
      <c r="WGN13" s="3496"/>
      <c r="WGO13" s="3496"/>
      <c r="WGP13" s="3496"/>
      <c r="WGQ13" s="3496"/>
      <c r="WGR13" s="3496"/>
      <c r="WGS13" s="3496"/>
      <c r="WGT13" s="3496"/>
      <c r="WGU13" s="3496"/>
      <c r="WGV13" s="3496"/>
      <c r="WGW13" s="3496"/>
      <c r="WGX13" s="3496"/>
      <c r="WGY13" s="3496"/>
      <c r="WGZ13" s="3496"/>
      <c r="WHA13" s="3496"/>
      <c r="WHB13" s="3496"/>
      <c r="WHC13" s="3496"/>
      <c r="WHD13" s="3496"/>
      <c r="WHE13" s="3496"/>
      <c r="WHF13" s="3496"/>
      <c r="WHG13" s="3496"/>
      <c r="WHH13" s="3496"/>
      <c r="WHI13" s="3496"/>
      <c r="WHJ13" s="3496"/>
      <c r="WHK13" s="3496"/>
      <c r="WHL13" s="3496"/>
      <c r="WHM13" s="3496"/>
      <c r="WHN13" s="3496"/>
      <c r="WHO13" s="3496"/>
      <c r="WHP13" s="3496"/>
      <c r="WHQ13" s="3496"/>
      <c r="WHR13" s="3496"/>
      <c r="WHS13" s="3496"/>
      <c r="WHT13" s="3496"/>
      <c r="WHU13" s="3496"/>
      <c r="WHV13" s="3496"/>
      <c r="WHW13" s="3496"/>
      <c r="WHX13" s="3496"/>
      <c r="WHY13" s="3496"/>
      <c r="WHZ13" s="3496"/>
      <c r="WIA13" s="3496"/>
      <c r="WIB13" s="3496"/>
      <c r="WIC13" s="3496"/>
      <c r="WID13" s="3496"/>
      <c r="WIE13" s="3496"/>
      <c r="WIF13" s="3496"/>
      <c r="WIG13" s="3496"/>
      <c r="WIH13" s="3496"/>
      <c r="WII13" s="3496"/>
      <c r="WIJ13" s="3496"/>
      <c r="WIK13" s="3496"/>
      <c r="WIL13" s="3496"/>
      <c r="WIM13" s="3496"/>
      <c r="WIN13" s="3496"/>
      <c r="WIO13" s="3496"/>
      <c r="WIP13" s="3496"/>
      <c r="WIQ13" s="3496"/>
      <c r="WIR13" s="3496"/>
      <c r="WIS13" s="3496"/>
      <c r="WIT13" s="3496"/>
      <c r="WIU13" s="3496"/>
      <c r="WIV13" s="3496"/>
      <c r="WIW13" s="3496"/>
      <c r="WIX13" s="3496"/>
      <c r="WIY13" s="3496"/>
      <c r="WIZ13" s="3496"/>
      <c r="WJA13" s="3496"/>
      <c r="WJB13" s="3496"/>
      <c r="WJC13" s="3496"/>
      <c r="WJD13" s="3496"/>
      <c r="WJE13" s="3496"/>
      <c r="WJF13" s="3496"/>
      <c r="WJG13" s="3496"/>
      <c r="WJH13" s="3496"/>
      <c r="WJI13" s="3496"/>
      <c r="WJJ13" s="3496"/>
      <c r="WJK13" s="3496"/>
      <c r="WJL13" s="3496"/>
      <c r="WJM13" s="3496"/>
      <c r="WJN13" s="3496"/>
      <c r="WJO13" s="3496"/>
      <c r="WJP13" s="3496"/>
      <c r="WJQ13" s="3496"/>
      <c r="WJR13" s="3496"/>
      <c r="WJS13" s="3496"/>
      <c r="WJT13" s="3496"/>
      <c r="WJU13" s="3496"/>
      <c r="WJV13" s="3496"/>
      <c r="WJW13" s="3496"/>
      <c r="WJX13" s="3496"/>
      <c r="WJY13" s="3496"/>
      <c r="WJZ13" s="3496"/>
      <c r="WKA13" s="3496"/>
      <c r="WKB13" s="3496"/>
      <c r="WKC13" s="3496"/>
      <c r="WKD13" s="3496"/>
      <c r="WKE13" s="3496"/>
      <c r="WKF13" s="3496"/>
      <c r="WKG13" s="3496"/>
      <c r="WKH13" s="3496"/>
      <c r="WKI13" s="3496"/>
      <c r="WKJ13" s="3496"/>
      <c r="WKK13" s="3496"/>
      <c r="WKL13" s="3496"/>
      <c r="WKM13" s="3496"/>
      <c r="WKN13" s="3496"/>
      <c r="WKO13" s="3496"/>
      <c r="WKP13" s="3496"/>
      <c r="WKQ13" s="3496"/>
      <c r="WKR13" s="3496"/>
      <c r="WKS13" s="3496"/>
      <c r="WKT13" s="3496"/>
      <c r="WKU13" s="3496"/>
      <c r="WKV13" s="3496"/>
      <c r="WKW13" s="3496"/>
      <c r="WKX13" s="3496"/>
      <c r="WKY13" s="3496"/>
      <c r="WKZ13" s="3496"/>
      <c r="WLA13" s="3496"/>
      <c r="WLB13" s="3496"/>
      <c r="WLC13" s="3496"/>
      <c r="WLD13" s="3496"/>
      <c r="WLE13" s="3496"/>
      <c r="WLF13" s="3496"/>
      <c r="WLG13" s="3496"/>
      <c r="WLH13" s="3496"/>
      <c r="WLI13" s="3496"/>
      <c r="WLJ13" s="3496"/>
      <c r="WLK13" s="3496"/>
      <c r="WLL13" s="3496"/>
      <c r="WLM13" s="3496"/>
      <c r="WLN13" s="3496"/>
      <c r="WLO13" s="3496"/>
      <c r="WLP13" s="3496"/>
      <c r="WLQ13" s="3496"/>
      <c r="WLR13" s="3496"/>
      <c r="WLS13" s="3496"/>
      <c r="WLT13" s="3496"/>
      <c r="WLU13" s="3496"/>
      <c r="WLV13" s="3496"/>
      <c r="WLW13" s="3496"/>
      <c r="WLX13" s="3496"/>
      <c r="WLY13" s="3496"/>
      <c r="WLZ13" s="3496"/>
      <c r="WMA13" s="3496"/>
      <c r="WMB13" s="3496"/>
      <c r="WMC13" s="3496"/>
      <c r="WMD13" s="3496"/>
      <c r="WME13" s="3496"/>
      <c r="WMF13" s="3496"/>
      <c r="WMG13" s="3496"/>
      <c r="WMH13" s="3496"/>
      <c r="WMI13" s="3496"/>
      <c r="WMJ13" s="3496"/>
      <c r="WMK13" s="3496"/>
      <c r="WML13" s="3496"/>
      <c r="WMM13" s="3496"/>
      <c r="WMN13" s="3496"/>
      <c r="WMO13" s="3496"/>
      <c r="WMP13" s="3496"/>
      <c r="WMQ13" s="3496"/>
      <c r="WMR13" s="3496"/>
      <c r="WMS13" s="3496"/>
      <c r="WMT13" s="3496"/>
      <c r="WMU13" s="3496"/>
      <c r="WMV13" s="3496"/>
      <c r="WMW13" s="3496"/>
      <c r="WMX13" s="3496"/>
      <c r="WMY13" s="3496"/>
      <c r="WMZ13" s="3496"/>
      <c r="WNA13" s="3496"/>
      <c r="WNB13" s="3496"/>
      <c r="WNC13" s="3496"/>
      <c r="WND13" s="3496"/>
      <c r="WNE13" s="3496"/>
      <c r="WNF13" s="3496"/>
      <c r="WNG13" s="3496"/>
      <c r="WNH13" s="3496"/>
      <c r="WNI13" s="3496"/>
      <c r="WNJ13" s="3496"/>
      <c r="WNK13" s="3496"/>
      <c r="WNL13" s="3496"/>
      <c r="WNM13" s="3496"/>
      <c r="WNN13" s="3496"/>
      <c r="WNO13" s="3496"/>
      <c r="WNP13" s="3496"/>
      <c r="WNQ13" s="3496"/>
      <c r="WNR13" s="3496"/>
      <c r="WNS13" s="3496"/>
      <c r="WNT13" s="3496"/>
      <c r="WNU13" s="3496"/>
      <c r="WNV13" s="3496"/>
      <c r="WNW13" s="3496"/>
      <c r="WNX13" s="3496"/>
      <c r="WNY13" s="3496"/>
      <c r="WNZ13" s="3496"/>
      <c r="WOA13" s="3496"/>
      <c r="WOB13" s="3496"/>
      <c r="WOC13" s="3496"/>
      <c r="WOD13" s="3496"/>
      <c r="WOE13" s="3496"/>
      <c r="WOF13" s="3496"/>
      <c r="WOG13" s="3496"/>
      <c r="WOH13" s="3496"/>
      <c r="WOI13" s="3496"/>
      <c r="WOJ13" s="3496"/>
      <c r="WOK13" s="3496"/>
      <c r="WOL13" s="3496"/>
      <c r="WOM13" s="3496"/>
      <c r="WON13" s="3496"/>
      <c r="WOO13" s="3496"/>
      <c r="WOP13" s="3496"/>
      <c r="WOQ13" s="3496"/>
      <c r="WOR13" s="3496"/>
      <c r="WOS13" s="3496"/>
      <c r="WOT13" s="3496"/>
      <c r="WOU13" s="3496"/>
      <c r="WOV13" s="3496"/>
      <c r="WOW13" s="3496"/>
      <c r="WOX13" s="3496"/>
      <c r="WOY13" s="3496"/>
      <c r="WOZ13" s="3496"/>
      <c r="WPA13" s="3496"/>
      <c r="WPB13" s="3496"/>
      <c r="WPC13" s="3496"/>
      <c r="WPD13" s="3496"/>
      <c r="WPE13" s="3496"/>
      <c r="WPF13" s="3496"/>
      <c r="WPG13" s="3496"/>
      <c r="WPH13" s="3496"/>
      <c r="WPI13" s="3496"/>
      <c r="WPJ13" s="3496"/>
      <c r="WPK13" s="3496"/>
      <c r="WPL13" s="3496"/>
      <c r="WPM13" s="3496"/>
      <c r="WPN13" s="3496"/>
      <c r="WPO13" s="3496"/>
      <c r="WPP13" s="3496"/>
      <c r="WPQ13" s="3496"/>
      <c r="WPR13" s="3496"/>
      <c r="WPS13" s="3496"/>
      <c r="WPT13" s="3496"/>
      <c r="WPU13" s="3496"/>
      <c r="WPV13" s="3496"/>
      <c r="WPW13" s="3496"/>
      <c r="WPX13" s="3496"/>
      <c r="WPY13" s="3496"/>
      <c r="WPZ13" s="3496"/>
      <c r="WQA13" s="3496"/>
      <c r="WQB13" s="3496"/>
      <c r="WQC13" s="3496"/>
      <c r="WQD13" s="3496"/>
      <c r="WQE13" s="3496"/>
      <c r="WQF13" s="3496"/>
      <c r="WQG13" s="3496"/>
      <c r="WQH13" s="3496"/>
      <c r="WQI13" s="3496"/>
      <c r="WQJ13" s="3496"/>
      <c r="WQK13" s="3496"/>
      <c r="WQL13" s="3496"/>
      <c r="WQM13" s="3496"/>
      <c r="WQN13" s="3496"/>
      <c r="WQO13" s="3496"/>
      <c r="WQP13" s="3496"/>
      <c r="WQQ13" s="3496"/>
      <c r="WQR13" s="3496"/>
      <c r="WQS13" s="3496"/>
      <c r="WQT13" s="3496"/>
      <c r="WQU13" s="3496"/>
      <c r="WQV13" s="3496"/>
      <c r="WQW13" s="3496"/>
      <c r="WQX13" s="3496"/>
      <c r="WQY13" s="3496"/>
      <c r="WQZ13" s="3496"/>
      <c r="WRA13" s="3496"/>
      <c r="WRB13" s="3496"/>
      <c r="WRC13" s="3496"/>
      <c r="WRD13" s="3496"/>
      <c r="WRE13" s="3496"/>
      <c r="WRF13" s="3496"/>
      <c r="WRG13" s="3496"/>
      <c r="WRH13" s="3496"/>
      <c r="WRI13" s="3496"/>
      <c r="WRJ13" s="3496"/>
      <c r="WRK13" s="3496"/>
      <c r="WRL13" s="3496"/>
      <c r="WRM13" s="3496"/>
      <c r="WRN13" s="3496"/>
      <c r="WRO13" s="3496"/>
      <c r="WRP13" s="3496"/>
      <c r="WRQ13" s="3496"/>
      <c r="WRR13" s="3496"/>
      <c r="WRS13" s="3496"/>
      <c r="WRT13" s="3496"/>
      <c r="WRU13" s="3496"/>
      <c r="WRV13" s="3496"/>
      <c r="WRW13" s="3496"/>
      <c r="WRX13" s="3496"/>
      <c r="WRY13" s="3496"/>
      <c r="WRZ13" s="3496"/>
      <c r="WSA13" s="3496"/>
      <c r="WSB13" s="3496"/>
      <c r="WSC13" s="3496"/>
      <c r="WSD13" s="3496"/>
      <c r="WSE13" s="3496"/>
      <c r="WSF13" s="3496"/>
      <c r="WSG13" s="3496"/>
      <c r="WSH13" s="3496"/>
      <c r="WSI13" s="3496"/>
      <c r="WSJ13" s="3496"/>
      <c r="WSK13" s="3496"/>
      <c r="WSL13" s="3496"/>
      <c r="WSM13" s="3496"/>
      <c r="WSN13" s="3496"/>
      <c r="WSO13" s="3496"/>
      <c r="WSP13" s="3496"/>
      <c r="WSQ13" s="3496"/>
      <c r="WSR13" s="3496"/>
      <c r="WSS13" s="3496"/>
      <c r="WST13" s="3496"/>
      <c r="WSU13" s="3496"/>
      <c r="WSV13" s="3496"/>
      <c r="WSW13" s="3496"/>
      <c r="WSX13" s="3496"/>
      <c r="WSY13" s="3496"/>
      <c r="WSZ13" s="3496"/>
      <c r="WTA13" s="3496"/>
      <c r="WTB13" s="3496"/>
      <c r="WTC13" s="3496"/>
      <c r="WTD13" s="3496"/>
      <c r="WTE13" s="3496"/>
      <c r="WTF13" s="3496"/>
      <c r="WTG13" s="3496"/>
      <c r="WTH13" s="3496"/>
      <c r="WTI13" s="3496"/>
      <c r="WTJ13" s="3496"/>
      <c r="WTK13" s="3496"/>
      <c r="WTL13" s="3496"/>
      <c r="WTM13" s="3496"/>
      <c r="WTN13" s="3496"/>
      <c r="WTO13" s="3496"/>
      <c r="WTP13" s="3496"/>
      <c r="WTQ13" s="3496"/>
      <c r="WTR13" s="3496"/>
      <c r="WTS13" s="3496"/>
      <c r="WTT13" s="3496"/>
      <c r="WTU13" s="3496"/>
      <c r="WTV13" s="3496"/>
      <c r="WTW13" s="3496"/>
      <c r="WTX13" s="3496"/>
      <c r="WTY13" s="3496"/>
      <c r="WTZ13" s="3496"/>
      <c r="WUA13" s="3496"/>
      <c r="WUB13" s="3496"/>
      <c r="WUC13" s="3496"/>
      <c r="WUD13" s="3496"/>
      <c r="WUE13" s="3496"/>
      <c r="WUF13" s="3496"/>
      <c r="WUG13" s="3496"/>
      <c r="WUH13" s="3496"/>
      <c r="WUI13" s="3496"/>
      <c r="WUJ13" s="3496"/>
      <c r="WUK13" s="3496"/>
      <c r="WUL13" s="3496"/>
      <c r="WUM13" s="3496"/>
      <c r="WUN13" s="3496"/>
      <c r="WUO13" s="3496"/>
      <c r="WUP13" s="3496"/>
      <c r="WUQ13" s="3496"/>
      <c r="WUR13" s="3496"/>
      <c r="WUS13" s="3496"/>
      <c r="WUT13" s="3496"/>
      <c r="WUU13" s="3496"/>
      <c r="WUV13" s="3496"/>
      <c r="WUW13" s="3496"/>
      <c r="WUX13" s="3496"/>
      <c r="WUY13" s="3496"/>
      <c r="WUZ13" s="3496"/>
      <c r="WVA13" s="3496"/>
      <c r="WVB13" s="3496"/>
      <c r="WVC13" s="3496"/>
      <c r="WVD13" s="3496"/>
      <c r="WVE13" s="3496"/>
      <c r="WVF13" s="3496"/>
      <c r="WVG13" s="3496"/>
      <c r="WVH13" s="3496"/>
      <c r="WVI13" s="3496"/>
      <c r="WVJ13" s="3496"/>
      <c r="WVK13" s="3496"/>
      <c r="WVL13" s="3496"/>
      <c r="WVM13" s="3496"/>
      <c r="WVN13" s="3496"/>
      <c r="WVO13" s="3496"/>
      <c r="WVP13" s="3496"/>
      <c r="WVQ13" s="3496"/>
      <c r="WVR13" s="3496"/>
      <c r="WVS13" s="3496"/>
      <c r="WVT13" s="3496"/>
      <c r="WVU13" s="3496"/>
      <c r="WVV13" s="3496"/>
      <c r="WVW13" s="3496"/>
      <c r="WVX13" s="3496"/>
      <c r="WVY13" s="3496"/>
      <c r="WVZ13" s="3496"/>
      <c r="WWA13" s="3496"/>
      <c r="WWB13" s="3496"/>
      <c r="WWC13" s="3496"/>
      <c r="WWD13" s="3496"/>
      <c r="WWE13" s="3496"/>
      <c r="WWF13" s="3496"/>
      <c r="WWG13" s="3496"/>
      <c r="WWH13" s="3496"/>
      <c r="WWI13" s="3496"/>
      <c r="WWJ13" s="3496"/>
      <c r="WWK13" s="3496"/>
      <c r="WWL13" s="3496"/>
      <c r="WWM13" s="3496"/>
      <c r="WWN13" s="3496"/>
      <c r="WWO13" s="3496"/>
      <c r="WWP13" s="3496"/>
      <c r="WWQ13" s="3496"/>
      <c r="WWR13" s="3496"/>
      <c r="WWS13" s="3496"/>
      <c r="WWT13" s="3496"/>
      <c r="WWU13" s="3496"/>
      <c r="WWV13" s="3496"/>
      <c r="WWW13" s="3496"/>
      <c r="WWX13" s="3496"/>
      <c r="WWY13" s="3496"/>
      <c r="WWZ13" s="3496"/>
      <c r="WXA13" s="3496"/>
      <c r="WXB13" s="3496"/>
      <c r="WXC13" s="3496"/>
      <c r="WXD13" s="3496"/>
      <c r="WXE13" s="3496"/>
      <c r="WXF13" s="3496"/>
      <c r="WXG13" s="3496"/>
      <c r="WXH13" s="3496"/>
      <c r="WXI13" s="3496"/>
      <c r="WXJ13" s="3496"/>
      <c r="WXK13" s="3496"/>
      <c r="WXL13" s="3496"/>
      <c r="WXM13" s="3496"/>
      <c r="WXN13" s="3496"/>
      <c r="WXO13" s="3496"/>
      <c r="WXP13" s="3496"/>
      <c r="WXQ13" s="3496"/>
      <c r="WXR13" s="3496"/>
      <c r="WXS13" s="3496"/>
      <c r="WXT13" s="3496"/>
      <c r="WXU13" s="3496"/>
      <c r="WXV13" s="3496"/>
      <c r="WXW13" s="3496"/>
      <c r="WXX13" s="3496"/>
      <c r="WXY13" s="3496"/>
      <c r="WXZ13" s="3496"/>
      <c r="WYA13" s="3496"/>
      <c r="WYB13" s="3496"/>
      <c r="WYC13" s="3496"/>
      <c r="WYD13" s="3496"/>
      <c r="WYE13" s="3496"/>
      <c r="WYF13" s="3496"/>
      <c r="WYG13" s="3496"/>
      <c r="WYH13" s="3496"/>
      <c r="WYI13" s="3496"/>
      <c r="WYJ13" s="3496"/>
      <c r="WYK13" s="3496"/>
      <c r="WYL13" s="3496"/>
      <c r="WYM13" s="3496"/>
      <c r="WYN13" s="3496"/>
      <c r="WYO13" s="3496"/>
      <c r="WYP13" s="3496"/>
      <c r="WYQ13" s="3496"/>
      <c r="WYR13" s="3496"/>
      <c r="WYS13" s="3496"/>
      <c r="WYT13" s="3496"/>
      <c r="WYU13" s="3496"/>
      <c r="WYV13" s="3496"/>
      <c r="WYW13" s="3496"/>
      <c r="WYX13" s="3496"/>
      <c r="WYY13" s="3496"/>
      <c r="WYZ13" s="3496"/>
      <c r="WZA13" s="3496"/>
      <c r="WZB13" s="3496"/>
      <c r="WZC13" s="3496"/>
      <c r="WZD13" s="3496"/>
      <c r="WZE13" s="3496"/>
      <c r="WZF13" s="3496"/>
      <c r="WZG13" s="3496"/>
      <c r="WZH13" s="3496"/>
      <c r="WZI13" s="3496"/>
      <c r="WZJ13" s="3496"/>
      <c r="WZK13" s="3496"/>
      <c r="WZL13" s="3496"/>
      <c r="WZM13" s="3496"/>
      <c r="WZN13" s="3496"/>
      <c r="WZO13" s="3496"/>
      <c r="WZP13" s="3496"/>
      <c r="WZQ13" s="3496"/>
      <c r="WZR13" s="3496"/>
      <c r="WZS13" s="3496"/>
      <c r="WZT13" s="3496"/>
      <c r="WZU13" s="3496"/>
      <c r="WZV13" s="3496"/>
      <c r="WZW13" s="3496"/>
      <c r="WZX13" s="3496"/>
      <c r="WZY13" s="3496"/>
      <c r="WZZ13" s="3496"/>
      <c r="XAA13" s="3496"/>
      <c r="XAB13" s="3496"/>
      <c r="XAC13" s="3496"/>
      <c r="XAD13" s="3496"/>
      <c r="XAE13" s="3496"/>
      <c r="XAF13" s="3496"/>
      <c r="XAG13" s="3496"/>
      <c r="XAH13" s="3496"/>
      <c r="XAI13" s="3496"/>
      <c r="XAJ13" s="3496"/>
      <c r="XAK13" s="3496"/>
      <c r="XAL13" s="3496"/>
      <c r="XAM13" s="3496"/>
      <c r="XAN13" s="3496"/>
      <c r="XAO13" s="3496"/>
      <c r="XAP13" s="3496"/>
      <c r="XAQ13" s="3496"/>
      <c r="XAR13" s="3496"/>
      <c r="XAS13" s="3496"/>
      <c r="XAT13" s="3496"/>
      <c r="XAU13" s="3496"/>
      <c r="XAV13" s="3496"/>
      <c r="XAW13" s="3496"/>
      <c r="XAX13" s="3496"/>
      <c r="XAY13" s="3496"/>
      <c r="XAZ13" s="3496"/>
      <c r="XBA13" s="3496"/>
      <c r="XBB13" s="3496"/>
      <c r="XBC13" s="3496"/>
      <c r="XBD13" s="3496"/>
      <c r="XBE13" s="3496"/>
      <c r="XBF13" s="3496"/>
      <c r="XBG13" s="3496"/>
      <c r="XBH13" s="3496"/>
      <c r="XBI13" s="3496"/>
      <c r="XBJ13" s="3496"/>
      <c r="XBK13" s="3496"/>
      <c r="XBL13" s="3496"/>
      <c r="XBM13" s="3496"/>
      <c r="XBN13" s="3496"/>
      <c r="XBO13" s="3496"/>
      <c r="XBP13" s="3496"/>
      <c r="XBQ13" s="3496"/>
      <c r="XBR13" s="3496"/>
      <c r="XBS13" s="3496"/>
      <c r="XBT13" s="3496"/>
      <c r="XBU13" s="3496"/>
      <c r="XBV13" s="3496"/>
      <c r="XBW13" s="3496"/>
      <c r="XBX13" s="3496"/>
      <c r="XBY13" s="3496"/>
      <c r="XBZ13" s="3496"/>
      <c r="XCA13" s="3496"/>
      <c r="XCB13" s="3496"/>
      <c r="XCC13" s="3496"/>
      <c r="XCD13" s="3496"/>
      <c r="XCE13" s="3496"/>
      <c r="XCF13" s="3496"/>
      <c r="XCG13" s="3496"/>
      <c r="XCH13" s="3496"/>
      <c r="XCI13" s="3496"/>
      <c r="XCJ13" s="3496"/>
      <c r="XCK13" s="3496"/>
      <c r="XCL13" s="3496"/>
      <c r="XCM13" s="3496"/>
      <c r="XCN13" s="3496"/>
      <c r="XCO13" s="3496"/>
      <c r="XCP13" s="3496"/>
      <c r="XCQ13" s="3496"/>
      <c r="XCR13" s="3496"/>
      <c r="XCS13" s="3496"/>
      <c r="XCT13" s="3496"/>
      <c r="XCU13" s="3496"/>
      <c r="XCV13" s="3496"/>
      <c r="XCW13" s="3496"/>
      <c r="XCX13" s="3496"/>
      <c r="XCY13" s="3496"/>
      <c r="XCZ13" s="3496"/>
      <c r="XDA13" s="3496"/>
      <c r="XDB13" s="3496"/>
      <c r="XDC13" s="3496"/>
      <c r="XDD13" s="3496"/>
      <c r="XDE13" s="3496"/>
      <c r="XDF13" s="3496"/>
      <c r="XDG13" s="3496"/>
      <c r="XDH13" s="3496"/>
      <c r="XDI13" s="3496"/>
      <c r="XDJ13" s="3496"/>
      <c r="XDK13" s="3496"/>
      <c r="XDL13" s="3496"/>
      <c r="XDM13" s="3496"/>
      <c r="XDN13" s="3496"/>
      <c r="XDO13" s="3496"/>
      <c r="XDP13" s="3496"/>
      <c r="XDQ13" s="3496"/>
      <c r="XDR13" s="3496"/>
      <c r="XDS13" s="3496"/>
      <c r="XDT13" s="3496"/>
      <c r="XDU13" s="3496"/>
      <c r="XDV13" s="3496"/>
      <c r="XDW13" s="3496"/>
      <c r="XDX13" s="3496"/>
      <c r="XDY13" s="3496"/>
      <c r="XDZ13" s="3496"/>
      <c r="XEA13" s="3496"/>
      <c r="XEB13" s="3496"/>
      <c r="XEC13" s="3496"/>
      <c r="XED13" s="3496"/>
      <c r="XEE13" s="3496"/>
      <c r="XEF13" s="3496"/>
      <c r="XEG13" s="3496"/>
      <c r="XEH13" s="3496"/>
      <c r="XEI13" s="3496"/>
      <c r="XEJ13" s="3496"/>
      <c r="XEK13" s="3496"/>
      <c r="XEL13" s="3496"/>
      <c r="XEM13" s="3496"/>
      <c r="XEN13" s="3496"/>
      <c r="XEO13" s="3496"/>
      <c r="XEP13" s="3496"/>
      <c r="XEQ13" s="3496"/>
      <c r="XER13" s="3496"/>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6"/>
  <sheetViews>
    <sheetView tabSelected="1" view="pageBreakPreview" zoomScale="80" zoomScaleNormal="80" zoomScaleSheetLayoutView="80" workbookViewId="0">
      <selection activeCell="G32" sqref="G32"/>
    </sheetView>
  </sheetViews>
  <sheetFormatPr baseColWidth="10" defaultColWidth="14.6640625" defaultRowHeight="15" x14ac:dyDescent="0.2"/>
  <cols>
    <col min="1" max="1" width="24.33203125" style="3147" customWidth="1"/>
    <col min="2" max="16384" width="14.6640625" style="3147"/>
  </cols>
  <sheetData>
    <row r="1" spans="1:10" ht="17" x14ac:dyDescent="0.2">
      <c r="A1" s="3146" t="s">
        <v>2793</v>
      </c>
      <c r="B1" s="3146">
        <f>SUM(B14:B23)</f>
        <v>14999.25</v>
      </c>
      <c r="C1" s="3155"/>
      <c r="D1" s="3155"/>
      <c r="E1" s="3155"/>
      <c r="F1" s="3155"/>
      <c r="G1" s="3156"/>
      <c r="H1" s="3156"/>
      <c r="I1" s="3156"/>
      <c r="J1" s="3156"/>
    </row>
    <row r="2" spans="1:10" ht="17" x14ac:dyDescent="0.2">
      <c r="A2" s="3146" t="s">
        <v>2794</v>
      </c>
      <c r="B2" s="3146">
        <f>SUM(C14:C23)</f>
        <v>11989.5</v>
      </c>
      <c r="C2" s="3155"/>
      <c r="D2" s="3155"/>
      <c r="E2" s="3155"/>
      <c r="F2" s="3155"/>
      <c r="G2" s="3156"/>
      <c r="H2" s="3156"/>
      <c r="I2" s="3156"/>
      <c r="J2" s="3156"/>
    </row>
    <row r="3" spans="1:10" ht="17" x14ac:dyDescent="0.2">
      <c r="A3" s="3146" t="s">
        <v>2795</v>
      </c>
      <c r="B3" s="3148">
        <f>项目基本情况!D3</f>
        <v>44571</v>
      </c>
      <c r="C3" s="3155"/>
      <c r="D3" s="3155"/>
      <c r="E3" s="3155"/>
      <c r="F3" s="3155"/>
      <c r="G3" s="3156"/>
      <c r="H3" s="3156"/>
      <c r="I3" s="3156"/>
      <c r="J3" s="3156"/>
    </row>
    <row r="4" spans="1:10" ht="34" x14ac:dyDescent="0.2">
      <c r="A4" s="3146" t="s">
        <v>2796</v>
      </c>
      <c r="B4" s="3146" t="s">
        <v>2797</v>
      </c>
      <c r="C4" s="3146" t="s">
        <v>2798</v>
      </c>
      <c r="D4" s="3146" t="s">
        <v>2799</v>
      </c>
      <c r="E4" s="3155"/>
      <c r="F4" s="3155"/>
      <c r="G4" s="3156"/>
      <c r="H4" s="3156"/>
      <c r="I4" s="3156"/>
      <c r="J4" s="3156"/>
    </row>
    <row r="5" spans="1:10" ht="17" x14ac:dyDescent="0.2">
      <c r="A5" s="3146" t="s">
        <v>2800</v>
      </c>
      <c r="B5" s="3146">
        <f>SUM(D14:D23)</f>
        <v>28528.307199999999</v>
      </c>
      <c r="C5" s="3146">
        <f>ROUND(B5*10000/$B$1,0)</f>
        <v>19020</v>
      </c>
      <c r="D5" s="3146">
        <f>ROUND(B5*10000/$B$2,0)</f>
        <v>23794</v>
      </c>
      <c r="E5" s="3155"/>
      <c r="F5" s="3155"/>
      <c r="G5" s="3156"/>
      <c r="H5" s="3156"/>
      <c r="I5" s="3156"/>
      <c r="J5" s="3156"/>
    </row>
    <row r="6" spans="1:10" ht="17" x14ac:dyDescent="0.2">
      <c r="A6" s="3146" t="s">
        <v>2801</v>
      </c>
      <c r="B6" s="3146">
        <f>SUM(G14:G23)</f>
        <v>0</v>
      </c>
      <c r="C6" s="3146">
        <f t="shared" ref="C6:C8" si="0">ROUND(B6*10000/$B$1,0)</f>
        <v>0</v>
      </c>
      <c r="D6" s="3146">
        <f t="shared" ref="D6:D8" si="1">ROUND(B6*10000/$B$2,0)</f>
        <v>0</v>
      </c>
      <c r="E6" s="3155"/>
      <c r="F6" s="3155"/>
      <c r="G6" s="3156"/>
      <c r="H6" s="3156"/>
      <c r="I6" s="3156"/>
      <c r="J6" s="3156"/>
    </row>
    <row r="7" spans="1:10" ht="17" x14ac:dyDescent="0.2">
      <c r="A7" s="3146" t="s">
        <v>2802</v>
      </c>
      <c r="B7" s="3146">
        <f>SUM(H14:H23)</f>
        <v>0</v>
      </c>
      <c r="C7" s="3146">
        <f t="shared" si="0"/>
        <v>0</v>
      </c>
      <c r="D7" s="3146">
        <f t="shared" si="1"/>
        <v>0</v>
      </c>
      <c r="E7" s="3155"/>
      <c r="F7" s="3155"/>
      <c r="G7" s="3156"/>
      <c r="H7" s="3156"/>
      <c r="I7" s="3156"/>
      <c r="J7" s="3156"/>
    </row>
    <row r="8" spans="1:10" ht="17" x14ac:dyDescent="0.2">
      <c r="A8" s="3146" t="s">
        <v>2803</v>
      </c>
      <c r="B8" s="3146">
        <f>SUM(I14:I23)</f>
        <v>0</v>
      </c>
      <c r="C8" s="3146">
        <f t="shared" si="0"/>
        <v>0</v>
      </c>
      <c r="D8" s="3146">
        <f t="shared" si="1"/>
        <v>0</v>
      </c>
      <c r="E8" s="3155"/>
      <c r="F8" s="3155"/>
      <c r="G8" s="3156"/>
      <c r="H8" s="3156"/>
      <c r="I8" s="3156"/>
      <c r="J8" s="3156"/>
    </row>
    <row r="9" spans="1:10" ht="17" x14ac:dyDescent="0.2">
      <c r="A9" s="3146" t="s">
        <v>2804</v>
      </c>
      <c r="B9" s="3154"/>
      <c r="C9" s="3155"/>
      <c r="D9" s="3155"/>
      <c r="E9" s="3155"/>
      <c r="F9" s="3155"/>
      <c r="G9" s="3156"/>
      <c r="H9" s="3156"/>
      <c r="I9" s="3156"/>
      <c r="J9" s="3156"/>
    </row>
    <row r="10" spans="1:10" ht="17" x14ac:dyDescent="0.2">
      <c r="A10" s="3146" t="s">
        <v>2805</v>
      </c>
      <c r="B10" s="3154"/>
      <c r="C10" s="3155"/>
      <c r="D10" s="3155"/>
      <c r="E10" s="3155"/>
      <c r="F10" s="3155"/>
      <c r="G10" s="3156"/>
      <c r="H10" s="3156"/>
      <c r="I10" s="3156"/>
      <c r="J10" s="3156"/>
    </row>
    <row r="11" spans="1:10" ht="17" x14ac:dyDescent="0.2">
      <c r="A11" s="3146" t="s">
        <v>2822</v>
      </c>
      <c r="B11" s="3154"/>
      <c r="C11" s="3155"/>
      <c r="D11" s="3155"/>
      <c r="E11" s="3155"/>
      <c r="F11" s="3155"/>
      <c r="G11" s="3156"/>
      <c r="H11" s="3156"/>
      <c r="I11" s="3156"/>
      <c r="J11" s="3156"/>
    </row>
    <row r="12" spans="1:10" ht="17" x14ac:dyDescent="0.2">
      <c r="A12" s="3155"/>
      <c r="B12" s="3155"/>
      <c r="C12" s="3155"/>
      <c r="D12" s="3155"/>
      <c r="E12" s="3155"/>
      <c r="F12" s="3155"/>
      <c r="G12" s="3156"/>
      <c r="H12" s="3156"/>
      <c r="I12" s="3156"/>
      <c r="J12" s="3156"/>
    </row>
    <row r="13" spans="1:10" ht="34" x14ac:dyDescent="0.2">
      <c r="A13" s="3149" t="s">
        <v>2821</v>
      </c>
      <c r="B13" s="3150" t="s">
        <v>2793</v>
      </c>
      <c r="C13" s="3150" t="s">
        <v>2794</v>
      </c>
      <c r="D13" s="3150" t="s">
        <v>2806</v>
      </c>
      <c r="E13" s="3146" t="s">
        <v>2820</v>
      </c>
      <c r="F13" s="3146" t="s">
        <v>2799</v>
      </c>
      <c r="G13" s="3150" t="s">
        <v>2807</v>
      </c>
      <c r="H13" s="3150" t="s">
        <v>2808</v>
      </c>
      <c r="I13" s="3150" t="s">
        <v>2809</v>
      </c>
      <c r="J13" s="3156"/>
    </row>
    <row r="14" spans="1:10" ht="17" x14ac:dyDescent="0.2">
      <c r="A14" s="3151" t="s">
        <v>2819</v>
      </c>
      <c r="B14" s="3536">
        <f>面积表!M3</f>
        <v>14999.25</v>
      </c>
      <c r="C14" s="3152">
        <f>结果汇总表!F70</f>
        <v>11989.5</v>
      </c>
      <c r="D14" s="3152">
        <f>结果汇总表!E87</f>
        <v>28528.307199999999</v>
      </c>
      <c r="E14" s="3152">
        <f>ROUND(D14*10000/B14,0)</f>
        <v>19020</v>
      </c>
      <c r="F14" s="3152">
        <f>ROUND(D14*10000/C14,0)</f>
        <v>23794</v>
      </c>
      <c r="G14" s="3152" t="str">
        <f>结果表!C44</f>
        <v>——</v>
      </c>
      <c r="H14" s="3152" t="str">
        <f>结果表!C45</f>
        <v>——</v>
      </c>
      <c r="I14" s="3152" t="str">
        <f>结果表!C46</f>
        <v>——</v>
      </c>
      <c r="J14" s="3156"/>
    </row>
    <row r="15" spans="1:10" ht="17" x14ac:dyDescent="0.2">
      <c r="A15" s="3151" t="s">
        <v>2810</v>
      </c>
      <c r="B15" s="3153"/>
      <c r="C15" s="3153"/>
      <c r="D15" s="3153"/>
      <c r="E15" s="3152" t="e">
        <f t="shared" ref="E15:E23" si="2">ROUND(D15*10000/B15,0)</f>
        <v>#DIV/0!</v>
      </c>
      <c r="F15" s="3152" t="e">
        <f t="shared" ref="F15:F23" si="3">ROUND(D15*10000/C15,0)</f>
        <v>#DIV/0!</v>
      </c>
      <c r="G15" s="2718"/>
      <c r="H15" s="2718"/>
      <c r="I15" s="3153"/>
      <c r="J15" s="3156"/>
    </row>
    <row r="16" spans="1:10" ht="17" x14ac:dyDescent="0.2">
      <c r="A16" s="3151" t="s">
        <v>2811</v>
      </c>
      <c r="B16" s="3153"/>
      <c r="C16" s="3153"/>
      <c r="D16" s="3153"/>
      <c r="E16" s="3152" t="e">
        <f t="shared" si="2"/>
        <v>#DIV/0!</v>
      </c>
      <c r="F16" s="3152" t="e">
        <f t="shared" si="3"/>
        <v>#DIV/0!</v>
      </c>
      <c r="G16" s="2718"/>
      <c r="H16" s="2718"/>
      <c r="I16" s="3153"/>
      <c r="J16" s="3156"/>
    </row>
    <row r="17" spans="1:10" ht="17" x14ac:dyDescent="0.2">
      <c r="A17" s="3151" t="s">
        <v>2812</v>
      </c>
      <c r="B17" s="3153"/>
      <c r="C17" s="3153"/>
      <c r="D17" s="3153"/>
      <c r="E17" s="3152" t="e">
        <f t="shared" si="2"/>
        <v>#DIV/0!</v>
      </c>
      <c r="F17" s="3152" t="e">
        <f t="shared" si="3"/>
        <v>#DIV/0!</v>
      </c>
      <c r="G17" s="2718"/>
      <c r="H17" s="2718"/>
      <c r="I17" s="3153"/>
      <c r="J17" s="3156"/>
    </row>
    <row r="18" spans="1:10" ht="17" x14ac:dyDescent="0.2">
      <c r="A18" s="3151" t="s">
        <v>2813</v>
      </c>
      <c r="B18" s="3153"/>
      <c r="C18" s="3153"/>
      <c r="D18" s="3153"/>
      <c r="E18" s="3152" t="e">
        <f t="shared" si="2"/>
        <v>#DIV/0!</v>
      </c>
      <c r="F18" s="3152" t="e">
        <f t="shared" si="3"/>
        <v>#DIV/0!</v>
      </c>
      <c r="G18" s="3153"/>
      <c r="H18" s="3153"/>
      <c r="I18" s="3153"/>
      <c r="J18" s="3156"/>
    </row>
    <row r="19" spans="1:10" ht="17" x14ac:dyDescent="0.2">
      <c r="A19" s="3151" t="s">
        <v>2814</v>
      </c>
      <c r="B19" s="3153"/>
      <c r="C19" s="3153"/>
      <c r="D19" s="3153"/>
      <c r="E19" s="3152" t="e">
        <f t="shared" si="2"/>
        <v>#DIV/0!</v>
      </c>
      <c r="F19" s="3152" t="e">
        <f t="shared" si="3"/>
        <v>#DIV/0!</v>
      </c>
      <c r="G19" s="3153"/>
      <c r="H19" s="3153"/>
      <c r="I19" s="3153"/>
      <c r="J19" s="3156"/>
    </row>
    <row r="20" spans="1:10" ht="17" x14ac:dyDescent="0.2">
      <c r="A20" s="3151" t="s">
        <v>2815</v>
      </c>
      <c r="B20" s="3153"/>
      <c r="C20" s="3153"/>
      <c r="D20" s="3153"/>
      <c r="E20" s="3152" t="e">
        <f t="shared" si="2"/>
        <v>#DIV/0!</v>
      </c>
      <c r="F20" s="3152" t="e">
        <f t="shared" si="3"/>
        <v>#DIV/0!</v>
      </c>
      <c r="G20" s="3153"/>
      <c r="H20" s="3153"/>
      <c r="I20" s="3153"/>
      <c r="J20" s="3156"/>
    </row>
    <row r="21" spans="1:10" ht="17" x14ac:dyDescent="0.2">
      <c r="A21" s="3151" t="s">
        <v>2816</v>
      </c>
      <c r="B21" s="3153"/>
      <c r="C21" s="3153"/>
      <c r="D21" s="3153"/>
      <c r="E21" s="3152" t="e">
        <f t="shared" si="2"/>
        <v>#DIV/0!</v>
      </c>
      <c r="F21" s="3152" t="e">
        <f t="shared" si="3"/>
        <v>#DIV/0!</v>
      </c>
      <c r="G21" s="3153"/>
      <c r="H21" s="3153"/>
      <c r="I21" s="3153"/>
      <c r="J21" s="3156"/>
    </row>
    <row r="22" spans="1:10" ht="17" x14ac:dyDescent="0.2">
      <c r="A22" s="3151" t="s">
        <v>2817</v>
      </c>
      <c r="B22" s="3153"/>
      <c r="C22" s="3153"/>
      <c r="D22" s="3153"/>
      <c r="E22" s="3152" t="e">
        <f t="shared" si="2"/>
        <v>#DIV/0!</v>
      </c>
      <c r="F22" s="3152" t="e">
        <f t="shared" si="3"/>
        <v>#DIV/0!</v>
      </c>
      <c r="G22" s="3153"/>
      <c r="H22" s="3153"/>
      <c r="I22" s="3153"/>
      <c r="J22" s="3156"/>
    </row>
    <row r="23" spans="1:10" ht="17" x14ac:dyDescent="0.2">
      <c r="A23" s="3151" t="s">
        <v>2818</v>
      </c>
      <c r="B23" s="3153"/>
      <c r="C23" s="3153"/>
      <c r="D23" s="3153"/>
      <c r="E23" s="3154" t="e">
        <f t="shared" si="2"/>
        <v>#DIV/0!</v>
      </c>
      <c r="F23" s="3154" t="e">
        <f t="shared" si="3"/>
        <v>#DIV/0!</v>
      </c>
      <c r="G23" s="3153"/>
      <c r="H23" s="3153"/>
      <c r="I23" s="3153"/>
      <c r="J23" s="3156"/>
    </row>
    <row r="24" spans="1:10" x14ac:dyDescent="0.2">
      <c r="A24" s="3156"/>
      <c r="B24" s="3156"/>
      <c r="C24" s="3156"/>
      <c r="D24" s="3156"/>
      <c r="E24" s="3156"/>
      <c r="F24" s="3156"/>
      <c r="G24" s="3156"/>
      <c r="H24" s="3156"/>
      <c r="I24" s="3156"/>
      <c r="J24" s="3156"/>
    </row>
    <row r="25" spans="1:10" x14ac:dyDescent="0.2">
      <c r="A25" s="3156"/>
      <c r="B25" s="3156"/>
      <c r="C25" s="3156"/>
      <c r="D25" s="3156"/>
      <c r="E25" s="3156"/>
      <c r="F25" s="3156"/>
      <c r="G25" s="3156"/>
      <c r="H25" s="3156"/>
      <c r="I25" s="3156"/>
      <c r="J25" s="3156"/>
    </row>
    <row r="26" spans="1:10" x14ac:dyDescent="0.2">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baseColWidth="10" defaultColWidth="9" defaultRowHeight="15" x14ac:dyDescent="0.2"/>
  <cols>
    <col min="1" max="1" width="15.6640625" style="1687" customWidth="1"/>
    <col min="2" max="3" width="21.33203125" style="1687" customWidth="1"/>
    <col min="4" max="4" width="19.83203125" style="1687" customWidth="1"/>
    <col min="5" max="16384" width="9" style="1687"/>
  </cols>
  <sheetData>
    <row r="1" spans="1:4" x14ac:dyDescent="0.2">
      <c r="A1" s="3622" t="s">
        <v>2032</v>
      </c>
      <c r="B1" s="3622"/>
      <c r="C1" s="3622"/>
      <c r="D1" s="3622"/>
    </row>
    <row r="2" spans="1:4" ht="47.25" customHeight="1" x14ac:dyDescent="0.2">
      <c r="A2" s="3626" t="str">
        <f>"1.权利限制："&amp;项目基本情况!L24&amp;"未设定租赁等其他他项权利。"</f>
        <v>1.权利限制：根据估价对象《不动产权证书》原件、《国有土地使用权》复印件，截至估价期日，估价对象抵押权未见登记。未设定租赁等其他他项权利。</v>
      </c>
      <c r="B2" s="3626"/>
      <c r="C2" s="3626"/>
      <c r="D2" s="3626"/>
    </row>
    <row r="3" spans="1:4" ht="48" customHeight="1" x14ac:dyDescent="0.2">
      <c r="A3" s="36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22"/>
      <c r="C3" s="3622"/>
      <c r="D3" s="3622"/>
    </row>
    <row r="4" spans="1:4" ht="36.75" customHeight="1" x14ac:dyDescent="0.2">
      <c r="A4" s="3622" t="str">
        <f>"3.估价规划限制条件：详见"&amp;项目基本情况!E21&amp;"。"</f>
        <v>3.估价规划限制条件：详见《建设工程规划许可证》[]、《出让合同》[]。</v>
      </c>
      <c r="B4" s="3622"/>
      <c r="C4" s="3622"/>
      <c r="D4" s="3622"/>
    </row>
    <row r="5" spans="1:4" x14ac:dyDescent="0.2">
      <c r="A5" s="3625" t="s">
        <v>2033</v>
      </c>
      <c r="B5" s="3625"/>
      <c r="C5" s="3625"/>
      <c r="D5" s="3625"/>
    </row>
    <row r="6" spans="1:4" x14ac:dyDescent="0.2">
      <c r="A6" s="3622" t="s">
        <v>2011</v>
      </c>
      <c r="B6" s="3622"/>
      <c r="C6" s="3622"/>
      <c r="D6" s="3622"/>
    </row>
    <row r="7" spans="1:4" ht="33" customHeight="1" x14ac:dyDescent="0.2">
      <c r="A7" s="3622" t="s">
        <v>2528</v>
      </c>
      <c r="B7" s="3622"/>
      <c r="C7" s="3622"/>
      <c r="D7" s="3622"/>
    </row>
    <row r="8" spans="1:4" ht="32.25" customHeight="1" x14ac:dyDescent="0.2">
      <c r="A8" s="36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22"/>
      <c r="C8" s="3622"/>
      <c r="D8" s="3622"/>
    </row>
    <row r="9" spans="1:4" ht="33.75" customHeight="1" x14ac:dyDescent="0.2">
      <c r="A9" s="3622" t="str">
        <f>IF(项目基本情况!B8="抵押","3.抵押双方在办理抵押登记手续时，应使用本公司出具的正式《土地估价报告》，特提请报告使用者注意。","——")</f>
        <v>——</v>
      </c>
      <c r="B9" s="3622"/>
      <c r="C9" s="3622"/>
      <c r="D9" s="3622"/>
    </row>
    <row r="10" spans="1:4" x14ac:dyDescent="0.2">
      <c r="A10" s="3622" t="str">
        <f>IF(项目基本情况!B8="抵押","4.估价师所知悉的法定优先受偿款情况为：","——")</f>
        <v>——</v>
      </c>
      <c r="B10" s="3622"/>
      <c r="C10" s="3622"/>
      <c r="D10" s="3622"/>
    </row>
    <row r="11" spans="1:4" ht="37.5" customHeight="1" x14ac:dyDescent="0.2">
      <c r="A11" s="3624" t="str">
        <f>IF(项目基本情况!B8="抵押","（1）"&amp;CONCATENATE(项目基本情况!L24,项目基本情况!L25,项目基本情况!L26),"——")</f>
        <v>——</v>
      </c>
      <c r="B11" s="3624"/>
      <c r="C11" s="3624"/>
      <c r="D11" s="3624"/>
    </row>
    <row r="12" spans="1:4" ht="168" customHeight="1" x14ac:dyDescent="0.2">
      <c r="A12" s="3625" t="s">
        <v>2035</v>
      </c>
      <c r="B12" s="3625"/>
      <c r="C12" s="3625"/>
      <c r="D12" s="3625"/>
    </row>
    <row r="13" spans="1:4" x14ac:dyDescent="0.2">
      <c r="A13" s="3623" t="s">
        <v>2699</v>
      </c>
      <c r="B13" s="3623"/>
      <c r="C13" s="3623"/>
      <c r="D13" s="3623"/>
    </row>
    <row r="14" spans="1:4" x14ac:dyDescent="0.2">
      <c r="A14" s="3624" t="str">
        <f>IF(项目基本情况!B8="抵押","综上，"&amp;结果表!K47,"——")</f>
        <v>——</v>
      </c>
      <c r="B14" s="3624"/>
      <c r="C14" s="3624"/>
      <c r="D14" s="3624"/>
    </row>
    <row r="15" spans="1:4" ht="58.5" customHeight="1" x14ac:dyDescent="0.2">
      <c r="A15" s="36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22"/>
      <c r="C15" s="3622"/>
      <c r="D15" s="3622"/>
    </row>
    <row r="16" spans="1:4" ht="70.5" customHeight="1" x14ac:dyDescent="0.2">
      <c r="A16" s="36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22"/>
      <c r="C16" s="3622"/>
      <c r="D16" s="3622"/>
    </row>
    <row r="17" spans="1:4" x14ac:dyDescent="0.2">
      <c r="A17" s="3622" t="s">
        <v>2655</v>
      </c>
      <c r="B17" s="3622"/>
      <c r="C17" s="3622"/>
      <c r="D17" s="3622"/>
    </row>
    <row r="18" spans="1:4" x14ac:dyDescent="0.2">
      <c r="A18" s="3622" t="s">
        <v>2647</v>
      </c>
      <c r="B18" s="3622"/>
      <c r="C18" s="3622"/>
      <c r="D18" s="3622"/>
    </row>
    <row r="19" spans="1:4" x14ac:dyDescent="0.2">
      <c r="A19" s="2549" t="s">
        <v>2648</v>
      </c>
      <c r="B19" s="2549" t="s">
        <v>2649</v>
      </c>
      <c r="C19" s="2549" t="s">
        <v>2650</v>
      </c>
      <c r="D19" s="2549" t="s">
        <v>2651</v>
      </c>
    </row>
    <row r="20" spans="1:4" x14ac:dyDescent="0.2">
      <c r="A20" s="2549" t="str">
        <f>项目基本情况!B4</f>
        <v>叶凌</v>
      </c>
      <c r="B20" s="2549">
        <f ca="1">项目基本情况!C4</f>
        <v>94010078</v>
      </c>
      <c r="C20" s="2551"/>
      <c r="D20" s="1685" t="s">
        <v>2656</v>
      </c>
    </row>
    <row r="21" spans="1:4" x14ac:dyDescent="0.2">
      <c r="A21" s="2549" t="str">
        <f>项目基本情况!D4</f>
        <v>土地估价师</v>
      </c>
      <c r="B21" s="2549">
        <f>项目基本情况!E4</f>
        <v>0</v>
      </c>
      <c r="C21" s="2551"/>
      <c r="D21" s="1685" t="s">
        <v>2657</v>
      </c>
    </row>
    <row r="23" spans="1:4" x14ac:dyDescent="0.2">
      <c r="A23" s="3622" t="s">
        <v>2652</v>
      </c>
      <c r="B23" s="3622"/>
      <c r="C23" s="3622"/>
      <c r="D23" s="3622"/>
    </row>
    <row r="24" spans="1:4" x14ac:dyDescent="0.2">
      <c r="A24" s="2549" t="s">
        <v>2648</v>
      </c>
      <c r="B24" s="2549" t="s">
        <v>2653</v>
      </c>
      <c r="C24" s="2549" t="s">
        <v>2650</v>
      </c>
      <c r="D24" s="2549" t="s">
        <v>2651</v>
      </c>
    </row>
    <row r="25" spans="1:4" x14ac:dyDescent="0.2">
      <c r="A25" s="2552" t="s">
        <v>2654</v>
      </c>
      <c r="B25" s="2549" t="s">
        <v>927</v>
      </c>
      <c r="C25" s="2551"/>
      <c r="D25" s="1685" t="s">
        <v>2657</v>
      </c>
    </row>
    <row r="29" spans="1:4" x14ac:dyDescent="0.2">
      <c r="D29" s="2550" t="s">
        <v>2006</v>
      </c>
    </row>
    <row r="30" spans="1:4" x14ac:dyDescent="0.2">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5" activePane="bottomLeft" state="frozen"/>
      <selection pane="bottomLeft" activeCell="A48" sqref="A48"/>
    </sheetView>
  </sheetViews>
  <sheetFormatPr baseColWidth="10" defaultColWidth="14.5" defaultRowHeight="16" x14ac:dyDescent="0.2"/>
  <cols>
    <col min="1" max="1" width="14.5" style="1129" customWidth="1"/>
    <col min="2" max="16384" width="14.5" style="1127"/>
  </cols>
  <sheetData>
    <row r="1" spans="1:7" s="1125" customFormat="1" ht="18" x14ac:dyDescent="0.2">
      <c r="A1" s="1124" t="s">
        <v>65</v>
      </c>
    </row>
    <row r="3" spans="1:7" ht="15" x14ac:dyDescent="0.2">
      <c r="A3" s="1126" t="s">
        <v>66</v>
      </c>
      <c r="B3" s="1127" t="s">
        <v>67</v>
      </c>
      <c r="G3" s="1128"/>
    </row>
    <row r="4" spans="1:7" x14ac:dyDescent="0.2">
      <c r="G4" s="1128"/>
    </row>
    <row r="5" spans="1:7" ht="15" x14ac:dyDescent="0.2">
      <c r="A5" s="1130" t="s">
        <v>45</v>
      </c>
      <c r="B5" s="1127" t="s">
        <v>46</v>
      </c>
      <c r="G5" s="1128"/>
    </row>
    <row r="6" spans="1:7" x14ac:dyDescent="0.2">
      <c r="G6" s="1128"/>
    </row>
    <row r="7" spans="1:7" ht="15" x14ac:dyDescent="0.2">
      <c r="A7" s="1131" t="s">
        <v>47</v>
      </c>
      <c r="B7" s="1127" t="s">
        <v>48</v>
      </c>
      <c r="G7" s="1128"/>
    </row>
    <row r="8" spans="1:7" x14ac:dyDescent="0.2">
      <c r="G8" s="1128"/>
    </row>
    <row r="9" spans="1:7" x14ac:dyDescent="0.2">
      <c r="A9" s="1132" t="s">
        <v>49</v>
      </c>
      <c r="B9" s="1127" t="s">
        <v>50</v>
      </c>
    </row>
    <row r="11" spans="1:7" x14ac:dyDescent="0.2">
      <c r="A11" s="1133" t="s">
        <v>51</v>
      </c>
      <c r="B11" s="1134" t="s">
        <v>847</v>
      </c>
    </row>
    <row r="13" spans="1:7" x14ac:dyDescent="0.2">
      <c r="A13" s="1135" t="s">
        <v>52</v>
      </c>
    </row>
    <row r="15" spans="1:7" ht="14" x14ac:dyDescent="0.2">
      <c r="A15" s="3634" t="s">
        <v>53</v>
      </c>
      <c r="B15" s="3635" t="s">
        <v>822</v>
      </c>
      <c r="C15" s="3631"/>
    </row>
    <row r="16" spans="1:7" ht="14" x14ac:dyDescent="0.2">
      <c r="A16" s="3634"/>
      <c r="B16" s="3632" t="s">
        <v>54</v>
      </c>
      <c r="C16" s="1136" t="s">
        <v>53</v>
      </c>
    </row>
    <row r="17" spans="1:3" ht="14" x14ac:dyDescent="0.2">
      <c r="A17" s="3634"/>
      <c r="B17" s="3632"/>
      <c r="C17" s="1136" t="s">
        <v>55</v>
      </c>
    </row>
    <row r="18" spans="1:3" ht="14" x14ac:dyDescent="0.2">
      <c r="A18" s="3634"/>
      <c r="B18" s="3632"/>
      <c r="C18" s="1136" t="s">
        <v>56</v>
      </c>
    </row>
    <row r="19" spans="1:3" ht="14" x14ac:dyDescent="0.2">
      <c r="A19" s="3634"/>
      <c r="B19" s="3630" t="s">
        <v>57</v>
      </c>
      <c r="C19" s="3631"/>
    </row>
    <row r="20" spans="1:3" ht="14" x14ac:dyDescent="0.2">
      <c r="A20" s="1137" t="s">
        <v>58</v>
      </c>
      <c r="B20" s="1138"/>
      <c r="C20" s="1139"/>
    </row>
    <row r="21" spans="1:3" ht="14" x14ac:dyDescent="0.2">
      <c r="A21" s="3633" t="s">
        <v>59</v>
      </c>
      <c r="B21" s="3630" t="s">
        <v>60</v>
      </c>
      <c r="C21" s="3631"/>
    </row>
    <row r="22" spans="1:3" ht="14" x14ac:dyDescent="0.2">
      <c r="A22" s="3633"/>
      <c r="B22" s="3630" t="s">
        <v>61</v>
      </c>
      <c r="C22" s="3631"/>
    </row>
    <row r="23" spans="1:3" ht="14" x14ac:dyDescent="0.2">
      <c r="A23" s="3633"/>
      <c r="B23" s="3630" t="s">
        <v>62</v>
      </c>
      <c r="C23" s="3631"/>
    </row>
    <row r="24" spans="1:3" ht="14" x14ac:dyDescent="0.2">
      <c r="A24" s="3633"/>
      <c r="B24" s="3636" t="s">
        <v>63</v>
      </c>
      <c r="C24" s="1140" t="s">
        <v>813</v>
      </c>
    </row>
    <row r="25" spans="1:3" ht="14" x14ac:dyDescent="0.2">
      <c r="A25" s="3633"/>
      <c r="B25" s="3637"/>
      <c r="C25" s="1140" t="s">
        <v>814</v>
      </c>
    </row>
    <row r="26" spans="1:3" ht="14" x14ac:dyDescent="0.2">
      <c r="A26" s="3633"/>
      <c r="B26" s="3637"/>
      <c r="C26" s="1140" t="s">
        <v>815</v>
      </c>
    </row>
    <row r="27" spans="1:3" ht="14" x14ac:dyDescent="0.2">
      <c r="A27" s="3633"/>
      <c r="B27" s="3637"/>
      <c r="C27" s="1140" t="s">
        <v>816</v>
      </c>
    </row>
    <row r="28" spans="1:3" ht="14" x14ac:dyDescent="0.2">
      <c r="A28" s="3633"/>
      <c r="B28" s="3637"/>
      <c r="C28" s="1140" t="s">
        <v>817</v>
      </c>
    </row>
    <row r="29" spans="1:3" ht="14" x14ac:dyDescent="0.2">
      <c r="A29" s="3633"/>
      <c r="B29" s="3637"/>
      <c r="C29" s="1140" t="s">
        <v>818</v>
      </c>
    </row>
    <row r="30" spans="1:3" ht="14" x14ac:dyDescent="0.2">
      <c r="A30" s="3633"/>
      <c r="B30" s="3637"/>
      <c r="C30" s="1140" t="s">
        <v>819</v>
      </c>
    </row>
    <row r="31" spans="1:3" ht="14" x14ac:dyDescent="0.2">
      <c r="A31" s="3633"/>
      <c r="B31" s="3637"/>
      <c r="C31" s="1140" t="s">
        <v>820</v>
      </c>
    </row>
    <row r="32" spans="1:3" ht="14" x14ac:dyDescent="0.2">
      <c r="A32" s="3633"/>
      <c r="B32" s="3637"/>
      <c r="C32" s="1140" t="s">
        <v>1621</v>
      </c>
    </row>
    <row r="33" spans="1:3" ht="14" x14ac:dyDescent="0.2">
      <c r="A33" s="3633"/>
      <c r="B33" s="3627" t="s">
        <v>1627</v>
      </c>
      <c r="C33" s="1140" t="s">
        <v>1622</v>
      </c>
    </row>
    <row r="34" spans="1:3" ht="14" x14ac:dyDescent="0.2">
      <c r="A34" s="3633"/>
      <c r="B34" s="3628"/>
      <c r="C34" s="1145" t="s">
        <v>1623</v>
      </c>
    </row>
    <row r="35" spans="1:3" ht="14" x14ac:dyDescent="0.2">
      <c r="A35" s="3633"/>
      <c r="B35" s="3628"/>
      <c r="C35" s="1146" t="s">
        <v>1624</v>
      </c>
    </row>
    <row r="36" spans="1:3" ht="14" x14ac:dyDescent="0.2">
      <c r="A36" s="3633"/>
      <c r="B36" s="3628"/>
      <c r="C36" s="1146" t="s">
        <v>1625</v>
      </c>
    </row>
    <row r="37" spans="1:3" ht="14" x14ac:dyDescent="0.2">
      <c r="A37" s="3633"/>
      <c r="B37" s="3629"/>
      <c r="C37" s="1147" t="s">
        <v>1626</v>
      </c>
    </row>
    <row r="38" spans="1:3" x14ac:dyDescent="0.2">
      <c r="A38" s="1141" t="s">
        <v>821</v>
      </c>
    </row>
    <row r="41" spans="1:3" x14ac:dyDescent="0.2">
      <c r="A41" s="1141" t="s">
        <v>68</v>
      </c>
    </row>
    <row r="42" spans="1:3" ht="14" x14ac:dyDescent="0.2">
      <c r="A42" s="1142" t="s">
        <v>829</v>
      </c>
    </row>
    <row r="43" spans="1:3" ht="14" x14ac:dyDescent="0.2">
      <c r="A43" s="1143" t="s">
        <v>69</v>
      </c>
    </row>
    <row r="44" spans="1:3" ht="14" x14ac:dyDescent="0.2">
      <c r="A44" s="1142" t="s">
        <v>828</v>
      </c>
    </row>
    <row r="45" spans="1:3" ht="14" x14ac:dyDescent="0.2">
      <c r="A45" s="1144" t="s">
        <v>830</v>
      </c>
    </row>
    <row r="46" spans="1:3" ht="14" x14ac:dyDescent="0.2">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22"/>
  <sheetViews>
    <sheetView view="pageBreakPreview" zoomScale="80" zoomScaleSheetLayoutView="80" workbookViewId="0">
      <selection activeCell="C15" sqref="C15"/>
    </sheetView>
  </sheetViews>
  <sheetFormatPr baseColWidth="10" defaultColWidth="22.6640625" defaultRowHeight="20.25" customHeight="1" x14ac:dyDescent="0.2"/>
  <cols>
    <col min="1" max="1" width="24.6640625" style="2791" customWidth="1"/>
    <col min="2" max="2" width="22.6640625" style="2791" bestFit="1" customWidth="1"/>
    <col min="3" max="3" width="25.6640625" style="2791" bestFit="1" customWidth="1"/>
    <col min="4" max="4" width="22.6640625" style="2791"/>
    <col min="5" max="5" width="22.6640625" style="2791" bestFit="1" customWidth="1"/>
    <col min="6" max="6" width="25.6640625" style="2791" customWidth="1"/>
    <col min="7" max="16384" width="22.6640625" style="2791"/>
  </cols>
  <sheetData>
    <row r="1" spans="1:7" ht="20.25" customHeight="1" x14ac:dyDescent="0.2">
      <c r="A1" s="2986"/>
      <c r="B1" s="2986"/>
      <c r="C1" s="2986"/>
      <c r="D1" s="2986"/>
      <c r="E1" s="2986"/>
      <c r="F1" s="2986"/>
      <c r="G1" s="2986"/>
    </row>
    <row r="2" spans="1:7" ht="20.25" customHeight="1" x14ac:dyDescent="0.2">
      <c r="A2" s="2987" t="s">
        <v>1876</v>
      </c>
      <c r="B2" s="2988">
        <f ca="1">TODAY()</f>
        <v>44606</v>
      </c>
      <c r="C2" s="2989" t="s">
        <v>1877</v>
      </c>
      <c r="D2" s="2989"/>
      <c r="E2" s="2986"/>
      <c r="F2" s="2986"/>
      <c r="G2" s="2986"/>
    </row>
    <row r="3" spans="1:7" ht="20.25" customHeight="1" x14ac:dyDescent="0.2">
      <c r="A3" s="3010" t="s">
        <v>1878</v>
      </c>
      <c r="B3" s="2991" t="s">
        <v>1879</v>
      </c>
      <c r="C3" s="2992" t="s">
        <v>1880</v>
      </c>
      <c r="D3" s="3011" t="s">
        <v>1881</v>
      </c>
      <c r="E3" s="2991" t="s">
        <v>1882</v>
      </c>
      <c r="F3" s="2991" t="s">
        <v>1880</v>
      </c>
      <c r="G3" s="2986"/>
    </row>
    <row r="4" spans="1:7" ht="20.25" customHeight="1" x14ac:dyDescent="0.2">
      <c r="A4" s="2991" t="s">
        <v>1883</v>
      </c>
      <c r="B4" s="2991">
        <f ca="1">IF(C4&lt;B2,"已过期",1119970066)</f>
        <v>1119970066</v>
      </c>
      <c r="C4" s="2994">
        <v>44876</v>
      </c>
      <c r="D4" s="3002" t="s">
        <v>1883</v>
      </c>
      <c r="E4" s="2991">
        <f ca="1">IF(F4&lt;B2,"已过期",96010014)</f>
        <v>96010014</v>
      </c>
      <c r="F4" s="2993">
        <v>47118</v>
      </c>
      <c r="G4" s="2986"/>
    </row>
    <row r="5" spans="1:7" ht="20.25" customHeight="1" x14ac:dyDescent="0.2">
      <c r="A5" s="2991" t="s">
        <v>1884</v>
      </c>
      <c r="B5" s="2991">
        <f ca="1">IF(C5&lt;B2,"已过期",1119970111)</f>
        <v>1119970111</v>
      </c>
      <c r="C5" s="2994">
        <v>44876</v>
      </c>
      <c r="D5" s="3002" t="s">
        <v>1884</v>
      </c>
      <c r="E5" s="2991">
        <f ca="1">IF(F5&lt;B2,"已过期",94010078)</f>
        <v>94010078</v>
      </c>
      <c r="F5" s="2993">
        <v>46387</v>
      </c>
      <c r="G5" s="2986"/>
    </row>
    <row r="6" spans="1:7" ht="20.25" customHeight="1" x14ac:dyDescent="0.2">
      <c r="A6" s="2991" t="s">
        <v>1885</v>
      </c>
      <c r="B6" s="2991" t="str">
        <f ca="1">IF(C6&lt;B2,"已过期",1120050019)</f>
        <v>已过期</v>
      </c>
      <c r="C6" s="2994">
        <v>44395</v>
      </c>
      <c r="D6" s="3002" t="s">
        <v>1885</v>
      </c>
      <c r="E6" s="2991">
        <f ca="1">IF(F6&lt;B2,"已过期",2002110030)</f>
        <v>2002110030</v>
      </c>
      <c r="F6" s="2993">
        <v>46387</v>
      </c>
      <c r="G6" s="2986"/>
    </row>
    <row r="7" spans="1:7" ht="20.25" customHeight="1" x14ac:dyDescent="0.2">
      <c r="A7" s="2991" t="s">
        <v>1886</v>
      </c>
      <c r="B7" s="2991">
        <f ca="1">IF(C7&lt;B2,"已过期",1120000080)</f>
        <v>1120000080</v>
      </c>
      <c r="C7" s="2994">
        <v>44876</v>
      </c>
      <c r="D7" s="3002" t="s">
        <v>1886</v>
      </c>
      <c r="E7" s="2991">
        <f ca="1">IF(F7&lt;B2,"已过期",2000110082)</f>
        <v>2000110082</v>
      </c>
      <c r="F7" s="2993">
        <v>46387</v>
      </c>
      <c r="G7" s="2986"/>
    </row>
    <row r="8" spans="1:7" ht="20.25" customHeight="1" x14ac:dyDescent="0.2">
      <c r="A8" s="2991" t="s">
        <v>1887</v>
      </c>
      <c r="B8" s="2991">
        <f ca="1">IF(C8&lt;B2,"已过期",1419970001)</f>
        <v>1419970001</v>
      </c>
      <c r="C8" s="2994">
        <v>44899</v>
      </c>
      <c r="D8" s="3002" t="s">
        <v>1887</v>
      </c>
      <c r="E8" s="2991">
        <f ca="1">IF(F8&lt;B2,"已过期",2002110125)</f>
        <v>2002110125</v>
      </c>
      <c r="F8" s="2993">
        <v>47118</v>
      </c>
      <c r="G8" s="2986"/>
    </row>
    <row r="9" spans="1:7" ht="20.25" customHeight="1" x14ac:dyDescent="0.2">
      <c r="A9" s="2991" t="s">
        <v>1888</v>
      </c>
      <c r="B9" s="2991" t="str">
        <f ca="1">IF(C9&lt;B2,"已过期",1120060040)</f>
        <v>已过期</v>
      </c>
      <c r="C9" s="2994">
        <v>44554</v>
      </c>
      <c r="D9" s="3002" t="s">
        <v>1888</v>
      </c>
      <c r="E9" s="2991">
        <f ca="1">IF(F9&lt;B2,"已过期",2004110096)</f>
        <v>2004110096</v>
      </c>
      <c r="F9" s="2993">
        <v>47118</v>
      </c>
      <c r="G9" s="2986"/>
    </row>
    <row r="10" spans="1:7" ht="20.25" customHeight="1" x14ac:dyDescent="0.2">
      <c r="A10" s="2991" t="s">
        <v>1889</v>
      </c>
      <c r="B10" s="2991">
        <f ca="1">IF(C10&lt;B2,"已过期",1120100036)</f>
        <v>1120100036</v>
      </c>
      <c r="C10" s="2994">
        <v>44675</v>
      </c>
      <c r="D10" s="3002" t="s">
        <v>1889</v>
      </c>
      <c r="E10" s="2991">
        <f ca="1">IF(F10&lt;B2,"已过期",2010110070)</f>
        <v>2010110070</v>
      </c>
      <c r="F10" s="2993">
        <v>47907</v>
      </c>
      <c r="G10" s="2986"/>
    </row>
    <row r="11" spans="1:7" ht="20.25" customHeight="1" x14ac:dyDescent="0.2">
      <c r="A11" s="2991" t="s">
        <v>1890</v>
      </c>
      <c r="B11" s="2991">
        <f ca="1">IF(C11&lt;B2,"已过期",1120070131)</f>
        <v>1120070131</v>
      </c>
      <c r="C11" s="2994">
        <v>44849</v>
      </c>
      <c r="D11" s="3002" t="s">
        <v>1890</v>
      </c>
      <c r="E11" s="2991">
        <f ca="1">IF(F11&lt;B2,"已过期",2014110011)</f>
        <v>2014110011</v>
      </c>
      <c r="F11" s="2993">
        <v>49302</v>
      </c>
      <c r="G11" s="2986"/>
    </row>
    <row r="12" spans="1:7" ht="20.25" customHeight="1" x14ac:dyDescent="0.2">
      <c r="A12" s="2991" t="s">
        <v>2914</v>
      </c>
      <c r="B12" s="2991">
        <f ca="1">IF(C12&lt;B2,"已过期",1120040230)</f>
        <v>1120040230</v>
      </c>
      <c r="C12" s="2994">
        <v>44864</v>
      </c>
      <c r="D12" s="3002" t="s">
        <v>2915</v>
      </c>
      <c r="E12" s="2991">
        <f ca="1">IF(F12&lt;B2,"已过期",98030020)</f>
        <v>98030020</v>
      </c>
      <c r="F12" s="2993">
        <v>47118</v>
      </c>
      <c r="G12" s="2986"/>
    </row>
    <row r="13" spans="1:7" ht="20.25" customHeight="1" x14ac:dyDescent="0.2">
      <c r="A13" s="2991"/>
      <c r="B13" s="2991"/>
      <c r="C13" s="2994"/>
      <c r="D13" s="3002" t="s">
        <v>1891</v>
      </c>
      <c r="E13" s="2991">
        <f ca="1">IF(F13&lt;B2,"已过期",2011110090)</f>
        <v>2011110090</v>
      </c>
      <c r="F13" s="2993">
        <v>48302</v>
      </c>
      <c r="G13" s="2986"/>
    </row>
    <row r="14" spans="1:7" ht="20.25" customHeight="1" x14ac:dyDescent="0.2">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x14ac:dyDescent="0.2">
      <c r="A15" s="2991" t="s">
        <v>2926</v>
      </c>
      <c r="B15" s="2991" t="str">
        <f ca="1">IF(C14&lt;B2,"已过期",1119980106)</f>
        <v>已过期</v>
      </c>
      <c r="C15" s="2994">
        <v>44969</v>
      </c>
      <c r="D15" s="3002"/>
      <c r="E15" s="2991"/>
      <c r="F15" s="2991"/>
      <c r="G15" s="2986"/>
    </row>
    <row r="16" spans="1:7" s="2792" customFormat="1" ht="20.25" customHeight="1" x14ac:dyDescent="0.2">
      <c r="A16" s="2990" t="s">
        <v>2020</v>
      </c>
      <c r="B16" s="2990" t="s">
        <v>2020</v>
      </c>
      <c r="C16" s="2994"/>
      <c r="D16" s="3003" t="s">
        <v>2020</v>
      </c>
      <c r="E16" s="2991" t="s">
        <v>2020</v>
      </c>
      <c r="F16" s="2993"/>
      <c r="G16" s="2995"/>
    </row>
    <row r="17" spans="1:7" ht="20.25" customHeight="1" x14ac:dyDescent="0.2">
      <c r="A17" s="3641" t="s">
        <v>1893</v>
      </c>
      <c r="B17" s="3642"/>
      <c r="C17" s="3642"/>
      <c r="D17" s="3642"/>
      <c r="E17" s="3642"/>
      <c r="F17" s="3642"/>
      <c r="G17" s="2995"/>
    </row>
    <row r="18" spans="1:7" ht="20.25" customHeight="1" x14ac:dyDescent="0.2">
      <c r="A18" s="3638" t="s">
        <v>1894</v>
      </c>
      <c r="B18" s="3638"/>
      <c r="C18" s="3639"/>
      <c r="D18" s="3640" t="s">
        <v>1895</v>
      </c>
      <c r="E18" s="3638"/>
      <c r="F18" s="3638"/>
      <c r="G18" s="2995"/>
    </row>
    <row r="19" spans="1:7" s="2790" customFormat="1" ht="20.25" customHeight="1" x14ac:dyDescent="0.2">
      <c r="A19" s="2996" t="s">
        <v>1896</v>
      </c>
      <c r="B19" s="2997" t="s">
        <v>1897</v>
      </c>
      <c r="C19" s="3004" t="s">
        <v>1898</v>
      </c>
      <c r="D19" s="3002" t="s">
        <v>1896</v>
      </c>
      <c r="E19" s="2997" t="s">
        <v>1897</v>
      </c>
      <c r="F19" s="2997" t="s">
        <v>1898</v>
      </c>
      <c r="G19" s="2987"/>
    </row>
    <row r="20" spans="1:7" s="2790" customFormat="1" ht="20.25" customHeight="1" x14ac:dyDescent="0.2">
      <c r="A20" s="2998" t="s">
        <v>1899</v>
      </c>
      <c r="B20" s="2998" t="s">
        <v>1900</v>
      </c>
      <c r="C20" s="3005">
        <v>44820</v>
      </c>
      <c r="D20" s="3007" t="s">
        <v>1901</v>
      </c>
      <c r="E20" s="2998" t="s">
        <v>1902</v>
      </c>
      <c r="F20" s="2999">
        <v>44377</v>
      </c>
      <c r="G20" s="2987"/>
    </row>
    <row r="21" spans="1:7" s="2790" customFormat="1" ht="20.25" customHeight="1" x14ac:dyDescent="0.2">
      <c r="A21" s="2998"/>
      <c r="B21" s="2998"/>
      <c r="C21" s="3006"/>
      <c r="D21" s="3007" t="s">
        <v>1903</v>
      </c>
      <c r="E21" s="2998" t="s">
        <v>2925</v>
      </c>
      <c r="F21" s="2999">
        <v>44012</v>
      </c>
      <c r="G21" s="2987"/>
    </row>
    <row r="22" spans="1:7" ht="20.25" customHeight="1" x14ac:dyDescent="0.2">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topLeftCell="A16" workbookViewId="0">
      <selection activeCell="B29" sqref="B29"/>
    </sheetView>
  </sheetViews>
  <sheetFormatPr baseColWidth="10" defaultColWidth="9" defaultRowHeight="14" x14ac:dyDescent="0.2"/>
  <cols>
    <col min="1" max="1" width="10.33203125" style="1149" customWidth="1"/>
    <col min="2" max="2" width="18.83203125" style="1127"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7" customWidth="1"/>
    <col min="25" max="25" width="7.1640625" style="1127" customWidth="1"/>
    <col min="26" max="16384" width="9" style="1127"/>
  </cols>
  <sheetData>
    <row r="1" spans="1:23" s="1148" customFormat="1" ht="28" x14ac:dyDescent="0.2">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x14ac:dyDescent="0.2">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x14ac:dyDescent="0.2">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x14ac:dyDescent="0.2">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x14ac:dyDescent="0.2">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x14ac:dyDescent="0.2">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x14ac:dyDescent="0.2">
      <c r="A7" s="8" t="s">
        <v>102</v>
      </c>
      <c r="B7" s="8" t="s">
        <v>103</v>
      </c>
      <c r="C7" s="1461" t="s">
        <v>1689</v>
      </c>
      <c r="F7" s="9" t="s">
        <v>154</v>
      </c>
      <c r="H7" s="9" t="s">
        <v>104</v>
      </c>
      <c r="I7" s="9" t="s">
        <v>105</v>
      </c>
    </row>
    <row r="8" spans="1:23" x14ac:dyDescent="0.2">
      <c r="A8" s="8" t="s">
        <v>106</v>
      </c>
      <c r="B8" s="8" t="s">
        <v>107</v>
      </c>
      <c r="C8" s="1461" t="s">
        <v>1690</v>
      </c>
      <c r="F8" s="9" t="s">
        <v>155</v>
      </c>
      <c r="H8" s="9"/>
      <c r="I8" s="9" t="s">
        <v>108</v>
      </c>
    </row>
    <row r="9" spans="1:23" x14ac:dyDescent="0.2">
      <c r="A9" s="8" t="s">
        <v>109</v>
      </c>
      <c r="B9" s="8" t="s">
        <v>156</v>
      </c>
      <c r="C9" s="1461" t="s">
        <v>1691</v>
      </c>
      <c r="F9" s="9" t="s">
        <v>110</v>
      </c>
      <c r="H9" s="9"/>
    </row>
    <row r="10" spans="1:23" x14ac:dyDescent="0.2">
      <c r="A10" s="8" t="s">
        <v>111</v>
      </c>
      <c r="B10" s="8" t="s">
        <v>157</v>
      </c>
      <c r="C10" s="1461" t="s">
        <v>1692</v>
      </c>
      <c r="F10" s="9" t="s">
        <v>6</v>
      </c>
    </row>
    <row r="11" spans="1:23" x14ac:dyDescent="0.2">
      <c r="A11" s="8" t="s">
        <v>112</v>
      </c>
      <c r="B11" s="8" t="s">
        <v>158</v>
      </c>
      <c r="C11" s="1461" t="s">
        <v>1693</v>
      </c>
    </row>
    <row r="12" spans="1:23" x14ac:dyDescent="0.2">
      <c r="A12" s="8" t="s">
        <v>113</v>
      </c>
      <c r="B12" s="8" t="s">
        <v>159</v>
      </c>
      <c r="C12" s="1461" t="s">
        <v>1694</v>
      </c>
    </row>
    <row r="13" spans="1:23" x14ac:dyDescent="0.2">
      <c r="A13" s="8" t="s">
        <v>114</v>
      </c>
      <c r="B13" s="8" t="s">
        <v>160</v>
      </c>
      <c r="C13" s="1461" t="s">
        <v>1695</v>
      </c>
    </row>
    <row r="14" spans="1:23" x14ac:dyDescent="0.2">
      <c r="A14" s="8" t="s">
        <v>115</v>
      </c>
      <c r="B14" s="8" t="s">
        <v>161</v>
      </c>
      <c r="C14" s="1464" t="s">
        <v>1865</v>
      </c>
    </row>
    <row r="15" spans="1:23" x14ac:dyDescent="0.2">
      <c r="A15" s="8" t="s">
        <v>116</v>
      </c>
      <c r="B15" s="8" t="s">
        <v>1656</v>
      </c>
      <c r="C15" s="1464"/>
    </row>
    <row r="16" spans="1:23" x14ac:dyDescent="0.2">
      <c r="A16" s="8" t="s">
        <v>117</v>
      </c>
      <c r="B16" s="8" t="s">
        <v>1657</v>
      </c>
      <c r="C16" s="1464"/>
    </row>
    <row r="17" spans="1:3" x14ac:dyDescent="0.2">
      <c r="A17" s="8" t="s">
        <v>118</v>
      </c>
      <c r="B17" s="8" t="s">
        <v>1658</v>
      </c>
      <c r="C17" s="1464"/>
    </row>
    <row r="18" spans="1:3" x14ac:dyDescent="0.2">
      <c r="A18" s="8" t="s">
        <v>119</v>
      </c>
      <c r="B18" s="2753" t="s">
        <v>2891</v>
      </c>
      <c r="C18" s="1464"/>
    </row>
    <row r="19" spans="1:3" x14ac:dyDescent="0.2">
      <c r="A19" s="8" t="s">
        <v>120</v>
      </c>
      <c r="B19" s="2753" t="s">
        <v>2898</v>
      </c>
      <c r="C19" s="1464"/>
    </row>
    <row r="20" spans="1:3" x14ac:dyDescent="0.2">
      <c r="A20" s="8" t="s">
        <v>121</v>
      </c>
      <c r="B20" s="2753" t="s">
        <v>2940</v>
      </c>
      <c r="C20" s="1464"/>
    </row>
    <row r="21" spans="1:3" x14ac:dyDescent="0.2">
      <c r="A21" s="8" t="s">
        <v>122</v>
      </c>
      <c r="B21" s="8" t="s">
        <v>3122</v>
      </c>
      <c r="C21" s="1464"/>
    </row>
    <row r="22" spans="1:3" x14ac:dyDescent="0.2">
      <c r="A22" s="8" t="s">
        <v>123</v>
      </c>
      <c r="B22" s="3474" t="s">
        <v>3194</v>
      </c>
      <c r="C22" s="1464"/>
    </row>
    <row r="23" spans="1:3" x14ac:dyDescent="0.2">
      <c r="A23" s="8" t="s">
        <v>124</v>
      </c>
      <c r="B23" s="3474" t="s">
        <v>3195</v>
      </c>
      <c r="C23" s="1464"/>
    </row>
    <row r="24" spans="1:3" x14ac:dyDescent="0.2">
      <c r="A24" s="8" t="s">
        <v>12</v>
      </c>
      <c r="B24" s="3474" t="s">
        <v>3212</v>
      </c>
      <c r="C24" s="1464"/>
    </row>
    <row r="25" spans="1:3" x14ac:dyDescent="0.2">
      <c r="A25" s="8" t="s">
        <v>125</v>
      </c>
      <c r="B25" s="3474" t="s">
        <v>3213</v>
      </c>
      <c r="C25" s="1464"/>
    </row>
    <row r="26" spans="1:3" x14ac:dyDescent="0.2">
      <c r="A26" s="8" t="s">
        <v>126</v>
      </c>
      <c r="B26" s="3474" t="s">
        <v>3214</v>
      </c>
      <c r="C26" s="1464"/>
    </row>
    <row r="27" spans="1:3" x14ac:dyDescent="0.2">
      <c r="A27" s="8" t="s">
        <v>1616</v>
      </c>
      <c r="B27" s="3474" t="s">
        <v>3215</v>
      </c>
      <c r="C27" s="1464"/>
    </row>
    <row r="28" spans="1:3" x14ac:dyDescent="0.2">
      <c r="A28" s="8" t="s">
        <v>1616</v>
      </c>
      <c r="B28" s="2753" t="s">
        <v>3407</v>
      </c>
      <c r="C28" s="1464"/>
    </row>
    <row r="29" spans="1:3" x14ac:dyDescent="0.2">
      <c r="A29" s="8" t="s">
        <v>1616</v>
      </c>
      <c r="B29" s="8" t="s">
        <v>1616</v>
      </c>
      <c r="C29" s="1464"/>
    </row>
    <row r="30" spans="1:3" x14ac:dyDescent="0.2">
      <c r="A30" s="8" t="s">
        <v>1616</v>
      </c>
      <c r="B30" s="8" t="s">
        <v>1616</v>
      </c>
      <c r="C30" s="1464"/>
    </row>
    <row r="31" spans="1:3" x14ac:dyDescent="0.2">
      <c r="A31" s="8" t="s">
        <v>1616</v>
      </c>
      <c r="B31" s="8" t="s">
        <v>1616</v>
      </c>
      <c r="C31" s="1464"/>
    </row>
    <row r="32" spans="1:3" x14ac:dyDescent="0.2">
      <c r="A32" s="8" t="s">
        <v>1616</v>
      </c>
      <c r="B32" s="8" t="s">
        <v>1616</v>
      </c>
      <c r="C32" s="1464"/>
    </row>
    <row r="33" spans="1:3" x14ac:dyDescent="0.2">
      <c r="A33" s="8" t="s">
        <v>1616</v>
      </c>
      <c r="B33" s="8" t="s">
        <v>1616</v>
      </c>
      <c r="C33" s="1464"/>
    </row>
    <row r="34" spans="1:3" x14ac:dyDescent="0.2">
      <c r="A34" s="8" t="s">
        <v>1616</v>
      </c>
      <c r="B34" s="8" t="s">
        <v>1616</v>
      </c>
      <c r="C34" s="1464"/>
    </row>
    <row r="35" spans="1:3" x14ac:dyDescent="0.2">
      <c r="A35" s="8" t="s">
        <v>1616</v>
      </c>
      <c r="B35" s="8" t="s">
        <v>1616</v>
      </c>
      <c r="C35" s="1464"/>
    </row>
    <row r="36" spans="1:3" x14ac:dyDescent="0.2">
      <c r="A36" s="8" t="s">
        <v>1616</v>
      </c>
      <c r="B36" s="8" t="s">
        <v>1616</v>
      </c>
      <c r="C36" s="1464"/>
    </row>
    <row r="37" spans="1:3" x14ac:dyDescent="0.2">
      <c r="A37" s="8" t="s">
        <v>1616</v>
      </c>
      <c r="B37" s="8" t="s">
        <v>1616</v>
      </c>
      <c r="C37" s="1464"/>
    </row>
    <row r="38" spans="1:3" x14ac:dyDescent="0.2">
      <c r="A38" s="8" t="s">
        <v>1616</v>
      </c>
      <c r="B38" s="8" t="s">
        <v>1616</v>
      </c>
      <c r="C38" s="1464"/>
    </row>
    <row r="39" spans="1:3" x14ac:dyDescent="0.2">
      <c r="A39" s="8" t="s">
        <v>1616</v>
      </c>
      <c r="B39" s="8" t="s">
        <v>1616</v>
      </c>
      <c r="C39" s="1464"/>
    </row>
    <row r="40" spans="1:3" x14ac:dyDescent="0.2">
      <c r="A40" s="8" t="s">
        <v>1616</v>
      </c>
      <c r="B40" s="8" t="s">
        <v>1616</v>
      </c>
      <c r="C40" s="1464"/>
    </row>
    <row r="41" spans="1:3" x14ac:dyDescent="0.2">
      <c r="A41" s="8" t="s">
        <v>1616</v>
      </c>
      <c r="B41" s="8" t="s">
        <v>1616</v>
      </c>
      <c r="C41" s="1464"/>
    </row>
    <row r="42" spans="1:3" x14ac:dyDescent="0.2">
      <c r="A42" s="8" t="s">
        <v>1616</v>
      </c>
      <c r="B42" s="8" t="s">
        <v>1616</v>
      </c>
      <c r="C42" s="1464"/>
    </row>
    <row r="43" spans="1:3" x14ac:dyDescent="0.2">
      <c r="A43" s="8" t="s">
        <v>1616</v>
      </c>
      <c r="B43" s="8" t="s">
        <v>1616</v>
      </c>
      <c r="C43" s="1464"/>
    </row>
    <row r="44" spans="1:3" x14ac:dyDescent="0.2">
      <c r="A44" s="8" t="s">
        <v>1616</v>
      </c>
      <c r="B44" s="8" t="s">
        <v>1616</v>
      </c>
      <c r="C44" s="1464"/>
    </row>
    <row r="45" spans="1:3" x14ac:dyDescent="0.2">
      <c r="A45" s="8" t="s">
        <v>1616</v>
      </c>
      <c r="B45" s="8" t="s">
        <v>1616</v>
      </c>
      <c r="C45" s="1464"/>
    </row>
    <row r="46" spans="1:3" x14ac:dyDescent="0.2">
      <c r="A46" s="8" t="s">
        <v>1616</v>
      </c>
      <c r="B46" s="8" t="s">
        <v>1616</v>
      </c>
      <c r="C46" s="1464"/>
    </row>
    <row r="47" spans="1:3" x14ac:dyDescent="0.2">
      <c r="A47" s="8" t="s">
        <v>1616</v>
      </c>
      <c r="B47" s="8" t="s">
        <v>1616</v>
      </c>
      <c r="C47" s="1464"/>
    </row>
    <row r="48" spans="1:3" x14ac:dyDescent="0.2">
      <c r="A48" s="8" t="s">
        <v>1616</v>
      </c>
      <c r="B48" s="8" t="s">
        <v>1616</v>
      </c>
      <c r="C48" s="1464"/>
    </row>
    <row r="49" spans="1:5" x14ac:dyDescent="0.2">
      <c r="A49" s="8" t="s">
        <v>1616</v>
      </c>
      <c r="B49" s="8" t="s">
        <v>1616</v>
      </c>
      <c r="C49" s="1464"/>
    </row>
    <row r="50" spans="1:5" x14ac:dyDescent="0.2">
      <c r="A50" s="8" t="s">
        <v>1616</v>
      </c>
      <c r="B50" s="8" t="s">
        <v>1616</v>
      </c>
      <c r="C50" s="1464"/>
    </row>
    <row r="51" spans="1:5" x14ac:dyDescent="0.2">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x14ac:dyDescent="0.2">
      <c r="A52" s="1653" t="s">
        <v>1953</v>
      </c>
      <c r="B52" s="1656" t="s">
        <v>1954</v>
      </c>
      <c r="C52" s="1654" t="s">
        <v>1955</v>
      </c>
      <c r="D52" s="1654" t="s">
        <v>1956</v>
      </c>
      <c r="E52" s="1655"/>
    </row>
    <row r="53" spans="1:5" x14ac:dyDescent="0.2">
      <c r="A53" s="3643"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c r="D53" s="1655"/>
      <c r="E53" s="1655"/>
    </row>
    <row r="54" spans="1:5" x14ac:dyDescent="0.2">
      <c r="A54" s="3643"/>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x14ac:dyDescent="0.2">
      <c r="A55" s="3643"/>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x14ac:dyDescent="0.2">
      <c r="A56" s="3643"/>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x14ac:dyDescent="0.2">
      <c r="A57" s="3643"/>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x14ac:dyDescent="0.2">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权属文件</vt:lpstr>
      <vt:lpstr>面积表</vt:lpstr>
      <vt:lpstr>结果表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2017-03-09T08:11:21Z</cp:lastPrinted>
  <dcterms:created xsi:type="dcterms:W3CDTF">2015-07-13T07:17:23Z</dcterms:created>
  <dcterms:modified xsi:type="dcterms:W3CDTF">2022-02-14T02:15:28Z</dcterms:modified>
</cp:coreProperties>
</file>