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5EAA20F9-A572-4944-BB65-0D218BD5C2E9}" xr6:coauthVersionLast="47" xr6:coauthVersionMax="47" xr10:uidLastSave="{00000000-0000-0000-0000-000000000000}"/>
  <bookViews>
    <workbookView xWindow="0" yWindow="0" windowWidth="10800" windowHeight="12900" tabRatio="697" firstSheet="2" activeTab="3" xr2:uid="{00000000-000D-0000-FFFF-FFFF00000000}"/>
  </bookViews>
  <sheets>
    <sheet name="成本（静态） (2)" sheetId="30" state="hidden" r:id="rId1"/>
    <sheet name="成本（静态）新" sheetId="5" state="hidden" r:id="rId2"/>
    <sheet name="房源表" sheetId="45" r:id="rId3"/>
    <sheet name="比较法-住宅" sheetId="1" r:id="rId4"/>
    <sheet name="资料" sheetId="47" r:id="rId5"/>
    <sheet name="林肯公寓" sheetId="6" state="hidden" r:id="rId6"/>
    <sheet name="君安公寓" sheetId="10" state="hidden" r:id="rId7"/>
    <sheet name="易居公寓" sheetId="11" state="hidden" r:id="rId8"/>
    <sheet name="中指数据" sheetId="33" state="hidden" r:id="rId9"/>
    <sheet name="城研数据" sheetId="31" state="hidden" r:id="rId10"/>
    <sheet name="比较法-车位" sheetId="43" state="hidden" r:id="rId11"/>
    <sheet name="中指-北七家" sheetId="25" state="hidden" r:id="rId12"/>
    <sheet name="中指-昌平" sheetId="24" state="hidden" r:id="rId13"/>
    <sheet name="城研" sheetId="15" state="hidden" r:id="rId14"/>
    <sheet name="6号楼" sheetId="36" state="hidden" r:id="rId15"/>
    <sheet name="5号楼" sheetId="37" state="hidden" r:id="rId16"/>
    <sheet name="4号楼" sheetId="38" state="hidden" r:id="rId17"/>
    <sheet name="2号楼" sheetId="40" state="hidden" r:id="rId18"/>
    <sheet name="案例" sheetId="46" r:id="rId19"/>
    <sheet name="系统读取表" sheetId="4" r:id="rId20"/>
    <sheet name="明细表330" sheetId="27" state="hidden" r:id="rId21"/>
  </sheets>
  <externalReferences>
    <externalReference r:id="rId22"/>
    <externalReference r:id="rId23"/>
  </externalReferences>
  <definedNames>
    <definedName name="_xlnm._FilterDatabase" localSheetId="14" hidden="1">'6号楼'!$A$1:$N$641</definedName>
    <definedName name="_xlnm._FilterDatabase" localSheetId="10" hidden="1">'比较法-车位'!$A$1:$L$39</definedName>
    <definedName name="_xlnm._FilterDatabase" localSheetId="2" hidden="1">房源表!$B$2:$D$2</definedName>
    <definedName name="_xlnm._FilterDatabase" localSheetId="5" hidden="1">林肯公寓!$L$1:$L$51</definedName>
    <definedName name="_xlnm._FilterDatabase" localSheetId="20" hidden="1">明细表330!$A$2:$N$332</definedName>
    <definedName name="_xlnm._FilterDatabase" localSheetId="8" hidden="1">中指数据!$A$1:$A$102</definedName>
    <definedName name="_xlnm.Print_Area" localSheetId="10">'比较法-车位'!$A$1:$K$44,'比较法-车位'!$A$47:$M$102</definedName>
    <definedName name="办公层高">'[1]比较法-办公'!$B$119:$M$119</definedName>
    <definedName name="办公朝向">'[1]比较法-办公'!$B$91:$M$91</definedName>
    <definedName name="办公道路级别">'[1]比较法-办公'!$B$87:$M$87</definedName>
    <definedName name="办公公共部分装修">'[1]比较法-办公'!$B$108:$M$108</definedName>
    <definedName name="办公基础设施水平">'[1]比较法-办公'!$B$117:$M$117</definedName>
    <definedName name="办公集聚程度">[1]定义!$M$1:$M$6</definedName>
    <definedName name="办公建筑结构">'[1]比较法-办公'!$B$106:$M$106</definedName>
    <definedName name="办公建筑类型">'[1]比较法-办公'!$B$101:$M$101</definedName>
    <definedName name="办公交易情况">'[1]比较法-办公'!$A$62:$M$62</definedName>
    <definedName name="办公楼层">'[1]比较法-办公'!$B$89:$M$89</definedName>
    <definedName name="办公内部装修">'[1]比较法-办公'!$B$123:$M$123</definedName>
    <definedName name="办公物业管理">'[1]比较法-办公'!$B$115:$M$115</definedName>
    <definedName name="办公用途">'[1]比较法-办公'!$B$64:$M$64</definedName>
    <definedName name="仓储公共部分装修">'[1]比较法-仓储'!$B$77:$M$77</definedName>
    <definedName name="仓储交易情况">'[1]比较法-仓储'!$A$49:$M$49</definedName>
    <definedName name="仓储楼层">'[1]比较法-仓储'!$B$69:$M$69</definedName>
    <definedName name="仓储物业等级">'[1]比较法-仓储'!$B$82:$M$82</definedName>
    <definedName name="仓储用途">'[1]比较法-仓储'!$B$51:$M$51</definedName>
    <definedName name="产业集聚程度">[1]定义!$N$1:$N$6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'[1]数据-取费表'!$A$53:$A$63</definedName>
    <definedName name="单价内涵">[1]定义!$V$1:$V$3</definedName>
    <definedName name="单元" localSheetId="0">#REF!</definedName>
    <definedName name="单元">#REF!</definedName>
    <definedName name="地类判定">[1]定义!$H$1:$H$9</definedName>
    <definedName name="二级分类">[1]修正!$C$19:$C$51</definedName>
    <definedName name="法定最高年限">[1]定义!$G$1:$G$6</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[2]楼层测算!$N$2:$N$9</definedName>
    <definedName name="房屋朝向">[2]楼层测算!$A$117:$A$126</definedName>
    <definedName name="房屋装修">[2]楼层测算!$K$2:$K$5</definedName>
    <definedName name="工业公共部分装修">'[1]比较法-工业'!$B$95:$M$95</definedName>
    <definedName name="工业基础设施水平">'[1]比较法-工业'!$B$102:$M$102</definedName>
    <definedName name="工业建筑结构">'[1]比较法-工业'!$B$93:$M$93</definedName>
    <definedName name="工业建筑类型">'[1]比较法-工业'!$B$88:$M$88</definedName>
    <definedName name="工业交易情况">'[1]比较法-工业'!$A$55:$M$55</definedName>
    <definedName name="工业内部装修">'[1]比较法-工业'!$B$104:$M$104</definedName>
    <definedName name="工业物业管理">'[1]比较法-工业'!$B$100:$M$100</definedName>
    <definedName name="工业用途">'[1]比较法-工业'!$B$57:$M$57</definedName>
    <definedName name="公共配套设施">[1]定义!$Q$1:$Q$6</definedName>
    <definedName name="估价范围判定">[1]定义!$D$1:$D$4</definedName>
    <definedName name="估价方法">[1]定义!$B$1:$B$50</definedName>
    <definedName name="环境">[1]定义!$S$1:$S$6</definedName>
    <definedName name="基础设施水平">[1]定义!$R$1:$R$6</definedName>
    <definedName name="价值类型2">[1]定义!$B$54:$B$56</definedName>
    <definedName name="交通便捷度">[1]定义!$O$1:$O$6</definedName>
    <definedName name="教委" localSheetId="0">#REF!</definedName>
    <definedName name="教委">#REF!</definedName>
    <definedName name="居住社区成熟度">[1]定义!$K$1:$K$6</definedName>
    <definedName name="扣缴日期" localSheetId="0">#REF!</definedName>
    <definedName name="扣缴日期">#REF!</definedName>
    <definedName name="类别">[1]定义!$J$1:$J$3</definedName>
    <definedName name="临街状况">[1]定义!$T$1:$T$5</definedName>
    <definedName name="楼栋" localSheetId="0">#REF!</definedName>
    <definedName name="楼栋">#REF!</definedName>
    <definedName name="楼号" localSheetId="0">#REF!</definedName>
    <definedName name="楼号">#REF!</definedName>
    <definedName name="内部装修维护情况">[1]定义!$U$1:$U$6</definedName>
    <definedName name="七通一平">[1]修正!$A$8:$A$16</definedName>
    <definedName name="区域成熟度" localSheetId="0">#REF!</definedName>
    <definedName name="区域成熟度" localSheetId="1">#REF!</definedName>
    <definedName name="区域成熟度" localSheetId="6">#REF!</definedName>
    <definedName name="区域成熟度" localSheetId="5">#REF!</definedName>
    <definedName name="区域成熟度" localSheetId="7">#REF!</definedName>
    <definedName name="区域成熟度">#REF!</definedName>
    <definedName name="区域土地利用方向">[1]定义!$P$1:$P$6</definedName>
    <definedName name="商业层高">'[1]比较法-商业'!$B$116:$M$116</definedName>
    <definedName name="商业繁华度">[1]定义!$L$1:$L$6</definedName>
    <definedName name="商业公共部分装修">'[1]比较法-商业'!$B$107:$M$107</definedName>
    <definedName name="商业基础设施水平">'[1]比较法-商业'!$B$112:$M$112</definedName>
    <definedName name="商业建筑结构">'[1]比较法-商业'!$B$105:$M$105</definedName>
    <definedName name="商业交易情况">'[1]比较法-商业'!$A$61:$M$61</definedName>
    <definedName name="商业街名称">[1]修正!$C$71:$C$138</definedName>
    <definedName name="商业进深比">'[1]比较法-商业'!$B$120:$M$120</definedName>
    <definedName name="商业类型">'[1]比较法-商业'!$B$100:$M$100</definedName>
    <definedName name="商业临街状况">'[1]比较法-商业'!$B$86:$M$86</definedName>
    <definedName name="商业楼层">'[1]比较法-商业'!$B$92:$M$92</definedName>
    <definedName name="商业内部装修">'[1]比较法-商业'!$B$122:$M$122</definedName>
    <definedName name="商业人流量">'[1]比较法-商业'!$B$90:$M$90</definedName>
    <definedName name="商业业态">'[1]比较法-商业'!$B$114:$M$114</definedName>
    <definedName name="商业用途">'[1]比较法-商业'!$B$63:$M$63</definedName>
    <definedName name="身份证号码" localSheetId="0">#REF!</definedName>
    <definedName name="身份证号码">#REF!</definedName>
    <definedName name="是否封闭">'[1]比较法-仓储'!$B$89:$M$89</definedName>
    <definedName name="是否直接入户">'比较法-车位'!$B$95:$M$95</definedName>
    <definedName name="所在楼层">[2]楼层测算!$L$2:$L$6</definedName>
    <definedName name="套工道路等级">'[1]土地比较法-工业'!$B$97:$M$97</definedName>
    <definedName name="套工地质条件">'[1]土地比较法-工业'!$B$114:$M$114</definedName>
    <definedName name="套工交易情况">'[1]土地比较法-住宅、综合'!$A$72:$M$72</definedName>
    <definedName name="套工土地级别">'[1]土地比较法-工业'!$B$99:$M$99</definedName>
    <definedName name="套工用途">'[1]土地比较法-工业'!$B$70:$M$70</definedName>
    <definedName name="套工宗地开发程度">'[1]土地比较法-工业'!$B$112:$M$112</definedName>
    <definedName name="套工宗地形状">'[1]土地比较法-工业'!$B$110:$M$110</definedName>
    <definedName name="套综道路等级">'[1]土地比较法-住宅、综合'!$B$105:$M$105</definedName>
    <definedName name="套综工程地质条件">'[1]土地比较法-住宅、综合'!$B$124:$M$124</definedName>
    <definedName name="套综交易情况">'[1]土地比较法-住宅、综合'!$A$72:$M$72</definedName>
    <definedName name="套综临街宽度及深度">'[1]土地比较法-住宅、综合'!$B$120:$M$120</definedName>
    <definedName name="套综土地级别">'[1]土地比较法-住宅、综合'!$B$107:$M$107</definedName>
    <definedName name="套综用途">'[1]土地比较法-住宅、综合'!$B$74:$M$74</definedName>
    <definedName name="套综宗地内开发程度">'[1]土地比较法-住宅、综合'!$B$122:$M$122</definedName>
    <definedName name="套综宗地形状">'[1]土地比较法-住宅、综合'!$B$118:$M$118</definedName>
    <definedName name="土地级别">[1]定义!$C$1:$C$14</definedName>
    <definedName name="位置">[1]定义!$E$2:$E$4</definedName>
    <definedName name="五等判定">[1]定义!$W$1:$W$6</definedName>
    <definedName name="项目类型">'[1]数据-汇总表'!$C$17:$C$26</definedName>
    <definedName name="写字楼等级">'[1]比较法-办公'!$B$113:$M$113</definedName>
    <definedName name="一修多修正项2">[1]典型户型修正!$5:$5</definedName>
    <definedName name="一修多修正项3">[1]典型户型修正!$7:$7</definedName>
    <definedName name="一修多修正项4">[1]典型户型修正!$9:$9</definedName>
    <definedName name="一修多修正项5">[1]典型户型修正!$11:$11</definedName>
    <definedName name="一修多修正项6">[1]典型户型修正!$13:$13</definedName>
    <definedName name="一修多修正项7">[1]典型户型修正!$15:$15</definedName>
    <definedName name="一修多修正项8">[1]典型户型修正!$17:$17</definedName>
    <definedName name="用途明细">[1]定义!$A$1:$A$50</definedName>
    <definedName name="有无电梯">'[1]比较法-仓储'!$B$84:$M$84</definedName>
    <definedName name="主用途">[1]定义!$F$1:$F$12</definedName>
    <definedName name="住宅朝向">'[1]比较法-住宅'!$B$88:$M$88</definedName>
    <definedName name="住宅房型">'[1]比较法-住宅'!$B$118:$M$118</definedName>
    <definedName name="住宅公共部分装修">'[1]比较法-住宅'!$B$109:$M$109</definedName>
    <definedName name="住宅基础设施水平">'[1]比较法-住宅'!$B$116:$M$116</definedName>
    <definedName name="住宅建筑结构">'[1]比较法-住宅'!$B$105:$M$105</definedName>
    <definedName name="住宅建筑类型">'[1]比较法-住宅'!$B$100:$M$100</definedName>
    <definedName name="住宅建筑品质">'[1]比较法-住宅'!$B$107:$M$107</definedName>
    <definedName name="住宅交易情况">'[1]比较法-住宅'!$A$61:$M$61</definedName>
    <definedName name="住宅楼层">'[1]比较法-住宅'!$B$86:$M$86</definedName>
    <definedName name="住宅内部装修">'[1]比较法-住宅'!$B$122:$M$122</definedName>
    <definedName name="住宅物业管理">'[1]比较法-住宅'!$B$114:$M$114</definedName>
    <definedName name="住宅用途">'[1]比较法-住宅'!$B$63:$M$63</definedName>
    <definedName name="注册房地产估价师">[1]估价师及机构信息!$A$3:$A$16</definedName>
    <definedName name="租户名称" localSheetId="0">#REF!</definedName>
    <definedName name="租户名称">#REF!</definedName>
    <definedName name="租户银行账户" localSheetId="0">#REF!</definedName>
    <definedName name="租户银行账户">#REF!</definedName>
  </definedNames>
  <calcPr calcId="18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E20" i="1" l="1"/>
  <c r="O20" i="1"/>
  <c r="J26" i="1"/>
  <c r="H26" i="1"/>
  <c r="I5" i="1"/>
  <c r="G5" i="1"/>
  <c r="E5" i="1"/>
  <c r="W20" i="1"/>
  <c r="W21" i="1"/>
  <c r="W19" i="1"/>
  <c r="T21" i="1"/>
  <c r="T20" i="1"/>
  <c r="T19" i="1"/>
  <c r="J5" i="45"/>
  <c r="J4" i="45"/>
  <c r="J3" i="45"/>
  <c r="F6" i="45"/>
  <c r="C74" i="45"/>
  <c r="B1" i="4" s="1"/>
  <c r="Q39" i="1"/>
  <c r="Q38" i="1"/>
  <c r="O39" i="1"/>
  <c r="O38" i="1"/>
  <c r="S20" i="1"/>
  <c r="S21" i="1"/>
  <c r="S19" i="1"/>
  <c r="C25" i="1"/>
  <c r="H3" i="45"/>
  <c r="O21" i="1"/>
  <c r="I20" i="1" s="1"/>
  <c r="N21" i="1"/>
  <c r="G20" i="1"/>
  <c r="N20" i="1"/>
  <c r="N19" i="1"/>
  <c r="Q21" i="1"/>
  <c r="I25" i="1" s="1"/>
  <c r="Q20" i="1"/>
  <c r="G25" i="1" s="1"/>
  <c r="Q19" i="1"/>
  <c r="E25" i="1" s="1"/>
  <c r="P21" i="1"/>
  <c r="I17" i="1" s="1"/>
  <c r="P20" i="1"/>
  <c r="G17" i="1" s="1"/>
  <c r="P19" i="1"/>
  <c r="E17" i="1" s="1"/>
  <c r="M21" i="1"/>
  <c r="I23" i="1" s="1"/>
  <c r="M20" i="1"/>
  <c r="G23" i="1" s="1"/>
  <c r="M19" i="1"/>
  <c r="E23" i="1" s="1"/>
  <c r="I4" i="1"/>
  <c r="G4" i="1"/>
  <c r="E4" i="1"/>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H4" i="45" l="1"/>
  <c r="P15" i="46"/>
  <c r="P16" i="46"/>
  <c r="P17" i="46"/>
  <c r="P18" i="46"/>
  <c r="P19" i="46"/>
  <c r="P20" i="46"/>
  <c r="P21" i="46"/>
  <c r="P22" i="46"/>
  <c r="P23" i="46"/>
  <c r="P14" i="46"/>
  <c r="D74" i="45" l="1"/>
  <c r="E35" i="1"/>
  <c r="H27" i="1" l="1"/>
  <c r="I41" i="1"/>
  <c r="G41" i="1"/>
  <c r="E41" i="1"/>
  <c r="C41" i="1"/>
  <c r="J27" i="1" l="1"/>
  <c r="J21" i="1"/>
  <c r="H21" i="1"/>
  <c r="G29" i="43" l="1"/>
  <c r="E29" i="43"/>
  <c r="E31" i="43"/>
  <c r="I5" i="43"/>
  <c r="G5" i="43"/>
  <c r="E5" i="43"/>
  <c r="I37" i="43"/>
  <c r="G37" i="43"/>
  <c r="T37" i="43" s="1"/>
  <c r="E37" i="43"/>
  <c r="C7" i="43"/>
  <c r="C48" i="43" s="1"/>
  <c r="B101" i="43"/>
  <c r="B99" i="43"/>
  <c r="B97" i="43"/>
  <c r="D96" i="43"/>
  <c r="E96" i="43" s="1"/>
  <c r="F96" i="43" s="1"/>
  <c r="G96" i="43" s="1"/>
  <c r="E94" i="43"/>
  <c r="F94" i="43" s="1"/>
  <c r="G94" i="43" s="1"/>
  <c r="H94" i="43" s="1"/>
  <c r="I94" i="43" s="1"/>
  <c r="J94" i="43" s="1"/>
  <c r="K94" i="43" s="1"/>
  <c r="L94" i="43" s="1"/>
  <c r="M94" i="43" s="1"/>
  <c r="D94" i="43"/>
  <c r="M90" i="43"/>
  <c r="L90" i="43"/>
  <c r="K90" i="43"/>
  <c r="J90" i="43"/>
  <c r="I90" i="43"/>
  <c r="H90" i="43"/>
  <c r="G90" i="43"/>
  <c r="F90" i="43"/>
  <c r="E90" i="43"/>
  <c r="D90" i="43"/>
  <c r="C90" i="43"/>
  <c r="D89" i="43"/>
  <c r="E89" i="43" s="1"/>
  <c r="F89" i="43" s="1"/>
  <c r="G89" i="43" s="1"/>
  <c r="H89" i="43" s="1"/>
  <c r="I89" i="43" s="1"/>
  <c r="J89" i="43" s="1"/>
  <c r="K89" i="43" s="1"/>
  <c r="L89" i="43" s="1"/>
  <c r="M89" i="43" s="1"/>
  <c r="D87" i="43"/>
  <c r="E87" i="43" s="1"/>
  <c r="G85" i="43"/>
  <c r="F85" i="43"/>
  <c r="E85" i="43"/>
  <c r="D85" i="43"/>
  <c r="C85" i="43"/>
  <c r="D84" i="43"/>
  <c r="E84" i="43" s="1"/>
  <c r="F84" i="43" s="1"/>
  <c r="G84" i="43" s="1"/>
  <c r="H84" i="43" s="1"/>
  <c r="I84" i="43" s="1"/>
  <c r="J84" i="43" s="1"/>
  <c r="K84" i="43" s="1"/>
  <c r="L84" i="43" s="1"/>
  <c r="M84" i="43" s="1"/>
  <c r="E80" i="43"/>
  <c r="F80" i="43" s="1"/>
  <c r="G80" i="43" s="1"/>
  <c r="H80" i="43" s="1"/>
  <c r="I80" i="43" s="1"/>
  <c r="J80" i="43" s="1"/>
  <c r="K80" i="43" s="1"/>
  <c r="L80" i="43" s="1"/>
  <c r="M80" i="43" s="1"/>
  <c r="D80" i="43"/>
  <c r="B77" i="43"/>
  <c r="B75" i="43"/>
  <c r="B73" i="43"/>
  <c r="D72" i="43"/>
  <c r="E72" i="43" s="1"/>
  <c r="F72" i="43" s="1"/>
  <c r="G72" i="43" s="1"/>
  <c r="D70" i="43"/>
  <c r="E70" i="43" s="1"/>
  <c r="F70" i="43" s="1"/>
  <c r="G70" i="43" s="1"/>
  <c r="E68" i="43"/>
  <c r="F68" i="43" s="1"/>
  <c r="G68" i="43" s="1"/>
  <c r="D68" i="43"/>
  <c r="E66" i="43"/>
  <c r="F66" i="43" s="1"/>
  <c r="G66" i="43" s="1"/>
  <c r="D66" i="43"/>
  <c r="E64" i="43"/>
  <c r="F64" i="43" s="1"/>
  <c r="G64" i="43" s="1"/>
  <c r="D64" i="43"/>
  <c r="B61" i="43"/>
  <c r="B59" i="43"/>
  <c r="B57" i="43"/>
  <c r="J11" i="43" s="1"/>
  <c r="AC11" i="43" s="1"/>
  <c r="C53" i="43"/>
  <c r="J9" i="43" s="1"/>
  <c r="AC9" i="43" s="1"/>
  <c r="P39" i="43"/>
  <c r="P38" i="43"/>
  <c r="K38" i="43"/>
  <c r="B38" i="43"/>
  <c r="V37" i="43"/>
  <c r="R37" i="43"/>
  <c r="P37" i="43"/>
  <c r="Q36" i="43"/>
  <c r="Z36" i="43" s="1"/>
  <c r="J36" i="43"/>
  <c r="AC36" i="43" s="1"/>
  <c r="H36" i="43"/>
  <c r="AB36" i="43" s="1"/>
  <c r="F36" i="43"/>
  <c r="AA36" i="43" s="1"/>
  <c r="Q35" i="43"/>
  <c r="Z35" i="43" s="1"/>
  <c r="J35" i="43"/>
  <c r="AC35" i="43" s="1"/>
  <c r="H35" i="43"/>
  <c r="AB35" i="43" s="1"/>
  <c r="F35" i="43"/>
  <c r="AA35" i="43" s="1"/>
  <c r="Q34" i="43"/>
  <c r="Z34" i="43" s="1"/>
  <c r="J34" i="43"/>
  <c r="AC34" i="43" s="1"/>
  <c r="H34" i="43"/>
  <c r="AB34" i="43" s="1"/>
  <c r="F34" i="43"/>
  <c r="AA34" i="43" s="1"/>
  <c r="Q33" i="43"/>
  <c r="Z33" i="43" s="1"/>
  <c r="J33" i="43"/>
  <c r="AC33" i="43" s="1"/>
  <c r="H33" i="43"/>
  <c r="AB33" i="43" s="1"/>
  <c r="F33" i="43"/>
  <c r="AA33" i="43" s="1"/>
  <c r="Q32" i="43"/>
  <c r="Z32" i="43" s="1"/>
  <c r="J32" i="43"/>
  <c r="AC32" i="43" s="1"/>
  <c r="H32" i="43"/>
  <c r="AB32" i="43" s="1"/>
  <c r="F32" i="43"/>
  <c r="AA32" i="43" s="1"/>
  <c r="Q31" i="43"/>
  <c r="Z31" i="43" s="1"/>
  <c r="J31" i="43"/>
  <c r="Q30" i="43"/>
  <c r="Z30" i="43" s="1"/>
  <c r="J30" i="43"/>
  <c r="AC30" i="43" s="1"/>
  <c r="H30" i="43"/>
  <c r="AB30" i="43" s="1"/>
  <c r="F30" i="43"/>
  <c r="AA30" i="43" s="1"/>
  <c r="Q29" i="43"/>
  <c r="Z29" i="43" s="1"/>
  <c r="Q28" i="43"/>
  <c r="Z28" i="43" s="1"/>
  <c r="J28" i="43"/>
  <c r="AC28" i="43" s="1"/>
  <c r="H28" i="43"/>
  <c r="AB28" i="43" s="1"/>
  <c r="F28" i="43"/>
  <c r="AA28" i="43" s="1"/>
  <c r="Q27" i="43"/>
  <c r="Z27" i="43" s="1"/>
  <c r="J27" i="43"/>
  <c r="AC27" i="43" s="1"/>
  <c r="H27" i="43"/>
  <c r="AB27" i="43" s="1"/>
  <c r="F27" i="43"/>
  <c r="AA27" i="43" s="1"/>
  <c r="Q26" i="43"/>
  <c r="Z26" i="43" s="1"/>
  <c r="C26" i="43"/>
  <c r="Q25" i="43"/>
  <c r="Z25" i="43" s="1"/>
  <c r="J25" i="43"/>
  <c r="AC25" i="43" s="1"/>
  <c r="H25" i="43"/>
  <c r="AB25" i="43" s="1"/>
  <c r="F25" i="43"/>
  <c r="AA25" i="43" s="1"/>
  <c r="Q24" i="43"/>
  <c r="Z24" i="43" s="1"/>
  <c r="J24" i="43"/>
  <c r="W24" i="43" s="1"/>
  <c r="H24" i="43"/>
  <c r="AB24" i="43" s="1"/>
  <c r="F24" i="43"/>
  <c r="AA24" i="43" s="1"/>
  <c r="U23" i="43"/>
  <c r="Q23" i="43"/>
  <c r="Z23" i="43" s="1"/>
  <c r="J23" i="43"/>
  <c r="AC23" i="43" s="1"/>
  <c r="H23" i="43"/>
  <c r="AB23" i="43" s="1"/>
  <c r="F23" i="43"/>
  <c r="AA23" i="43" s="1"/>
  <c r="Q22" i="43"/>
  <c r="Z22" i="43" s="1"/>
  <c r="J22" i="43"/>
  <c r="AC22" i="43" s="1"/>
  <c r="H22" i="43"/>
  <c r="AB22" i="43" s="1"/>
  <c r="F22" i="43"/>
  <c r="S22" i="43" s="1"/>
  <c r="Q20" i="43"/>
  <c r="Z20" i="43" s="1"/>
  <c r="J20" i="43"/>
  <c r="AC20" i="43" s="1"/>
  <c r="H20" i="43"/>
  <c r="AB20" i="43" s="1"/>
  <c r="F20" i="43"/>
  <c r="AA20" i="43" s="1"/>
  <c r="Z18" i="43"/>
  <c r="Q18" i="43"/>
  <c r="J18" i="43"/>
  <c r="AC18" i="43" s="1"/>
  <c r="H18" i="43"/>
  <c r="AB18" i="43" s="1"/>
  <c r="F18" i="43"/>
  <c r="AA18" i="43" s="1"/>
  <c r="C18" i="43"/>
  <c r="Q16" i="43"/>
  <c r="Z16" i="43" s="1"/>
  <c r="J16" i="43"/>
  <c r="AC16" i="43" s="1"/>
  <c r="H16" i="43"/>
  <c r="AB16" i="43" s="1"/>
  <c r="F16" i="43"/>
  <c r="AA16" i="43" s="1"/>
  <c r="Z14" i="43"/>
  <c r="Q14" i="43"/>
  <c r="J14" i="43"/>
  <c r="AC14" i="43" s="1"/>
  <c r="H14" i="43"/>
  <c r="AB14" i="43" s="1"/>
  <c r="F14" i="43"/>
  <c r="AA14" i="43" s="1"/>
  <c r="Q13" i="43"/>
  <c r="Z13" i="43" s="1"/>
  <c r="J13" i="43"/>
  <c r="AC13" i="43" s="1"/>
  <c r="H13" i="43"/>
  <c r="AB13" i="43" s="1"/>
  <c r="F13" i="43"/>
  <c r="AA13" i="43" s="1"/>
  <c r="AC12" i="43"/>
  <c r="W12" i="43"/>
  <c r="Q12" i="43"/>
  <c r="Z12" i="43" s="1"/>
  <c r="J12" i="43"/>
  <c r="H12" i="43"/>
  <c r="AB12" i="43" s="1"/>
  <c r="F12" i="43"/>
  <c r="AA12" i="43" s="1"/>
  <c r="Q11" i="43"/>
  <c r="Z11" i="43" s="1"/>
  <c r="H11" i="43"/>
  <c r="AB11" i="43" s="1"/>
  <c r="F11" i="43"/>
  <c r="AA11" i="43" s="1"/>
  <c r="Q10" i="43"/>
  <c r="Z10" i="43" s="1"/>
  <c r="J10" i="43"/>
  <c r="AC10" i="43" s="1"/>
  <c r="H10" i="43"/>
  <c r="AB10" i="43" s="1"/>
  <c r="F10" i="43"/>
  <c r="S10" i="43" s="1"/>
  <c r="Q9" i="43"/>
  <c r="Z9" i="43" s="1"/>
  <c r="J8" i="43"/>
  <c r="W8" i="43" s="1"/>
  <c r="H8" i="43"/>
  <c r="AB8" i="43" s="1"/>
  <c r="F8" i="43"/>
  <c r="F3" i="43"/>
  <c r="D3" i="43"/>
  <c r="B2" i="43"/>
  <c r="D2" i="43"/>
  <c r="I44" i="43" l="1"/>
  <c r="J44" i="43" s="1"/>
  <c r="E44" i="43"/>
  <c r="F44" i="43" s="1"/>
  <c r="G44" i="43"/>
  <c r="H44" i="43" s="1"/>
  <c r="F31" i="43"/>
  <c r="AA31" i="43" s="1"/>
  <c r="U8" i="43"/>
  <c r="AC8" i="43"/>
  <c r="AC24" i="43"/>
  <c r="F9" i="43"/>
  <c r="AA9" i="43" s="1"/>
  <c r="U11" i="43"/>
  <c r="AA22" i="43"/>
  <c r="H9" i="43"/>
  <c r="AB9" i="43" s="1"/>
  <c r="B3" i="43"/>
  <c r="AA10" i="43"/>
  <c r="S27" i="43"/>
  <c r="S8" i="43"/>
  <c r="AA8" i="43"/>
  <c r="C79" i="43"/>
  <c r="H26" i="43" s="1"/>
  <c r="J26" i="43"/>
  <c r="F26" i="43"/>
  <c r="AC31" i="43"/>
  <c r="W31" i="43"/>
  <c r="F87" i="43"/>
  <c r="G87" i="43" s="1"/>
  <c r="H87" i="43" s="1"/>
  <c r="I87" i="43" s="1"/>
  <c r="J87" i="43" s="1"/>
  <c r="K87" i="43" s="1"/>
  <c r="L87" i="43" s="1"/>
  <c r="M87" i="43" s="1"/>
  <c r="H29" i="43"/>
  <c r="F29" i="43"/>
  <c r="D48" i="43"/>
  <c r="U28" i="43"/>
  <c r="U10" i="43"/>
  <c r="W11" i="43"/>
  <c r="S13" i="43"/>
  <c r="S14" i="43"/>
  <c r="S16" i="43"/>
  <c r="S18" i="43"/>
  <c r="S20" i="43"/>
  <c r="U22" i="43"/>
  <c r="W23" i="43"/>
  <c r="S25" i="43"/>
  <c r="U27" i="43"/>
  <c r="W28" i="43"/>
  <c r="S30" i="43"/>
  <c r="U32" i="43"/>
  <c r="W33" i="43"/>
  <c r="S35" i="43"/>
  <c r="U36" i="43"/>
  <c r="U9" i="43"/>
  <c r="W10" i="43"/>
  <c r="S12" i="43"/>
  <c r="U13" i="43"/>
  <c r="U14" i="43"/>
  <c r="U16" i="43"/>
  <c r="U18" i="43"/>
  <c r="U20" i="43"/>
  <c r="W22" i="43"/>
  <c r="S24" i="43"/>
  <c r="U25" i="43"/>
  <c r="W27" i="43"/>
  <c r="U30" i="43"/>
  <c r="H31" i="43"/>
  <c r="W32" i="43"/>
  <c r="S34" i="43"/>
  <c r="U35" i="43"/>
  <c r="W36" i="43"/>
  <c r="W9" i="43"/>
  <c r="S11" i="43"/>
  <c r="U12" i="43"/>
  <c r="W13" i="43"/>
  <c r="W14" i="43"/>
  <c r="W16" i="43"/>
  <c r="W18" i="43"/>
  <c r="W20" i="43"/>
  <c r="S23" i="43"/>
  <c r="U24" i="43"/>
  <c r="W25" i="43"/>
  <c r="S28" i="43"/>
  <c r="W30" i="43"/>
  <c r="S33" i="43"/>
  <c r="U34" i="43"/>
  <c r="W35" i="43"/>
  <c r="S32" i="43"/>
  <c r="U33" i="43"/>
  <c r="W34" i="43"/>
  <c r="S36" i="43"/>
  <c r="G31" i="1"/>
  <c r="E31" i="1"/>
  <c r="I31" i="1"/>
  <c r="D16" i="6"/>
  <c r="D15" i="6"/>
  <c r="D14" i="6"/>
  <c r="D13" i="6"/>
  <c r="D12" i="6"/>
  <c r="D11" i="6"/>
  <c r="D10" i="6"/>
  <c r="D9" i="6"/>
  <c r="D8" i="6"/>
  <c r="D7" i="6"/>
  <c r="D6" i="6"/>
  <c r="D5" i="6"/>
  <c r="D46" i="6"/>
  <c r="D47" i="6"/>
  <c r="G12" i="11"/>
  <c r="G15" i="11"/>
  <c r="G39" i="11"/>
  <c r="D16" i="11"/>
  <c r="D15" i="11"/>
  <c r="D14" i="11"/>
  <c r="D13" i="11"/>
  <c r="D12" i="11"/>
  <c r="D11" i="11"/>
  <c r="D10" i="11"/>
  <c r="D9" i="11"/>
  <c r="G9" i="11" s="1"/>
  <c r="D8" i="11"/>
  <c r="D7" i="11"/>
  <c r="D6" i="11"/>
  <c r="D5" i="11"/>
  <c r="G4" i="10"/>
  <c r="D16" i="10"/>
  <c r="G15" i="10" s="1"/>
  <c r="D15" i="10"/>
  <c r="D14" i="10"/>
  <c r="D13" i="10"/>
  <c r="G12" i="10" s="1"/>
  <c r="D12" i="10"/>
  <c r="D11" i="10"/>
  <c r="D10" i="10"/>
  <c r="D9" i="10"/>
  <c r="G9" i="10" s="1"/>
  <c r="D8" i="10"/>
  <c r="D7" i="10"/>
  <c r="D6" i="10"/>
  <c r="G6" i="10" s="1"/>
  <c r="D5" i="10"/>
  <c r="D44" i="10"/>
  <c r="D47" i="10"/>
  <c r="D48" i="10"/>
  <c r="D40" i="10"/>
  <c r="D43" i="10"/>
  <c r="D38" i="10"/>
  <c r="G37" i="10" s="1"/>
  <c r="O34" i="1"/>
  <c r="L35" i="1" l="1"/>
  <c r="J29" i="43"/>
  <c r="S31" i="43"/>
  <c r="G17" i="10"/>
  <c r="S9" i="43"/>
  <c r="AB26" i="43"/>
  <c r="U26" i="43"/>
  <c r="E48" i="43"/>
  <c r="F48" i="43" s="1"/>
  <c r="G48" i="43" s="1"/>
  <c r="H48" i="43" s="1"/>
  <c r="I48" i="43" s="1"/>
  <c r="J48" i="43" s="1"/>
  <c r="K48" i="43" s="1"/>
  <c r="L48" i="43" s="1"/>
  <c r="M48" i="43" s="1"/>
  <c r="N48" i="43" s="1"/>
  <c r="O48" i="43" s="1"/>
  <c r="P48" i="43" s="1"/>
  <c r="Q48" i="43" s="1"/>
  <c r="R48" i="43" s="1"/>
  <c r="S48" i="43" s="1"/>
  <c r="T48" i="43" s="1"/>
  <c r="U48" i="43" s="1"/>
  <c r="V48" i="43" s="1"/>
  <c r="W48" i="43" s="1"/>
  <c r="X48" i="43" s="1"/>
  <c r="Y48" i="43" s="1"/>
  <c r="Z48" i="43" s="1"/>
  <c r="AA48" i="43" s="1"/>
  <c r="AC29" i="43"/>
  <c r="W29" i="43"/>
  <c r="AA26" i="43"/>
  <c r="S26" i="43"/>
  <c r="AA29" i="43"/>
  <c r="S29" i="43"/>
  <c r="AB31" i="43"/>
  <c r="U31" i="43"/>
  <c r="AB29" i="43"/>
  <c r="U29" i="43"/>
  <c r="AC26" i="43"/>
  <c r="W26" i="43"/>
  <c r="D41" i="6"/>
  <c r="G45" i="6"/>
  <c r="G37" i="6"/>
  <c r="D43" i="6"/>
  <c r="D44" i="6"/>
  <c r="D48" i="6"/>
  <c r="D38" i="11"/>
  <c r="G37" i="11"/>
  <c r="G45" i="11"/>
  <c r="D47" i="11"/>
  <c r="G48" i="11"/>
  <c r="D48" i="11"/>
  <c r="G42" i="11"/>
  <c r="D41" i="11"/>
  <c r="D41" i="10"/>
  <c r="D39" i="10"/>
  <c r="D44" i="11"/>
  <c r="D45" i="10"/>
  <c r="G45" i="10" s="1"/>
  <c r="D42" i="10"/>
  <c r="G42" i="10" s="1"/>
  <c r="D49" i="10"/>
  <c r="G48" i="10" s="1"/>
  <c r="G39" i="6" l="1"/>
  <c r="D45" i="6"/>
  <c r="G48" i="6"/>
  <c r="D38" i="6"/>
  <c r="H7" i="43"/>
  <c r="U7" i="43" s="1"/>
  <c r="J7" i="43"/>
  <c r="AC7" i="43" s="1"/>
  <c r="V38" i="43" s="1"/>
  <c r="I38" i="43" s="1"/>
  <c r="F7" i="43"/>
  <c r="AA7" i="43" s="1"/>
  <c r="R38" i="43" s="1"/>
  <c r="D39" i="6"/>
  <c r="G42" i="6"/>
  <c r="G50" i="11"/>
  <c r="G39" i="10"/>
  <c r="G50" i="10" s="1"/>
  <c r="G15" i="6"/>
  <c r="G4" i="6"/>
  <c r="G4" i="11"/>
  <c r="F39" i="11"/>
  <c r="F6" i="11"/>
  <c r="F39" i="10"/>
  <c r="F39" i="6"/>
  <c r="G50" i="6" l="1"/>
  <c r="W7" i="43"/>
  <c r="S7" i="43"/>
  <c r="AB7" i="43"/>
  <c r="T38" i="43" s="1"/>
  <c r="G38" i="43" s="1"/>
  <c r="G42" i="43" s="1"/>
  <c r="H42" i="43" s="1"/>
  <c r="I42" i="43"/>
  <c r="J42" i="43" s="1"/>
  <c r="E38" i="43"/>
  <c r="I43" i="43" s="1"/>
  <c r="J43" i="43" s="1"/>
  <c r="F37" i="11"/>
  <c r="G9" i="6"/>
  <c r="F4" i="11"/>
  <c r="G12" i="6"/>
  <c r="G6" i="6"/>
  <c r="G6" i="11"/>
  <c r="F9" i="11" s="1"/>
  <c r="R39" i="43" l="1"/>
  <c r="C38" i="43" s="1"/>
  <c r="G43" i="43"/>
  <c r="H43" i="43" s="1"/>
  <c r="G17" i="11"/>
  <c r="E43" i="43"/>
  <c r="F43" i="43" s="1"/>
  <c r="E42" i="43"/>
  <c r="F42" i="43" s="1"/>
  <c r="G17" i="6"/>
  <c r="F12" i="11"/>
  <c r="F15" i="11"/>
  <c r="C39" i="43" l="1"/>
  <c r="M3" i="43" s="1"/>
  <c r="L21" i="1" l="1"/>
  <c r="L20" i="1"/>
  <c r="L19" i="1"/>
  <c r="F45" i="10" l="1"/>
  <c r="F48" i="10"/>
  <c r="F45" i="6" l="1"/>
  <c r="F48" i="6"/>
  <c r="F37" i="6"/>
  <c r="F48" i="11"/>
  <c r="J9" i="10"/>
  <c r="J9" i="11" s="1"/>
  <c r="D1" i="11"/>
  <c r="D19" i="11" s="1"/>
  <c r="F3" i="10"/>
  <c r="F20" i="10" s="1"/>
  <c r="E8" i="5"/>
  <c r="I5" i="10"/>
  <c r="I5" i="11" s="1"/>
  <c r="G3" i="11"/>
  <c r="G20" i="11" s="1"/>
  <c r="G36" i="11" s="1"/>
  <c r="J4" i="6"/>
  <c r="J4" i="10" s="1"/>
  <c r="J4" i="11" s="1"/>
  <c r="G20" i="6"/>
  <c r="G36" i="6" s="1"/>
  <c r="G36" i="10" s="1"/>
  <c r="F20" i="6"/>
  <c r="F36" i="6" s="1"/>
  <c r="E2" i="5"/>
  <c r="F2" i="5" s="1"/>
  <c r="C2" i="5" s="1"/>
  <c r="C8" i="5"/>
  <c r="E6" i="5"/>
  <c r="C6" i="5"/>
  <c r="E5" i="5"/>
  <c r="C5" i="5" s="1"/>
  <c r="C3" i="5" s="1"/>
  <c r="E10" i="5" s="1"/>
  <c r="C10" i="5" s="1"/>
  <c r="C7" i="5" s="1"/>
  <c r="C11" i="5" s="1"/>
  <c r="C12" i="5" s="1"/>
  <c r="E4" i="5"/>
  <c r="C4" i="5" s="1"/>
  <c r="C48" i="30"/>
  <c r="B48" i="30"/>
  <c r="D48" i="30" s="1"/>
  <c r="E41" i="30"/>
  <c r="C41" i="30"/>
  <c r="D41" i="30"/>
  <c r="E17" i="30"/>
  <c r="F17" i="30" s="1"/>
  <c r="F9" i="30"/>
  <c r="F15" i="30" s="1"/>
  <c r="F8" i="30"/>
  <c r="C8" i="30" s="1"/>
  <c r="E6" i="30"/>
  <c r="F6" i="30" s="1"/>
  <c r="C6" i="30" s="1"/>
  <c r="C5" i="30"/>
  <c r="F4" i="30"/>
  <c r="C4" i="30" s="1"/>
  <c r="F2" i="30"/>
  <c r="C2" i="30" s="1"/>
  <c r="J333" i="27"/>
  <c r="M332" i="27"/>
  <c r="N332" i="27"/>
  <c r="M331" i="27"/>
  <c r="N331" i="27"/>
  <c r="M330" i="27"/>
  <c r="N330" i="27"/>
  <c r="M329" i="27"/>
  <c r="N329" i="27"/>
  <c r="M328" i="27"/>
  <c r="N328" i="27"/>
  <c r="M327" i="27"/>
  <c r="N327" i="27"/>
  <c r="M326" i="27"/>
  <c r="N326" i="27"/>
  <c r="M325" i="27"/>
  <c r="N325" i="27"/>
  <c r="M324" i="27"/>
  <c r="N324" i="27"/>
  <c r="M323" i="27"/>
  <c r="N323" i="27"/>
  <c r="M322" i="27"/>
  <c r="N322" i="27"/>
  <c r="M321" i="27"/>
  <c r="N321" i="27"/>
  <c r="M320" i="27"/>
  <c r="N320" i="27"/>
  <c r="M319" i="27"/>
  <c r="N319" i="27"/>
  <c r="M318" i="27"/>
  <c r="N318" i="27"/>
  <c r="M317" i="27"/>
  <c r="N317" i="27"/>
  <c r="M316" i="27"/>
  <c r="N316" i="27"/>
  <c r="M315" i="27"/>
  <c r="N315" i="27"/>
  <c r="M314" i="27"/>
  <c r="N314" i="27"/>
  <c r="M313" i="27"/>
  <c r="N313" i="27"/>
  <c r="M312" i="27"/>
  <c r="N312" i="27"/>
  <c r="M311" i="27"/>
  <c r="N311" i="27"/>
  <c r="M310" i="27"/>
  <c r="N310" i="27"/>
  <c r="M309" i="27"/>
  <c r="N309" i="27"/>
  <c r="M308" i="27"/>
  <c r="N308" i="27"/>
  <c r="M307" i="27"/>
  <c r="N307" i="27"/>
  <c r="M306" i="27"/>
  <c r="N306" i="27"/>
  <c r="M305" i="27"/>
  <c r="N305" i="27"/>
  <c r="M304" i="27"/>
  <c r="N304" i="27"/>
  <c r="M303" i="27"/>
  <c r="N303" i="27"/>
  <c r="M302" i="27"/>
  <c r="N302" i="27"/>
  <c r="M301" i="27"/>
  <c r="N301" i="27"/>
  <c r="M300" i="27"/>
  <c r="N300" i="27"/>
  <c r="M299" i="27"/>
  <c r="N299" i="27"/>
  <c r="M298" i="27"/>
  <c r="N298" i="27" s="1"/>
  <c r="M297" i="27"/>
  <c r="N297" i="27"/>
  <c r="M296" i="27"/>
  <c r="N296" i="27"/>
  <c r="M295" i="27"/>
  <c r="N295" i="27"/>
  <c r="M294" i="27"/>
  <c r="N294" i="27"/>
  <c r="M293" i="27"/>
  <c r="N293" i="27"/>
  <c r="M292" i="27"/>
  <c r="N292" i="27" s="1"/>
  <c r="M291" i="27"/>
  <c r="N291" i="27"/>
  <c r="M290" i="27"/>
  <c r="N290" i="27"/>
  <c r="M289" i="27"/>
  <c r="N289" i="27" s="1"/>
  <c r="M288" i="27"/>
  <c r="N288" i="27"/>
  <c r="M287" i="27"/>
  <c r="N287" i="27"/>
  <c r="M286" i="27"/>
  <c r="N286" i="27" s="1"/>
  <c r="M285" i="27"/>
  <c r="N285" i="27"/>
  <c r="M284" i="27"/>
  <c r="N284" i="27"/>
  <c r="M283" i="27"/>
  <c r="N283" i="27" s="1"/>
  <c r="M282" i="27"/>
  <c r="N282" i="27"/>
  <c r="M281" i="27"/>
  <c r="N281" i="27"/>
  <c r="M280" i="27"/>
  <c r="N280" i="27" s="1"/>
  <c r="M279" i="27"/>
  <c r="N279" i="27"/>
  <c r="M278" i="27"/>
  <c r="N278" i="27"/>
  <c r="M277" i="27"/>
  <c r="N277" i="27" s="1"/>
  <c r="M276" i="27"/>
  <c r="N276" i="27"/>
  <c r="M275" i="27"/>
  <c r="N275" i="27"/>
  <c r="M274" i="27"/>
  <c r="N274" i="27" s="1"/>
  <c r="M273" i="27"/>
  <c r="N273" i="27"/>
  <c r="M272" i="27"/>
  <c r="N272" i="27"/>
  <c r="M271" i="27"/>
  <c r="N271" i="27" s="1"/>
  <c r="M270" i="27"/>
  <c r="N270" i="27"/>
  <c r="M269" i="27"/>
  <c r="N269" i="27"/>
  <c r="M268" i="27"/>
  <c r="N268" i="27" s="1"/>
  <c r="M267" i="27"/>
  <c r="N267" i="27"/>
  <c r="M266" i="27"/>
  <c r="N266" i="27"/>
  <c r="M265" i="27"/>
  <c r="N265" i="27" s="1"/>
  <c r="M264" i="27"/>
  <c r="N264" i="27"/>
  <c r="M263" i="27"/>
  <c r="N263" i="27"/>
  <c r="M262" i="27"/>
  <c r="N262" i="27" s="1"/>
  <c r="M261" i="27"/>
  <c r="N261" i="27"/>
  <c r="M260" i="27"/>
  <c r="N260" i="27"/>
  <c r="M259" i="27"/>
  <c r="N259" i="27" s="1"/>
  <c r="M258" i="27"/>
  <c r="N258" i="27"/>
  <c r="M257" i="27"/>
  <c r="N257" i="27"/>
  <c r="M256" i="27"/>
  <c r="N256" i="27" s="1"/>
  <c r="M255" i="27"/>
  <c r="N255" i="27"/>
  <c r="M254" i="27"/>
  <c r="N254" i="27"/>
  <c r="M253" i="27"/>
  <c r="N253" i="27" s="1"/>
  <c r="M252" i="27"/>
  <c r="N252" i="27"/>
  <c r="M251" i="27"/>
  <c r="N251" i="27"/>
  <c r="M250" i="27"/>
  <c r="N250" i="27" s="1"/>
  <c r="M249" i="27"/>
  <c r="N249" i="27"/>
  <c r="M248" i="27"/>
  <c r="N248" i="27"/>
  <c r="M247" i="27"/>
  <c r="N247" i="27" s="1"/>
  <c r="M246" i="27"/>
  <c r="N246" i="27"/>
  <c r="M245" i="27"/>
  <c r="N245" i="27"/>
  <c r="M244" i="27"/>
  <c r="N244" i="27" s="1"/>
  <c r="M243" i="27"/>
  <c r="N243" i="27"/>
  <c r="M242" i="27"/>
  <c r="N242" i="27" s="1"/>
  <c r="M241" i="27"/>
  <c r="N241" i="27" s="1"/>
  <c r="M240" i="27"/>
  <c r="N240" i="27"/>
  <c r="M239" i="27"/>
  <c r="N239" i="27"/>
  <c r="M238" i="27"/>
  <c r="N238" i="27" s="1"/>
  <c r="M237" i="27"/>
  <c r="N237" i="27"/>
  <c r="M236" i="27"/>
  <c r="N236" i="27" s="1"/>
  <c r="M235" i="27"/>
  <c r="N235" i="27" s="1"/>
  <c r="M234" i="27"/>
  <c r="N234" i="27" s="1"/>
  <c r="M233" i="27"/>
  <c r="N233" i="27"/>
  <c r="M232" i="27"/>
  <c r="N232" i="27" s="1"/>
  <c r="M231" i="27"/>
  <c r="N231" i="27"/>
  <c r="M230" i="27"/>
  <c r="N230" i="27" s="1"/>
  <c r="M229" i="27"/>
  <c r="N229" i="27" s="1"/>
  <c r="M228" i="27"/>
  <c r="N228" i="27" s="1"/>
  <c r="M227" i="27"/>
  <c r="N227" i="27"/>
  <c r="M226" i="27"/>
  <c r="N226" i="27" s="1"/>
  <c r="M225" i="27"/>
  <c r="N225" i="27"/>
  <c r="M224" i="27"/>
  <c r="N224" i="27" s="1"/>
  <c r="M223" i="27"/>
  <c r="N223" i="27" s="1"/>
  <c r="M222" i="27"/>
  <c r="N222" i="27" s="1"/>
  <c r="M221" i="27"/>
  <c r="N221" i="27"/>
  <c r="M220" i="27"/>
  <c r="N220" i="27" s="1"/>
  <c r="M219" i="27"/>
  <c r="N219" i="27"/>
  <c r="M218" i="27"/>
  <c r="N218" i="27" s="1"/>
  <c r="M217" i="27"/>
  <c r="N217" i="27" s="1"/>
  <c r="M216" i="27"/>
  <c r="N216" i="27" s="1"/>
  <c r="M215" i="27"/>
  <c r="N215" i="27"/>
  <c r="M214" i="27"/>
  <c r="N214" i="27" s="1"/>
  <c r="M213" i="27"/>
  <c r="N213" i="27"/>
  <c r="M212" i="27"/>
  <c r="N212" i="27" s="1"/>
  <c r="M211" i="27"/>
  <c r="N211" i="27" s="1"/>
  <c r="M210" i="27"/>
  <c r="N210" i="27" s="1"/>
  <c r="M209" i="27"/>
  <c r="N209" i="27"/>
  <c r="M208" i="27"/>
  <c r="N208" i="27" s="1"/>
  <c r="M207" i="27"/>
  <c r="N207" i="27"/>
  <c r="M206" i="27"/>
  <c r="N206" i="27" s="1"/>
  <c r="M205" i="27"/>
  <c r="N205" i="27" s="1"/>
  <c r="M204" i="27"/>
  <c r="N204" i="27" s="1"/>
  <c r="M203" i="27"/>
  <c r="N203" i="27"/>
  <c r="M202" i="27"/>
  <c r="N202" i="27" s="1"/>
  <c r="M201" i="27"/>
  <c r="N201" i="27"/>
  <c r="M200" i="27"/>
  <c r="N200" i="27" s="1"/>
  <c r="M199" i="27"/>
  <c r="N199" i="27" s="1"/>
  <c r="M198" i="27"/>
  <c r="N198" i="27" s="1"/>
  <c r="M197" i="27"/>
  <c r="N197" i="27"/>
  <c r="M196" i="27"/>
  <c r="N196" i="27" s="1"/>
  <c r="M195" i="27"/>
  <c r="N195" i="27"/>
  <c r="M194" i="27"/>
  <c r="N194" i="27" s="1"/>
  <c r="M193" i="27"/>
  <c r="N193" i="27" s="1"/>
  <c r="M192" i="27"/>
  <c r="N192" i="27" s="1"/>
  <c r="M191" i="27"/>
  <c r="N191" i="27"/>
  <c r="M190" i="27"/>
  <c r="N190" i="27" s="1"/>
  <c r="M189" i="27"/>
  <c r="N189" i="27"/>
  <c r="M178" i="27"/>
  <c r="N178" i="27" s="1"/>
  <c r="M177" i="27"/>
  <c r="N177" i="27" s="1"/>
  <c r="M176" i="27"/>
  <c r="N176" i="27" s="1"/>
  <c r="M175" i="27"/>
  <c r="N175" i="27"/>
  <c r="M174" i="27"/>
  <c r="N174" i="27" s="1"/>
  <c r="M173" i="27"/>
  <c r="N173" i="27"/>
  <c r="M172" i="27"/>
  <c r="N172" i="27" s="1"/>
  <c r="M171" i="27"/>
  <c r="N171" i="27" s="1"/>
  <c r="M170" i="27"/>
  <c r="N170" i="27" s="1"/>
  <c r="M169" i="27"/>
  <c r="N169" i="27"/>
  <c r="M168" i="27"/>
  <c r="N168" i="27" s="1"/>
  <c r="M167" i="27"/>
  <c r="N167" i="27"/>
  <c r="M166" i="27"/>
  <c r="N166" i="27" s="1"/>
  <c r="M165" i="27"/>
  <c r="N165" i="27" s="1"/>
  <c r="M164" i="27"/>
  <c r="N164" i="27" s="1"/>
  <c r="M163" i="27"/>
  <c r="N163" i="27"/>
  <c r="M162" i="27"/>
  <c r="N162" i="27" s="1"/>
  <c r="M161" i="27"/>
  <c r="N161" i="27"/>
  <c r="M160" i="27"/>
  <c r="N160" i="27" s="1"/>
  <c r="M159" i="27"/>
  <c r="N159" i="27" s="1"/>
  <c r="M158" i="27"/>
  <c r="N158" i="27" s="1"/>
  <c r="M157" i="27"/>
  <c r="N157" i="27"/>
  <c r="M156" i="27"/>
  <c r="N156" i="27" s="1"/>
  <c r="M155" i="27"/>
  <c r="N155" i="27"/>
  <c r="M154" i="27"/>
  <c r="N154" i="27" s="1"/>
  <c r="M153" i="27"/>
  <c r="N153" i="27" s="1"/>
  <c r="M152" i="27"/>
  <c r="N152" i="27" s="1"/>
  <c r="M151" i="27"/>
  <c r="N151" i="27"/>
  <c r="M150" i="27"/>
  <c r="N150" i="27" s="1"/>
  <c r="M149" i="27"/>
  <c r="N149" i="27"/>
  <c r="M148" i="27"/>
  <c r="N148" i="27" s="1"/>
  <c r="M147" i="27"/>
  <c r="N147" i="27" s="1"/>
  <c r="M146" i="27"/>
  <c r="N146" i="27" s="1"/>
  <c r="M145" i="27"/>
  <c r="N145" i="27"/>
  <c r="M144" i="27"/>
  <c r="N144" i="27" s="1"/>
  <c r="M143" i="27"/>
  <c r="N143" i="27"/>
  <c r="M142" i="27"/>
  <c r="N142" i="27" s="1"/>
  <c r="M141" i="27"/>
  <c r="N141" i="27" s="1"/>
  <c r="M140" i="27"/>
  <c r="N140" i="27" s="1"/>
  <c r="M139" i="27"/>
  <c r="N139" i="27"/>
  <c r="M138" i="27"/>
  <c r="N138" i="27" s="1"/>
  <c r="M137" i="27"/>
  <c r="N137" i="27"/>
  <c r="M136" i="27"/>
  <c r="N136" i="27" s="1"/>
  <c r="M135" i="27"/>
  <c r="N135" i="27" s="1"/>
  <c r="M134" i="27"/>
  <c r="N134" i="27" s="1"/>
  <c r="M133" i="27"/>
  <c r="N133" i="27"/>
  <c r="M132" i="27"/>
  <c r="N132" i="27" s="1"/>
  <c r="M131" i="27"/>
  <c r="N131" i="27"/>
  <c r="M130" i="27"/>
  <c r="N130" i="27" s="1"/>
  <c r="M129" i="27"/>
  <c r="N129" i="27" s="1"/>
  <c r="M128" i="27"/>
  <c r="N128" i="27" s="1"/>
  <c r="M127" i="27"/>
  <c r="N127" i="27"/>
  <c r="M126" i="27"/>
  <c r="N126" i="27" s="1"/>
  <c r="M125" i="27"/>
  <c r="N125" i="27"/>
  <c r="M124" i="27"/>
  <c r="N124" i="27" s="1"/>
  <c r="M123" i="27"/>
  <c r="N123" i="27" s="1"/>
  <c r="M122" i="27"/>
  <c r="N122" i="27" s="1"/>
  <c r="M121" i="27"/>
  <c r="N121" i="27"/>
  <c r="M120" i="27"/>
  <c r="N120" i="27" s="1"/>
  <c r="M119" i="27"/>
  <c r="N119" i="27"/>
  <c r="M118" i="27"/>
  <c r="N118" i="27" s="1"/>
  <c r="M117" i="27"/>
  <c r="N117" i="27" s="1"/>
  <c r="M116" i="27"/>
  <c r="N116" i="27" s="1"/>
  <c r="M115" i="27"/>
  <c r="N115" i="27"/>
  <c r="M114" i="27"/>
  <c r="N114" i="27" s="1"/>
  <c r="M113" i="27"/>
  <c r="N113" i="27"/>
  <c r="M112" i="27"/>
  <c r="N112" i="27" s="1"/>
  <c r="M111" i="27"/>
  <c r="N111" i="27" s="1"/>
  <c r="M110" i="27"/>
  <c r="N110" i="27" s="1"/>
  <c r="M109" i="27"/>
  <c r="N109" i="27"/>
  <c r="M108" i="27"/>
  <c r="N108" i="27" s="1"/>
  <c r="M107" i="27"/>
  <c r="N107" i="27"/>
  <c r="M106" i="27"/>
  <c r="N106" i="27" s="1"/>
  <c r="M105" i="27"/>
  <c r="N105" i="27" s="1"/>
  <c r="M104" i="27"/>
  <c r="N104" i="27" s="1"/>
  <c r="M103" i="27"/>
  <c r="N103" i="27"/>
  <c r="M102" i="27"/>
  <c r="N102" i="27" s="1"/>
  <c r="M101" i="27"/>
  <c r="N101" i="27"/>
  <c r="M100" i="27"/>
  <c r="N100" i="27" s="1"/>
  <c r="M99" i="27"/>
  <c r="N99" i="27" s="1"/>
  <c r="M98" i="27"/>
  <c r="N98" i="27" s="1"/>
  <c r="M97" i="27"/>
  <c r="N97" i="27"/>
  <c r="M96" i="27"/>
  <c r="N96" i="27" s="1"/>
  <c r="M95" i="27"/>
  <c r="N95" i="27"/>
  <c r="M94" i="27"/>
  <c r="N94" i="27" s="1"/>
  <c r="M93" i="27"/>
  <c r="N93" i="27" s="1"/>
  <c r="M92" i="27"/>
  <c r="N92" i="27" s="1"/>
  <c r="M91" i="27"/>
  <c r="N91" i="27"/>
  <c r="M90" i="27"/>
  <c r="N90" i="27" s="1"/>
  <c r="M89" i="27"/>
  <c r="N89" i="27"/>
  <c r="M88" i="27"/>
  <c r="N88" i="27" s="1"/>
  <c r="M87" i="27"/>
  <c r="N87" i="27" s="1"/>
  <c r="M86" i="27"/>
  <c r="N86" i="27" s="1"/>
  <c r="M85" i="27"/>
  <c r="N85" i="27"/>
  <c r="M84" i="27"/>
  <c r="N84" i="27" s="1"/>
  <c r="M83" i="27"/>
  <c r="N83" i="27"/>
  <c r="M82" i="27"/>
  <c r="N82" i="27" s="1"/>
  <c r="M81" i="27"/>
  <c r="N81" i="27" s="1"/>
  <c r="M80" i="27"/>
  <c r="N80" i="27" s="1"/>
  <c r="M79" i="27"/>
  <c r="N79" i="27"/>
  <c r="M78" i="27"/>
  <c r="N78" i="27" s="1"/>
  <c r="M77" i="27"/>
  <c r="N77" i="27"/>
  <c r="M76" i="27"/>
  <c r="N76" i="27" s="1"/>
  <c r="M75" i="27"/>
  <c r="N75" i="27" s="1"/>
  <c r="M74" i="27"/>
  <c r="N74" i="27" s="1"/>
  <c r="M73" i="27"/>
  <c r="N73" i="27"/>
  <c r="M72" i="27"/>
  <c r="N72" i="27" s="1"/>
  <c r="M71" i="27"/>
  <c r="N71" i="27"/>
  <c r="M70" i="27"/>
  <c r="N70" i="27" s="1"/>
  <c r="M69" i="27"/>
  <c r="N69" i="27" s="1"/>
  <c r="M68" i="27"/>
  <c r="N68" i="27" s="1"/>
  <c r="M67" i="27"/>
  <c r="N67" i="27"/>
  <c r="M66" i="27"/>
  <c r="N66" i="27" s="1"/>
  <c r="M65" i="27"/>
  <c r="N65" i="27"/>
  <c r="M64" i="27"/>
  <c r="N64" i="27" s="1"/>
  <c r="M63" i="27"/>
  <c r="N63" i="27" s="1"/>
  <c r="M62" i="27"/>
  <c r="N62" i="27" s="1"/>
  <c r="M61" i="27"/>
  <c r="N61" i="27"/>
  <c r="M60" i="27"/>
  <c r="N60" i="27" s="1"/>
  <c r="M59" i="27"/>
  <c r="N59" i="27"/>
  <c r="M58" i="27"/>
  <c r="N58" i="27" s="1"/>
  <c r="M57" i="27"/>
  <c r="N57" i="27" s="1"/>
  <c r="M56" i="27"/>
  <c r="N56" i="27" s="1"/>
  <c r="M55" i="27"/>
  <c r="N55" i="27"/>
  <c r="M54" i="27"/>
  <c r="N54" i="27" s="1"/>
  <c r="M53" i="27"/>
  <c r="N53" i="27"/>
  <c r="M52" i="27"/>
  <c r="N52" i="27" s="1"/>
  <c r="M51" i="27"/>
  <c r="N51" i="27" s="1"/>
  <c r="M50" i="27"/>
  <c r="N50" i="27" s="1"/>
  <c r="M49" i="27"/>
  <c r="N49" i="27"/>
  <c r="M48" i="27"/>
  <c r="N48" i="27" s="1"/>
  <c r="M47" i="27"/>
  <c r="N47" i="27"/>
  <c r="M46" i="27"/>
  <c r="N46" i="27" s="1"/>
  <c r="M45" i="27"/>
  <c r="N45" i="27" s="1"/>
  <c r="M44" i="27"/>
  <c r="N44" i="27" s="1"/>
  <c r="M43" i="27"/>
  <c r="N43" i="27"/>
  <c r="M42" i="27"/>
  <c r="N42" i="27" s="1"/>
  <c r="M41" i="27"/>
  <c r="N41" i="27"/>
  <c r="M40" i="27"/>
  <c r="N40" i="27" s="1"/>
  <c r="M39" i="27"/>
  <c r="N39" i="27" s="1"/>
  <c r="M38" i="27"/>
  <c r="N38" i="27" s="1"/>
  <c r="M37" i="27"/>
  <c r="N37" i="27"/>
  <c r="M36" i="27"/>
  <c r="N36" i="27" s="1"/>
  <c r="M35" i="27"/>
  <c r="N35" i="27"/>
  <c r="M34" i="27"/>
  <c r="N34" i="27" s="1"/>
  <c r="M33" i="27"/>
  <c r="N33" i="27" s="1"/>
  <c r="M32" i="27"/>
  <c r="N32" i="27" s="1"/>
  <c r="M31" i="27"/>
  <c r="N31" i="27"/>
  <c r="M30" i="27"/>
  <c r="N30" i="27" s="1"/>
  <c r="M29" i="27"/>
  <c r="N29" i="27"/>
  <c r="M28" i="27"/>
  <c r="N28" i="27" s="1"/>
  <c r="M27" i="27"/>
  <c r="N27" i="27" s="1"/>
  <c r="M26" i="27"/>
  <c r="N26" i="27" s="1"/>
  <c r="M25" i="27"/>
  <c r="N25" i="27"/>
  <c r="M24" i="27"/>
  <c r="N24" i="27" s="1"/>
  <c r="M23" i="27"/>
  <c r="N23" i="27"/>
  <c r="M22" i="27"/>
  <c r="N22" i="27" s="1"/>
  <c r="M21" i="27"/>
  <c r="N21" i="27" s="1"/>
  <c r="M20" i="27"/>
  <c r="N20" i="27" s="1"/>
  <c r="M19" i="27"/>
  <c r="N19" i="27"/>
  <c r="M18" i="27"/>
  <c r="N18" i="27" s="1"/>
  <c r="M17" i="27"/>
  <c r="N17" i="27"/>
  <c r="M16" i="27"/>
  <c r="N16" i="27" s="1"/>
  <c r="M15" i="27"/>
  <c r="N15" i="27" s="1"/>
  <c r="M14" i="27"/>
  <c r="N14" i="27" s="1"/>
  <c r="M13" i="27"/>
  <c r="N13" i="27"/>
  <c r="M12" i="27"/>
  <c r="N12" i="27" s="1"/>
  <c r="M11" i="27"/>
  <c r="N11" i="27"/>
  <c r="M10" i="27"/>
  <c r="N10" i="27" s="1"/>
  <c r="M9" i="27"/>
  <c r="N9" i="27" s="1"/>
  <c r="M8" i="27"/>
  <c r="N8" i="27" s="1"/>
  <c r="M7" i="27"/>
  <c r="N7" i="27"/>
  <c r="M6" i="27"/>
  <c r="N6" i="27" s="1"/>
  <c r="M5" i="27"/>
  <c r="N5" i="27"/>
  <c r="M4" i="27"/>
  <c r="N4" i="27" s="1"/>
  <c r="M3" i="27"/>
  <c r="N3" i="27" s="1"/>
  <c r="F36" i="10"/>
  <c r="F36" i="11" s="1"/>
  <c r="L8" i="11"/>
  <c r="M8" i="10"/>
  <c r="N8" i="6"/>
  <c r="F71" i="11"/>
  <c r="F3" i="11"/>
  <c r="G20" i="10"/>
  <c r="G3" i="10"/>
  <c r="A50" i="11"/>
  <c r="A33" i="11"/>
  <c r="A50" i="6"/>
  <c r="A33" i="6"/>
  <c r="A50" i="10"/>
  <c r="A33" i="10"/>
  <c r="F302" i="15"/>
  <c r="J25" i="15"/>
  <c r="F289" i="15"/>
  <c r="F276" i="15"/>
  <c r="J23" i="15" s="1"/>
  <c r="F262" i="15"/>
  <c r="J22" i="15" s="1"/>
  <c r="F249" i="15"/>
  <c r="J21" i="15" s="1"/>
  <c r="F235" i="15"/>
  <c r="F222" i="15"/>
  <c r="J19" i="15" s="1"/>
  <c r="F208" i="15"/>
  <c r="J18" i="15"/>
  <c r="F195" i="15"/>
  <c r="J17" i="15"/>
  <c r="F182" i="15"/>
  <c r="J16" i="15" s="1"/>
  <c r="F168" i="15"/>
  <c r="J15" i="15" s="1"/>
  <c r="F156" i="15"/>
  <c r="J14" i="15" s="1"/>
  <c r="F141" i="15"/>
  <c r="J13" i="15" s="1"/>
  <c r="F127" i="15"/>
  <c r="J12" i="15" s="1"/>
  <c r="F113" i="15"/>
  <c r="J11" i="15" s="1"/>
  <c r="F99" i="15"/>
  <c r="J10" i="15" s="1"/>
  <c r="F86" i="15"/>
  <c r="F74" i="15"/>
  <c r="J8" i="15" s="1"/>
  <c r="F61" i="15"/>
  <c r="J7" i="15" s="1"/>
  <c r="F52" i="15"/>
  <c r="J6" i="15" s="1"/>
  <c r="F40" i="15"/>
  <c r="J5" i="15" s="1"/>
  <c r="F28" i="15"/>
  <c r="I25" i="15"/>
  <c r="J24" i="15"/>
  <c r="I24" i="15"/>
  <c r="I23" i="15"/>
  <c r="I22" i="15"/>
  <c r="I21" i="15"/>
  <c r="J20" i="15"/>
  <c r="I20" i="15"/>
  <c r="I19" i="15"/>
  <c r="I18" i="15"/>
  <c r="I17" i="15"/>
  <c r="I16" i="15"/>
  <c r="I15" i="15"/>
  <c r="F15" i="15"/>
  <c r="I14" i="15"/>
  <c r="I13" i="15"/>
  <c r="I12" i="15"/>
  <c r="I11" i="15"/>
  <c r="I10" i="15"/>
  <c r="J9" i="15"/>
  <c r="I9" i="15"/>
  <c r="I8" i="15"/>
  <c r="I7" i="15"/>
  <c r="I6" i="15"/>
  <c r="I5" i="15"/>
  <c r="J4" i="15"/>
  <c r="I4" i="15"/>
  <c r="J3" i="15"/>
  <c r="I3" i="15"/>
  <c r="I2" i="15"/>
  <c r="F2" i="15"/>
  <c r="J2" i="15" s="1"/>
  <c r="C48" i="5"/>
  <c r="B48" i="5"/>
  <c r="D48" i="5" s="1"/>
  <c r="E41" i="5"/>
  <c r="C41" i="5"/>
  <c r="D41" i="5" s="1"/>
  <c r="E17" i="5"/>
  <c r="F17" i="5" s="1"/>
  <c r="F15" i="5"/>
  <c r="G9" i="5"/>
  <c r="C2" i="10"/>
  <c r="C2" i="11"/>
  <c r="E73" i="11"/>
  <c r="E72" i="11"/>
  <c r="E71" i="11"/>
  <c r="E70" i="11"/>
  <c r="E65" i="11"/>
  <c r="E64" i="11"/>
  <c r="E63" i="11"/>
  <c r="E62" i="11"/>
  <c r="A57" i="11"/>
  <c r="A56" i="11"/>
  <c r="A55" i="11"/>
  <c r="A54" i="11"/>
  <c r="A53" i="11"/>
  <c r="E69" i="11"/>
  <c r="E61" i="11"/>
  <c r="E57" i="11"/>
  <c r="F57" i="11"/>
  <c r="E56" i="11"/>
  <c r="E55" i="11"/>
  <c r="F55" i="11"/>
  <c r="E54" i="11"/>
  <c r="F54" i="11"/>
  <c r="E53" i="11"/>
  <c r="E36" i="11"/>
  <c r="E36" i="10"/>
  <c r="F56" i="11"/>
  <c r="F63" i="11"/>
  <c r="F65" i="11"/>
  <c r="F64" i="11"/>
  <c r="F61" i="11"/>
  <c r="F53" i="11"/>
  <c r="F58" i="11" s="1"/>
  <c r="F69" i="11"/>
  <c r="F74" i="11" s="1"/>
  <c r="F20" i="11"/>
  <c r="E20" i="11"/>
  <c r="E20" i="10"/>
  <c r="F66" i="11"/>
  <c r="J7" i="1"/>
  <c r="I35" i="1" s="1"/>
  <c r="E36" i="6"/>
  <c r="H7" i="1"/>
  <c r="F23" i="4"/>
  <c r="E23" i="4"/>
  <c r="F22" i="4"/>
  <c r="E22" i="4"/>
  <c r="F21" i="4"/>
  <c r="E21" i="4"/>
  <c r="F20" i="4"/>
  <c r="E20" i="4"/>
  <c r="F19" i="4"/>
  <c r="E19" i="4"/>
  <c r="F18" i="4"/>
  <c r="E18" i="4"/>
  <c r="F17" i="4"/>
  <c r="E17" i="4"/>
  <c r="F16" i="4"/>
  <c r="E16" i="4"/>
  <c r="F15" i="4"/>
  <c r="E15" i="4"/>
  <c r="B2" i="4"/>
  <c r="B14" i="4"/>
  <c r="D14" i="4" s="1"/>
  <c r="E20" i="6"/>
  <c r="C3" i="30" l="1"/>
  <c r="G35" i="1"/>
  <c r="F50" i="6"/>
  <c r="F14" i="4"/>
  <c r="B6" i="4"/>
  <c r="B5" i="4"/>
  <c r="B7" i="4" s="1"/>
  <c r="F12" i="6"/>
  <c r="J6" i="10"/>
  <c r="N8" i="10"/>
  <c r="F6" i="6"/>
  <c r="F15" i="6"/>
  <c r="F9" i="6"/>
  <c r="E9" i="30"/>
  <c r="G9" i="30" s="1"/>
  <c r="C9" i="30" s="1"/>
  <c r="C10" i="30" s="1"/>
  <c r="C7" i="30" s="1"/>
  <c r="C11" i="30" s="1"/>
  <c r="C12" i="30" s="1"/>
  <c r="G33" i="10"/>
  <c r="F6" i="10" l="1"/>
  <c r="F15" i="10"/>
  <c r="F12" i="10"/>
  <c r="F9" i="10"/>
  <c r="F4" i="10"/>
  <c r="J8" i="6"/>
  <c r="F42" i="6"/>
  <c r="F42" i="10"/>
  <c r="J8" i="10"/>
  <c r="L6" i="10" s="1"/>
  <c r="F37" i="10"/>
  <c r="F45" i="11"/>
  <c r="F73" i="11" s="1"/>
  <c r="B8" i="4"/>
  <c r="C8" i="4" s="1"/>
  <c r="C6" i="4"/>
  <c r="D6" i="4"/>
  <c r="B9" i="4"/>
  <c r="B10" i="4"/>
  <c r="C5" i="4"/>
  <c r="B11" i="4"/>
  <c r="D5" i="4"/>
  <c r="G33" i="11"/>
  <c r="F33" i="10"/>
  <c r="F17" i="11"/>
  <c r="J6" i="6"/>
  <c r="F4" i="6"/>
  <c r="F17" i="6" s="1"/>
  <c r="F33" i="11"/>
  <c r="F62" i="11"/>
  <c r="D7" i="4"/>
  <c r="C7" i="4"/>
  <c r="J6" i="11"/>
  <c r="D8" i="4" l="1"/>
  <c r="L6" i="6"/>
  <c r="J28" i="10"/>
  <c r="J29" i="10" s="1"/>
  <c r="J8" i="11"/>
  <c r="K6" i="11" s="1"/>
  <c r="F42" i="11"/>
  <c r="F72" i="11" s="1"/>
  <c r="N6" i="10"/>
  <c r="L9" i="10" s="1"/>
  <c r="F17" i="10"/>
  <c r="F50" i="10"/>
  <c r="F70" i="11"/>
  <c r="F50" i="11"/>
  <c r="M6" i="11" l="1"/>
  <c r="K9" i="11" s="1"/>
  <c r="N6" i="6"/>
  <c r="L9" i="6" s="1"/>
  <c r="G36" i="1" l="1"/>
  <c r="G32" i="1"/>
  <c r="E36" i="1" l="1"/>
  <c r="I32" i="1"/>
  <c r="E32" i="1"/>
  <c r="I36" i="1"/>
  <c r="L36" i="1" l="1"/>
  <c r="C33" i="1"/>
  <c r="S38" i="1" s="1"/>
  <c r="S39" i="1" s="1"/>
  <c r="T37" i="1" s="1"/>
  <c r="U37" i="1" s="1"/>
  <c r="C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1" authorId="0" shapeId="0" xr:uid="{A5BB7459-55B9-4EF4-8E69-AF1A7797F78C}">
      <text>
        <r>
          <rPr>
            <b/>
            <sz val="12"/>
            <color indexed="81"/>
            <rFont val="宋体"/>
            <family val="3"/>
            <charset val="134"/>
          </rPr>
          <t>主用途</t>
        </r>
        <r>
          <rPr>
            <sz val="12"/>
            <color indexed="81"/>
            <rFont val="宋体"/>
            <family val="3"/>
            <charset val="134"/>
          </rPr>
          <t xml:space="preserve">
</t>
        </r>
      </text>
    </comment>
    <comment ref="K38" authorId="0" shapeId="0" xr:uid="{29BCBD36-A861-42C1-AC6C-F4268AE5E7F3}">
      <text>
        <r>
          <rPr>
            <b/>
            <sz val="9"/>
            <color indexed="81"/>
            <rFont val="宋体"/>
            <family val="3"/>
            <charset val="134"/>
          </rPr>
          <t>权重验证</t>
        </r>
        <r>
          <rPr>
            <sz val="9"/>
            <color indexed="81"/>
            <rFont val="宋体"/>
            <family val="3"/>
            <charset val="134"/>
          </rPr>
          <t xml:space="preserve">
</t>
        </r>
      </text>
    </comment>
    <comment ref="C48" authorId="0" shapeId="0" xr:uid="{4C445D0D-63E2-4AEC-8A20-A18B2CDF6AFB}">
      <text>
        <r>
          <rPr>
            <b/>
            <sz val="12"/>
            <color indexed="81"/>
            <rFont val="宋体"/>
            <family val="3"/>
            <charset val="134"/>
          </rPr>
          <t>价值时点所在月度</t>
        </r>
        <r>
          <rPr>
            <sz val="12"/>
            <color indexed="81"/>
            <rFont val="宋体"/>
            <family val="3"/>
            <charset val="134"/>
          </rPr>
          <t xml:space="preserve">
</t>
        </r>
      </text>
    </comment>
    <comment ref="B88" authorId="0" shapeId="0" xr:uid="{401F04E4-15E5-4455-8619-9636EC516B77}">
      <text>
        <r>
          <rPr>
            <b/>
            <sz val="12"/>
            <color indexed="81"/>
            <rFont val="宋体"/>
            <family val="3"/>
            <charset val="134"/>
          </rPr>
          <t>所属项目品质或
物业管理</t>
        </r>
      </text>
    </comment>
    <comment ref="B90" authorId="0" shapeId="0" xr:uid="{779BC0AD-2597-452D-B197-B997D485909C}">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<sst xmlns="http://schemas.openxmlformats.org/spreadsheetml/2006/main" count="12487" uniqueCount="1257">
  <si>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</si>
  <si>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</si>
  <si>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</si>
  <si>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</si>
  <si>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</si>
  <si>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</si>
  <si>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</si>
  <si>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</si>
  <si>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</si>
  <si>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</si>
  <si>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</si>
  <si>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</si>
  <si>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</si>
  <si>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</si>
  <si>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</si>
  <si>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</si>
  <si>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</si>
  <si>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</si>
  <si>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</si>
  <si>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</si>
  <si>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</si>
  <si>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</si>
  <si>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</si>
  <si>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</si>
  <si>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</si>
  <si>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</si>
  <si>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</si>
  <si>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</si>
  <si>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</si>
  <si>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</si>
  <si>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</si>
  <si>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</si>
  <si>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</si>
  <si>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</si>
  <si>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</si>
  <si>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</si>
  <si>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</si>
  <si>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</si>
  <si>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</si>
  <si>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r>
      <rPr>
        <sz val="11"/>
        <color theme="1"/>
        <rFont val="仿宋_GB2312"/>
        <family val="3"/>
        <charset val="134"/>
      </rPr>
      <t>实物状况</t>
    </r>
  </si>
  <si>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</si>
  <si>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</si>
  <si>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</si>
  <si>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</si>
  <si>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</si>
  <si>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</si>
  <si>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</si>
  <si>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</si>
  <si>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</si>
  <si>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中指数据</t>
    </r>
  </si>
  <si>
    <r>
      <rPr>
        <sz val="11"/>
        <rFont val="宋体"/>
        <family val="3"/>
        <charset val="134"/>
      </rPr>
      <t>小区名称</t>
    </r>
  </si>
  <si>
    <r>
      <rPr>
        <sz val="11"/>
        <rFont val="宋体"/>
        <family val="3"/>
        <charset val="134"/>
      </rPr>
      <t>时间</t>
    </r>
  </si>
  <si>
    <r>
      <rPr>
        <sz val="11"/>
        <rFont val="宋体"/>
        <family val="3"/>
        <charset val="134"/>
      </rPr>
      <t>样本数量</t>
    </r>
  </si>
  <si>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</si>
  <si>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</si>
  <si>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</si>
  <si>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</si>
  <si>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</si>
  <si>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</si>
  <si>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</si>
  <si>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</si>
  <si>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</si>
  <si>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市场调查数据</t>
    </r>
  </si>
  <si>
    <t>时间</t>
    <phoneticPr fontId="1" type="noConversion"/>
  </si>
  <si>
    <r>
      <rPr>
        <sz val="11"/>
        <color theme="1"/>
        <rFont val="宋体"/>
        <family val="3"/>
        <charset val="134"/>
      </rPr>
      <t>估价机构样本小区数据</t>
    </r>
  </si>
  <si>
    <t>样本数量</t>
    <phoneticPr fontId="1" type="noConversion"/>
  </si>
  <si>
    <t>租金平均单价（元/平方米·月）</t>
    <phoneticPr fontId="1" type="noConversion"/>
  </si>
  <si>
    <r>
      <t>2019</t>
    </r>
    <r>
      <rPr>
        <sz val="11"/>
        <color theme="1"/>
        <rFont val="宋体"/>
        <family val="3"/>
        <charset val="134"/>
      </rPr>
      <t>年二季度（</t>
    </r>
    <r>
      <rPr>
        <sz val="11"/>
        <color theme="1"/>
        <rFont val="Arial"/>
        <family val="2"/>
      </rPr>
      <t>6</t>
    </r>
    <r>
      <rPr>
        <sz val="11"/>
        <color theme="1"/>
        <rFont val="宋体"/>
        <family val="3"/>
        <charset val="134"/>
      </rPr>
      <t>月）</t>
    </r>
    <phoneticPr fontId="1" type="noConversion"/>
  </si>
  <si>
    <r>
      <t>2019</t>
    </r>
    <r>
      <rPr>
        <sz val="11"/>
        <color theme="1"/>
        <rFont val="宋体"/>
        <family val="3"/>
        <charset val="134"/>
      </rPr>
      <t>年三季度</t>
    </r>
    <phoneticPr fontId="1" type="noConversion"/>
  </si>
  <si>
    <r>
      <t>2019</t>
    </r>
    <r>
      <rPr>
        <sz val="11"/>
        <color theme="1"/>
        <rFont val="宋体"/>
        <family val="3"/>
        <charset val="134"/>
      </rPr>
      <t>年四季度</t>
    </r>
    <phoneticPr fontId="1" type="noConversion"/>
  </si>
  <si>
    <r>
      <t>2020</t>
    </r>
    <r>
      <rPr>
        <sz val="11"/>
        <color theme="1"/>
        <rFont val="宋体"/>
        <family val="3"/>
        <charset val="134"/>
      </rPr>
      <t>年一季度</t>
    </r>
    <phoneticPr fontId="1" type="noConversion"/>
  </si>
  <si>
    <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phoneticPr fontId="1" type="noConversion"/>
  </si>
  <si>
    <t>区县</t>
  </si>
  <si>
    <t>海淀区</t>
  </si>
  <si>
    <t>小区名称</t>
  </si>
  <si>
    <t>年</t>
  </si>
  <si>
    <t>月份</t>
  </si>
  <si>
    <t>监测租金</t>
  </si>
  <si>
    <t>October</t>
  </si>
  <si>
    <t>November</t>
  </si>
  <si>
    <t>December</t>
  </si>
  <si>
    <t>January</t>
  </si>
  <si>
    <t>April</t>
  </si>
  <si>
    <t>May</t>
  </si>
  <si>
    <t>June</t>
  </si>
  <si>
    <t>July</t>
  </si>
  <si>
    <t>August</t>
  </si>
  <si>
    <t>September</t>
  </si>
  <si>
    <t>March</t>
  </si>
  <si>
    <t>February</t>
  </si>
  <si>
    <t>昌平区</t>
  </si>
  <si>
    <t>物业费</t>
    <phoneticPr fontId="1" type="noConversion"/>
  </si>
  <si>
    <t>户型</t>
  </si>
  <si>
    <t>朝向</t>
  </si>
  <si>
    <t>估价机构样本小区数据</t>
  </si>
  <si>
    <t>楼层</t>
  </si>
  <si>
    <t>装修</t>
  </si>
  <si>
    <t>建筑面积（㎡）</t>
  </si>
  <si>
    <t>南北</t>
  </si>
  <si>
    <t>楼层</t>
    <phoneticPr fontId="1" type="noConversion"/>
  </si>
  <si>
    <t>南北</t>
    <phoneticPr fontId="1"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</si>
  <si>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</si>
  <si>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</si>
  <si>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</si>
  <si>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</si>
  <si>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</si>
  <si>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</si>
  <si>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</si>
  <si>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</si>
  <si>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</si>
  <si>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</si>
  <si>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</si>
  <si>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</si>
  <si>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</si>
  <si>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</si>
  <si>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</si>
  <si>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</si>
  <si>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</si>
  <si>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</si>
  <si>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</si>
  <si>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</si>
  <si>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</si>
  <si>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</si>
  <si>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</si>
  <si>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</si>
  <si>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</si>
  <si>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</si>
  <si>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</si>
  <si>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含供暖、物业</t>
    <phoneticPr fontId="1" type="noConversion"/>
  </si>
  <si>
    <t>含供暖、物业</t>
    <phoneticPr fontId="1" type="noConversion"/>
  </si>
  <si>
    <t>平均月租金（元/平方米/月）</t>
    <phoneticPr fontId="1" type="noConversion"/>
  </si>
  <si>
    <t>平均月租金（元/平方米/月）</t>
    <phoneticPr fontId="1" type="noConversion"/>
  </si>
  <si>
    <t>样本数量</t>
  </si>
  <si>
    <t>时间</t>
  </si>
  <si>
    <t>普通装修</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</si>
  <si>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</si>
  <si>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</si>
  <si>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</si>
  <si>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</si>
  <si>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</si>
  <si>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二居室</t>
    <phoneticPr fontId="1" type="noConversion"/>
  </si>
  <si>
    <t>序号</t>
    <phoneticPr fontId="1" type="noConversion"/>
  </si>
  <si>
    <t>朝向</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</si>
  <si>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</si>
  <si>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</si>
  <si>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</si>
  <si>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</si>
  <si>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</si>
  <si>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</si>
  <si>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</si>
  <si>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</si>
  <si>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</si>
  <si>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</si>
  <si>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</si>
  <si>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</si>
  <si>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</si>
  <si>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</si>
  <si>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</si>
  <si>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</si>
  <si>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</si>
  <si>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</si>
  <si>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</si>
  <si>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</si>
  <si>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</si>
  <si>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</si>
  <si>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</si>
  <si>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</si>
  <si>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</si>
  <si>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</si>
  <si>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</si>
  <si>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</si>
  <si>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</si>
  <si>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</si>
  <si>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</si>
  <si>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</si>
  <si>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</si>
  <si>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</si>
  <si>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</si>
  <si>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</si>
  <si>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</si>
  <si>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</si>
  <si>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</si>
  <si>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</si>
  <si>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</si>
  <si>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</si>
  <si>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</si>
  <si>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</si>
  <si>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</si>
  <si>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</si>
  <si>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</si>
  <si>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</si>
  <si>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</si>
  <si>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</si>
  <si>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</si>
  <si>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</si>
  <si>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</si>
  <si>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</si>
  <si>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</si>
  <si>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</si>
  <si>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</si>
  <si>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</si>
  <si>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</si>
  <si>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</si>
  <si>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</si>
  <si>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</si>
  <si>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</si>
  <si>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</si>
  <si>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</si>
  <si>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</si>
  <si>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</si>
  <si>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</si>
  <si>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</si>
  <si>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</si>
  <si>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</si>
  <si>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</si>
  <si>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</si>
  <si>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</si>
  <si>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</si>
  <si>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</si>
  <si>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</si>
  <si>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</si>
  <si>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</si>
  <si>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</si>
  <si>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</si>
  <si>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</si>
  <si>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</si>
  <si>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</si>
  <si>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</si>
  <si>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</si>
  <si>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</si>
  <si>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</si>
  <si>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</si>
  <si>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</si>
  <si>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</si>
  <si>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</si>
  <si>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</si>
  <si>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</si>
  <si>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</si>
  <si>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</si>
  <si>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</si>
  <si>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</si>
  <si>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</si>
  <si>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</si>
  <si>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</si>
  <si>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</si>
  <si>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</si>
  <si>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</si>
  <si>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</si>
  <si>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</si>
  <si>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</si>
  <si>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</si>
  <si>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</si>
  <si>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</si>
  <si>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</si>
  <si>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</si>
  <si>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</si>
  <si>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</si>
  <si>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</si>
  <si>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</si>
  <si>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</si>
  <si>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</si>
  <si>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</si>
  <si>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</si>
  <si>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</si>
  <si>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</si>
  <si>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</si>
  <si>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</si>
  <si>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</si>
  <si>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</si>
  <si>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</si>
  <si>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</si>
  <si>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</si>
  <si>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</si>
  <si>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</si>
  <si>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</si>
  <si>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</si>
  <si>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</si>
  <si>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</si>
  <si>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</si>
  <si>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</si>
  <si>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</si>
  <si>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</si>
  <si>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</si>
  <si>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</si>
  <si>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</si>
  <si>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</si>
  <si>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</si>
  <si>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</si>
  <si>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</si>
  <si>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</si>
  <si>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</si>
  <si>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</si>
  <si>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</si>
  <si>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</si>
  <si>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</si>
  <si>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</si>
  <si>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</si>
  <si>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</si>
  <si>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</si>
  <si>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</si>
  <si>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</si>
  <si>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</si>
  <si>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</si>
  <si>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</si>
  <si>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</si>
  <si>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</si>
  <si>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</si>
  <si>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</si>
  <si>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</si>
  <si>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</si>
  <si>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</si>
  <si>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</si>
  <si>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</si>
  <si>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</si>
  <si>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</si>
  <si>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</si>
  <si>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</si>
  <si>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</si>
  <si>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</si>
  <si>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</si>
  <si>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</si>
  <si>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</si>
  <si>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</si>
  <si>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</si>
  <si>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</si>
  <si>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</si>
  <si>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</si>
  <si>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</si>
  <si>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</si>
  <si>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</si>
  <si>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</si>
  <si>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</si>
  <si>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</si>
  <si>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</si>
  <si>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</si>
  <si>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</si>
  <si>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</si>
  <si>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</si>
  <si>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</si>
  <si>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</si>
  <si>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</si>
  <si>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</si>
  <si>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</si>
  <si>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</si>
  <si>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</si>
  <si>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</si>
  <si>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</si>
  <si>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</si>
  <si>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</si>
  <si>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</si>
  <si>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</si>
  <si>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</si>
  <si>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</si>
  <si>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</si>
  <si>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</si>
  <si>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</si>
  <si>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</si>
  <si>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</si>
  <si>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</si>
  <si>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</si>
  <si>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</si>
  <si>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</si>
  <si>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</si>
  <si>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</si>
  <si>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</si>
  <si>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</si>
  <si>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</si>
  <si>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</si>
  <si>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</si>
  <si>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</si>
  <si>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</si>
  <si>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</si>
  <si>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</si>
  <si>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</si>
  <si>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</si>
  <si>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</si>
  <si>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</si>
  <si>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</si>
  <si>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</si>
  <si>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</si>
  <si>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</si>
  <si>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</si>
  <si>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</si>
  <si>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</si>
  <si>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</si>
  <si>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</si>
  <si>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</si>
  <si>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</si>
  <si>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</si>
  <si>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</si>
  <si>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</si>
  <si>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</si>
  <si>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</si>
  <si>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</si>
  <si>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</si>
  <si>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</si>
  <si>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</si>
  <si>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</si>
  <si>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</si>
  <si>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</si>
  <si>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</si>
  <si>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</si>
  <si>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</si>
  <si>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</si>
  <si>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</si>
  <si>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</si>
  <si>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</si>
  <si>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</si>
  <si>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</si>
  <si>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</si>
  <si>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</si>
  <si>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</si>
  <si>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</si>
  <si>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</si>
  <si>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</si>
  <si>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</si>
  <si>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</si>
  <si>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</si>
  <si>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</si>
  <si>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</si>
  <si>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</si>
  <si>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</si>
  <si>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</si>
  <si>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</si>
  <si>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</si>
  <si>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</si>
  <si>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</si>
  <si>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</si>
  <si>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</si>
  <si>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</si>
  <si>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</si>
  <si>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</si>
  <si>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</si>
  <si>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</si>
  <si>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</si>
  <si>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</si>
  <si>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</si>
  <si>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</si>
  <si>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</si>
  <si>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</si>
  <si>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</si>
  <si>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</si>
  <si>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</si>
  <si>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</si>
  <si>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</si>
  <si>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</si>
  <si>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</si>
  <si>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</si>
  <si>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</si>
  <si>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</si>
  <si>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</si>
  <si>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</si>
  <si>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</si>
  <si>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</si>
  <si>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</si>
  <si>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</si>
  <si>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</si>
  <si>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</si>
  <si>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</si>
  <si>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</si>
  <si>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</si>
  <si>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</si>
  <si>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</si>
  <si>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</si>
  <si>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</si>
  <si>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</si>
  <si>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</si>
  <si>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</si>
  <si>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</si>
  <si>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</si>
  <si>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</si>
  <si>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</si>
  <si>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</si>
  <si>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</si>
  <si>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</si>
  <si>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</si>
  <si>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</si>
  <si>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</si>
  <si>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</si>
  <si>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</si>
  <si>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</si>
  <si>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</si>
  <si>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</si>
  <si>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</si>
  <si>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</si>
  <si>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</si>
  <si>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</si>
  <si>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</si>
  <si>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</si>
  <si>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</si>
  <si>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</si>
  <si>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</si>
  <si>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</si>
  <si>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</si>
  <si>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</si>
  <si>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</si>
  <si>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</si>
  <si>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</si>
  <si>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</si>
  <si>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</si>
  <si>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</si>
  <si>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</si>
  <si>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</si>
  <si>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</si>
  <si>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</si>
  <si>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</si>
  <si>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</si>
  <si>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</si>
  <si>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</si>
  <si>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</si>
  <si>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</si>
  <si>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</si>
  <si>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</si>
  <si>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</si>
  <si>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</si>
  <si>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</si>
  <si>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</si>
  <si>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</si>
  <si>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</si>
  <si>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</si>
  <si>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</si>
  <si>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</si>
  <si>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</si>
  <si>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</si>
  <si>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</si>
  <si>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</si>
  <si>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</si>
  <si>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</si>
  <si>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</si>
  <si>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</si>
  <si>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</si>
  <si>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</si>
  <si>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</si>
  <si>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</si>
  <si>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</si>
  <si>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</si>
  <si>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</si>
  <si>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</si>
  <si>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</si>
  <si>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</si>
  <si>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</si>
  <si>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</si>
  <si>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</si>
  <si>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</si>
  <si>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</si>
  <si>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</si>
  <si>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</si>
  <si>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</si>
  <si>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</si>
  <si>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</si>
  <si>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</si>
  <si>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</si>
  <si>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</si>
  <si>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</si>
  <si>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</si>
  <si>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</si>
  <si>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</si>
  <si>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</si>
  <si>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</si>
  <si>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</si>
  <si>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</si>
  <si>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</si>
  <si>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</si>
  <si>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</si>
  <si>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</si>
  <si>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</si>
  <si>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</si>
  <si>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</si>
  <si>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</si>
  <si>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</si>
  <si>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</si>
  <si>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</si>
  <si>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</si>
  <si>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</si>
  <si>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</si>
  <si>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</si>
  <si>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</si>
  <si>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</si>
  <si>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</si>
  <si>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</si>
  <si>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</si>
  <si>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</si>
  <si>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</si>
  <si>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</si>
  <si>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</si>
  <si>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</si>
  <si>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</si>
  <si>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</si>
  <si>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</si>
  <si>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</si>
  <si>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</si>
  <si>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</si>
  <si>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</si>
  <si>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</si>
  <si>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</si>
  <si>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</si>
  <si>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</si>
  <si>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</si>
  <si>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</si>
  <si>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</si>
  <si>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</si>
  <si>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</si>
  <si>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</si>
  <si>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</si>
  <si>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</si>
  <si>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</si>
  <si>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</si>
  <si>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</si>
  <si>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</si>
  <si>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</si>
  <si>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</si>
  <si>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</si>
  <si>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</si>
  <si>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</si>
  <si>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</si>
  <si>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</si>
  <si>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</si>
  <si>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</si>
  <si>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</si>
  <si>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</si>
  <si>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</si>
  <si>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</si>
  <si>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</si>
  <si>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</si>
  <si>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</si>
  <si>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</si>
  <si>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</si>
  <si>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</si>
  <si>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</si>
  <si>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</si>
  <si>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</si>
  <si>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</si>
  <si>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</si>
  <si>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</si>
  <si>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</si>
  <si>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</si>
  <si>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</si>
  <si>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</si>
  <si>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</si>
  <si>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</si>
  <si>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</si>
  <si>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</si>
  <si>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</si>
  <si>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</si>
  <si>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</si>
  <si>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</si>
  <si>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</si>
  <si>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</si>
  <si>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</si>
  <si>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</si>
  <si>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</si>
  <si>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</si>
  <si>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</si>
  <si>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</si>
  <si>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</si>
  <si>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</si>
  <si>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</si>
  <si>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</si>
  <si>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</si>
  <si>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</si>
  <si>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</si>
  <si>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27" type="noConversion"/>
  </si>
  <si>
    <t>居室</t>
  </si>
  <si>
    <t>建筑面积㎡</t>
  </si>
  <si>
    <t>套内建筑面积</t>
    <phoneticPr fontId="27" type="noConversion"/>
  </si>
  <si>
    <t>建筑面积单价</t>
    <phoneticPr fontId="27" type="noConversion"/>
  </si>
  <si>
    <t>总价</t>
    <phoneticPr fontId="27" type="noConversion"/>
  </si>
  <si>
    <t>套内单价</t>
  </si>
  <si>
    <t>1/15</t>
    <phoneticPr fontId="27" type="noConversion"/>
  </si>
  <si>
    <t>一居</t>
  </si>
  <si>
    <t>A1</t>
  </si>
  <si>
    <t>南</t>
  </si>
  <si>
    <t>1/15</t>
    <phoneticPr fontId="27" type="noConversion"/>
  </si>
  <si>
    <r>
      <t>1</t>
    </r>
    <r>
      <rPr>
        <sz val="11"/>
        <color theme="1"/>
        <rFont val="DengXian"/>
        <family val="2"/>
        <scheme val="minor"/>
      </rPr>
      <t>/</t>
    </r>
    <r>
      <rPr>
        <sz val="11"/>
        <color theme="1"/>
        <rFont val="DengXian"/>
        <family val="2"/>
        <scheme val="minor"/>
      </rPr>
      <t>15</t>
    </r>
    <phoneticPr fontId="27" type="noConversion"/>
  </si>
  <si>
    <t>A2</t>
  </si>
  <si>
    <r>
      <t>2</t>
    </r>
    <r>
      <rPr>
        <sz val="11"/>
        <color theme="1"/>
        <rFont val="DengXian"/>
        <family val="2"/>
        <scheme val="minor"/>
      </rPr>
      <t>/</t>
    </r>
    <r>
      <rPr>
        <sz val="11"/>
        <color theme="1"/>
        <rFont val="DengXian"/>
        <family val="2"/>
        <scheme val="minor"/>
      </rPr>
      <t>15</t>
    </r>
    <phoneticPr fontId="27" type="noConversion"/>
  </si>
  <si>
    <t>2/15</t>
    <phoneticPr fontId="27" type="noConversion"/>
  </si>
  <si>
    <t>2/15</t>
    <phoneticPr fontId="27" type="noConversion"/>
  </si>
  <si>
    <t>2/15</t>
    <phoneticPr fontId="27" type="noConversion"/>
  </si>
  <si>
    <t>3/15</t>
    <phoneticPr fontId="27" type="noConversion"/>
  </si>
  <si>
    <t>3/15</t>
    <phoneticPr fontId="27" type="noConversion"/>
  </si>
  <si>
    <t>4/15</t>
    <phoneticPr fontId="27" type="noConversion"/>
  </si>
  <si>
    <t>4/15</t>
    <phoneticPr fontId="27" type="noConversion"/>
  </si>
  <si>
    <t>4/15</t>
    <phoneticPr fontId="27" type="noConversion"/>
  </si>
  <si>
    <t>5/15</t>
    <phoneticPr fontId="27" type="noConversion"/>
  </si>
  <si>
    <t>6/15</t>
    <phoneticPr fontId="27" type="noConversion"/>
  </si>
  <si>
    <t>6/15</t>
    <phoneticPr fontId="27" type="noConversion"/>
  </si>
  <si>
    <t>6/15</t>
    <phoneticPr fontId="27" type="noConversion"/>
  </si>
  <si>
    <t>三居</t>
  </si>
  <si>
    <t>C2</t>
  </si>
  <si>
    <t>7/15</t>
    <phoneticPr fontId="27" type="noConversion"/>
  </si>
  <si>
    <t>8/15</t>
    <phoneticPr fontId="27" type="noConversion"/>
  </si>
  <si>
    <t>9/15</t>
    <phoneticPr fontId="27" type="noConversion"/>
  </si>
  <si>
    <t>9/15</t>
    <phoneticPr fontId="27" type="noConversion"/>
  </si>
  <si>
    <t>10/15</t>
    <phoneticPr fontId="27" type="noConversion"/>
  </si>
  <si>
    <t>11/15</t>
    <phoneticPr fontId="27" type="noConversion"/>
  </si>
  <si>
    <t>12/15</t>
    <phoneticPr fontId="27" type="noConversion"/>
  </si>
  <si>
    <t>13/15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</si>
  <si>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</si>
  <si>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</si>
  <si>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</si>
  <si>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</si>
  <si>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</si>
  <si>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4/15</t>
    <phoneticPr fontId="27" type="noConversion"/>
  </si>
  <si>
    <t>5/15</t>
    <phoneticPr fontId="27" type="noConversion"/>
  </si>
  <si>
    <t>6/15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</si>
  <si>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</si>
  <si>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</si>
  <si>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</si>
  <si>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</si>
  <si>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</si>
  <si>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3/15</t>
    <phoneticPr fontId="27" type="noConversion"/>
  </si>
  <si>
    <t>4/15</t>
    <phoneticPr fontId="27" type="noConversion"/>
  </si>
  <si>
    <t>5/15</t>
    <phoneticPr fontId="27" type="noConversion"/>
  </si>
  <si>
    <t>6/15</t>
    <phoneticPr fontId="27" type="noConversion"/>
  </si>
  <si>
    <t>7/15</t>
    <phoneticPr fontId="27" type="noConversion"/>
  </si>
  <si>
    <t>C5</t>
  </si>
  <si>
    <t>东南</t>
  </si>
  <si>
    <t>9/15</t>
    <phoneticPr fontId="27" type="noConversion"/>
  </si>
  <si>
    <t>15/15</t>
  </si>
  <si>
    <t>C3</t>
  </si>
  <si>
    <t>10/15</t>
    <phoneticPr fontId="27" type="noConversion"/>
  </si>
  <si>
    <t>12/15</t>
    <phoneticPr fontId="27" type="noConversion"/>
  </si>
  <si>
    <t>1/14</t>
    <phoneticPr fontId="27" type="noConversion"/>
  </si>
  <si>
    <t>A3</t>
  </si>
  <si>
    <t>东</t>
  </si>
  <si>
    <t>A4</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</si>
  <si>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</si>
  <si>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</si>
  <si>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</si>
  <si>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</si>
  <si>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</si>
  <si>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</si>
  <si>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</si>
  <si>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9/14</t>
    <phoneticPr fontId="27" type="noConversion"/>
  </si>
  <si>
    <t>10/14</t>
    <phoneticPr fontId="27" type="noConversion"/>
  </si>
  <si>
    <t>10/14</t>
  </si>
  <si>
    <t>11/14</t>
    <phoneticPr fontId="27" type="noConversion"/>
  </si>
  <si>
    <t>12/14</t>
    <phoneticPr fontId="27" type="noConversion"/>
  </si>
  <si>
    <t>13/14</t>
    <phoneticPr fontId="27" type="noConversion"/>
  </si>
  <si>
    <t>14/14</t>
    <phoneticPr fontId="27" type="noConversion"/>
  </si>
  <si>
    <t>1/11</t>
    <phoneticPr fontId="27" type="noConversion"/>
  </si>
  <si>
    <t>A5</t>
  </si>
  <si>
    <t>4/11</t>
    <phoneticPr fontId="27" type="noConversion"/>
  </si>
  <si>
    <t>C8</t>
  </si>
  <si>
    <t>7/11</t>
    <phoneticPr fontId="27" type="noConversion"/>
  </si>
  <si>
    <t>A6</t>
  </si>
  <si>
    <t>9/11</t>
    <phoneticPr fontId="27" type="noConversion"/>
  </si>
  <si>
    <t>11/11</t>
    <phoneticPr fontId="27" type="noConversion"/>
  </si>
  <si>
    <t>二居</t>
  </si>
  <si>
    <t>B2</t>
    <phoneticPr fontId="27" type="noConversion"/>
  </si>
  <si>
    <t>3/21</t>
    <phoneticPr fontId="27" type="noConversion"/>
  </si>
  <si>
    <t>6/21</t>
    <phoneticPr fontId="27" type="noConversion"/>
  </si>
  <si>
    <t>9/21</t>
    <phoneticPr fontId="27" type="noConversion"/>
  </si>
  <si>
    <t>13/21</t>
    <phoneticPr fontId="27" type="noConversion"/>
  </si>
  <si>
    <t>A7</t>
  </si>
  <si>
    <t>西</t>
  </si>
  <si>
    <t>1/14</t>
    <phoneticPr fontId="27" type="noConversion"/>
  </si>
  <si>
    <t>A8</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</si>
  <si>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</si>
  <si>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</si>
  <si>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</si>
  <si>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</si>
  <si>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</si>
  <si>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</si>
  <si>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</si>
  <si>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B3</t>
  </si>
  <si>
    <t>西北</t>
  </si>
  <si>
    <t>9/14</t>
    <phoneticPr fontId="27" type="noConversion"/>
  </si>
  <si>
    <t>10/14</t>
    <phoneticPr fontId="27" type="noConversion"/>
  </si>
  <si>
    <t>11/14</t>
    <phoneticPr fontId="27" type="noConversion"/>
  </si>
  <si>
    <t>12/14</t>
    <phoneticPr fontId="27" type="noConversion"/>
  </si>
  <si>
    <t>13/14</t>
    <phoneticPr fontId="27" type="noConversion"/>
  </si>
  <si>
    <t>14/14</t>
    <phoneticPr fontId="27" type="noConversion"/>
  </si>
  <si>
    <t>2/20</t>
    <phoneticPr fontId="27" type="noConversion"/>
  </si>
  <si>
    <t>6/20</t>
    <phoneticPr fontId="27" type="noConversion"/>
  </si>
  <si>
    <t>9/20</t>
    <phoneticPr fontId="27" type="noConversion"/>
  </si>
  <si>
    <r>
      <t>2</t>
    </r>
    <r>
      <rPr>
        <sz val="11"/>
        <color theme="1"/>
        <rFont val="DengXian"/>
        <family val="2"/>
        <scheme val="minor"/>
      </rPr>
      <t>0</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</si>
  <si>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</si>
  <si>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</si>
  <si>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</si>
  <si>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</si>
  <si>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</si>
  <si>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</si>
  <si>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</si>
  <si>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</si>
  <si>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</si>
  <si>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</si>
  <si>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t>A9</t>
  </si>
  <si>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</si>
  <si>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</si>
  <si>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t>4/20</t>
    <phoneticPr fontId="27" type="noConversion"/>
  </si>
  <si>
    <t>2/12</t>
    <phoneticPr fontId="27" type="noConversion"/>
  </si>
  <si>
    <t>3/12</t>
    <phoneticPr fontId="27" type="noConversion"/>
  </si>
  <si>
    <t>4/12</t>
    <phoneticPr fontId="27" type="noConversion"/>
  </si>
  <si>
    <t>5/12</t>
    <phoneticPr fontId="27" type="noConversion"/>
  </si>
  <si>
    <t>6/12</t>
    <phoneticPr fontId="27" type="noConversion"/>
  </si>
  <si>
    <t>7/12</t>
    <phoneticPr fontId="27" type="noConversion"/>
  </si>
  <si>
    <t>8/12</t>
    <phoneticPr fontId="27" type="noConversion"/>
  </si>
  <si>
    <t>9/12</t>
    <phoneticPr fontId="27" type="noConversion"/>
  </si>
  <si>
    <r>
      <t>1</t>
    </r>
    <r>
      <rPr>
        <sz val="11"/>
        <color theme="1"/>
        <rFont val="DengXian"/>
        <family val="2"/>
        <scheme val="minor"/>
      </rPr>
      <t>0</t>
    </r>
    <r>
      <rPr>
        <sz val="11"/>
        <color theme="1"/>
        <rFont val="DengXian"/>
        <family val="2"/>
        <scheme val="minor"/>
      </rPr>
      <t>/12</t>
    </r>
    <phoneticPr fontId="27" type="noConversion"/>
  </si>
  <si>
    <r>
      <t>1</t>
    </r>
    <r>
      <rPr>
        <sz val="11"/>
        <color theme="1"/>
        <rFont val="DengXian"/>
        <family val="2"/>
        <scheme val="minor"/>
      </rPr>
      <t>1</t>
    </r>
    <r>
      <rPr>
        <sz val="11"/>
        <color theme="1"/>
        <rFont val="DengXian"/>
        <family val="2"/>
        <scheme val="minor"/>
      </rPr>
      <t>/12</t>
    </r>
    <phoneticPr fontId="27" type="noConversion"/>
  </si>
  <si>
    <r>
      <t>1</t>
    </r>
    <r>
      <rPr>
        <sz val="11"/>
        <color theme="1"/>
        <rFont val="DengXian"/>
        <family val="2"/>
        <scheme val="minor"/>
      </rPr>
      <t>2</t>
    </r>
    <r>
      <rPr>
        <sz val="11"/>
        <color theme="1"/>
        <rFont val="DengXian"/>
        <family val="2"/>
        <scheme val="minor"/>
      </rPr>
      <t>/12</t>
    </r>
    <phoneticPr fontId="27" type="noConversion"/>
  </si>
  <si>
    <t>4/20</t>
    <phoneticPr fontId="27" type="noConversion"/>
  </si>
  <si>
    <r>
      <t>1</t>
    </r>
    <r>
      <rPr>
        <sz val="11"/>
        <color theme="1"/>
        <rFont val="DengXian"/>
        <family val="2"/>
        <scheme val="minor"/>
      </rPr>
      <t>8</t>
    </r>
    <r>
      <rPr>
        <sz val="11"/>
        <color theme="1"/>
        <rFont val="DengXian"/>
        <family val="2"/>
        <scheme val="minor"/>
      </rPr>
      <t>/20</t>
    </r>
    <phoneticPr fontId="27" type="noConversion"/>
  </si>
  <si>
    <r>
      <t>1</t>
    </r>
    <r>
      <rPr>
        <sz val="11"/>
        <color theme="1"/>
        <rFont val="DengXian"/>
        <family val="2"/>
        <scheme val="minor"/>
      </rPr>
      <t>9</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</si>
  <si>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phoneticPr fontId="27" type="noConversion"/>
  </si>
  <si>
    <t>1/13</t>
    <phoneticPr fontId="27" type="noConversion"/>
  </si>
  <si>
    <t>2/13</t>
    <phoneticPr fontId="27" type="noConversion"/>
  </si>
  <si>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</si>
  <si>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</si>
  <si>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</si>
  <si>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</si>
  <si>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</si>
  <si>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</si>
  <si>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</si>
  <si>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</si>
  <si>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</si>
  <si>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</si>
  <si>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</si>
  <si>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r>
      <t>1</t>
    </r>
    <r>
      <rPr>
        <sz val="11"/>
        <color theme="1"/>
        <rFont val="DengXian"/>
        <family val="2"/>
        <scheme val="minor"/>
      </rPr>
      <t>0</t>
    </r>
    <r>
      <rPr>
        <sz val="11"/>
        <color theme="1"/>
        <rFont val="DengXian"/>
        <family val="2"/>
        <scheme val="minor"/>
      </rPr>
      <t>/20</t>
    </r>
    <phoneticPr fontId="27" type="noConversion"/>
  </si>
  <si>
    <r>
      <t>3</t>
    </r>
    <r>
      <rPr>
        <sz val="11"/>
        <color theme="1"/>
        <rFont val="DengXian"/>
        <family val="2"/>
        <scheme val="minor"/>
      </rPr>
      <t>/13</t>
    </r>
    <phoneticPr fontId="27"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</si>
  <si>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</si>
  <si>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</si>
  <si>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</si>
  <si>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</si>
  <si>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平均租金单价</t>
    <phoneticPr fontId="1" type="noConversion"/>
  </si>
  <si>
    <t>含物业费和取暖费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</si>
  <si>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</si>
  <si>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</si>
  <si>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租金</t>
    <phoneticPr fontId="1" type="noConversion"/>
  </si>
  <si>
    <t>不含物业费、取暖费</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</si>
  <si>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</si>
  <si>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</si>
  <si>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</si>
  <si>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监测整租租金</t>
  </si>
  <si>
    <t>平米租金(元/㎡·月)</t>
  </si>
  <si>
    <r>
      <t>2022</t>
    </r>
    <r>
      <rPr>
        <sz val="11"/>
        <color theme="1"/>
        <rFont val="宋体"/>
        <family val="3"/>
        <charset val="134"/>
      </rPr>
      <t>年一季度</t>
    </r>
    <rPh sb="5" eb="6">
      <t>yi</t>
    </rPh>
    <phoneticPr fontId="1" type="noConversion"/>
  </si>
  <si>
    <r>
      <t>2021</t>
    </r>
    <r>
      <rPr>
        <sz val="11"/>
        <color theme="1"/>
        <rFont val="宋体"/>
        <family val="3"/>
        <charset val="134"/>
      </rPr>
      <t>年四季度</t>
    </r>
    <rPh sb="5" eb="6">
      <t>si</t>
    </rPh>
    <phoneticPr fontId="1" type="noConversion"/>
  </si>
  <si>
    <t>不含物业费和供暖费</t>
    <rPh sb="0" eb="1">
      <t>bu han</t>
    </rPh>
    <rPh sb="2" eb="3">
      <t>wu ye fei</t>
    </rPh>
    <rPh sb="5" eb="6">
      <t>he</t>
    </rPh>
    <rPh sb="6" eb="7">
      <t>gong nuan fei</t>
    </rPh>
    <phoneticPr fontId="1" type="noConversion"/>
  </si>
  <si>
    <t>门头沟区</t>
  </si>
  <si>
    <t>西山燕庐</t>
  </si>
  <si>
    <t>迎晖南苑</t>
  </si>
  <si>
    <t>京西紫金新园</t>
  </si>
  <si>
    <t>紫金新园二区</t>
  </si>
  <si>
    <t>紫金新园三区</t>
  </si>
  <si>
    <t>石门营新区七区东苑</t>
  </si>
  <si>
    <t>梧桐苑栖凤园</t>
  </si>
  <si>
    <t>梧桐苑清露园</t>
  </si>
  <si>
    <t>梧桐苑知秋园</t>
  </si>
  <si>
    <t>惠康嘉园二区</t>
  </si>
  <si>
    <t>惠康嘉园六区</t>
  </si>
  <si>
    <t>惠康嘉园三区</t>
  </si>
  <si>
    <t>惠康嘉园四区</t>
  </si>
  <si>
    <t>惠康嘉园五区</t>
  </si>
  <si>
    <t>南</t>
    <phoneticPr fontId="1" type="noConversion"/>
  </si>
  <si>
    <t>西山燕庐</t>
    <phoneticPr fontId="1" type="noConversion"/>
  </si>
  <si>
    <t>电建金地华宸</t>
    <phoneticPr fontId="1" type="noConversion"/>
  </si>
  <si>
    <t>迎晖南苑</t>
    <phoneticPr fontId="1" type="noConversion"/>
  </si>
  <si>
    <t>京西紫金新园</t>
    <phoneticPr fontId="1" type="noConversion"/>
  </si>
  <si>
    <t>紫金新园二区</t>
    <phoneticPr fontId="1" type="noConversion"/>
  </si>
  <si>
    <t>石门营新区七区东苑</t>
    <phoneticPr fontId="1" type="noConversion"/>
  </si>
  <si>
    <t>梧桐苑</t>
    <phoneticPr fontId="1" type="noConversion"/>
  </si>
  <si>
    <r>
      <t>2022</t>
    </r>
    <r>
      <rPr>
        <sz val="11"/>
        <color theme="1"/>
        <rFont val="宋体"/>
        <family val="3"/>
        <charset val="134"/>
      </rPr>
      <t>年二季度</t>
    </r>
    <rPh sb="5" eb="6">
      <t>yi</t>
    </rPh>
    <phoneticPr fontId="1" type="noConversion"/>
  </si>
  <si>
    <r>
      <t>2022</t>
    </r>
    <r>
      <rPr>
        <sz val="11"/>
        <color theme="1"/>
        <rFont val="宋体"/>
        <family val="3"/>
        <charset val="134"/>
      </rPr>
      <t>年三季度</t>
    </r>
    <rPh sb="5" eb="6">
      <t>yi</t>
    </rPh>
    <phoneticPr fontId="1" type="noConversion"/>
  </si>
  <si>
    <t>石门营新区七区东苑</t>
    <phoneticPr fontId="1" type="noConversion"/>
  </si>
  <si>
    <t>金第万科朗润园&lt;旧宫&lt;大兴区</t>
  </si>
  <si>
    <t>葛洲坝紫郡府&lt;旧宫&lt;大兴区</t>
  </si>
  <si>
    <t>富力盛悦居&lt;旧宫&lt;大兴区</t>
  </si>
  <si>
    <t>中铁华侨城和园&lt;旧宫&lt;大兴区</t>
  </si>
  <si>
    <t>亦庄北岸&lt;旧宫&lt;大兴区</t>
  </si>
  <si>
    <t>润龙家园&lt;旧宫&lt;大兴区</t>
  </si>
  <si>
    <t>宣颐家园&lt;旧宫&lt;大兴区</t>
  </si>
  <si>
    <t>清逸西园&lt;旧宫&lt;大兴区</t>
  </si>
  <si>
    <t>兴盛锦苑&lt;旧宫&lt;大兴区</t>
  </si>
  <si>
    <t>美然绿色家园&lt;旧宫&lt;大兴区</t>
  </si>
  <si>
    <t>旧宫新苑南区&lt;旧宫&lt;大兴区</t>
  </si>
  <si>
    <t>清逸园&lt;旧宫&lt;大兴区</t>
  </si>
  <si>
    <t>中国铁建·花语府&lt;旧宫&lt;大兴区</t>
  </si>
  <si>
    <t>东亚五环国际&lt;旧宫&lt;大兴区</t>
  </si>
  <si>
    <t>育龙家园&lt;旧宫&lt;大兴区</t>
  </si>
  <si>
    <t>70-90</t>
    <phoneticPr fontId="1" type="noConversion"/>
  </si>
  <si>
    <t>居室</t>
    <phoneticPr fontId="1" type="noConversion"/>
  </si>
  <si>
    <t>三居室</t>
    <phoneticPr fontId="1" type="noConversion"/>
  </si>
  <si>
    <t>一居室</t>
    <phoneticPr fontId="1" type="noConversion"/>
  </si>
  <si>
    <t>60-70</t>
    <phoneticPr fontId="1" type="noConversion"/>
  </si>
  <si>
    <t>70-80</t>
    <phoneticPr fontId="1" type="noConversion"/>
  </si>
  <si>
    <t>80-90</t>
    <phoneticPr fontId="1" type="noConversion"/>
  </si>
  <si>
    <t>90-100</t>
    <phoneticPr fontId="1" type="noConversion"/>
  </si>
  <si>
    <t>税费</t>
    <phoneticPr fontId="1" type="noConversion"/>
  </si>
  <si>
    <t>合计租金</t>
    <phoneticPr fontId="1" type="noConversion"/>
  </si>
  <si>
    <t>中海墅&lt;旧宫&lt;大兴区</t>
  </si>
  <si>
    <t>中国铁建兴盛嘉苑&lt;旧宫&lt;大兴区</t>
  </si>
  <si>
    <t>京能｜电建·洺悦湾&lt;旧宫&lt;大兴区</t>
  </si>
  <si>
    <t>集贤雅苑北区&lt;旧宫&lt;大兴区</t>
  </si>
  <si>
    <t>首开保利·熙悦林语&lt;旧宫&lt;大兴区</t>
  </si>
  <si>
    <t>旧宫新苑北区&lt;旧宫&lt;大兴区</t>
  </si>
  <si>
    <t>清逸园甲区&lt;旧宫&lt;大兴区</t>
  </si>
  <si>
    <t>集贤雅苑南区&lt;旧宫&lt;大兴区</t>
  </si>
  <si>
    <t>康璟家园&lt;旧宫&lt;大兴区</t>
  </si>
  <si>
    <r>
      <t>2022</t>
    </r>
    <r>
      <rPr>
        <sz val="11"/>
        <color theme="1"/>
        <rFont val="宋体"/>
        <family val="3"/>
        <charset val="134"/>
      </rPr>
      <t>年四季度</t>
    </r>
    <rPh sb="5" eb="6">
      <t>si</t>
    </rPh>
    <phoneticPr fontId="1" type="noConversion"/>
  </si>
  <si>
    <r>
      <t>2023</t>
    </r>
    <r>
      <rPr>
        <sz val="11"/>
        <color theme="1"/>
        <rFont val="宋体"/>
        <family val="3"/>
        <charset val="134"/>
      </rPr>
      <t>年一季度</t>
    </r>
    <rPh sb="5" eb="6">
      <t>yi</t>
    </rPh>
    <phoneticPr fontId="1" type="noConversion"/>
  </si>
  <si>
    <r>
      <t>2023</t>
    </r>
    <r>
      <rPr>
        <sz val="11"/>
        <color theme="1"/>
        <rFont val="宋体"/>
        <family val="3"/>
        <charset val="134"/>
      </rPr>
      <t>年二季度</t>
    </r>
    <rPh sb="5" eb="6">
      <t>yi</t>
    </rPh>
    <phoneticPr fontId="1" type="noConversion"/>
  </si>
  <si>
    <r>
      <t>2023</t>
    </r>
    <r>
      <rPr>
        <sz val="11"/>
        <color theme="1"/>
        <rFont val="宋体"/>
        <family val="3"/>
        <charset val="134"/>
      </rPr>
      <t>年三季度</t>
    </r>
    <rPh sb="5" eb="6">
      <t>yi</t>
    </rPh>
    <phoneticPr fontId="1" type="noConversion"/>
  </si>
  <si>
    <r>
      <t>2023</t>
    </r>
    <r>
      <rPr>
        <sz val="11"/>
        <color theme="1"/>
        <rFont val="宋体"/>
        <family val="3"/>
        <charset val="134"/>
      </rPr>
      <t>年第四季度</t>
    </r>
    <phoneticPr fontId="1" type="noConversion"/>
  </si>
  <si>
    <t>楼栋</t>
    <phoneticPr fontId="1" type="noConversion"/>
  </si>
  <si>
    <t>类型</t>
  </si>
  <si>
    <t>房号</t>
    <phoneticPr fontId="1" type="noConversion"/>
  </si>
  <si>
    <t>房本实测套建面积（㎡）</t>
    <phoneticPr fontId="1" type="noConversion"/>
  </si>
  <si>
    <t>户型实测面积（实测面积+公摊）（㎡）</t>
    <phoneticPr fontId="1" type="noConversion"/>
  </si>
  <si>
    <t>户型实际面积（户型房本面积+夹层建筑面积）（㎡）</t>
    <phoneticPr fontId="1" type="noConversion"/>
  </si>
  <si>
    <t>室内使用面积</t>
    <phoneticPr fontId="1" type="noConversion"/>
  </si>
  <si>
    <t>套间实际面积
（含夹层、墙体、公摊及共享区）</t>
    <phoneticPr fontId="1" type="noConversion"/>
  </si>
  <si>
    <t>白领公寓</t>
    <phoneticPr fontId="1" type="noConversion"/>
  </si>
  <si>
    <t>B反</t>
    <phoneticPr fontId="1" type="noConversion"/>
  </si>
  <si>
    <t>A</t>
    <phoneticPr fontId="1" type="noConversion"/>
  </si>
  <si>
    <t>六居</t>
    <phoneticPr fontId="1" type="noConversion"/>
  </si>
  <si>
    <t>B</t>
    <phoneticPr fontId="1" type="noConversion"/>
  </si>
  <si>
    <t>C</t>
    <phoneticPr fontId="1" type="noConversion"/>
  </si>
  <si>
    <t>D</t>
    <phoneticPr fontId="1" type="noConversion"/>
  </si>
  <si>
    <t>E</t>
    <phoneticPr fontId="1" type="noConversion"/>
  </si>
  <si>
    <t>F</t>
    <phoneticPr fontId="1" type="noConversion"/>
  </si>
  <si>
    <t>C反</t>
    <phoneticPr fontId="1" type="noConversion"/>
  </si>
  <si>
    <t>北</t>
    <phoneticPr fontId="1" type="noConversion"/>
  </si>
  <si>
    <t>A反</t>
    <phoneticPr fontId="1" type="noConversion"/>
  </si>
  <si>
    <t>四居</t>
    <phoneticPr fontId="1" type="noConversion"/>
  </si>
  <si>
    <t>D反</t>
    <phoneticPr fontId="1" type="noConversion"/>
  </si>
  <si>
    <t>A1</t>
    <phoneticPr fontId="1" type="noConversion"/>
  </si>
  <si>
    <t>东</t>
    <phoneticPr fontId="1" type="noConversion"/>
  </si>
  <si>
    <t>A2反</t>
    <phoneticPr fontId="1" type="noConversion"/>
  </si>
  <si>
    <t>西</t>
    <phoneticPr fontId="1" type="noConversion"/>
  </si>
  <si>
    <t>B1反</t>
    <phoneticPr fontId="1" type="noConversion"/>
  </si>
  <si>
    <t>A3</t>
    <phoneticPr fontId="1" type="noConversion"/>
  </si>
  <si>
    <t>B2</t>
    <phoneticPr fontId="1" type="noConversion"/>
  </si>
  <si>
    <t>B2反</t>
    <phoneticPr fontId="1" type="noConversion"/>
  </si>
  <si>
    <t>B1</t>
    <phoneticPr fontId="1" type="noConversion"/>
  </si>
  <si>
    <t>A3反</t>
    <phoneticPr fontId="1" type="noConversion"/>
  </si>
  <si>
    <t>A1反</t>
    <phoneticPr fontId="1" type="noConversion"/>
  </si>
  <si>
    <t>A2</t>
    <phoneticPr fontId="1" type="noConversion"/>
  </si>
  <si>
    <t>家庭式公寓</t>
    <phoneticPr fontId="1" type="noConversion"/>
  </si>
  <si>
    <t>三室两厅</t>
    <phoneticPr fontId="1" type="noConversion"/>
  </si>
  <si>
    <t>两室两厅</t>
    <phoneticPr fontId="1" type="noConversion"/>
  </si>
  <si>
    <t>融科钧廷&lt;马驹桥&lt;通州区</t>
  </si>
  <si>
    <t>米拉village&lt;马驹桥&lt;通州区</t>
  </si>
  <si>
    <t>合生世界村E区&lt;马驹桥&lt;通州区</t>
  </si>
  <si>
    <t>万科翡翠四季&lt;台湖&lt;通州区</t>
  </si>
  <si>
    <t>经开壹中心&lt;台湖&lt;通州区</t>
  </si>
  <si>
    <t>台湖银河湾&lt;台湖&lt;通州区</t>
  </si>
  <si>
    <t>绿城·明月听蘭&lt;台湖&lt;通州区</t>
  </si>
  <si>
    <t>泰禾1号公馆&lt;台湖&lt;通州区</t>
  </si>
  <si>
    <t>北京经开·汀塘&lt;台湖&lt;通州区</t>
  </si>
  <si>
    <t>首开万科城市之光&lt;台湖&lt;通州区</t>
  </si>
  <si>
    <t>通泰国际公馆&lt;台湖&lt;通州区</t>
  </si>
  <si>
    <t>城市之光·东望&lt;台湖&lt;通州区</t>
  </si>
  <si>
    <t>融创亦庄壹号&lt;台湖&lt;通州区</t>
  </si>
  <si>
    <t>东惠家园&lt;台湖&lt;通州区</t>
  </si>
  <si>
    <t>次渠锦园&lt;台湖&lt;通州区</t>
  </si>
  <si>
    <t>次渠嘉园&lt;台湖&lt;通州区</t>
  </si>
  <si>
    <t>润枫领尚&lt;台湖&lt;通州区</t>
  </si>
  <si>
    <t>次渠南里&lt;台湖&lt;通州区</t>
  </si>
  <si>
    <t>台湖金茂悦&lt;台湖&lt;通州区</t>
  </si>
  <si>
    <t>次渠北里&lt;台湖&lt;通州区</t>
  </si>
  <si>
    <t>紫禁壹号院&lt;亦庄&lt;大兴区</t>
  </si>
  <si>
    <t>亦庄金茂府&lt;瀛海&lt;大兴区</t>
  </si>
  <si>
    <t>枫丹壹号二期&lt;亦庄&lt;大兴区</t>
  </si>
  <si>
    <t>林肯公寓&lt;亦庄&lt;大兴区</t>
  </si>
  <si>
    <t>亦庄金茂悦&lt;瀛海&lt;大兴区</t>
  </si>
  <si>
    <t>金茂逸墅&lt;瀛海&lt;大兴区</t>
  </si>
  <si>
    <t>枫丹壹号一期&lt;亦庄&lt;大兴区</t>
  </si>
  <si>
    <t>国锐金嵿&lt;亦庄&lt;大兴区</t>
  </si>
  <si>
    <t>和裕·林肯时代&lt;亦庄&lt;大兴区</t>
  </si>
  <si>
    <t>荣京丽都&lt;亦庄&lt;大兴区</t>
  </si>
  <si>
    <t>中芯花园&lt;亦庄&lt;大兴区</t>
  </si>
  <si>
    <t>林肯公园C区住宅&lt;亦庄&lt;大兴区</t>
  </si>
  <si>
    <t>国融国际&lt;亦庄&lt;大兴区</t>
  </si>
  <si>
    <t>北京城建海梓府&lt;瀛海&lt;大兴区</t>
  </si>
  <si>
    <t>林肯公园公寓&lt;亦庄&lt;大兴区</t>
  </si>
  <si>
    <t>旭辉一合相&lt;瀛海&lt;大兴区</t>
  </si>
  <si>
    <t>金第万科金域东郡&lt;瀛海&lt;大兴区</t>
  </si>
  <si>
    <t>君安国际公寓&lt;亦庄&lt;大兴区</t>
  </si>
  <si>
    <t>中信新城&lt;亦庄&lt;大兴区</t>
  </si>
  <si>
    <t>易居国际公寓&lt;亦庄&lt;大兴区</t>
  </si>
  <si>
    <t>金隅·金麟府&lt;瀛海&lt;大兴区</t>
  </si>
  <si>
    <t>鹿鸣苑&lt;亦庄&lt;大兴区</t>
  </si>
  <si>
    <t>金隅学府&lt;瀛海&lt;大兴区</t>
  </si>
  <si>
    <t>雅居乐京华雅郡&lt;瀛海&lt;大兴区</t>
  </si>
  <si>
    <t>中海寰宇时代&lt;瀛海&lt;大兴区</t>
  </si>
  <si>
    <t>上海沙龙&lt;亦庄&lt;大兴区</t>
  </si>
  <si>
    <t>瀛海府&lt;瀛海&lt;大兴区</t>
  </si>
  <si>
    <t>金地格林小镇&lt;亦庄&lt;大兴区</t>
  </si>
  <si>
    <t>天宝家园&lt;亦庄&lt;大兴区</t>
  </si>
  <si>
    <t>听涛雅苑&lt;亦庄&lt;大兴区</t>
  </si>
  <si>
    <t>一栋洋房&lt;亦庄&lt;大兴区</t>
  </si>
  <si>
    <t>和悦华锦&lt;瀛海&lt;大兴区</t>
  </si>
  <si>
    <t>卡尔生活馆公寓&lt;亦庄&lt;大兴区</t>
  </si>
  <si>
    <t>境界家园&lt;亦庄&lt;大兴区</t>
  </si>
  <si>
    <t>大雄郁金香舍&lt;亦庄&lt;大兴区</t>
  </si>
  <si>
    <t>东晶国际&lt;亦庄&lt;大兴区</t>
  </si>
  <si>
    <t>新康家园&lt;亦庄&lt;大兴区</t>
  </si>
  <si>
    <t>星岛嘉园&lt;亦庄&lt;大兴区</t>
  </si>
  <si>
    <t>广德苑&lt;亦庄&lt;大兴区</t>
  </si>
  <si>
    <t>贵园南里&lt;亦庄&lt;大兴区</t>
  </si>
  <si>
    <t>瀛海名居&lt;亦庄&lt;大兴区</t>
  </si>
  <si>
    <t>贵园北里&lt;亦庄&lt;大兴区</t>
  </si>
  <si>
    <t>中旅·亦府&lt;瀛海&lt;大兴区</t>
  </si>
  <si>
    <t>贵园东里&lt;亦庄&lt;大兴区</t>
  </si>
  <si>
    <t>中国铁建国际公馆&lt;瀛海&lt;大兴区</t>
  </si>
  <si>
    <t>一品亦庄&lt;亦庄&lt;大兴区</t>
  </si>
  <si>
    <t>中信新城两限房&lt;亦庄&lt;大兴区</t>
  </si>
  <si>
    <t>大雄城市花园&lt;亦庄&lt;大兴区</t>
  </si>
  <si>
    <t>富源里&lt;亦庄&lt;大兴区</t>
  </si>
  <si>
    <t>星岛假日&lt;亦庄&lt;大兴区</t>
  </si>
  <si>
    <t>浉城百丽&lt;亦庄&lt;大兴区</t>
  </si>
  <si>
    <t>海晏春秋&lt;瀛海&lt;大兴区</t>
  </si>
  <si>
    <t>棠颂雅苑&lt;亦庄&lt;大兴区</t>
  </si>
  <si>
    <t>燕景佳园&lt;亦庄&lt;大兴区</t>
  </si>
  <si>
    <t>首开龙湖天琅&lt;瀛海&lt;大兴区</t>
  </si>
  <si>
    <t>北京城建海樾公元&lt;瀛海&lt;大兴区</t>
  </si>
  <si>
    <t>精装修</t>
    <phoneticPr fontId="1" type="noConversion"/>
  </si>
  <si>
    <t>户型结构</t>
    <phoneticPr fontId="1" type="noConversion"/>
  </si>
  <si>
    <t>loft</t>
    <phoneticPr fontId="1" type="noConversion"/>
  </si>
  <si>
    <t>平层</t>
    <phoneticPr fontId="1" type="noConversion"/>
  </si>
  <si>
    <t>室内装饰装修</t>
    <phoneticPr fontId="1" type="noConversion"/>
  </si>
  <si>
    <t>设施设备</t>
    <phoneticPr fontId="12" type="noConversion"/>
  </si>
  <si>
    <t>综合管理服务设施</t>
    <phoneticPr fontId="1" type="noConversion"/>
  </si>
  <si>
    <t>建筑面积</t>
    <phoneticPr fontId="12" type="noConversion"/>
  </si>
  <si>
    <t>家具家电</t>
    <phoneticPr fontId="1" type="noConversion"/>
  </si>
  <si>
    <t>服务及管理水平</t>
    <phoneticPr fontId="1" type="noConversion"/>
  </si>
  <si>
    <t>水电气费执行标准</t>
    <phoneticPr fontId="1" type="noConversion"/>
  </si>
  <si>
    <t>权益状况</t>
    <phoneticPr fontId="1" type="noConversion"/>
  </si>
  <si>
    <t>精装修</t>
  </si>
  <si>
    <t>完善</t>
    <phoneticPr fontId="12" type="noConversion"/>
  </si>
  <si>
    <t>民水民电</t>
    <phoneticPr fontId="1" type="noConversion"/>
  </si>
  <si>
    <t>普通物业管理，封闭式管理</t>
    <phoneticPr fontId="1" type="noConversion"/>
  </si>
  <si>
    <r>
      <rPr>
        <b/>
        <sz val="16"/>
        <color indexed="10"/>
        <rFont val="宋体"/>
        <family val="3"/>
        <charset val="134"/>
      </rPr>
      <t>比较法</t>
    </r>
    <phoneticPr fontId="27" type="noConversion"/>
  </si>
  <si>
    <t>车库</t>
  </si>
  <si>
    <r>
      <rPr>
        <b/>
        <sz val="16"/>
        <rFont val="宋体"/>
        <family val="3"/>
        <charset val="134"/>
      </rPr>
      <t>─</t>
    </r>
    <phoneticPr fontId="27" type="noConversion"/>
  </si>
  <si>
    <t>地下车位</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</si>
  <si>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</si>
  <si>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总价</t>
    </r>
    <phoneticPr fontId="27" type="noConversion"/>
  </si>
  <si>
    <t>——</t>
  </si>
  <si>
    <r>
      <rPr>
        <b/>
        <sz val="12"/>
        <rFont val="宋体"/>
        <family val="3"/>
        <charset val="134"/>
      </rPr>
      <t>万元</t>
    </r>
    <phoneticPr fontId="27" type="noConversion"/>
  </si>
  <si>
    <r>
      <rPr>
        <b/>
        <sz val="12"/>
        <rFont val="宋体"/>
        <family val="3"/>
        <charset val="134"/>
      </rPr>
      <t>楼面单价</t>
    </r>
    <phoneticPr fontId="27" type="noConversion"/>
  </si>
  <si>
    <r>
      <rPr>
        <b/>
        <sz val="12"/>
        <rFont val="宋体"/>
        <family val="3"/>
        <charset val="134"/>
      </rPr>
      <t>建筑面积</t>
    </r>
    <phoneticPr fontId="27" type="noConversion"/>
  </si>
  <si>
    <r>
      <rPr>
        <b/>
        <sz val="12"/>
        <rFont val="宋体"/>
        <family val="3"/>
        <charset val="134"/>
      </rPr>
      <t>车位数</t>
    </r>
    <phoneticPr fontId="27" type="noConversion"/>
  </si>
  <si>
    <r>
      <rPr>
        <b/>
        <sz val="11"/>
        <rFont val="宋体"/>
        <family val="3"/>
        <charset val="134"/>
      </rPr>
      <t>比较因素</t>
    </r>
    <phoneticPr fontId="27" type="noConversion"/>
  </si>
  <si>
    <r>
      <rPr>
        <sz val="11"/>
        <rFont val="宋体"/>
        <family val="3"/>
        <charset val="134"/>
      </rPr>
      <t>估价对象</t>
    </r>
    <phoneticPr fontId="27" type="noConversion"/>
  </si>
  <si>
    <r>
      <rPr>
        <sz val="11"/>
        <rFont val="宋体"/>
        <family val="3"/>
        <charset val="134"/>
      </rPr>
      <t>案例</t>
    </r>
    <r>
      <rPr>
        <sz val="11"/>
        <rFont val="Arial"/>
        <family val="2"/>
      </rPr>
      <t>A</t>
    </r>
    <phoneticPr fontId="27" type="noConversion"/>
  </si>
  <si>
    <r>
      <rPr>
        <sz val="11"/>
        <rFont val="宋体"/>
        <family val="3"/>
        <charset val="134"/>
      </rPr>
      <t>案例</t>
    </r>
    <r>
      <rPr>
        <sz val="11"/>
        <rFont val="Arial"/>
        <family val="2"/>
      </rPr>
      <t>B</t>
    </r>
    <phoneticPr fontId="27" type="noConversion"/>
  </si>
  <si>
    <r>
      <rPr>
        <sz val="11"/>
        <rFont val="宋体"/>
        <family val="3"/>
        <charset val="134"/>
      </rPr>
      <t>案例</t>
    </r>
    <r>
      <rPr>
        <sz val="11"/>
        <rFont val="Arial"/>
        <family val="2"/>
      </rPr>
      <t>C</t>
    </r>
    <phoneticPr fontId="27" type="noConversion"/>
  </si>
  <si>
    <r>
      <rPr>
        <sz val="11"/>
        <color indexed="8"/>
        <rFont val="宋体"/>
        <family val="3"/>
        <charset val="134"/>
      </rPr>
      <t>修正幅度</t>
    </r>
    <phoneticPr fontId="27" type="noConversion"/>
  </si>
  <si>
    <r>
      <rPr>
        <sz val="11"/>
        <rFont val="宋体"/>
        <family val="3"/>
        <charset val="134"/>
      </rPr>
      <t>比较因素</t>
    </r>
    <phoneticPr fontId="27" type="noConversion"/>
  </si>
  <si>
    <r>
      <rPr>
        <sz val="11"/>
        <color theme="9" tint="-0.249977111117893"/>
        <rFont val="宋体"/>
        <family val="3"/>
        <charset val="134"/>
      </rPr>
      <t>估价对象名称</t>
    </r>
    <phoneticPr fontId="27" type="noConversion"/>
  </si>
  <si>
    <r>
      <rPr>
        <sz val="11"/>
        <color theme="9" tint="-0.249977111117893"/>
        <rFont val="宋体"/>
        <family val="3"/>
        <charset val="134"/>
      </rPr>
      <t>项目位置</t>
    </r>
    <phoneticPr fontId="27" type="noConversion"/>
  </si>
  <si>
    <r>
      <rPr>
        <sz val="11"/>
        <color indexed="8"/>
        <rFont val="宋体"/>
        <family val="3"/>
        <charset val="134"/>
      </rPr>
      <t>系数</t>
    </r>
    <r>
      <rPr>
        <sz val="11"/>
        <color indexed="8"/>
        <rFont val="Arial"/>
        <family val="2"/>
      </rPr>
      <t>%</t>
    </r>
    <phoneticPr fontId="27" type="noConversion"/>
  </si>
  <si>
    <r>
      <rPr>
        <b/>
        <sz val="11"/>
        <color indexed="8"/>
        <rFont val="宋体"/>
        <family val="3"/>
        <charset val="134"/>
      </rPr>
      <t>交易时间</t>
    </r>
    <phoneticPr fontId="27" type="noConversion"/>
  </si>
  <si>
    <r>
      <rPr>
        <sz val="11"/>
        <color indexed="8"/>
        <rFont val="宋体"/>
        <family val="3"/>
        <charset val="134"/>
      </rPr>
      <t>交易时间</t>
    </r>
    <phoneticPr fontId="27" type="noConversion"/>
  </si>
  <si>
    <t>100/</t>
    <phoneticPr fontId="27" type="noConversion"/>
  </si>
  <si>
    <r>
      <rPr>
        <b/>
        <sz val="11"/>
        <color indexed="8"/>
        <rFont val="宋体"/>
        <family val="3"/>
        <charset val="134"/>
      </rPr>
      <t>交易情况</t>
    </r>
    <phoneticPr fontId="27" type="noConversion"/>
  </si>
  <si>
    <r>
      <rPr>
        <sz val="11"/>
        <color indexed="8"/>
        <rFont val="宋体"/>
        <family val="3"/>
        <charset val="134"/>
      </rPr>
      <t>交易情况</t>
    </r>
    <phoneticPr fontId="27" type="noConversion"/>
  </si>
  <si>
    <r>
      <rPr>
        <b/>
        <sz val="11"/>
        <color indexed="8"/>
        <rFont val="宋体"/>
        <family val="3"/>
        <charset val="134"/>
      </rPr>
      <t>权益状况</t>
    </r>
    <phoneticPr fontId="27" type="noConversion"/>
  </si>
  <si>
    <r>
      <rPr>
        <sz val="11"/>
        <color indexed="8"/>
        <rFont val="宋体"/>
        <family val="3"/>
        <charset val="134"/>
      </rPr>
      <t>用途</t>
    </r>
    <phoneticPr fontId="27" type="noConversion"/>
  </si>
  <si>
    <r>
      <rPr>
        <sz val="11"/>
        <rFont val="宋体"/>
        <family val="3"/>
        <charset val="134"/>
      </rPr>
      <t>权益状况</t>
    </r>
    <phoneticPr fontId="27" type="noConversion"/>
  </si>
  <si>
    <r>
      <rPr>
        <sz val="11"/>
        <color indexed="8"/>
        <rFont val="宋体"/>
        <family val="3"/>
        <charset val="134"/>
      </rPr>
      <t>权益状况</t>
    </r>
    <phoneticPr fontId="27" type="noConversion"/>
  </si>
  <si>
    <r>
      <rPr>
        <sz val="11"/>
        <color indexed="8"/>
        <rFont val="宋体"/>
        <family val="3"/>
        <charset val="134"/>
      </rPr>
      <t>土地使用年限（年）</t>
    </r>
    <phoneticPr fontId="27" type="noConversion"/>
  </si>
  <si>
    <r>
      <rPr>
        <b/>
        <sz val="11"/>
        <rFont val="宋体"/>
        <family val="3"/>
        <charset val="134"/>
      </rPr>
      <t>区位状况</t>
    </r>
    <phoneticPr fontId="27" type="noConversion"/>
  </si>
  <si>
    <r>
      <rPr>
        <sz val="11"/>
        <color indexed="8"/>
        <rFont val="宋体"/>
        <family val="3"/>
        <charset val="134"/>
      </rPr>
      <t>交通便捷度</t>
    </r>
    <phoneticPr fontId="27" type="noConversion"/>
  </si>
  <si>
    <r>
      <rPr>
        <sz val="11"/>
        <rFont val="宋体"/>
        <family val="3"/>
        <charset val="134"/>
      </rPr>
      <t>区位状况</t>
    </r>
    <phoneticPr fontId="27" type="noConversion"/>
  </si>
  <si>
    <r>
      <rPr>
        <sz val="11"/>
        <color indexed="8"/>
        <rFont val="宋体"/>
        <family val="3"/>
        <charset val="134"/>
      </rPr>
      <t>公共配套设施</t>
    </r>
    <phoneticPr fontId="27" type="noConversion"/>
  </si>
  <si>
    <t xml:space="preserve">银行：浦发银行、北京农商银行、中国建设银行等金融机构；
医院：解放军总医院第六医学中心、北京中大中医医院、空军特色医学中心等医疗机构；
学校：首都师范大学、北京市海淀实验中学、花园村第二小学、首师大二附中等教育机构；
商业：物美超市、永辉超市、家乐福等商业网点；
综上，公共服务设施齐备状况好。
</t>
    <phoneticPr fontId="27" type="noConversion"/>
  </si>
  <si>
    <t xml:space="preserve">银行：华夏银行、交通银行、工商银行等金融机构；
医院：中国人民解放军空军航空医学研究院附属医院、北京京民医院等医疗机构；
学校：中国民族大学、中国舞蹈学院、北京理工大学附属中学、北京市海淀实验中学等教育机构；
商业：万方郁金商厦、官园花鸟市场、物美、家乐福等商业网点；
综上，公共服务设施齐备状况好。
</t>
  </si>
  <si>
    <r>
      <rPr>
        <sz val="11"/>
        <color indexed="8"/>
        <rFont val="宋体"/>
        <family val="3"/>
        <charset val="134"/>
      </rPr>
      <t>基础设施水平</t>
    </r>
    <phoneticPr fontId="27" type="noConversion"/>
  </si>
  <si>
    <t>七通</t>
  </si>
  <si>
    <r>
      <rPr>
        <sz val="11"/>
        <color indexed="8"/>
        <rFont val="宋体"/>
        <family val="3"/>
        <charset val="134"/>
      </rPr>
      <t>自然及人文环境</t>
    </r>
    <phoneticPr fontId="27" type="noConversion"/>
  </si>
  <si>
    <t xml:space="preserve">自然环境：紫竹院公园、玉渊潭公园
人文环境：国家图书馆。
综上，环境状况好。
</t>
    <phoneticPr fontId="27" type="noConversion"/>
  </si>
  <si>
    <t xml:space="preserve">自然环境：紫竹院公园、北京动物园
人文环境：国家图书馆。
综上，环境状况好。
</t>
  </si>
  <si>
    <r>
      <rPr>
        <sz val="11"/>
        <color indexed="8"/>
        <rFont val="宋体"/>
        <family val="3"/>
        <charset val="134"/>
      </rPr>
      <t>楼层</t>
    </r>
    <phoneticPr fontId="27" type="noConversion"/>
  </si>
  <si>
    <r>
      <rPr>
        <b/>
        <sz val="11"/>
        <rFont val="宋体"/>
        <family val="3"/>
        <charset val="134"/>
      </rPr>
      <t>实物状况</t>
    </r>
    <phoneticPr fontId="27" type="noConversion"/>
  </si>
  <si>
    <r>
      <rPr>
        <sz val="11"/>
        <color indexed="8"/>
        <rFont val="宋体"/>
        <family val="3"/>
        <charset val="134"/>
      </rPr>
      <t>配套类型</t>
    </r>
    <phoneticPr fontId="27" type="noConversion"/>
  </si>
  <si>
    <r>
      <rPr>
        <sz val="11"/>
        <rFont val="宋体"/>
        <family val="3"/>
        <charset val="134"/>
      </rPr>
      <t>实物状况</t>
    </r>
    <phoneticPr fontId="27" type="noConversion"/>
  </si>
  <si>
    <r>
      <rPr>
        <sz val="11"/>
        <color indexed="8"/>
        <rFont val="宋体"/>
        <family val="3"/>
        <charset val="134"/>
      </rPr>
      <t>项目停车位配比</t>
    </r>
    <phoneticPr fontId="27" type="noConversion"/>
  </si>
  <si>
    <t>1:1</t>
    <phoneticPr fontId="27" type="noConversion"/>
  </si>
  <si>
    <t>1:0.89</t>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</si>
  <si>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</si>
  <si>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7" type="noConversion"/>
  </si>
  <si>
    <r>
      <rPr>
        <sz val="11"/>
        <color indexed="8"/>
        <rFont val="宋体"/>
        <family val="3"/>
        <charset val="134"/>
      </rPr>
      <t>物业等级</t>
    </r>
    <phoneticPr fontId="27" type="noConversion"/>
  </si>
  <si>
    <t>物业公司管理</t>
  </si>
  <si>
    <r>
      <rPr>
        <sz val="11"/>
        <color indexed="8"/>
        <rFont val="宋体"/>
        <family val="3"/>
        <charset val="134"/>
      </rPr>
      <t>停车位面积</t>
    </r>
    <phoneticPr fontId="27" type="noConversion"/>
  </si>
  <si>
    <r>
      <rPr>
        <sz val="11"/>
        <color indexed="8"/>
        <rFont val="宋体"/>
        <family val="3"/>
        <charset val="134"/>
      </rPr>
      <t>车位类型</t>
    </r>
    <phoneticPr fontId="27" type="noConversion"/>
  </si>
  <si>
    <t>平面</t>
  </si>
  <si>
    <r>
      <rPr>
        <sz val="11"/>
        <color indexed="8"/>
        <rFont val="宋体"/>
        <family val="3"/>
        <charset val="134"/>
      </rPr>
      <t>是否直接入户</t>
    </r>
    <phoneticPr fontId="27" type="noConversion"/>
  </si>
  <si>
    <t>否</t>
  </si>
  <si>
    <r>
      <rPr>
        <b/>
        <sz val="11"/>
        <rFont val="宋体"/>
        <family val="3"/>
        <charset val="134"/>
      </rPr>
      <t>成交单价</t>
    </r>
    <phoneticPr fontId="27" type="noConversion"/>
  </si>
  <si>
    <t>元/车位</t>
  </si>
  <si>
    <t>——</t>
    <phoneticPr fontId="27" type="noConversion"/>
  </si>
  <si>
    <r>
      <rPr>
        <b/>
        <sz val="11"/>
        <rFont val="宋体"/>
        <family val="3"/>
        <charset val="134"/>
      </rPr>
      <t>比较价值（元</t>
    </r>
    <r>
      <rPr>
        <b/>
        <sz val="11"/>
        <rFont val="Arial"/>
        <family val="2"/>
      </rPr>
      <t>/</t>
    </r>
    <r>
      <rPr>
        <b/>
        <sz val="11"/>
        <rFont val="宋体"/>
        <family val="3"/>
        <charset val="134"/>
      </rPr>
      <t>平方米）</t>
    </r>
    <phoneticPr fontId="27" type="noConversion"/>
  </si>
  <si>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</si>
  <si>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27" type="noConversion"/>
  </si>
  <si>
    <r>
      <rPr>
        <b/>
        <sz val="11"/>
        <rFont val="宋体"/>
        <family val="3"/>
        <charset val="134"/>
      </rPr>
      <t>总修正幅度不超过</t>
    </r>
    <r>
      <rPr>
        <b/>
        <sz val="11"/>
        <color indexed="10"/>
        <rFont val="Arial"/>
        <family val="2"/>
      </rPr>
      <t>30%</t>
    </r>
    <phoneticPr fontId="27" type="noConversion"/>
  </si>
  <si>
    <r>
      <rPr>
        <b/>
        <sz val="11"/>
        <rFont val="宋体"/>
        <family val="3"/>
        <charset val="134"/>
      </rPr>
      <t>各修正结果之间不超过</t>
    </r>
    <r>
      <rPr>
        <b/>
        <sz val="11"/>
        <color indexed="10"/>
        <rFont val="Arial"/>
        <family val="2"/>
      </rPr>
      <t>20%</t>
    </r>
    <phoneticPr fontId="27" type="noConversion"/>
  </si>
  <si>
    <r>
      <rPr>
        <b/>
        <sz val="11"/>
        <rFont val="宋体"/>
        <family val="3"/>
        <charset val="134"/>
      </rPr>
      <t>各案例间不超过</t>
    </r>
    <r>
      <rPr>
        <b/>
        <sz val="11"/>
        <color indexed="10"/>
        <rFont val="Arial"/>
        <family val="2"/>
      </rPr>
      <t>30%</t>
    </r>
    <phoneticPr fontId="27"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</si>
  <si>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27"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</si>
  <si>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</si>
  <si>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sz val="11"/>
        <color indexed="8"/>
        <rFont val="宋体"/>
        <family val="3"/>
        <charset val="134"/>
      </rPr>
      <t>正常</t>
    </r>
    <phoneticPr fontId="27" type="noConversion"/>
  </si>
  <si>
    <r>
      <rPr>
        <b/>
        <sz val="11"/>
        <rFont val="宋体"/>
        <family val="3"/>
        <charset val="134"/>
      </rPr>
      <t>权益状况</t>
    </r>
    <phoneticPr fontId="27" type="noConversion"/>
  </si>
  <si>
    <r>
      <rPr>
        <sz val="11"/>
        <color indexed="8"/>
        <rFont val="宋体"/>
        <family val="3"/>
        <charset val="134"/>
      </rPr>
      <t>好</t>
    </r>
    <phoneticPr fontId="27" type="noConversion"/>
  </si>
  <si>
    <r>
      <rPr>
        <sz val="11"/>
        <color indexed="8"/>
        <rFont val="宋体"/>
        <family val="3"/>
        <charset val="134"/>
      </rPr>
      <t>较好</t>
    </r>
    <phoneticPr fontId="27" type="noConversion"/>
  </si>
  <si>
    <r>
      <rPr>
        <sz val="11"/>
        <color indexed="8"/>
        <rFont val="宋体"/>
        <family val="3"/>
        <charset val="134"/>
      </rPr>
      <t>一般</t>
    </r>
    <phoneticPr fontId="27" type="noConversion"/>
  </si>
  <si>
    <r>
      <rPr>
        <sz val="11"/>
        <color indexed="8"/>
        <rFont val="宋体"/>
        <family val="3"/>
        <charset val="134"/>
      </rPr>
      <t>较差</t>
    </r>
    <phoneticPr fontId="27" type="noConversion"/>
  </si>
  <si>
    <r>
      <rPr>
        <sz val="11"/>
        <color indexed="8"/>
        <rFont val="宋体"/>
        <family val="3"/>
        <charset val="134"/>
      </rPr>
      <t>差</t>
    </r>
    <phoneticPr fontId="27"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</si>
  <si>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</si>
  <si>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</si>
  <si>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</si>
  <si>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</si>
  <si>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</si>
  <si>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配套类型（地上主用途）</t>
    </r>
    <phoneticPr fontId="27" type="noConversion"/>
  </si>
  <si>
    <t>精装修</t>
    <phoneticPr fontId="27" type="noConversion"/>
  </si>
  <si>
    <t>普通装修</t>
    <phoneticPr fontId="27" type="noConversion"/>
  </si>
  <si>
    <t>物业公司管理</t>
    <phoneticPr fontId="27" type="noConversion"/>
  </si>
  <si>
    <t>平面</t>
    <phoneticPr fontId="27" type="noConversion"/>
  </si>
  <si>
    <t>否</t>
    <phoneticPr fontId="27" type="noConversion"/>
  </si>
  <si>
    <t>平方米</t>
    <phoneticPr fontId="1" type="noConversion"/>
  </si>
  <si>
    <t>道路通达度</t>
    <phoneticPr fontId="1" type="noConversion"/>
  </si>
  <si>
    <t>距离轨道交通站点距离</t>
    <phoneticPr fontId="1" type="noConversion"/>
  </si>
  <si>
    <t>距离公交站点距离</t>
    <phoneticPr fontId="1" type="noConversion"/>
  </si>
  <si>
    <r>
      <rPr>
        <sz val="11"/>
        <rFont val="宋体"/>
        <family val="2"/>
        <charset val="134"/>
      </rPr>
      <t>估价对象周边</t>
    </r>
    <r>
      <rPr>
        <sz val="11"/>
        <rFont val="Arial"/>
        <family val="2"/>
      </rPr>
      <t>1</t>
    </r>
    <r>
      <rPr>
        <sz val="11"/>
        <rFont val="宋体"/>
        <family val="2"/>
        <charset val="134"/>
      </rPr>
      <t>公里范围内无地铁线路，距离城市快速路—南六环路直线距离约</t>
    </r>
    <r>
      <rPr>
        <sz val="11"/>
        <rFont val="Arial"/>
        <family val="2"/>
      </rPr>
      <t>1</t>
    </r>
    <r>
      <rPr>
        <sz val="11"/>
        <rFont val="宋体"/>
        <family val="2"/>
        <charset val="134"/>
      </rPr>
      <t>公里，距离南六环路马驹桥西收费站约</t>
    </r>
    <r>
      <rPr>
        <sz val="11"/>
        <rFont val="Arial"/>
        <family val="2"/>
      </rPr>
      <t>2.5</t>
    </r>
    <r>
      <rPr>
        <sz val="11"/>
        <rFont val="宋体"/>
        <family val="2"/>
        <charset val="134"/>
      </rPr>
      <t>公里。周边路网较密集；周边有通</t>
    </r>
    <r>
      <rPr>
        <sz val="11"/>
        <rFont val="Arial"/>
        <family val="2"/>
      </rPr>
      <t>28</t>
    </r>
    <r>
      <rPr>
        <sz val="11"/>
        <rFont val="宋体"/>
        <family val="2"/>
        <charset val="134"/>
      </rPr>
      <t>路、通</t>
    </r>
    <r>
      <rPr>
        <sz val="11"/>
        <rFont val="Arial"/>
        <family val="2"/>
      </rPr>
      <t>54</t>
    </r>
    <r>
      <rPr>
        <sz val="11"/>
        <rFont val="宋体"/>
        <family val="2"/>
        <charset val="134"/>
      </rPr>
      <t>路、通</t>
    </r>
    <r>
      <rPr>
        <sz val="11"/>
        <rFont val="Arial"/>
        <family val="2"/>
      </rPr>
      <t>69</t>
    </r>
    <r>
      <rPr>
        <sz val="11"/>
        <rFont val="宋体"/>
        <family val="2"/>
        <charset val="134"/>
      </rPr>
      <t>路、通</t>
    </r>
    <r>
      <rPr>
        <sz val="11"/>
        <rFont val="Arial"/>
        <family val="2"/>
      </rPr>
      <t>68</t>
    </r>
    <r>
      <rPr>
        <sz val="11"/>
        <rFont val="宋体"/>
        <family val="2"/>
        <charset val="134"/>
      </rPr>
      <t>路、</t>
    </r>
    <r>
      <rPr>
        <sz val="11"/>
        <rFont val="Arial"/>
        <family val="2"/>
      </rPr>
      <t>821</t>
    </r>
    <r>
      <rPr>
        <sz val="11"/>
        <rFont val="宋体"/>
        <family val="2"/>
        <charset val="134"/>
      </rPr>
      <t>路、</t>
    </r>
    <r>
      <rPr>
        <sz val="11"/>
        <rFont val="Arial"/>
        <family val="2"/>
      </rPr>
      <t>975</t>
    </r>
    <r>
      <rPr>
        <sz val="11"/>
        <rFont val="宋体"/>
        <family val="2"/>
        <charset val="134"/>
      </rPr>
      <t>路等公交线路途径并设立站点，综合评价交通便捷度一般。</t>
    </r>
    <phoneticPr fontId="1" type="noConversion"/>
  </si>
  <si>
    <r>
      <rPr>
        <sz val="11"/>
        <rFont val="宋体"/>
        <family val="2"/>
        <charset val="134"/>
      </rPr>
      <t>估价对象所在区域周边</t>
    </r>
    <r>
      <rPr>
        <sz val="11"/>
        <rFont val="Arial"/>
        <family val="2"/>
      </rPr>
      <t>3</t>
    </r>
    <r>
      <rPr>
        <sz val="11"/>
        <rFont val="宋体"/>
        <family val="2"/>
        <charset val="134"/>
      </rPr>
      <t>公里范围内有百尚生活广场、永辉超市等商业场所；马驹桥金桥小学、</t>
    </r>
    <r>
      <rPr>
        <sz val="11"/>
        <rFont val="Arial"/>
        <family val="2"/>
      </rPr>
      <t>b</t>
    </r>
    <r>
      <rPr>
        <sz val="11"/>
        <rFont val="宋体"/>
        <family val="2"/>
        <charset val="134"/>
      </rPr>
      <t>北京市通州区第一实验中学、金桥幼儿园等教育机构；北京济生堂中医门诊部、通州区第二医院等医疗机构；有中国工商银行、中国农业银行等金融网点，公共配套设施状况较好。</t>
    </r>
    <phoneticPr fontId="1" type="noConversion"/>
  </si>
  <si>
    <r>
      <rPr>
        <sz val="11"/>
        <rFont val="微软雅黑"/>
        <family val="2"/>
        <charset val="134"/>
      </rPr>
      <t>估价对象周边有新凤河、海子墙公园等自然景观</t>
    </r>
    <r>
      <rPr>
        <sz val="11"/>
        <rFont val="Arial"/>
        <family val="2"/>
      </rPr>
      <t>,</t>
    </r>
    <r>
      <rPr>
        <sz val="11"/>
        <rFont val="微软雅黑"/>
        <family val="2"/>
        <charset val="134"/>
      </rPr>
      <t>自然与人文环境一般。</t>
    </r>
    <phoneticPr fontId="1" type="noConversion"/>
  </si>
  <si>
    <t>一般</t>
    <phoneticPr fontId="1" type="noConversion"/>
  </si>
  <si>
    <t>较好</t>
    <phoneticPr fontId="1" type="noConversion"/>
  </si>
  <si>
    <t>售价</t>
  </si>
  <si>
    <t>60-90</t>
    <phoneticPr fontId="1" type="noConversion"/>
  </si>
  <si>
    <t>90-120</t>
    <phoneticPr fontId="1" type="noConversion"/>
  </si>
  <si>
    <t>120-150</t>
    <phoneticPr fontId="1" type="noConversion"/>
  </si>
  <si>
    <t>150-180</t>
    <phoneticPr fontId="1" type="noConversion"/>
  </si>
  <si>
    <t>南北</t>
    <phoneticPr fontId="1" type="noConversion"/>
  </si>
  <si>
    <t>南</t>
    <phoneticPr fontId="1" type="noConversion"/>
  </si>
  <si>
    <t>东南</t>
    <phoneticPr fontId="1" type="noConversion"/>
  </si>
  <si>
    <t>西南</t>
    <phoneticPr fontId="1" type="noConversion"/>
  </si>
  <si>
    <t>东西</t>
    <phoneticPr fontId="1" type="noConversion"/>
  </si>
  <si>
    <t>东</t>
    <phoneticPr fontId="1" type="noConversion"/>
  </si>
  <si>
    <t>西</t>
    <phoneticPr fontId="1" type="noConversion"/>
  </si>
  <si>
    <t>东北</t>
    <phoneticPr fontId="1" type="noConversion"/>
  </si>
  <si>
    <t>西北</t>
    <phoneticPr fontId="1" type="noConversion"/>
  </si>
  <si>
    <t>北</t>
    <phoneticPr fontId="1" type="noConversion"/>
  </si>
  <si>
    <t>户型布局</t>
    <phoneticPr fontId="1" type="noConversion"/>
  </si>
  <si>
    <t>四居室</t>
    <phoneticPr fontId="1" type="noConversion"/>
  </si>
  <si>
    <t>配备家具、家电齐全；功能正常，质量有保证，好</t>
    <phoneticPr fontId="1" type="noConversion"/>
  </si>
  <si>
    <t>高楼层</t>
    <phoneticPr fontId="1" type="noConversion"/>
  </si>
  <si>
    <t>有快递柜、垃圾分类收集点</t>
    <rPh sb="0" eb="1">
      <t>er</t>
    </rPh>
    <phoneticPr fontId="1" type="noConversion"/>
  </si>
  <si>
    <t>一居</t>
    <phoneticPr fontId="1" type="noConversion"/>
  </si>
  <si>
    <t>二居</t>
    <phoneticPr fontId="1" type="noConversion"/>
  </si>
  <si>
    <t>6#楼</t>
    <phoneticPr fontId="1" type="noConversion"/>
  </si>
  <si>
    <t>西长安壹号</t>
    <phoneticPr fontId="1" type="noConversion"/>
  </si>
  <si>
    <t>130-150</t>
    <phoneticPr fontId="1" type="noConversion"/>
  </si>
  <si>
    <t>泷悦长安</t>
    <phoneticPr fontId="1" type="noConversion"/>
  </si>
  <si>
    <t>120-250</t>
    <phoneticPr fontId="1" type="noConversion"/>
  </si>
  <si>
    <t>永升嘉园</t>
    <phoneticPr fontId="1" type="noConversion"/>
  </si>
  <si>
    <t>中铁西城</t>
    <phoneticPr fontId="1" type="noConversion"/>
  </si>
  <si>
    <t>面积</t>
    <phoneticPr fontId="1" type="noConversion"/>
  </si>
  <si>
    <t>远洋新天地</t>
    <phoneticPr fontId="1" type="noConversion"/>
  </si>
  <si>
    <t>30-70</t>
    <phoneticPr fontId="1" type="noConversion"/>
  </si>
  <si>
    <t>清露园</t>
    <phoneticPr fontId="1" type="noConversion"/>
  </si>
  <si>
    <t>80-120</t>
    <phoneticPr fontId="1" type="noConversion"/>
  </si>
  <si>
    <t>栖凤园</t>
    <phoneticPr fontId="1" type="noConversion"/>
  </si>
  <si>
    <t>知秋园</t>
    <phoneticPr fontId="1" type="noConversion"/>
  </si>
  <si>
    <t>中国铁建梧桐苑</t>
    <phoneticPr fontId="1" type="noConversion"/>
  </si>
  <si>
    <t>绿城西山燕庐</t>
    <phoneticPr fontId="1" type="noConversion"/>
  </si>
  <si>
    <t>140-170</t>
    <phoneticPr fontId="1" type="noConversion"/>
  </si>
  <si>
    <t>金地华宸</t>
    <phoneticPr fontId="1" type="noConversion"/>
  </si>
  <si>
    <t>120-160</t>
    <phoneticPr fontId="1" type="noConversion"/>
  </si>
  <si>
    <t>华润悦景湾</t>
    <phoneticPr fontId="1" type="noConversion"/>
  </si>
  <si>
    <t>50-80</t>
    <phoneticPr fontId="1" type="noConversion"/>
  </si>
  <si>
    <t>中骏天峰</t>
    <phoneticPr fontId="1" type="noConversion"/>
  </si>
  <si>
    <t>管理用房</t>
    <phoneticPr fontId="1" type="noConversion"/>
  </si>
  <si>
    <t>梧桐苑清露园</t>
    <phoneticPr fontId="1" type="noConversion"/>
  </si>
  <si>
    <t>万科翡翠长安</t>
    <phoneticPr fontId="1" type="noConversion"/>
  </si>
  <si>
    <t>龙湖北辰揽境</t>
    <rPh sb="0" eb="1">
      <t>xing hong ya yaun</t>
    </rPh>
    <phoneticPr fontId="1" type="noConversion"/>
  </si>
  <si>
    <t>复式</t>
    <phoneticPr fontId="1" type="noConversion"/>
  </si>
  <si>
    <t>建筑面积</t>
    <phoneticPr fontId="1" type="noConversion"/>
  </si>
  <si>
    <t>套内面积</t>
    <phoneticPr fontId="1" type="noConversion"/>
  </si>
  <si>
    <t>外观成新</t>
    <phoneticPr fontId="1" type="noConversion"/>
  </si>
  <si>
    <t>平层</t>
    <phoneticPr fontId="12" type="noConversion"/>
  </si>
  <si>
    <t>建成年代</t>
    <phoneticPr fontId="1" type="noConversion"/>
  </si>
  <si>
    <t>无家具家电</t>
    <phoneticPr fontId="1" type="noConversion"/>
  </si>
  <si>
    <t>0-50</t>
    <phoneticPr fontId="1" type="noConversion"/>
  </si>
  <si>
    <t>50-70</t>
    <phoneticPr fontId="1" type="noConversion"/>
  </si>
  <si>
    <t>套数</t>
    <phoneticPr fontId="1" type="noConversion"/>
  </si>
  <si>
    <t>估价对象周边2公里内有金茂长安悦、峯范北京、西长安壹号、中骏天峰、诺德彩园等，居住小区规模较大，入住率较好，综合评价居住区成熟度较好。</t>
    <phoneticPr fontId="1" type="noConversion"/>
  </si>
  <si>
    <r>
      <t>周边500米内有次干道——</t>
    </r>
    <r>
      <rPr>
        <sz val="10"/>
        <rFont val="微软雅黑"/>
        <family val="2"/>
        <charset val="134"/>
      </rPr>
      <t>西苑路</t>
    </r>
    <phoneticPr fontId="1" type="noConversion"/>
  </si>
  <si>
    <t>距离地铁S1线四道桥站约500米</t>
    <phoneticPr fontId="1" type="noConversion"/>
  </si>
  <si>
    <t>环境质量优劣度</t>
    <phoneticPr fontId="1" type="noConversion"/>
  </si>
  <si>
    <t>自然及人文环境</t>
    <phoneticPr fontId="1" type="noConversion"/>
  </si>
  <si>
    <t>小区环境</t>
    <phoneticPr fontId="1" type="noConversion"/>
  </si>
  <si>
    <t>周边5km内无污染源</t>
    <phoneticPr fontId="1" type="noConversion"/>
  </si>
  <si>
    <t>小区道路整洁、绿化率高、有景观设计、人车分流</t>
    <phoneticPr fontId="1" type="noConversion"/>
  </si>
  <si>
    <t>估价对象所在区域周边2公里范围内有西长安中骏世界城、北京长安天街、永辉超市、物美超市等商业场所；北京八中（京西校区）、大峪中学、首师大附中永定分校、门头沟第一幼儿园等教育机构京煤集团总医院、门头沟中医医院、永定镇卫生服务中心等医疗机构；有中国农业银行、招商银行、北京农商银行等金融网点，公共配套设施状况较好。</t>
    <phoneticPr fontId="1" type="noConversion"/>
  </si>
  <si>
    <t>周边500米内有次干道——曹各庄路</t>
    <rPh sb="5" eb="6">
      <t>dong</t>
    </rPh>
    <phoneticPr fontId="1" type="noConversion"/>
  </si>
  <si>
    <t>距离地铁S1线桥户营站约400米</t>
    <phoneticPr fontId="1" type="noConversion"/>
  </si>
  <si>
    <t>周边500米内有M41路、快专208路、快专222路、专218路、992路等公交线路途径并设立站点</t>
    <phoneticPr fontId="1" type="noConversion"/>
  </si>
  <si>
    <t>距离地铁S1线桥户营站约200米</t>
    <phoneticPr fontId="1" type="noConversion"/>
  </si>
  <si>
    <t>距离地铁S1线栗园庄站约1500米</t>
    <phoneticPr fontId="1" type="noConversion"/>
  </si>
  <si>
    <t>周边500米内有M24路、M42路、专218路、941路、979路等公交线路途径并设立站点</t>
    <phoneticPr fontId="1" type="noConversion"/>
  </si>
  <si>
    <t>周边2公里有永定河、北京冬奥公园、首钢园等自然景观，自然与人文环境较好。</t>
    <phoneticPr fontId="1" type="noConversion"/>
  </si>
  <si>
    <t>估价对象2公里周边有永定河、北京冬奥公园、绿海运动公园等自然景观，自然与人文环境较好。</t>
    <phoneticPr fontId="1" type="noConversion"/>
  </si>
  <si>
    <t>周边2公里有永定河、北京冬奥公园、绿海运动公园等自然景观，自然与人文环境较好。</t>
    <phoneticPr fontId="1" type="noConversion"/>
  </si>
  <si>
    <t>周边500米内有M24路、快专204路、快专208路、专218路、992路、941路等公交线路途径并设立站点</t>
    <phoneticPr fontId="1" type="noConversion"/>
  </si>
  <si>
    <t>户型</t>
    <phoneticPr fontId="1" type="noConversion"/>
  </si>
  <si>
    <t>电子监管号：1101002021B1210</t>
    <phoneticPr fontId="1" type="noConversion"/>
  </si>
  <si>
    <t>国有建设用地使用权出让合同</t>
    <phoneticPr fontId="1" type="noConversion"/>
  </si>
  <si>
    <t>宗地总面积</t>
    <phoneticPr fontId="1" type="noConversion"/>
  </si>
  <si>
    <t>北京市门头沟区永定镇MC00-0605-0004地块R2二类居住用地、MC00-0605-0008地块F3其他类多功能用地（配建“保障性租赁住房”）</t>
    <phoneticPr fontId="1" type="noConversion"/>
  </si>
  <si>
    <t>文件名</t>
    <phoneticPr fontId="1" type="noConversion"/>
  </si>
  <si>
    <t>文件号</t>
    <phoneticPr fontId="1" type="noConversion"/>
  </si>
  <si>
    <t>宗地用途</t>
    <phoneticPr fontId="1" type="noConversion"/>
  </si>
  <si>
    <t>R2二类居住用地、F3其他类多功能用地</t>
    <phoneticPr fontId="1" type="noConversion"/>
  </si>
  <si>
    <t>2021-11-26交付</t>
    <phoneticPr fontId="1" type="noConversion"/>
  </si>
  <si>
    <t>建筑物用途</t>
    <phoneticPr fontId="1" type="noConversion"/>
  </si>
  <si>
    <t>住宅、商业、办公</t>
    <phoneticPr fontId="1" type="noConversion"/>
  </si>
  <si>
    <t>建筑规模</t>
    <phoneticPr fontId="1" type="noConversion"/>
  </si>
  <si>
    <t>京规自（门）供审函[2021]0004号</t>
    <phoneticPr fontId="1" type="noConversion"/>
  </si>
  <si>
    <t>备注</t>
    <phoneticPr fontId="1" type="noConversion"/>
  </si>
  <si>
    <r>
      <rPr>
        <sz val="11"/>
        <color rgb="FFFF0000"/>
        <rFont val="DengXian"/>
        <charset val="134"/>
        <scheme val="minor"/>
      </rPr>
      <t>土地合同附件3：</t>
    </r>
    <r>
      <rPr>
        <sz val="11"/>
        <color theme="1"/>
        <rFont val="DengXian"/>
        <family val="2"/>
        <scheme val="minor"/>
      </rPr>
      <t>北京市规划和自然资源委员会门头沟分局关于门头沟区新城MC00-0605-0004、0008地块供地项目“多规合一”协同平台审核意见的函</t>
    </r>
    <phoneticPr fontId="1" type="noConversion"/>
  </si>
  <si>
    <t>土地合同附件4：</t>
    <phoneticPr fontId="1" type="noConversion"/>
  </si>
  <si>
    <t>26024.34（未扣除文体等占地面积）</t>
    <phoneticPr fontId="1" type="noConversion"/>
  </si>
  <si>
    <r>
      <t>室内体育设施900社区助残服务中心300社区综合文化室700</t>
    </r>
    <r>
      <rPr>
        <sz val="11"/>
        <color rgb="FFFF0000"/>
        <rFont val="DengXian"/>
        <charset val="134"/>
        <scheme val="minor"/>
      </rPr>
      <t>不出让</t>
    </r>
    <phoneticPr fontId="1" type="noConversion"/>
  </si>
  <si>
    <t>取得日期</t>
    <phoneticPr fontId="1" type="noConversion"/>
  </si>
  <si>
    <t>居住、商业、办公</t>
    <phoneticPr fontId="1" type="noConversion"/>
  </si>
  <si>
    <t>121800万元（其中土地出让收益77580万元、土地开发补偿费44220万元）</t>
    <phoneticPr fontId="1" type="noConversion"/>
  </si>
  <si>
    <t>500平保租房回购</t>
    <phoneticPr fontId="1" type="noConversion"/>
  </si>
  <si>
    <t>土地合同附件6：</t>
    <phoneticPr fontId="1" type="noConversion"/>
  </si>
  <si>
    <t>土地合同附件5：</t>
    <phoneticPr fontId="1" type="noConversion"/>
  </si>
  <si>
    <t>变更受让人：北京辰轩置业有限公司</t>
    <phoneticPr fontId="1" type="noConversion"/>
  </si>
  <si>
    <t>102233.7（地上64271.57、地下37962.13）</t>
    <phoneticPr fontId="1" type="noConversion"/>
  </si>
  <si>
    <t>66171.579（住宅53574.039；办公10697.54）</t>
    <phoneticPr fontId="1" type="noConversion"/>
  </si>
  <si>
    <t>土地合同附件7：</t>
    <phoneticPr fontId="1" type="noConversion"/>
  </si>
  <si>
    <t>变更法人：刘晔</t>
    <phoneticPr fontId="1" type="noConversion"/>
  </si>
  <si>
    <t>102233.7（地上64271.57、地下37762.13）</t>
    <phoneticPr fontId="1" type="noConversion"/>
  </si>
  <si>
    <t>门头沟区发展和改革委员会关于北京市门头沟区永定镇MC00-0605-0004地块R2二类居住用地、MC00-0605-0008地块F3其他类多功能用地（配建“保障性租赁住房”）项目核准的批复</t>
    <phoneticPr fontId="1" type="noConversion"/>
  </si>
  <si>
    <t>京门头沟发改（核）[2021]28号</t>
    <phoneticPr fontId="1" type="noConversion"/>
  </si>
  <si>
    <t>建设工程规划许可证</t>
    <phoneticPr fontId="1" type="noConversion"/>
  </si>
  <si>
    <t>建字第110109202200006号
2022规自（门）建字0005号</t>
    <phoneticPr fontId="1" type="noConversion"/>
  </si>
  <si>
    <t>建筑工程施工许可证</t>
    <phoneticPr fontId="1" type="noConversion"/>
  </si>
  <si>
    <t>编号：110109202204130201</t>
    <phoneticPr fontId="1" type="noConversion"/>
  </si>
  <si>
    <t>北京市新建住房住宅项目配建住房回购协议书</t>
    <phoneticPr fontId="1" type="noConversion"/>
  </si>
  <si>
    <t>房屋面积测算技术报告书（商品房类使用）</t>
    <phoneticPr fontId="1" type="noConversion"/>
  </si>
  <si>
    <t>工程竣工验收备案表</t>
    <phoneticPr fontId="1" type="noConversion"/>
  </si>
  <si>
    <t>备案编号：0260门竣2023（建）0009号</t>
    <phoneticPr fontId="1" type="noConversion"/>
  </si>
  <si>
    <t>2023-6-28竣工</t>
    <phoneticPr fontId="1" type="noConversion"/>
  </si>
  <si>
    <t>周边2公里内有龙湖北辰揽境、金茂长安悦、峯范北京、西长安壹号、中骏天峰、诺德彩园等，居住小区规模较大，入住率较好，综合评价居住区成熟度较好。</t>
    <phoneticPr fontId="1" type="noConversion"/>
  </si>
  <si>
    <t>周边2公里内有金茂长安悦、峯范北京、西长安壹号、中骏天峰、诺德彩园等，居住小区规模较大，入住率较好，综合评价居住区成熟度较好。</t>
    <phoneticPr fontId="1" type="noConversion"/>
  </si>
  <si>
    <t>周边2公里内有中铁建梧桐苑、泷悦长安、中铁西城、翡翠长安等，居住小区规模较大，入住率较好，综合评价居住区成熟度较好。</t>
    <phoneticPr fontId="1" type="noConversion"/>
  </si>
  <si>
    <t>周边2公里范围内有西长安中骏世界城、北京长安天街、永辉超市、物美超市等商业场所；北京八中（京西校区）、大峪中学、首师大附中永定分校、门头沟第一幼儿园等教育机构京煤集团总医院、门头沟中医医院、永定镇卫生服务中心等医疗机构；有中国农业银行、招商银行、北京农商银行等金融网点，公共配套设施状况较好。</t>
    <phoneticPr fontId="1" type="noConversion"/>
  </si>
  <si>
    <t>配备服务管家专业管理，封闭式管理</t>
    <phoneticPr fontId="1" type="noConversion"/>
  </si>
  <si>
    <t>公共服务设施状况</t>
    <phoneticPr fontId="1" type="noConversion"/>
  </si>
  <si>
    <t>公共区域装饰装修</t>
    <phoneticPr fontId="1" type="noConversion"/>
  </si>
  <si>
    <t>小区道路整洁、绿化率高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</si>
</sst>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yyyy&quot;年&quot;m&quot;月&quot;d&quot;日&quot;;@"/>
    <numFmt numFmtId="178" formatCode="0.0%"/>
    <numFmt numFmtId="179" formatCode="yyyy&quot;年&quot;m&quot;月&quot;;@"/>
    <numFmt numFmtId="180" formatCode="0_ "/>
    <numFmt numFmtId="181" formatCode="0.00_);[Red]\(0.00\)"/>
    <numFmt numFmtId="182" formatCode="0.0_);[Red]\(0.0\)"/>
    <numFmt numFmtId="183" formatCode="0_);[Red]\(0\)"/>
    <numFmt numFmtId="184" formatCode="0.000_);[Red]\(0.000\)"/>
  </numFmts>
  <fonts count="88">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name val="宋体"/>
      <family val="3"/>
      <charset val="134"/>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sz val="11"/>
      <color rgb="FFFF0000"/>
      <name val="DengXian"/>
      <family val="2"/>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Arial"/>
      <family val="2"/>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1"/>
      <color theme="1"/>
      <name val="DengXian"/>
      <charset val="134"/>
      <scheme val="minor"/>
    </font>
    <font>
      <sz val="12"/>
      <color theme="1"/>
      <name val="DengXian"/>
      <family val="2"/>
      <scheme val="minor"/>
    </font>
    <font>
      <sz val="11"/>
      <color rgb="FFFF0000"/>
      <name val="DengXian"/>
      <charset val="134"/>
      <scheme val="minor"/>
    </font>
    <font>
      <sz val="11"/>
      <name val="DengXian"/>
      <charset val="134"/>
      <scheme val="minor"/>
    </font>
    <font>
      <b/>
      <sz val="11"/>
      <name val="DengXian"/>
      <charset val="134"/>
      <scheme val="minor"/>
    </font>
    <font>
      <b/>
      <sz val="12"/>
      <color rgb="FF000000"/>
      <name val="微软雅黑"/>
      <family val="2"/>
      <charset val="134"/>
    </font>
    <font>
      <sz val="12"/>
      <color theme="1"/>
      <name val="微软雅黑"/>
      <family val="2"/>
      <charset val="134"/>
    </font>
    <font>
      <sz val="12"/>
      <name val="微软雅黑"/>
      <family val="2"/>
      <charset val="134"/>
    </font>
    <font>
      <sz val="12"/>
      <color rgb="FF000000"/>
      <name val="微软雅黑"/>
      <family val="2"/>
      <charset val="134"/>
    </font>
    <font>
      <sz val="10"/>
      <name val="微软雅黑"/>
      <family val="2"/>
      <charset val="134"/>
    </font>
    <font>
      <sz val="10"/>
      <color rgb="FF000000"/>
      <name val="微软雅黑"/>
      <family val="2"/>
      <charset val="134"/>
    </font>
    <font>
      <sz val="11"/>
      <name val="Arial"/>
      <family val="3"/>
      <charset val="134"/>
    </font>
    <font>
      <b/>
      <sz val="16"/>
      <color rgb="FFFF0000"/>
      <name val="Arial"/>
      <family val="2"/>
    </font>
    <font>
      <b/>
      <sz val="16"/>
      <color indexed="10"/>
      <name val="宋体"/>
      <family val="3"/>
      <charset val="134"/>
    </font>
    <font>
      <b/>
      <sz val="16"/>
      <name val="Arial"/>
      <family val="2"/>
    </font>
    <font>
      <b/>
      <sz val="16"/>
      <name val="宋体"/>
      <family val="3"/>
      <charset val="134"/>
    </font>
    <font>
      <b/>
      <sz val="16"/>
      <color indexed="10"/>
      <name val="Arial"/>
      <family val="2"/>
    </font>
    <font>
      <sz val="16"/>
      <name val="Arial"/>
      <family val="2"/>
    </font>
    <font>
      <b/>
      <sz val="12"/>
      <name val="Arial"/>
      <family val="2"/>
    </font>
    <font>
      <b/>
      <sz val="12"/>
      <name val="宋体"/>
      <family val="3"/>
      <charset val="134"/>
    </font>
    <font>
      <b/>
      <sz val="10"/>
      <name val="Arial"/>
      <family val="2"/>
    </font>
    <font>
      <b/>
      <sz val="11"/>
      <name val="Arial"/>
      <family val="2"/>
    </font>
    <font>
      <b/>
      <sz val="11"/>
      <name val="宋体"/>
      <family val="3"/>
      <charset val="134"/>
    </font>
    <font>
      <sz val="11"/>
      <color indexed="8"/>
      <name val="Arial"/>
      <family val="2"/>
    </font>
    <font>
      <sz val="11"/>
      <color theme="9" tint="-0.249977111117893"/>
      <name val="Arial"/>
      <family val="2"/>
    </font>
    <font>
      <sz val="11"/>
      <color theme="9" tint="-0.249977111117893"/>
      <name val="宋体"/>
      <family val="3"/>
      <charset val="134"/>
    </font>
    <font>
      <b/>
      <sz val="11"/>
      <color indexed="8"/>
      <name val="Arial"/>
      <family val="2"/>
    </font>
    <font>
      <b/>
      <sz val="11"/>
      <color indexed="8"/>
      <name val="宋体"/>
      <family val="3"/>
      <charset val="134"/>
    </font>
    <font>
      <b/>
      <sz val="11"/>
      <color indexed="62"/>
      <name val="Arial"/>
      <family val="2"/>
    </font>
    <font>
      <sz val="11"/>
      <color indexed="62"/>
      <name val="Arial"/>
      <family val="2"/>
    </font>
    <font>
      <sz val="12"/>
      <name val="Arial"/>
      <family val="2"/>
    </font>
    <font>
      <sz val="11"/>
      <color indexed="10"/>
      <name val="Arial"/>
      <family val="2"/>
    </font>
    <font>
      <sz val="11"/>
      <color indexed="53"/>
      <name val="Arial"/>
      <family val="2"/>
    </font>
    <font>
      <b/>
      <sz val="11"/>
      <color indexed="10"/>
      <name val="Arial"/>
      <family val="2"/>
    </font>
    <font>
      <b/>
      <sz val="11"/>
      <color indexed="53"/>
      <name val="Arial"/>
      <family val="2"/>
    </font>
    <font>
      <b/>
      <sz val="11"/>
      <color theme="9" tint="-0.249977111117893"/>
      <name val="Arial"/>
      <family val="2"/>
    </font>
    <font>
      <b/>
      <sz val="11"/>
      <color theme="9" tint="-0.249977111117893"/>
      <name val="宋体"/>
      <family val="3"/>
      <charset val="134"/>
    </font>
    <font>
      <b/>
      <sz val="11"/>
      <color indexed="10"/>
      <name val="宋体"/>
      <family val="3"/>
      <charset val="134"/>
    </font>
    <font>
      <b/>
      <sz val="16"/>
      <color indexed="8"/>
      <name val="Arial"/>
      <family val="2"/>
    </font>
    <font>
      <b/>
      <sz val="16"/>
      <color indexed="8"/>
      <name val="宋体"/>
      <family val="3"/>
      <charset val="134"/>
    </font>
    <font>
      <b/>
      <sz val="12"/>
      <color indexed="81"/>
      <name val="宋体"/>
      <family val="3"/>
      <charset val="134"/>
    </font>
    <font>
      <sz val="12"/>
      <color indexed="81"/>
      <name val="宋体"/>
      <family val="3"/>
      <charset val="134"/>
    </font>
    <font>
      <b/>
      <sz val="9"/>
      <color indexed="81"/>
      <name val="宋体"/>
      <family val="3"/>
      <charset val="134"/>
    </font>
    <font>
      <sz val="9"/>
      <color indexed="81"/>
      <name val="宋体"/>
      <family val="3"/>
      <charset val="134"/>
    </font>
    <font>
      <sz val="11"/>
      <name val="微软雅黑"/>
      <family val="2"/>
      <charset val="134"/>
    </font>
    <font>
      <sz val="11"/>
      <name val="宋体"/>
      <family val="2"/>
      <charset val="134"/>
    </font>
    <font>
      <sz val="11"/>
      <name val="Arial"/>
      <family val="2"/>
      <charset val="134"/>
    </font>
    <font>
      <sz val="11"/>
      <name val="Arial"/>
      <family val="3"/>
    </font>
    <font>
      <sz val="10.5"/>
      <color theme="1"/>
      <name val="宋体"/>
      <family val="3"/>
      <charset val="134"/>
    </font>
  </fonts>
  <fills count="14">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indexed="13"/>
        <bgColor indexed="64"/>
      </patternFill>
    </fill>
    <fill>
      <patternFill patternType="solid">
        <fgColor indexed="9"/>
        <bgColor indexed="64"/>
      </patternFill>
    </fill>
    <fill>
      <patternFill patternType="solid">
        <fgColor theme="9" tint="-0.249977111117893"/>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rgb="FF000000"/>
      </right>
      <top/>
      <bottom/>
      <diagonal/>
    </border>
  </borders>
  <cellStyleXfs count="150">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applyFont="0" applyFill="0" applyBorder="0" applyAlignment="0" applyProtection="0">
      <alignment vertical="center"/>
    </xf>
    <xf numFmtId="0" fontId="19" fillId="0" borderId="0"/>
    <xf numFmtId="0" fontId="22" fillId="0" borderId="0"/>
    <xf numFmtId="0" fontId="29" fillId="0" borderId="0"/>
    <xf numFmtId="0" fontId="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40" fillId="0" borderId="0"/>
    <xf numFmtId="0" fontId="2" fillId="0" borderId="0"/>
    <xf numFmtId="0" fontId="2" fillId="0" borderId="0">
      <alignment vertical="center"/>
    </xf>
  </cellStyleXfs>
  <cellXfs count="633">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7"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6" fillId="0" borderId="0" xfId="2" applyFont="1" applyAlignment="1">
      <alignment horizontal="center" vertical="center"/>
    </xf>
    <xf numFmtId="0" fontId="16" fillId="0" borderId="1" xfId="2" applyFont="1" applyBorder="1" applyAlignment="1">
      <alignment horizontal="center" vertical="center"/>
    </xf>
    <xf numFmtId="179" fontId="10" fillId="0" borderId="1" xfId="2" applyNumberFormat="1" applyFont="1" applyBorder="1" applyAlignment="1">
      <alignment horizontal="center" vertical="center"/>
    </xf>
    <xf numFmtId="0" fontId="7" fillId="0" borderId="1" xfId="2" applyFont="1" applyBorder="1" applyAlignment="1">
      <alignment horizontal="center"/>
    </xf>
    <xf numFmtId="0" fontId="7" fillId="0" borderId="1" xfId="2" applyFont="1" applyBorder="1" applyAlignment="1">
      <alignment horizontal="center" vertical="center"/>
    </xf>
    <xf numFmtId="0" fontId="15" fillId="0" borderId="1" xfId="2" applyFont="1" applyBorder="1" applyAlignment="1">
      <alignment horizontal="center" vertical="center"/>
    </xf>
    <xf numFmtId="0" fontId="15" fillId="0" borderId="0" xfId="2"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9" xfId="2" applyFont="1" applyBorder="1" applyAlignment="1">
      <alignment horizontal="center" vertical="center"/>
    </xf>
    <xf numFmtId="0" fontId="8" fillId="0" borderId="9" xfId="3" applyFont="1" applyBorder="1" applyAlignment="1">
      <alignment horizontal="center" vertical="center" wrapText="1"/>
    </xf>
    <xf numFmtId="0" fontId="7" fillId="0" borderId="9" xfId="3" applyFont="1" applyBorder="1" applyAlignment="1">
      <alignment horizontal="center" vertical="center" wrapText="1"/>
    </xf>
    <xf numFmtId="0" fontId="2" fillId="6" borderId="0" xfId="2" applyFill="1">
      <alignment vertical="center"/>
    </xf>
    <xf numFmtId="0" fontId="20" fillId="0" borderId="1" xfId="3" applyFont="1" applyBorder="1" applyAlignment="1">
      <alignment horizontal="center" vertic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10" fontId="2" fillId="0" borderId="0" xfId="2" applyNumberFormat="1">
      <alignment vertical="center"/>
    </xf>
    <xf numFmtId="176" fontId="10" fillId="0" borderId="0" xfId="2" applyNumberFormat="1" applyFont="1" applyAlignment="1">
      <alignment horizontal="center" vertical="center"/>
    </xf>
    <xf numFmtId="176" fontId="10" fillId="0" borderId="1" xfId="2" applyNumberFormat="1" applyFont="1" applyBorder="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9" xfId="2" applyBorder="1" applyAlignment="1">
      <alignment horizontal="center" vertical="center"/>
    </xf>
    <xf numFmtId="0" fontId="2" fillId="0" borderId="9" xfId="2" applyBorder="1">
      <alignment vertical="center"/>
    </xf>
    <xf numFmtId="2" fontId="2" fillId="0" borderId="9" xfId="2" applyNumberFormat="1" applyBorder="1" applyAlignment="1">
      <alignment horizontal="center" vertical="center"/>
    </xf>
    <xf numFmtId="0" fontId="2" fillId="4" borderId="9" xfId="2" applyFill="1" applyBorder="1">
      <alignment vertical="center"/>
    </xf>
    <xf numFmtId="2" fontId="2" fillId="4" borderId="9" xfId="2" applyNumberFormat="1" applyFill="1" applyBorder="1" applyAlignment="1">
      <alignment horizontal="center" vertical="center"/>
    </xf>
    <xf numFmtId="0" fontId="2" fillId="5" borderId="9" xfId="2" applyFill="1" applyBorder="1">
      <alignment vertical="center"/>
    </xf>
    <xf numFmtId="2" fontId="2" fillId="5" borderId="9" xfId="2" applyNumberFormat="1" applyFill="1" applyBorder="1" applyAlignment="1">
      <alignment horizontal="center" vertical="center"/>
    </xf>
    <xf numFmtId="0" fontId="7" fillId="0" borderId="0" xfId="2" applyFont="1" applyAlignment="1">
      <alignment horizontal="center" vertical="center"/>
    </xf>
    <xf numFmtId="0" fontId="15" fillId="0" borderId="9" xfId="2" applyFont="1" applyBorder="1" applyAlignment="1">
      <alignment horizontal="center" vertical="center"/>
    </xf>
    <xf numFmtId="176" fontId="10" fillId="0" borderId="6" xfId="2" applyNumberFormat="1" applyFont="1" applyBorder="1" applyAlignment="1">
      <alignment horizontal="center" vertical="center"/>
    </xf>
    <xf numFmtId="0" fontId="10" fillId="0" borderId="9" xfId="2" applyFont="1" applyBorder="1" applyAlignment="1">
      <alignment horizontal="center" vertical="center"/>
    </xf>
    <xf numFmtId="0" fontId="10" fillId="0" borderId="1" xfId="2" applyFont="1" applyBorder="1" applyAlignment="1">
      <alignment horizontal="center" vertical="center"/>
    </xf>
    <xf numFmtId="0" fontId="23" fillId="0" borderId="0" xfId="2" applyFo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9"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17" xfId="2" applyFont="1" applyBorder="1" applyAlignment="1">
      <alignment horizontal="center" vertical="center"/>
    </xf>
    <xf numFmtId="0" fontId="0" fillId="4" borderId="0" xfId="0" applyFill="1"/>
    <xf numFmtId="0" fontId="10" fillId="5" borderId="1" xfId="2" applyFont="1" applyFill="1" applyBorder="1" applyAlignment="1">
      <alignment horizontal="center" vertical="center"/>
    </xf>
    <xf numFmtId="0" fontId="10" fillId="5" borderId="9" xfId="2" applyFont="1" applyFill="1" applyBorder="1" applyAlignment="1">
      <alignment horizontal="center" vertical="center"/>
    </xf>
    <xf numFmtId="176" fontId="10" fillId="5" borderId="1" xfId="2" applyNumberFormat="1" applyFont="1" applyFill="1" applyBorder="1" applyAlignment="1">
      <alignment horizontal="center" vertical="center"/>
    </xf>
    <xf numFmtId="0" fontId="10" fillId="5" borderId="0" xfId="2" applyFont="1" applyFill="1" applyAlignment="1">
      <alignment horizontal="center" vertical="center"/>
    </xf>
    <xf numFmtId="0" fontId="0" fillId="5" borderId="0" xfId="0" applyFill="1"/>
    <xf numFmtId="0" fontId="15" fillId="5" borderId="9" xfId="2" applyFont="1" applyFill="1" applyBorder="1" applyAlignment="1">
      <alignment horizontal="center" vertical="center"/>
    </xf>
    <xf numFmtId="176" fontId="10" fillId="5" borderId="9" xfId="2" applyNumberFormat="1" applyFont="1" applyFill="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179" fontId="10" fillId="0" borderId="9" xfId="2" applyNumberFormat="1"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7" fillId="0" borderId="4" xfId="2" applyFont="1" applyBorder="1" applyAlignment="1">
      <alignment horizontal="center" vertical="center"/>
    </xf>
    <xf numFmtId="0" fontId="16" fillId="0" borderId="4" xfId="2" applyFont="1" applyBorder="1" applyAlignment="1">
      <alignment horizontal="center" vertical="center"/>
    </xf>
    <xf numFmtId="0" fontId="16" fillId="5" borderId="9" xfId="2" applyFont="1" applyFill="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0" fillId="0" borderId="9" xfId="0" applyBorder="1" applyAlignment="1">
      <alignment horizontal="center" vertical="center"/>
    </xf>
    <xf numFmtId="180"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49" fontId="26"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8" fillId="0" borderId="9" xfId="0" applyFont="1" applyBorder="1" applyAlignment="1">
      <alignment horizontal="center" vertical="center" wrapText="1"/>
    </xf>
    <xf numFmtId="180" fontId="28" fillId="0" borderId="9" xfId="0" applyNumberFormat="1" applyFont="1" applyBorder="1" applyAlignment="1">
      <alignment horizontal="center" vertical="center"/>
    </xf>
    <xf numFmtId="180" fontId="0" fillId="0" borderId="9" xfId="0" applyNumberFormat="1" applyBorder="1" applyAlignment="1">
      <alignment horizontal="center" vertical="center"/>
    </xf>
    <xf numFmtId="49" fontId="2" fillId="0" borderId="9" xfId="0" applyNumberFormat="1" applyFont="1" applyBorder="1" applyAlignment="1">
      <alignment horizontal="center" vertical="center"/>
    </xf>
    <xf numFmtId="0" fontId="9" fillId="0" borderId="9" xfId="93" applyFont="1" applyBorder="1" applyAlignment="1">
      <alignment horizontal="center" vertical="center"/>
    </xf>
    <xf numFmtId="0" fontId="30" fillId="0" borderId="9" xfId="0" applyFont="1" applyBorder="1" applyAlignment="1">
      <alignment horizontal="center" vertical="center" wrapText="1"/>
    </xf>
    <xf numFmtId="0" fontId="30" fillId="0" borderId="9" xfId="94" applyFont="1" applyBorder="1" applyAlignment="1">
      <alignment horizontal="center" vertical="center" shrinkToFit="1"/>
    </xf>
    <xf numFmtId="2" fontId="31" fillId="0" borderId="9" xfId="0" applyNumberFormat="1" applyFont="1" applyBorder="1" applyAlignment="1">
      <alignment horizontal="center" vertical="center" wrapText="1"/>
    </xf>
    <xf numFmtId="181" fontId="30" fillId="0" borderId="9" xfId="0" applyNumberFormat="1" applyFont="1" applyBorder="1" applyAlignment="1">
      <alignment horizontal="center" vertical="center" wrapText="1"/>
    </xf>
    <xf numFmtId="176"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9" fillId="0" borderId="9" xfId="0" applyFont="1" applyBorder="1" applyAlignment="1">
      <alignment horizontal="center" vertical="center" shrinkToFit="1"/>
    </xf>
    <xf numFmtId="180"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2" fillId="4" borderId="9" xfId="0" applyNumberFormat="1" applyFont="1" applyFill="1" applyBorder="1" applyAlignment="1">
      <alignment horizontal="center" vertical="center"/>
    </xf>
    <xf numFmtId="0" fontId="9" fillId="4" borderId="9" xfId="93"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94" applyFont="1" applyFill="1" applyBorder="1" applyAlignment="1">
      <alignment horizontal="center" vertical="center" shrinkToFit="1"/>
    </xf>
    <xf numFmtId="181" fontId="30" fillId="4" borderId="9" xfId="0" applyNumberFormat="1" applyFont="1" applyFill="1" applyBorder="1" applyAlignment="1">
      <alignment horizontal="center" vertical="center" wrapText="1"/>
    </xf>
    <xf numFmtId="176" fontId="32" fillId="4" borderId="9" xfId="0" applyNumberFormat="1" applyFont="1" applyFill="1" applyBorder="1" applyAlignment="1">
      <alignment horizontal="center" vertical="center"/>
    </xf>
    <xf numFmtId="0" fontId="32" fillId="4" borderId="9" xfId="0" applyFont="1" applyFill="1" applyBorder="1" applyAlignment="1">
      <alignment horizontal="center" vertical="center"/>
    </xf>
    <xf numFmtId="180"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2" fillId="5" borderId="9" xfId="0" applyNumberFormat="1" applyFont="1" applyFill="1" applyBorder="1" applyAlignment="1">
      <alignment horizontal="center" vertical="center"/>
    </xf>
    <xf numFmtId="0" fontId="9" fillId="5" borderId="9" xfId="93"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94"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8" fillId="5" borderId="1"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7" fillId="5" borderId="9" xfId="2" applyFont="1" applyFill="1" applyBorder="1" applyAlignment="1">
      <alignment horizontal="center" vertical="center"/>
    </xf>
    <xf numFmtId="0" fontId="16" fillId="0" borderId="14" xfId="2" applyFont="1" applyBorder="1" applyAlignment="1">
      <alignment horizontal="center" vertical="center"/>
    </xf>
    <xf numFmtId="0" fontId="2" fillId="5" borderId="0" xfId="2" applyFill="1">
      <alignment vertical="center"/>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3" fillId="5" borderId="0" xfId="2" applyFont="1" applyFill="1">
      <alignment vertical="center"/>
    </xf>
    <xf numFmtId="10" fontId="2" fillId="5" borderId="0" xfId="2" applyNumberFormat="1" applyFill="1">
      <alignment vertical="center"/>
    </xf>
    <xf numFmtId="0" fontId="33" fillId="5" borderId="0" xfId="2" applyFont="1" applyFill="1">
      <alignment vertical="center"/>
    </xf>
    <xf numFmtId="0" fontId="17" fillId="7" borderId="9" xfId="2" applyFont="1" applyFill="1" applyBorder="1" applyAlignment="1">
      <alignment horizontal="center" vertical="center"/>
    </xf>
    <xf numFmtId="176" fontId="16" fillId="7" borderId="1" xfId="2" applyNumberFormat="1" applyFont="1" applyFill="1" applyBorder="1" applyAlignment="1">
      <alignment horizontal="center" vertical="center"/>
    </xf>
    <xf numFmtId="176" fontId="16" fillId="5" borderId="1" xfId="2" applyNumberFormat="1" applyFont="1" applyFill="1" applyBorder="1" applyAlignment="1">
      <alignment horizontal="center" vertical="center"/>
    </xf>
    <xf numFmtId="0" fontId="15" fillId="7" borderId="9" xfId="2" applyFont="1" applyFill="1" applyBorder="1" applyAlignment="1">
      <alignment horizontal="center" vertical="center"/>
    </xf>
    <xf numFmtId="176" fontId="10" fillId="7" borderId="9" xfId="2" applyNumberFormat="1" applyFont="1" applyFill="1" applyBorder="1" applyAlignment="1">
      <alignment horizontal="center" vertical="center"/>
    </xf>
    <xf numFmtId="0" fontId="15" fillId="7" borderId="0" xfId="2" applyFont="1" applyFill="1" applyAlignment="1">
      <alignment horizontal="center" vertical="center"/>
    </xf>
    <xf numFmtId="0" fontId="10" fillId="7" borderId="0" xfId="2" applyFont="1" applyFill="1" applyAlignment="1">
      <alignment horizontal="center" vertical="center"/>
    </xf>
    <xf numFmtId="0" fontId="16" fillId="5" borderId="0" xfId="2" applyFont="1" applyFill="1" applyAlignment="1">
      <alignment horizontal="center" vertical="center"/>
    </xf>
    <xf numFmtId="0" fontId="7" fillId="5" borderId="0" xfId="2" applyFont="1" applyFill="1" applyAlignment="1">
      <alignment horizontal="center" vertical="center"/>
    </xf>
    <xf numFmtId="0" fontId="10" fillId="5" borderId="3" xfId="2" applyFont="1" applyFill="1" applyBorder="1" applyAlignment="1">
      <alignment horizontal="center" vertical="center"/>
    </xf>
    <xf numFmtId="0" fontId="17" fillId="5" borderId="9"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8" borderId="0" xfId="2" applyFont="1" applyFill="1" applyAlignment="1">
      <alignment horizontal="center" vertical="center"/>
    </xf>
    <xf numFmtId="0" fontId="17" fillId="8" borderId="0" xfId="2" applyFont="1" applyFill="1" applyAlignment="1">
      <alignment horizontal="center" vertical="center"/>
    </xf>
    <xf numFmtId="0" fontId="10" fillId="8" borderId="14" xfId="2" applyFont="1" applyFill="1" applyBorder="1" applyAlignment="1">
      <alignment horizontal="center" vertical="center"/>
    </xf>
    <xf numFmtId="0" fontId="10" fillId="8" borderId="4" xfId="2" applyFont="1" applyFill="1" applyBorder="1" applyAlignment="1">
      <alignment horizontal="center" vertical="center"/>
    </xf>
    <xf numFmtId="0" fontId="15" fillId="8" borderId="0" xfId="2" applyFont="1" applyFill="1" applyAlignment="1">
      <alignment horizontal="center" vertical="center"/>
    </xf>
    <xf numFmtId="0" fontId="10" fillId="8" borderId="1" xfId="2" applyFont="1" applyFill="1" applyBorder="1" applyAlignment="1">
      <alignment horizontal="center" vertical="center"/>
    </xf>
    <xf numFmtId="0" fontId="15" fillId="8" borderId="9" xfId="2" applyFont="1" applyFill="1" applyBorder="1" applyAlignment="1">
      <alignment horizontal="center" vertical="center"/>
    </xf>
    <xf numFmtId="176" fontId="16" fillId="5" borderId="6" xfId="2" applyNumberFormat="1" applyFont="1" applyFill="1" applyBorder="1" applyAlignment="1">
      <alignment horizontal="center" vertical="center"/>
    </xf>
    <xf numFmtId="176" fontId="16" fillId="0" borderId="1" xfId="2" applyNumberFormat="1" applyFont="1" applyBorder="1" applyAlignment="1">
      <alignment horizontal="center" vertical="center"/>
    </xf>
    <xf numFmtId="176" fontId="16" fillId="0" borderId="6" xfId="2" applyNumberFormat="1" applyFont="1" applyBorder="1" applyAlignment="1">
      <alignment horizontal="center" vertical="center"/>
    </xf>
    <xf numFmtId="0" fontId="0" fillId="7" borderId="0" xfId="0" applyFill="1" applyAlignment="1">
      <alignment vertical="center"/>
    </xf>
    <xf numFmtId="0" fontId="15" fillId="5" borderId="0" xfId="2" applyFont="1" applyFill="1" applyAlignment="1">
      <alignment horizontal="center" vertical="center"/>
    </xf>
    <xf numFmtId="176" fontId="7" fillId="5" borderId="0" xfId="2" applyNumberFormat="1" applyFont="1" applyFill="1" applyAlignment="1">
      <alignment horizontal="center" vertical="center"/>
    </xf>
    <xf numFmtId="0" fontId="16" fillId="5" borderId="1" xfId="2" applyFont="1" applyFill="1" applyBorder="1" applyAlignment="1">
      <alignment horizontal="center" vertical="center"/>
    </xf>
    <xf numFmtId="176" fontId="16" fillId="7" borderId="9" xfId="2" applyNumberFormat="1" applyFont="1" applyFill="1" applyBorder="1" applyAlignment="1">
      <alignment horizontal="center" vertical="center"/>
    </xf>
    <xf numFmtId="0" fontId="34" fillId="0" borderId="0" xfId="2" applyFont="1" applyAlignment="1">
      <alignment horizontal="center" vertical="center"/>
    </xf>
    <xf numFmtId="176" fontId="10" fillId="9" borderId="0" xfId="2" applyNumberFormat="1" applyFont="1" applyFill="1" applyAlignment="1">
      <alignment horizontal="center" vertical="center"/>
    </xf>
    <xf numFmtId="0" fontId="10" fillId="5" borderId="8" xfId="2" applyFont="1" applyFill="1" applyBorder="1" applyAlignment="1">
      <alignment horizontal="center" vertical="center"/>
    </xf>
    <xf numFmtId="0" fontId="34" fillId="5" borderId="0" xfId="2" applyFont="1" applyFill="1" applyAlignment="1">
      <alignment horizontal="center" vertical="center"/>
    </xf>
    <xf numFmtId="0" fontId="15" fillId="5" borderId="1" xfId="2" applyFont="1" applyFill="1" applyBorder="1" applyAlignment="1">
      <alignment horizontal="center" vertical="center"/>
    </xf>
    <xf numFmtId="0" fontId="0" fillId="0" borderId="0" xfId="0" applyAlignment="1">
      <alignment horizontal="center" vertical="center" wrapText="1"/>
    </xf>
    <xf numFmtId="0" fontId="7" fillId="5" borderId="9" xfId="2" applyFont="1" applyFill="1" applyBorder="1">
      <alignment vertical="center"/>
    </xf>
    <xf numFmtId="0" fontId="10" fillId="5" borderId="9" xfId="2" applyFont="1" applyFill="1" applyBorder="1">
      <alignment vertical="center"/>
    </xf>
    <xf numFmtId="0" fontId="38" fillId="0" borderId="9" xfId="3" applyFont="1" applyBorder="1" applyAlignment="1">
      <alignment horizontal="center" vertical="center" wrapText="1"/>
    </xf>
    <xf numFmtId="0" fontId="35" fillId="0" borderId="1" xfId="3" applyFont="1" applyBorder="1" applyAlignment="1">
      <alignment horizontal="center" vertical="center" wrapText="1"/>
    </xf>
    <xf numFmtId="178" fontId="8" fillId="0" borderId="9" xfId="3" applyNumberFormat="1" applyFont="1" applyBorder="1" applyAlignment="1">
      <alignment horizontal="center" vertical="center" wrapText="1"/>
    </xf>
    <xf numFmtId="0" fontId="39" fillId="0" borderId="0" xfId="0" applyFont="1" applyAlignment="1">
      <alignment horizontal="left" vertical="center"/>
    </xf>
    <xf numFmtId="0" fontId="0" fillId="0" borderId="0" xfId="0" applyAlignment="1">
      <alignment horizontal="left"/>
    </xf>
    <xf numFmtId="0" fontId="39" fillId="4" borderId="0" xfId="0" applyFont="1" applyFill="1" applyAlignment="1">
      <alignment horizontal="left" vertical="center"/>
    </xf>
    <xf numFmtId="0" fontId="16" fillId="0" borderId="18" xfId="2" applyFont="1" applyBorder="1" applyAlignment="1">
      <alignment horizontal="center" vertical="center"/>
    </xf>
    <xf numFmtId="0" fontId="41" fillId="4" borderId="0" xfId="0" applyFont="1" applyFill="1"/>
    <xf numFmtId="0" fontId="24" fillId="4" borderId="0" xfId="0" applyFont="1" applyFill="1" applyAlignment="1">
      <alignment vertical="center"/>
    </xf>
    <xf numFmtId="0" fontId="42" fillId="0" borderId="0" xfId="0" applyFont="1"/>
    <xf numFmtId="0" fontId="42" fillId="0" borderId="0" xfId="0" applyFont="1" applyAlignment="1">
      <alignment vertical="center"/>
    </xf>
    <xf numFmtId="0" fontId="43" fillId="0" borderId="0" xfId="0" applyFont="1" applyAlignment="1">
      <alignment vertical="center"/>
    </xf>
    <xf numFmtId="14" fontId="0" fillId="0" borderId="0" xfId="0" applyNumberFormat="1"/>
    <xf numFmtId="0" fontId="24" fillId="0" borderId="0" xfId="0" applyFont="1"/>
    <xf numFmtId="0" fontId="24" fillId="4" borderId="0" xfId="0" applyFont="1" applyFill="1"/>
    <xf numFmtId="176" fontId="0" fillId="0" borderId="9" xfId="0" applyNumberFormat="1" applyBorder="1" applyAlignment="1">
      <alignment horizontal="center"/>
    </xf>
    <xf numFmtId="0" fontId="0" fillId="0" borderId="9" xfId="0" applyBorder="1" applyAlignment="1">
      <alignment horizontal="center"/>
    </xf>
    <xf numFmtId="0" fontId="20" fillId="5" borderId="1" xfId="3" applyFont="1" applyFill="1" applyBorder="1" applyAlignment="1">
      <alignment horizontal="center" vertical="center" wrapText="1"/>
    </xf>
    <xf numFmtId="0" fontId="44" fillId="10" borderId="9" xfId="0" applyFont="1" applyFill="1" applyBorder="1" applyAlignment="1">
      <alignment horizontal="center" vertical="center" wrapText="1"/>
    </xf>
    <xf numFmtId="0" fontId="0" fillId="0" borderId="0" xfId="0" applyAlignment="1">
      <alignment horizontal="center" wrapText="1"/>
    </xf>
    <xf numFmtId="0" fontId="40" fillId="0" borderId="9" xfId="0" applyFont="1" applyBorder="1" applyAlignment="1">
      <alignment horizontal="center"/>
    </xf>
    <xf numFmtId="0" fontId="45" fillId="0" borderId="9" xfId="0" applyFont="1" applyBorder="1" applyAlignment="1">
      <alignment horizontal="center"/>
    </xf>
    <xf numFmtId="176" fontId="46" fillId="0" borderId="9" xfId="0" applyNumberFormat="1" applyFont="1" applyBorder="1" applyAlignment="1">
      <alignment horizontal="center" vertical="center"/>
    </xf>
    <xf numFmtId="2" fontId="47" fillId="0" borderId="9" xfId="0" applyNumberFormat="1" applyFont="1" applyBorder="1" applyAlignment="1">
      <alignment horizontal="center" vertical="center" wrapText="1"/>
    </xf>
    <xf numFmtId="0" fontId="0" fillId="0" borderId="0" xfId="0" applyAlignment="1">
      <alignment horizontal="center"/>
    </xf>
    <xf numFmtId="2" fontId="45" fillId="0" borderId="9" xfId="0" applyNumberFormat="1" applyFont="1" applyBorder="1" applyAlignment="1">
      <alignment horizontal="center"/>
    </xf>
    <xf numFmtId="2" fontId="46" fillId="0" borderId="9" xfId="0" applyNumberFormat="1" applyFont="1" applyBorder="1" applyAlignment="1">
      <alignment horizontal="center" vertical="center"/>
    </xf>
    <xf numFmtId="0" fontId="44" fillId="10" borderId="0" xfId="0" applyFont="1" applyFill="1" applyAlignment="1">
      <alignment horizontal="center" vertical="center" wrapText="1"/>
    </xf>
    <xf numFmtId="0" fontId="0" fillId="0" borderId="0" xfId="0"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176" fontId="46" fillId="0" borderId="20" xfId="0" applyNumberFormat="1" applyFont="1" applyBorder="1" applyAlignment="1">
      <alignment horizontal="center" vertical="center"/>
    </xf>
    <xf numFmtId="2" fontId="47" fillId="0" borderId="21" xfId="0" applyNumberFormat="1" applyFont="1" applyBorder="1" applyAlignment="1">
      <alignment horizontal="center" vertical="center" wrapText="1"/>
    </xf>
    <xf numFmtId="2" fontId="45" fillId="0" borderId="21" xfId="0" applyNumberFormat="1" applyFont="1" applyBorder="1" applyAlignment="1">
      <alignment horizontal="center" vertical="center"/>
    </xf>
    <xf numFmtId="2" fontId="46" fillId="0" borderId="21" xfId="0" applyNumberFormat="1" applyFont="1" applyBorder="1" applyAlignment="1">
      <alignment horizontal="center" vertical="center"/>
    </xf>
    <xf numFmtId="176" fontId="46" fillId="0" borderId="22" xfId="0" applyNumberFormat="1" applyFont="1" applyBorder="1" applyAlignment="1">
      <alignment horizontal="center" vertical="center"/>
    </xf>
    <xf numFmtId="2" fontId="45" fillId="0" borderId="23" xfId="0" applyNumberFormat="1" applyFont="1" applyBorder="1" applyAlignment="1">
      <alignment horizontal="center" vertical="center"/>
    </xf>
    <xf numFmtId="0" fontId="45" fillId="0" borderId="0" xfId="0" applyFont="1" applyAlignment="1">
      <alignment horizont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4" fillId="10" borderId="0" xfId="0" applyFont="1" applyFill="1" applyAlignment="1">
      <alignment horizontal="center" vertical="center"/>
    </xf>
    <xf numFmtId="0" fontId="44" fillId="10" borderId="9" xfId="0" applyFont="1" applyFill="1" applyBorder="1" applyAlignment="1">
      <alignment horizontal="center" vertical="center"/>
    </xf>
    <xf numFmtId="176" fontId="48" fillId="0" borderId="9" xfId="0" applyNumberFormat="1" applyFont="1" applyBorder="1" applyAlignment="1">
      <alignment horizontal="center" vertical="center"/>
    </xf>
    <xf numFmtId="0" fontId="48" fillId="0" borderId="9" xfId="0" applyFont="1" applyBorder="1" applyAlignment="1">
      <alignment horizontal="center" vertical="center"/>
    </xf>
    <xf numFmtId="176" fontId="49" fillId="5" borderId="9" xfId="0" applyNumberFormat="1" applyFont="1" applyFill="1" applyBorder="1" applyAlignment="1">
      <alignment horizontal="center" vertical="center" wrapText="1"/>
    </xf>
    <xf numFmtId="49" fontId="0" fillId="0" borderId="0" xfId="0" applyNumberFormat="1"/>
    <xf numFmtId="0" fontId="0" fillId="0" borderId="9" xfId="0" applyBorder="1"/>
    <xf numFmtId="49" fontId="8" fillId="0" borderId="1" xfId="3" applyNumberFormat="1" applyFont="1" applyBorder="1" applyAlignment="1">
      <alignment horizontal="center" vertical="center" wrapText="1"/>
    </xf>
    <xf numFmtId="49" fontId="8" fillId="5" borderId="1" xfId="3" applyNumberFormat="1" applyFont="1" applyFill="1" applyBorder="1" applyAlignment="1">
      <alignment horizontal="center" vertical="center" wrapText="1"/>
    </xf>
    <xf numFmtId="0" fontId="41" fillId="0" borderId="0" xfId="0" applyFont="1"/>
    <xf numFmtId="0" fontId="0" fillId="9" borderId="0" xfId="0" applyFill="1"/>
    <xf numFmtId="0" fontId="24" fillId="4" borderId="9" xfId="0" applyFont="1" applyFill="1" applyBorder="1"/>
    <xf numFmtId="0" fontId="51" fillId="2" borderId="24" xfId="149" applyFont="1" applyFill="1" applyBorder="1">
      <alignment vertical="center"/>
    </xf>
    <xf numFmtId="0" fontId="53" fillId="11" borderId="25" xfId="149" applyFont="1" applyFill="1" applyBorder="1" applyAlignment="1" applyProtection="1">
      <alignment horizontal="right" vertical="center"/>
      <protection locked="0"/>
    </xf>
    <xf numFmtId="0" fontId="53" fillId="2" borderId="26" xfId="149" applyFont="1" applyFill="1" applyBorder="1" applyAlignment="1">
      <alignment horizontal="center" vertical="center"/>
    </xf>
    <xf numFmtId="0" fontId="53" fillId="11" borderId="25" xfId="149" applyFont="1" applyFill="1" applyBorder="1" applyProtection="1">
      <alignment vertical="center"/>
      <protection locked="0"/>
    </xf>
    <xf numFmtId="0" fontId="53" fillId="4" borderId="25" xfId="149" applyFont="1" applyFill="1" applyBorder="1" applyProtection="1">
      <alignment vertical="center"/>
      <protection locked="0"/>
    </xf>
    <xf numFmtId="0" fontId="53" fillId="4" borderId="27" xfId="149" applyFont="1" applyFill="1" applyBorder="1" applyAlignment="1" applyProtection="1">
      <alignment horizontal="center" vertical="center"/>
      <protection locked="0"/>
    </xf>
    <xf numFmtId="0" fontId="55" fillId="2" borderId="25" xfId="149" applyFont="1" applyFill="1" applyBorder="1" applyProtection="1">
      <alignment vertical="center"/>
      <protection locked="0"/>
    </xf>
    <xf numFmtId="0" fontId="53" fillId="2" borderId="25" xfId="149" applyFont="1" applyFill="1" applyBorder="1" applyProtection="1">
      <alignment vertical="center"/>
      <protection locked="0"/>
    </xf>
    <xf numFmtId="182" fontId="53" fillId="2" borderId="25" xfId="149" applyNumberFormat="1" applyFont="1" applyFill="1" applyBorder="1" applyAlignment="1" applyProtection="1">
      <alignment horizontal="center" vertical="center"/>
      <protection locked="0"/>
    </xf>
    <xf numFmtId="178" fontId="53" fillId="2" borderId="25" xfId="149" applyNumberFormat="1" applyFont="1" applyFill="1" applyBorder="1" applyProtection="1">
      <alignment vertical="center"/>
      <protection locked="0"/>
    </xf>
    <xf numFmtId="0" fontId="53" fillId="2" borderId="25" xfId="149" applyFont="1" applyFill="1" applyBorder="1" applyAlignment="1" applyProtection="1">
      <alignment horizontal="center" vertical="center"/>
      <protection locked="0"/>
    </xf>
    <xf numFmtId="0" fontId="53" fillId="2" borderId="28" xfId="149" applyFont="1" applyFill="1" applyBorder="1" applyAlignment="1">
      <alignment horizontal="center" vertical="center"/>
    </xf>
    <xf numFmtId="0" fontId="56" fillId="2" borderId="26" xfId="149" applyFont="1" applyFill="1" applyBorder="1" applyAlignment="1">
      <alignment horizontal="center" vertical="center"/>
    </xf>
    <xf numFmtId="0" fontId="56" fillId="0" borderId="26" xfId="149" applyFont="1" applyBorder="1" applyAlignment="1" applyProtection="1">
      <alignment horizontal="center" vertical="center"/>
      <protection locked="0"/>
    </xf>
    <xf numFmtId="0" fontId="57" fillId="2" borderId="17" xfId="2" applyFont="1" applyFill="1" applyBorder="1">
      <alignment vertical="center"/>
    </xf>
    <xf numFmtId="0" fontId="57" fillId="2" borderId="17" xfId="149" applyFont="1" applyFill="1" applyBorder="1" applyAlignment="1">
      <alignment horizontal="right" vertical="center"/>
    </xf>
    <xf numFmtId="0" fontId="59" fillId="4" borderId="29" xfId="2" applyFont="1" applyFill="1" applyBorder="1" applyProtection="1">
      <alignment vertical="center"/>
      <protection locked="0"/>
    </xf>
    <xf numFmtId="0" fontId="57" fillId="2" borderId="0" xfId="149" applyFont="1" applyFill="1" applyProtection="1">
      <alignment vertical="center"/>
      <protection locked="0"/>
    </xf>
    <xf numFmtId="0" fontId="57" fillId="2" borderId="30" xfId="2" applyFont="1" applyFill="1" applyBorder="1" applyProtection="1">
      <alignment vertical="center"/>
      <protection locked="0"/>
    </xf>
    <xf numFmtId="0" fontId="57" fillId="4" borderId="17" xfId="2" applyFont="1" applyFill="1" applyBorder="1" applyProtection="1">
      <alignment vertical="center"/>
      <protection locked="0"/>
    </xf>
    <xf numFmtId="0" fontId="53" fillId="2" borderId="0" xfId="149" applyFont="1" applyFill="1" applyProtection="1">
      <alignment vertical="center"/>
      <protection locked="0"/>
    </xf>
    <xf numFmtId="182" fontId="53" fillId="2" borderId="0" xfId="149" applyNumberFormat="1" applyFont="1" applyFill="1" applyAlignment="1" applyProtection="1">
      <alignment horizontal="center" vertical="center"/>
      <protection locked="0"/>
    </xf>
    <xf numFmtId="178" fontId="53" fillId="3" borderId="0" xfId="149" applyNumberFormat="1" applyFont="1" applyFill="1" applyProtection="1">
      <alignment vertical="center"/>
      <protection locked="0"/>
    </xf>
    <xf numFmtId="0" fontId="53" fillId="3" borderId="0" xfId="149" applyFont="1" applyFill="1" applyAlignment="1" applyProtection="1">
      <alignment horizontal="center" vertical="center"/>
      <protection locked="0"/>
    </xf>
    <xf numFmtId="0" fontId="53" fillId="2" borderId="8" xfId="149" applyFont="1" applyFill="1" applyBorder="1" applyAlignment="1">
      <alignment horizontal="center" vertical="center"/>
    </xf>
    <xf numFmtId="0" fontId="53" fillId="2" borderId="0" xfId="149" applyFont="1" applyFill="1" applyAlignment="1">
      <alignment horizontal="center" vertical="center"/>
    </xf>
    <xf numFmtId="0" fontId="56" fillId="2" borderId="0" xfId="149" applyFont="1" applyFill="1" applyAlignment="1">
      <alignment horizontal="center" vertical="center"/>
    </xf>
    <xf numFmtId="0" fontId="56" fillId="0" borderId="0" xfId="149" applyFont="1" applyAlignment="1" applyProtection="1">
      <alignment horizontal="center" vertical="center"/>
      <protection locked="0"/>
    </xf>
    <xf numFmtId="0" fontId="57" fillId="2" borderId="16" xfId="2" applyFont="1" applyFill="1" applyBorder="1">
      <alignment vertical="center"/>
    </xf>
    <xf numFmtId="183" fontId="57" fillId="2" borderId="16" xfId="149" applyNumberFormat="1" applyFont="1" applyFill="1" applyBorder="1" applyAlignment="1">
      <alignment horizontal="right" vertical="center"/>
    </xf>
    <xf numFmtId="0" fontId="57" fillId="2" borderId="16" xfId="149" applyFont="1" applyFill="1" applyBorder="1" applyAlignment="1">
      <alignment horizontal="center" vertical="center"/>
    </xf>
    <xf numFmtId="0" fontId="57" fillId="2" borderId="16" xfId="149" applyFont="1" applyFill="1" applyBorder="1" applyAlignment="1">
      <alignment horizontal="right" vertical="center"/>
    </xf>
    <xf numFmtId="0" fontId="53" fillId="2" borderId="18" xfId="149" applyFont="1" applyFill="1" applyBorder="1" applyAlignment="1">
      <alignment horizontal="center" vertical="center"/>
    </xf>
    <xf numFmtId="0" fontId="60" fillId="2" borderId="31" xfId="149" applyFont="1" applyFill="1" applyBorder="1" applyAlignment="1">
      <alignment vertical="center" wrapText="1"/>
    </xf>
    <xf numFmtId="0" fontId="60" fillId="2" borderId="32" xfId="149" applyFont="1" applyFill="1" applyBorder="1" applyAlignment="1">
      <alignment vertical="center" wrapText="1"/>
    </xf>
    <xf numFmtId="182" fontId="62" fillId="2" borderId="4" xfId="149" applyNumberFormat="1" applyFont="1" applyFill="1" applyBorder="1" applyAlignment="1">
      <alignment horizontal="center" vertical="center" wrapText="1"/>
    </xf>
    <xf numFmtId="178" fontId="62" fillId="3" borderId="0" xfId="149" applyNumberFormat="1" applyFont="1" applyFill="1" applyAlignment="1" applyProtection="1">
      <alignment vertical="center" wrapText="1"/>
      <protection locked="0"/>
    </xf>
    <xf numFmtId="0" fontId="16" fillId="3" borderId="0" xfId="149" applyFont="1" applyFill="1" applyAlignment="1" applyProtection="1">
      <alignment horizontal="center" vertical="center"/>
      <protection locked="0"/>
    </xf>
    <xf numFmtId="0" fontId="16" fillId="2" borderId="37" xfId="149" applyFont="1" applyFill="1" applyBorder="1" applyAlignment="1">
      <alignment horizontal="center" vertical="center" wrapText="1"/>
    </xf>
    <xf numFmtId="0" fontId="16" fillId="2" borderId="9" xfId="149" applyFont="1" applyFill="1" applyBorder="1" applyAlignment="1">
      <alignment horizontal="center" vertical="center"/>
    </xf>
    <xf numFmtId="0" fontId="16" fillId="2" borderId="5" xfId="149" applyFont="1" applyFill="1" applyBorder="1" applyAlignment="1">
      <alignment horizontal="center" vertical="center"/>
    </xf>
    <xf numFmtId="0" fontId="16" fillId="0" borderId="0" xfId="149" applyFont="1" applyAlignment="1" applyProtection="1">
      <alignment horizontal="center" vertical="center"/>
      <protection locked="0"/>
    </xf>
    <xf numFmtId="0" fontId="60" fillId="2" borderId="20" xfId="149" applyFont="1" applyFill="1" applyBorder="1" applyAlignment="1">
      <alignment vertical="center" wrapText="1"/>
    </xf>
    <xf numFmtId="0" fontId="60" fillId="2" borderId="0" xfId="149" applyFont="1" applyFill="1" applyAlignment="1">
      <alignment vertical="center" wrapText="1"/>
    </xf>
    <xf numFmtId="0" fontId="16" fillId="2" borderId="8" xfId="149" applyFont="1" applyFill="1" applyBorder="1" applyAlignment="1">
      <alignment horizontal="center" vertical="center" wrapText="1"/>
    </xf>
    <xf numFmtId="0" fontId="60" fillId="2" borderId="22" xfId="149" applyFont="1" applyFill="1" applyBorder="1" applyAlignment="1">
      <alignment vertical="center" wrapText="1"/>
    </xf>
    <xf numFmtId="0" fontId="60" fillId="2" borderId="41" xfId="149" applyFont="1" applyFill="1" applyBorder="1" applyAlignment="1">
      <alignment vertical="center" wrapText="1"/>
    </xf>
    <xf numFmtId="0" fontId="16" fillId="2" borderId="29" xfId="149" applyFont="1" applyFill="1" applyBorder="1" applyAlignment="1">
      <alignment horizontal="center" vertical="center" wrapText="1"/>
    </xf>
    <xf numFmtId="0" fontId="65" fillId="2" borderId="44" xfId="149" applyFont="1" applyFill="1" applyBorder="1" applyAlignment="1">
      <alignment vertical="center" wrapText="1"/>
    </xf>
    <xf numFmtId="0" fontId="65" fillId="2" borderId="45" xfId="149" applyFont="1" applyFill="1" applyBorder="1" applyAlignment="1">
      <alignment vertical="center" wrapText="1"/>
    </xf>
    <xf numFmtId="177" fontId="62" fillId="2" borderId="46" xfId="149" applyNumberFormat="1" applyFont="1" applyFill="1" applyBorder="1" applyAlignment="1">
      <alignment horizontal="center" vertical="center" wrapText="1"/>
    </xf>
    <xf numFmtId="0" fontId="62" fillId="2" borderId="47" xfId="149" applyFont="1" applyFill="1" applyBorder="1" applyAlignment="1">
      <alignment horizontal="center" vertical="center" wrapText="1"/>
    </xf>
    <xf numFmtId="177" fontId="62" fillId="0" borderId="48" xfId="149" applyNumberFormat="1" applyFont="1" applyBorder="1" applyAlignment="1" applyProtection="1">
      <alignment horizontal="center" vertical="center" wrapText="1"/>
      <protection locked="0"/>
    </xf>
    <xf numFmtId="0" fontId="62" fillId="2" borderId="49" xfId="149" applyFont="1" applyFill="1" applyBorder="1" applyAlignment="1">
      <alignment horizontal="center" vertical="center" wrapText="1"/>
    </xf>
    <xf numFmtId="0" fontId="62" fillId="2" borderId="4" xfId="149" applyFont="1" applyFill="1" applyBorder="1" applyAlignment="1">
      <alignment horizontal="center" vertical="center" wrapText="1"/>
    </xf>
    <xf numFmtId="178" fontId="62" fillId="3" borderId="0" xfId="149" applyNumberFormat="1" applyFont="1" applyFill="1" applyAlignment="1" applyProtection="1">
      <alignment horizontal="center" vertical="center" wrapText="1"/>
      <protection locked="0"/>
    </xf>
    <xf numFmtId="0" fontId="62" fillId="3" borderId="0" xfId="149" applyFont="1" applyFill="1" applyAlignment="1" applyProtection="1">
      <alignment horizontal="center" vertical="center"/>
      <protection locked="0"/>
    </xf>
    <xf numFmtId="184" fontId="62" fillId="2" borderId="14" xfId="149" applyNumberFormat="1" applyFont="1" applyFill="1" applyBorder="1" applyAlignment="1">
      <alignment horizontal="center" vertical="center"/>
    </xf>
    <xf numFmtId="49" fontId="62" fillId="2" borderId="4" xfId="149" applyNumberFormat="1" applyFont="1" applyFill="1" applyBorder="1" applyAlignment="1">
      <alignment horizontal="center" vertical="center"/>
    </xf>
    <xf numFmtId="0" fontId="62" fillId="2" borderId="5" xfId="149" applyFont="1" applyFill="1" applyBorder="1" applyAlignment="1">
      <alignment horizontal="center" vertical="center"/>
    </xf>
    <xf numFmtId="0" fontId="62" fillId="2" borderId="9" xfId="149" applyFont="1" applyFill="1" applyBorder="1" applyAlignment="1">
      <alignment horizontal="center" vertical="center"/>
    </xf>
    <xf numFmtId="0" fontId="62" fillId="0" borderId="0" xfId="149" applyFont="1" applyAlignment="1" applyProtection="1">
      <alignment horizontal="center" vertical="center"/>
      <protection locked="0"/>
    </xf>
    <xf numFmtId="49" fontId="62" fillId="11" borderId="46" xfId="149" applyNumberFormat="1" applyFont="1" applyFill="1" applyBorder="1" applyAlignment="1" applyProtection="1">
      <alignment horizontal="center" vertical="center" wrapText="1"/>
      <protection locked="0"/>
    </xf>
    <xf numFmtId="0" fontId="65" fillId="2" borderId="50" xfId="149" applyFont="1" applyFill="1" applyBorder="1" applyAlignment="1">
      <alignment vertical="center" wrapText="1"/>
    </xf>
    <xf numFmtId="0" fontId="62" fillId="2" borderId="51" xfId="149" applyFont="1" applyFill="1" applyBorder="1" applyAlignment="1">
      <alignment horizontal="center" vertical="center" wrapText="1"/>
    </xf>
    <xf numFmtId="0" fontId="62" fillId="0" borderId="52" xfId="149" applyFont="1" applyBorder="1" applyAlignment="1" applyProtection="1">
      <alignment horizontal="center" vertical="center" wrapText="1"/>
      <protection locked="0"/>
    </xf>
    <xf numFmtId="0" fontId="62" fillId="2" borderId="34" xfId="149" applyFont="1" applyFill="1" applyBorder="1" applyAlignment="1">
      <alignment horizontal="center" vertical="center" wrapText="1"/>
    </xf>
    <xf numFmtId="49" fontId="62" fillId="11" borderId="33" xfId="149" applyNumberFormat="1" applyFont="1" applyFill="1" applyBorder="1" applyAlignment="1" applyProtection="1">
      <alignment horizontal="center" vertical="center" wrapText="1"/>
      <protection locked="0"/>
    </xf>
    <xf numFmtId="49" fontId="62" fillId="11" borderId="35" xfId="149" applyNumberFormat="1" applyFont="1" applyFill="1" applyBorder="1" applyAlignment="1" applyProtection="1">
      <alignment horizontal="center" vertical="center" wrapText="1"/>
      <protection locked="0"/>
    </xf>
    <xf numFmtId="0" fontId="16" fillId="2" borderId="9" xfId="149" applyFont="1" applyFill="1" applyBorder="1" applyAlignment="1">
      <alignment horizontal="center" vertical="center" wrapText="1"/>
    </xf>
    <xf numFmtId="0" fontId="62" fillId="2" borderId="9" xfId="149" applyFont="1" applyFill="1" applyBorder="1" applyAlignment="1">
      <alignment horizontal="center" vertical="center" wrapText="1"/>
    </xf>
    <xf numFmtId="0" fontId="67" fillId="2" borderId="53" xfId="149" applyFont="1" applyFill="1" applyBorder="1" applyAlignment="1">
      <alignment vertical="center" wrapText="1"/>
    </xf>
    <xf numFmtId="0" fontId="62" fillId="2" borderId="15" xfId="149" applyFont="1" applyFill="1" applyBorder="1" applyAlignment="1">
      <alignment horizontal="center" vertical="center" wrapText="1"/>
    </xf>
    <xf numFmtId="181" fontId="62" fillId="0" borderId="39" xfId="149" applyNumberFormat="1" applyFont="1" applyBorder="1" applyAlignment="1" applyProtection="1">
      <alignment horizontal="center" vertical="center" wrapText="1"/>
      <protection locked="0"/>
    </xf>
    <xf numFmtId="0" fontId="62" fillId="2" borderId="40" xfId="149" applyFont="1" applyFill="1" applyBorder="1" applyAlignment="1">
      <alignment horizontal="center" vertical="center" wrapText="1"/>
    </xf>
    <xf numFmtId="181" fontId="62" fillId="0" borderId="4" xfId="149" applyNumberFormat="1" applyFont="1" applyBorder="1" applyAlignment="1" applyProtection="1">
      <alignment horizontal="center" vertical="center" wrapText="1"/>
      <protection locked="0"/>
    </xf>
    <xf numFmtId="178" fontId="68" fillId="3" borderId="0" xfId="149" applyNumberFormat="1" applyFont="1" applyFill="1" applyAlignment="1" applyProtection="1">
      <alignment horizontal="center" vertical="center" wrapText="1"/>
      <protection locked="0"/>
    </xf>
    <xf numFmtId="0" fontId="68" fillId="3" borderId="0" xfId="149" applyFont="1" applyFill="1" applyAlignment="1" applyProtection="1">
      <alignment horizontal="center" vertical="center"/>
      <protection locked="0"/>
    </xf>
    <xf numFmtId="0" fontId="68" fillId="0" borderId="0" xfId="149" applyFont="1" applyAlignment="1" applyProtection="1">
      <alignment horizontal="center" vertical="center"/>
      <protection locked="0"/>
    </xf>
    <xf numFmtId="0" fontId="60" fillId="2" borderId="53" xfId="149" applyFont="1" applyFill="1" applyBorder="1" applyAlignment="1">
      <alignment vertical="center" wrapText="1"/>
    </xf>
    <xf numFmtId="0" fontId="62" fillId="0" borderId="19" xfId="149" applyFont="1" applyBorder="1" applyAlignment="1" applyProtection="1">
      <alignment horizontal="center" vertical="center" wrapText="1"/>
      <protection locked="0"/>
    </xf>
    <xf numFmtId="0" fontId="62" fillId="0" borderId="54" xfId="149" applyFont="1" applyBorder="1" applyAlignment="1" applyProtection="1">
      <alignment horizontal="center" vertical="center" wrapText="1"/>
      <protection locked="0"/>
    </xf>
    <xf numFmtId="0" fontId="69" fillId="2" borderId="4" xfId="149" applyFont="1" applyFill="1" applyBorder="1" applyAlignment="1">
      <alignment horizontal="center" vertical="center" wrapText="1"/>
    </xf>
    <xf numFmtId="178" fontId="70" fillId="3" borderId="0" xfId="149" applyNumberFormat="1" applyFont="1" applyFill="1" applyAlignment="1" applyProtection="1">
      <alignment horizontal="center" vertical="center" wrapText="1"/>
      <protection locked="0"/>
    </xf>
    <xf numFmtId="0" fontId="65" fillId="2" borderId="53" xfId="149" applyFont="1" applyFill="1" applyBorder="1" applyAlignment="1">
      <alignment vertical="center" wrapText="1"/>
    </xf>
    <xf numFmtId="0" fontId="62" fillId="2" borderId="55" xfId="149" applyFont="1" applyFill="1" applyBorder="1" applyAlignment="1">
      <alignment horizontal="center" vertical="center" wrapText="1"/>
    </xf>
    <xf numFmtId="0" fontId="60" fillId="2" borderId="56" xfId="149" applyFont="1" applyFill="1" applyBorder="1" applyAlignment="1">
      <alignment vertical="center" wrapText="1"/>
    </xf>
    <xf numFmtId="0" fontId="16" fillId="0" borderId="57" xfId="149" applyFont="1" applyBorder="1" applyAlignment="1" applyProtection="1">
      <alignment horizontal="center" vertical="center" wrapText="1"/>
      <protection locked="0"/>
    </xf>
    <xf numFmtId="0" fontId="16" fillId="2" borderId="40" xfId="149" applyFont="1" applyFill="1" applyBorder="1" applyAlignment="1">
      <alignment horizontal="center" vertical="center" wrapText="1"/>
    </xf>
    <xf numFmtId="178" fontId="71" fillId="3" borderId="0" xfId="149" applyNumberFormat="1" applyFont="1" applyFill="1" applyAlignment="1" applyProtection="1">
      <alignment horizontal="center" vertical="center" wrapText="1"/>
      <protection locked="0"/>
    </xf>
    <xf numFmtId="0" fontId="62" fillId="2" borderId="58" xfId="149" applyFont="1" applyFill="1" applyBorder="1" applyAlignment="1">
      <alignment horizontal="center" vertical="center" wrapText="1"/>
    </xf>
    <xf numFmtId="0" fontId="16" fillId="2" borderId="58" xfId="149" applyFont="1" applyFill="1" applyBorder="1" applyAlignment="1">
      <alignment horizontal="center" vertical="center" wrapText="1"/>
    </xf>
    <xf numFmtId="49" fontId="50" fillId="0" borderId="60" xfId="149" applyNumberFormat="1" applyFont="1" applyBorder="1" applyAlignment="1" applyProtection="1">
      <alignment horizontal="center" vertical="center" wrapText="1"/>
      <protection locked="0"/>
    </xf>
    <xf numFmtId="0" fontId="16" fillId="2" borderId="61" xfId="149" applyFont="1" applyFill="1" applyBorder="1" applyAlignment="1">
      <alignment horizontal="center" vertical="center" wrapText="1"/>
    </xf>
    <xf numFmtId="49" fontId="16" fillId="0" borderId="59" xfId="149" applyNumberFormat="1" applyFont="1" applyBorder="1" applyAlignment="1" applyProtection="1">
      <alignment horizontal="center" vertical="center" wrapText="1"/>
      <protection locked="0"/>
    </xf>
    <xf numFmtId="0" fontId="69" fillId="0" borderId="42" xfId="149" applyFont="1" applyBorder="1" applyAlignment="1" applyProtection="1">
      <alignment horizontal="center" vertical="center" wrapText="1"/>
      <protection locked="0"/>
    </xf>
    <xf numFmtId="184" fontId="16" fillId="2" borderId="14" xfId="149" applyNumberFormat="1" applyFont="1" applyFill="1" applyBorder="1" applyAlignment="1">
      <alignment horizontal="center" vertical="center"/>
    </xf>
    <xf numFmtId="49" fontId="16" fillId="2" borderId="4" xfId="149" applyNumberFormat="1" applyFont="1" applyFill="1" applyBorder="1" applyAlignment="1">
      <alignment horizontal="center" vertical="center"/>
    </xf>
    <xf numFmtId="0" fontId="16" fillId="2" borderId="62" xfId="149" applyFont="1" applyFill="1" applyBorder="1" applyAlignment="1">
      <alignment horizontal="center" vertical="center"/>
    </xf>
    <xf numFmtId="0" fontId="16" fillId="11" borderId="54" xfId="149" applyFont="1" applyFill="1" applyBorder="1" applyAlignment="1" applyProtection="1">
      <alignment horizontal="center" vertical="center" wrapText="1"/>
      <protection locked="0"/>
    </xf>
    <xf numFmtId="0" fontId="16" fillId="2" borderId="63" xfId="149" applyFont="1" applyFill="1" applyBorder="1" applyAlignment="1">
      <alignment horizontal="center" vertical="center" wrapText="1"/>
    </xf>
    <xf numFmtId="0" fontId="16" fillId="2" borderId="62" xfId="149" applyFont="1" applyFill="1" applyBorder="1" applyAlignment="1">
      <alignment horizontal="center" vertical="center" wrapText="1"/>
    </xf>
    <xf numFmtId="0" fontId="69" fillId="2" borderId="54" xfId="149" applyFont="1" applyFill="1" applyBorder="1" applyAlignment="1">
      <alignment horizontal="center" vertical="center" wrapText="1"/>
    </xf>
    <xf numFmtId="0" fontId="16" fillId="2" borderId="5" xfId="149" applyFont="1" applyFill="1" applyBorder="1" applyAlignment="1">
      <alignment horizontal="center" vertical="center" wrapText="1"/>
    </xf>
    <xf numFmtId="0" fontId="62" fillId="2" borderId="43" xfId="149" applyFont="1" applyFill="1" applyBorder="1" applyAlignment="1">
      <alignment horizontal="center" vertical="center" wrapText="1"/>
    </xf>
    <xf numFmtId="0" fontId="16" fillId="2" borderId="42" xfId="149" applyFont="1" applyFill="1" applyBorder="1" applyAlignment="1">
      <alignment horizontal="center" vertical="center" wrapText="1"/>
    </xf>
    <xf numFmtId="0" fontId="16" fillId="2" borderId="43" xfId="149" applyFont="1" applyFill="1" applyBorder="1" applyAlignment="1">
      <alignment horizontal="center" vertical="center" wrapText="1"/>
    </xf>
    <xf numFmtId="49" fontId="17" fillId="0" borderId="38" xfId="149" applyNumberFormat="1" applyFont="1" applyBorder="1" applyAlignment="1" applyProtection="1">
      <alignment horizontal="center" vertical="center" wrapText="1"/>
      <protection locked="0"/>
    </xf>
    <xf numFmtId="49" fontId="16" fillId="0" borderId="42" xfId="149" applyNumberFormat="1" applyFont="1" applyBorder="1" applyAlignment="1" applyProtection="1">
      <alignment horizontal="center" vertical="center" wrapText="1"/>
      <protection locked="0"/>
    </xf>
    <xf numFmtId="49" fontId="16" fillId="0" borderId="38" xfId="149" applyNumberFormat="1" applyFont="1" applyBorder="1" applyAlignment="1" applyProtection="1">
      <alignment horizontal="center" vertical="center" wrapText="1"/>
      <protection locked="0"/>
    </xf>
    <xf numFmtId="0" fontId="62" fillId="2" borderId="63" xfId="149" applyFont="1" applyFill="1" applyBorder="1" applyAlignment="1">
      <alignment horizontal="center" vertical="center" wrapText="1"/>
    </xf>
    <xf numFmtId="0" fontId="16" fillId="11" borderId="64" xfId="149" applyFont="1" applyFill="1" applyBorder="1" applyAlignment="1" applyProtection="1">
      <alignment horizontal="center" vertical="center" wrapText="1"/>
      <protection locked="0"/>
    </xf>
    <xf numFmtId="0" fontId="62" fillId="2" borderId="62" xfId="149" applyFont="1" applyFill="1" applyBorder="1" applyAlignment="1">
      <alignment horizontal="center" vertical="center" wrapText="1"/>
    </xf>
    <xf numFmtId="49" fontId="16" fillId="0" borderId="7" xfId="149" applyNumberFormat="1" applyFont="1" applyBorder="1" applyAlignment="1" applyProtection="1">
      <alignment horizontal="center" vertical="center" wrapText="1"/>
      <protection locked="0"/>
    </xf>
    <xf numFmtId="49" fontId="16" fillId="0" borderId="64" xfId="149" applyNumberFormat="1" applyFont="1" applyBorder="1" applyAlignment="1" applyProtection="1">
      <alignment horizontal="center" vertical="center" wrapText="1"/>
      <protection locked="0"/>
    </xf>
    <xf numFmtId="0" fontId="69" fillId="2" borderId="64" xfId="149" applyFont="1" applyFill="1" applyBorder="1" applyAlignment="1">
      <alignment horizontal="center" vertical="center" wrapText="1"/>
    </xf>
    <xf numFmtId="0" fontId="16" fillId="11" borderId="57" xfId="149" applyFont="1" applyFill="1" applyBorder="1" applyAlignment="1" applyProtection="1">
      <alignment horizontal="center" vertical="center" wrapText="1"/>
      <protection locked="0"/>
    </xf>
    <xf numFmtId="0" fontId="16" fillId="2" borderId="14" xfId="149" applyFont="1" applyFill="1" applyBorder="1" applyAlignment="1">
      <alignment horizontal="center" vertical="center" wrapText="1"/>
    </xf>
    <xf numFmtId="0" fontId="69" fillId="0" borderId="4" xfId="149" applyFont="1" applyBorder="1" applyAlignment="1" applyProtection="1">
      <alignment horizontal="center" vertical="center" wrapText="1"/>
      <protection locked="0"/>
    </xf>
    <xf numFmtId="0" fontId="62" fillId="0" borderId="43" xfId="149" applyFont="1" applyBorder="1" applyAlignment="1" applyProtection="1">
      <alignment horizontal="center" vertical="center" wrapText="1"/>
      <protection locked="0"/>
    </xf>
    <xf numFmtId="0" fontId="65" fillId="2" borderId="20" xfId="149" applyFont="1" applyFill="1" applyBorder="1" applyAlignment="1">
      <alignment vertical="center" wrapText="1"/>
    </xf>
    <xf numFmtId="0" fontId="62" fillId="0" borderId="65" xfId="149" applyFont="1" applyBorder="1" applyAlignment="1" applyProtection="1">
      <alignment horizontal="center" vertical="center" wrapText="1"/>
      <protection locked="0"/>
    </xf>
    <xf numFmtId="0" fontId="16" fillId="0" borderId="66" xfId="149" applyFont="1" applyBorder="1" applyAlignment="1" applyProtection="1">
      <alignment horizontal="center" vertical="center" wrapText="1"/>
      <protection locked="0"/>
    </xf>
    <xf numFmtId="0" fontId="62" fillId="2" borderId="67" xfId="149" applyFont="1" applyFill="1" applyBorder="1" applyAlignment="1">
      <alignment horizontal="center" vertical="center" wrapText="1"/>
    </xf>
    <xf numFmtId="0" fontId="62" fillId="0" borderId="68" xfId="149" applyFont="1" applyBorder="1" applyAlignment="1" applyProtection="1">
      <alignment horizontal="center" vertical="center" wrapText="1"/>
      <protection locked="0"/>
    </xf>
    <xf numFmtId="0" fontId="62" fillId="2" borderId="69" xfId="149" applyFont="1" applyFill="1" applyBorder="1" applyAlignment="1">
      <alignment horizontal="center" vertical="center" wrapText="1"/>
    </xf>
    <xf numFmtId="0" fontId="60" fillId="2" borderId="31" xfId="149" applyFont="1" applyFill="1" applyBorder="1" applyAlignment="1">
      <alignment vertical="center" textRotation="255" wrapText="1"/>
    </xf>
    <xf numFmtId="0" fontId="16" fillId="2" borderId="54" xfId="149" applyFont="1" applyFill="1" applyBorder="1" applyAlignment="1">
      <alignment horizontal="center" vertical="center" wrapText="1"/>
    </xf>
    <xf numFmtId="0" fontId="72" fillId="2" borderId="20" xfId="149" applyFont="1" applyFill="1" applyBorder="1" applyAlignment="1">
      <alignment vertical="center" textRotation="255" wrapText="1"/>
    </xf>
    <xf numFmtId="49" fontId="62" fillId="0" borderId="57" xfId="149" applyNumberFormat="1" applyFont="1" applyBorder="1" applyAlignment="1" applyProtection="1">
      <alignment horizontal="center" vertical="center" wrapText="1"/>
      <protection locked="0"/>
    </xf>
    <xf numFmtId="0" fontId="70" fillId="3" borderId="0" xfId="149" applyFont="1" applyFill="1" applyAlignment="1" applyProtection="1">
      <alignment horizontal="center" vertical="center"/>
      <protection locked="0"/>
    </xf>
    <xf numFmtId="0" fontId="70" fillId="2" borderId="9" xfId="149" applyFont="1" applyFill="1" applyBorder="1" applyAlignment="1">
      <alignment horizontal="center" vertical="center" wrapText="1"/>
    </xf>
    <xf numFmtId="184" fontId="70" fillId="2" borderId="14" xfId="149" applyNumberFormat="1" applyFont="1" applyFill="1" applyBorder="1" applyAlignment="1">
      <alignment horizontal="center" vertical="center"/>
    </xf>
    <xf numFmtId="49" fontId="70" fillId="2" borderId="4" xfId="149" applyNumberFormat="1" applyFont="1" applyFill="1" applyBorder="1" applyAlignment="1">
      <alignment horizontal="center" vertical="center"/>
    </xf>
    <xf numFmtId="0" fontId="70" fillId="2" borderId="5" xfId="149" applyFont="1" applyFill="1" applyBorder="1" applyAlignment="1">
      <alignment horizontal="center" vertical="center"/>
    </xf>
    <xf numFmtId="0" fontId="70" fillId="2" borderId="9" xfId="149" applyFont="1" applyFill="1" applyBorder="1" applyAlignment="1">
      <alignment horizontal="center" vertical="center"/>
    </xf>
    <xf numFmtId="0" fontId="70" fillId="0" borderId="0" xfId="149" applyFont="1" applyAlignment="1" applyProtection="1">
      <alignment horizontal="center" vertical="center"/>
      <protection locked="0"/>
    </xf>
    <xf numFmtId="0" fontId="60" fillId="2" borderId="20" xfId="149" applyFont="1" applyFill="1" applyBorder="1" applyAlignment="1">
      <alignment vertical="center" textRotation="255" wrapText="1"/>
    </xf>
    <xf numFmtId="0" fontId="16" fillId="11" borderId="39" xfId="149" applyFont="1" applyFill="1" applyBorder="1" applyAlignment="1" applyProtection="1">
      <alignment horizontal="center" vertical="center" wrapText="1"/>
      <protection locked="0"/>
    </xf>
    <xf numFmtId="178" fontId="62" fillId="0" borderId="57" xfId="149" applyNumberFormat="1" applyFont="1" applyBorder="1" applyAlignment="1" applyProtection="1">
      <alignment horizontal="center" vertical="center" wrapText="1"/>
      <protection locked="0"/>
    </xf>
    <xf numFmtId="9" fontId="62" fillId="0" borderId="57" xfId="149" applyNumberFormat="1" applyFont="1" applyBorder="1" applyAlignment="1" applyProtection="1">
      <alignment horizontal="center" vertical="center" wrapText="1"/>
      <protection locked="0"/>
    </xf>
    <xf numFmtId="0" fontId="62" fillId="11" borderId="57" xfId="149" applyFont="1" applyFill="1" applyBorder="1" applyAlignment="1" applyProtection="1">
      <alignment horizontal="center" vertical="center" wrapText="1"/>
      <protection locked="0"/>
    </xf>
    <xf numFmtId="0" fontId="65" fillId="2" borderId="20" xfId="149" applyFont="1" applyFill="1" applyBorder="1" applyAlignment="1">
      <alignment vertical="center" textRotation="255" wrapText="1"/>
    </xf>
    <xf numFmtId="0" fontId="62" fillId="0" borderId="57" xfId="149" applyFont="1" applyBorder="1" applyAlignment="1" applyProtection="1">
      <alignment horizontal="center" vertical="center" wrapText="1"/>
      <protection locked="0"/>
    </xf>
    <xf numFmtId="0" fontId="60" fillId="2" borderId="22" xfId="149" applyFont="1" applyFill="1" applyBorder="1" applyAlignment="1">
      <alignment vertical="center" textRotation="255" wrapText="1"/>
    </xf>
    <xf numFmtId="49" fontId="60" fillId="2" borderId="52" xfId="149" applyNumberFormat="1" applyFont="1" applyFill="1" applyBorder="1">
      <alignment vertical="center"/>
    </xf>
    <xf numFmtId="49" fontId="60" fillId="4" borderId="51" xfId="149" applyNumberFormat="1" applyFont="1" applyFill="1" applyBorder="1" applyProtection="1">
      <alignment vertical="center"/>
      <protection locked="0"/>
    </xf>
    <xf numFmtId="0" fontId="60" fillId="2" borderId="52" xfId="149" applyFont="1" applyFill="1" applyBorder="1" applyAlignment="1">
      <alignment horizontal="right" vertical="center" wrapText="1"/>
    </xf>
    <xf numFmtId="0" fontId="60" fillId="2" borderId="70" xfId="149" applyFont="1" applyFill="1" applyBorder="1" applyAlignment="1">
      <alignment vertical="center" wrapText="1"/>
    </xf>
    <xf numFmtId="0" fontId="73" fillId="12" borderId="51" xfId="149" applyFont="1" applyFill="1" applyBorder="1" applyAlignment="1" applyProtection="1">
      <alignment vertical="center" wrapText="1"/>
      <protection locked="0"/>
    </xf>
    <xf numFmtId="0" fontId="73" fillId="2" borderId="51" xfId="149" applyFont="1" applyFill="1" applyBorder="1" applyAlignment="1">
      <alignment vertical="center" wrapText="1"/>
    </xf>
    <xf numFmtId="0" fontId="73" fillId="12" borderId="52" xfId="149" applyFont="1" applyFill="1" applyBorder="1" applyAlignment="1" applyProtection="1">
      <alignment vertical="center" wrapText="1"/>
      <protection locked="0"/>
    </xf>
    <xf numFmtId="0" fontId="73" fillId="2" borderId="70" xfId="149" applyFont="1" applyFill="1" applyBorder="1" applyAlignment="1">
      <alignment vertical="center" wrapText="1"/>
    </xf>
    <xf numFmtId="182" fontId="16" fillId="12" borderId="4" xfId="149" applyNumberFormat="1" applyFont="1" applyFill="1" applyBorder="1" applyAlignment="1" applyProtection="1">
      <alignment horizontal="center" vertical="center"/>
      <protection locked="0"/>
    </xf>
    <xf numFmtId="178" fontId="16" fillId="3" borderId="0" xfId="149" applyNumberFormat="1" applyFont="1" applyFill="1" applyAlignment="1" applyProtection="1">
      <alignment vertical="center" wrapText="1"/>
      <protection locked="0"/>
    </xf>
    <xf numFmtId="0" fontId="16" fillId="2" borderId="0" xfId="149" applyFont="1" applyFill="1" applyAlignment="1">
      <alignment horizontal="center" vertical="center"/>
    </xf>
    <xf numFmtId="0" fontId="16" fillId="2" borderId="17" xfId="149" applyFont="1" applyFill="1" applyBorder="1" applyAlignment="1">
      <alignment vertical="center" textRotation="255" wrapText="1"/>
    </xf>
    <xf numFmtId="49" fontId="60" fillId="2" borderId="66" xfId="149" applyNumberFormat="1" applyFont="1" applyFill="1" applyBorder="1">
      <alignment vertical="center"/>
    </xf>
    <xf numFmtId="49" fontId="60" fillId="2" borderId="71" xfId="149" applyNumberFormat="1" applyFont="1" applyFill="1" applyBorder="1">
      <alignment vertical="center"/>
    </xf>
    <xf numFmtId="0" fontId="60" fillId="2" borderId="66" xfId="149" applyFont="1" applyFill="1" applyBorder="1" applyAlignment="1">
      <alignment vertical="center" wrapText="1"/>
    </xf>
    <xf numFmtId="0" fontId="59" fillId="13" borderId="72" xfId="149" applyFont="1" applyFill="1" applyBorder="1" applyAlignment="1" applyProtection="1">
      <alignment horizontal="left" vertical="center" wrapText="1"/>
      <protection locked="0"/>
    </xf>
    <xf numFmtId="0" fontId="60" fillId="2" borderId="71" xfId="149" applyFont="1" applyFill="1" applyBorder="1" applyAlignment="1">
      <alignment vertical="center" wrapText="1"/>
    </xf>
    <xf numFmtId="178" fontId="60" fillId="13" borderId="72" xfId="149" applyNumberFormat="1" applyFont="1" applyFill="1" applyBorder="1" applyAlignment="1" applyProtection="1">
      <alignment horizontal="left" vertical="center" wrapText="1"/>
      <protection locked="0"/>
    </xf>
    <xf numFmtId="181" fontId="16" fillId="2" borderId="73" xfId="149" applyNumberFormat="1" applyFont="1" applyFill="1" applyBorder="1" applyAlignment="1">
      <alignment horizontal="left" vertical="center" wrapText="1"/>
    </xf>
    <xf numFmtId="49" fontId="60" fillId="0" borderId="22" xfId="149" applyNumberFormat="1" applyFont="1" applyBorder="1" applyProtection="1">
      <alignment vertical="center"/>
      <protection locked="0"/>
    </xf>
    <xf numFmtId="49" fontId="60" fillId="0" borderId="23" xfId="149" applyNumberFormat="1" applyFont="1" applyBorder="1" applyProtection="1">
      <alignment vertical="center"/>
      <protection locked="0"/>
    </xf>
    <xf numFmtId="182" fontId="16" fillId="12" borderId="9" xfId="149" applyNumberFormat="1" applyFont="1" applyFill="1" applyBorder="1" applyAlignment="1" applyProtection="1">
      <alignment horizontal="center" vertical="center" wrapText="1"/>
      <protection locked="0"/>
    </xf>
    <xf numFmtId="182" fontId="16" fillId="3" borderId="0" xfId="149" applyNumberFormat="1" applyFont="1" applyFill="1" applyAlignment="1" applyProtection="1">
      <alignment horizontal="center" vertical="center"/>
      <protection locked="0"/>
    </xf>
    <xf numFmtId="178" fontId="16" fillId="3" borderId="0" xfId="149" applyNumberFormat="1" applyFont="1" applyFill="1" applyAlignment="1" applyProtection="1">
      <alignment horizontal="center" vertical="center"/>
      <protection locked="0"/>
    </xf>
    <xf numFmtId="0" fontId="16" fillId="3" borderId="8" xfId="149" applyFont="1" applyFill="1" applyBorder="1" applyAlignment="1" applyProtection="1">
      <alignment horizontal="center" vertical="center"/>
      <protection locked="0"/>
    </xf>
    <xf numFmtId="0" fontId="60" fillId="2" borderId="9" xfId="149" applyFont="1" applyFill="1" applyBorder="1" applyAlignment="1">
      <alignment horizontal="left" vertical="center"/>
    </xf>
    <xf numFmtId="0" fontId="60" fillId="2" borderId="9" xfId="149" applyFont="1" applyFill="1" applyBorder="1" applyAlignment="1">
      <alignment horizontal="center" vertical="center" wrapText="1"/>
    </xf>
    <xf numFmtId="178" fontId="16" fillId="2" borderId="14" xfId="149" applyNumberFormat="1" applyFont="1" applyFill="1" applyBorder="1" applyAlignment="1">
      <alignment horizontal="center" vertical="center"/>
    </xf>
    <xf numFmtId="178" fontId="16" fillId="2" borderId="4" xfId="149" applyNumberFormat="1" applyFont="1" applyFill="1" applyBorder="1">
      <alignment vertical="center"/>
    </xf>
    <xf numFmtId="0" fontId="60" fillId="2" borderId="4" xfId="149" applyFont="1" applyFill="1" applyBorder="1" applyAlignment="1">
      <alignment horizontal="center" vertical="center" wrapText="1"/>
    </xf>
    <xf numFmtId="0" fontId="71" fillId="3" borderId="0" xfId="149" applyFont="1" applyFill="1" applyAlignment="1" applyProtection="1">
      <alignment horizontal="center" vertical="center"/>
      <protection locked="0"/>
    </xf>
    <xf numFmtId="182" fontId="71" fillId="3" borderId="0" xfId="149" applyNumberFormat="1" applyFont="1" applyFill="1" applyAlignment="1" applyProtection="1">
      <alignment horizontal="center" vertical="center"/>
      <protection locked="0"/>
    </xf>
    <xf numFmtId="178" fontId="71" fillId="3" borderId="0" xfId="149" applyNumberFormat="1" applyFont="1" applyFill="1" applyAlignment="1" applyProtection="1">
      <alignment horizontal="center" vertical="center"/>
      <protection locked="0"/>
    </xf>
    <xf numFmtId="0" fontId="71" fillId="3" borderId="8" xfId="149" applyFont="1" applyFill="1" applyBorder="1" applyAlignment="1" applyProtection="1">
      <alignment horizontal="center" vertical="center"/>
      <protection locked="0"/>
    </xf>
    <xf numFmtId="0" fontId="71" fillId="0" borderId="0" xfId="149" applyFont="1" applyAlignment="1" applyProtection="1">
      <alignment horizontal="center" vertical="center"/>
      <protection locked="0"/>
    </xf>
    <xf numFmtId="14" fontId="16" fillId="3" borderId="0" xfId="149" applyNumberFormat="1" applyFont="1" applyFill="1" applyAlignment="1" applyProtection="1">
      <alignment horizontal="center" vertical="center"/>
      <protection locked="0"/>
    </xf>
    <xf numFmtId="181" fontId="16" fillId="3" borderId="0" xfId="149" applyNumberFormat="1" applyFont="1" applyFill="1" applyAlignment="1" applyProtection="1">
      <alignment horizontal="center" vertical="center"/>
      <protection locked="0"/>
    </xf>
    <xf numFmtId="0" fontId="77" fillId="2" borderId="0" xfId="149" applyFont="1" applyFill="1" applyAlignment="1" applyProtection="1">
      <protection locked="0"/>
    </xf>
    <xf numFmtId="0" fontId="16" fillId="2" borderId="0" xfId="149" applyFont="1" applyFill="1" applyAlignment="1" applyProtection="1">
      <alignment horizontal="center" vertical="center"/>
      <protection locked="0"/>
    </xf>
    <xf numFmtId="0" fontId="16" fillId="2" borderId="0" xfId="149" applyFont="1" applyFill="1" applyAlignment="1" applyProtection="1">
      <protection locked="0"/>
    </xf>
    <xf numFmtId="0" fontId="16" fillId="2" borderId="0" xfId="149" applyFont="1" applyFill="1" applyAlignment="1" applyProtection="1">
      <alignment horizontal="center"/>
      <protection locked="0"/>
    </xf>
    <xf numFmtId="182" fontId="16" fillId="2" borderId="0" xfId="149" applyNumberFormat="1" applyFont="1" applyFill="1" applyAlignment="1" applyProtection="1">
      <alignment horizontal="center"/>
      <protection locked="0"/>
    </xf>
    <xf numFmtId="178" fontId="16" fillId="2" borderId="0" xfId="149" applyNumberFormat="1" applyFont="1" applyFill="1" applyAlignment="1" applyProtection="1">
      <protection locked="0"/>
    </xf>
    <xf numFmtId="0" fontId="16" fillId="3" borderId="0" xfId="149" applyFont="1" applyFill="1" applyAlignment="1" applyProtection="1">
      <protection locked="0"/>
    </xf>
    <xf numFmtId="0" fontId="16" fillId="3" borderId="8" xfId="149" applyFont="1" applyFill="1" applyBorder="1" applyAlignment="1" applyProtection="1">
      <protection locked="0"/>
    </xf>
    <xf numFmtId="9" fontId="62" fillId="3" borderId="0" xfId="149" applyNumberFormat="1" applyFont="1" applyFill="1" applyAlignment="1" applyProtection="1">
      <alignment horizontal="center" vertical="center" wrapText="1"/>
      <protection locked="0"/>
    </xf>
    <xf numFmtId="0" fontId="65" fillId="2" borderId="31" xfId="149" applyFont="1" applyFill="1" applyBorder="1" applyAlignment="1">
      <alignment vertical="center" wrapText="1"/>
    </xf>
    <xf numFmtId="0" fontId="65" fillId="2" borderId="60" xfId="149" applyFont="1" applyFill="1" applyBorder="1" applyAlignment="1">
      <alignment vertical="center" wrapText="1"/>
    </xf>
    <xf numFmtId="179" fontId="62" fillId="2" borderId="35" xfId="149" applyNumberFormat="1" applyFont="1" applyFill="1" applyBorder="1" applyAlignment="1">
      <alignment horizontal="center" vertical="center" wrapText="1"/>
    </xf>
    <xf numFmtId="179" fontId="62" fillId="2" borderId="74" xfId="149" applyNumberFormat="1" applyFont="1" applyFill="1" applyBorder="1" applyAlignment="1">
      <alignment horizontal="center" vertical="center" wrapText="1"/>
    </xf>
    <xf numFmtId="179" fontId="62" fillId="2" borderId="74" xfId="149" applyNumberFormat="1" applyFont="1" applyFill="1" applyBorder="1" applyAlignment="1" applyProtection="1">
      <alignment horizontal="center" vertical="center" wrapText="1"/>
      <protection locked="0"/>
    </xf>
    <xf numFmtId="49" fontId="62" fillId="3" borderId="0" xfId="149" applyNumberFormat="1" applyFont="1" applyFill="1" applyAlignment="1" applyProtection="1">
      <alignment horizontal="center" vertical="center"/>
      <protection locked="0"/>
    </xf>
    <xf numFmtId="49" fontId="62" fillId="0" borderId="0" xfId="149" applyNumberFormat="1" applyFont="1" applyAlignment="1" applyProtection="1">
      <alignment horizontal="center" vertical="center"/>
      <protection locked="0"/>
    </xf>
    <xf numFmtId="0" fontId="65" fillId="2" borderId="7" xfId="149" applyFont="1" applyFill="1" applyBorder="1" applyAlignment="1">
      <alignment vertical="center" wrapText="1"/>
    </xf>
    <xf numFmtId="0" fontId="62" fillId="2" borderId="38" xfId="149" applyFont="1" applyFill="1" applyBorder="1" applyAlignment="1" applyProtection="1">
      <alignment horizontal="center" vertical="center" wrapText="1"/>
      <protection locked="0"/>
    </xf>
    <xf numFmtId="0" fontId="62" fillId="0" borderId="16" xfId="149" applyFont="1" applyBorder="1" applyAlignment="1" applyProtection="1">
      <alignment horizontal="center" vertical="center" wrapText="1"/>
      <protection locked="0"/>
    </xf>
    <xf numFmtId="0" fontId="62" fillId="0" borderId="37" xfId="149" applyFont="1" applyBorder="1" applyAlignment="1" applyProtection="1">
      <alignment horizontal="center" vertical="center" wrapText="1"/>
      <protection locked="0"/>
    </xf>
    <xf numFmtId="0" fontId="65" fillId="2" borderId="22" xfId="149" applyFont="1" applyFill="1" applyBorder="1">
      <alignment vertical="center"/>
    </xf>
    <xf numFmtId="0" fontId="65" fillId="2" borderId="75" xfId="149" applyFont="1" applyFill="1" applyBorder="1" applyAlignment="1">
      <alignment vertical="center" wrapText="1"/>
    </xf>
    <xf numFmtId="0" fontId="62" fillId="0" borderId="75" xfId="149" applyFont="1" applyBorder="1" applyAlignment="1" applyProtection="1">
      <alignment horizontal="center" vertical="center" wrapText="1"/>
      <protection locked="0"/>
    </xf>
    <xf numFmtId="0" fontId="62" fillId="0" borderId="76" xfId="149" applyFont="1" applyBorder="1" applyAlignment="1" applyProtection="1">
      <alignment horizontal="center" vertical="center" wrapText="1"/>
      <protection locked="0"/>
    </xf>
    <xf numFmtId="0" fontId="62" fillId="0" borderId="69" xfId="149" applyFont="1" applyBorder="1" applyAlignment="1" applyProtection="1">
      <alignment horizontal="center" vertical="center" wrapText="1"/>
      <protection locked="0"/>
    </xf>
    <xf numFmtId="9" fontId="62" fillId="3" borderId="8" xfId="149" applyNumberFormat="1" applyFont="1" applyFill="1" applyBorder="1" applyAlignment="1" applyProtection="1">
      <alignment horizontal="center" vertical="center" wrapText="1"/>
      <protection locked="0"/>
    </xf>
    <xf numFmtId="0" fontId="65" fillId="2" borderId="8" xfId="149" applyFont="1" applyFill="1" applyBorder="1" applyAlignment="1">
      <alignment vertical="center" wrapText="1"/>
    </xf>
    <xf numFmtId="0" fontId="62" fillId="2" borderId="30" xfId="149" applyFont="1" applyFill="1" applyBorder="1" applyAlignment="1">
      <alignment horizontal="center" vertical="center" wrapText="1"/>
    </xf>
    <xf numFmtId="0" fontId="62" fillId="0" borderId="17" xfId="149" applyFont="1" applyBorder="1" applyAlignment="1" applyProtection="1">
      <alignment horizontal="center" vertical="center" wrapText="1"/>
      <protection locked="0"/>
    </xf>
    <xf numFmtId="0" fontId="62" fillId="0" borderId="17" xfId="149" applyFont="1" applyBorder="1" applyAlignment="1" applyProtection="1">
      <alignment horizontal="left" vertical="center" wrapText="1"/>
      <protection locked="0"/>
    </xf>
    <xf numFmtId="0" fontId="62" fillId="0" borderId="63" xfId="149" applyFont="1" applyBorder="1" applyAlignment="1" applyProtection="1">
      <alignment horizontal="center" vertical="center" wrapText="1"/>
      <protection locked="0"/>
    </xf>
    <xf numFmtId="0" fontId="62" fillId="3" borderId="0" xfId="149" applyFont="1" applyFill="1" applyAlignment="1" applyProtection="1">
      <alignment horizontal="center" vertical="center" wrapText="1"/>
      <protection locked="0"/>
    </xf>
    <xf numFmtId="0" fontId="10" fillId="3" borderId="8" xfId="149" applyFont="1" applyFill="1" applyBorder="1" applyProtection="1">
      <alignment vertical="center"/>
      <protection locked="0"/>
    </xf>
    <xf numFmtId="0" fontId="62" fillId="2" borderId="38" xfId="149" applyFont="1" applyFill="1" applyBorder="1" applyAlignment="1">
      <alignment horizontal="center" vertical="center" wrapText="1"/>
    </xf>
    <xf numFmtId="0" fontId="60" fillId="2" borderId="59" xfId="149" applyFont="1" applyFill="1" applyBorder="1" applyAlignment="1">
      <alignment vertical="center" wrapText="1"/>
    </xf>
    <xf numFmtId="0" fontId="62" fillId="2" borderId="77" xfId="149" applyFont="1" applyFill="1" applyBorder="1" applyAlignment="1">
      <alignment horizontal="center" vertical="center" wrapText="1"/>
    </xf>
    <xf numFmtId="0" fontId="16" fillId="2" borderId="74" xfId="149" applyFont="1" applyFill="1" applyBorder="1" applyAlignment="1">
      <alignment horizontal="center" vertical="center" wrapText="1"/>
    </xf>
    <xf numFmtId="0" fontId="16" fillId="0" borderId="74" xfId="149" applyFont="1" applyBorder="1" applyAlignment="1" applyProtection="1">
      <alignment horizontal="center" vertical="center" wrapText="1"/>
      <protection locked="0"/>
    </xf>
    <xf numFmtId="0" fontId="71" fillId="0" borderId="74" xfId="149" applyFont="1" applyBorder="1" applyAlignment="1" applyProtection="1">
      <alignment horizontal="center" vertical="center" wrapText="1"/>
      <protection locked="0"/>
    </xf>
    <xf numFmtId="0" fontId="71" fillId="0" borderId="74" xfId="149" applyFont="1" applyBorder="1" applyAlignment="1" applyProtection="1">
      <alignment horizontal="left" vertical="center" wrapText="1"/>
      <protection locked="0"/>
    </xf>
    <xf numFmtId="0" fontId="71" fillId="0" borderId="34" xfId="149" applyFont="1" applyBorder="1" applyAlignment="1" applyProtection="1">
      <alignment horizontal="center" vertical="center" wrapText="1"/>
      <protection locked="0"/>
    </xf>
    <xf numFmtId="0" fontId="71" fillId="3" borderId="0" xfId="149" applyFont="1" applyFill="1" applyAlignment="1" applyProtection="1">
      <alignment horizontal="center" vertical="center" wrapText="1"/>
      <protection locked="0"/>
    </xf>
    <xf numFmtId="0" fontId="62" fillId="3" borderId="8" xfId="149" applyFont="1" applyFill="1" applyBorder="1" applyAlignment="1" applyProtection="1">
      <alignment horizontal="center" vertical="center" wrapText="1"/>
      <protection locked="0"/>
    </xf>
    <xf numFmtId="0" fontId="60" fillId="2" borderId="64" xfId="149" applyFont="1" applyFill="1" applyBorder="1" applyAlignment="1">
      <alignment vertical="center" wrapText="1"/>
    </xf>
    <xf numFmtId="0" fontId="70" fillId="2" borderId="78" xfId="149" applyFont="1" applyFill="1" applyBorder="1" applyAlignment="1">
      <alignment horizontal="center" vertical="center" wrapText="1"/>
    </xf>
    <xf numFmtId="0" fontId="16" fillId="0" borderId="27" xfId="149" applyFont="1" applyBorder="1" applyAlignment="1" applyProtection="1">
      <alignment horizontal="center" vertical="center" wrapText="1"/>
      <protection locked="0"/>
    </xf>
    <xf numFmtId="0" fontId="16" fillId="0" borderId="79" xfId="149" applyFont="1" applyBorder="1" applyAlignment="1" applyProtection="1">
      <alignment horizontal="center" vertical="center" wrapText="1"/>
      <protection locked="0"/>
    </xf>
    <xf numFmtId="0" fontId="16" fillId="3" borderId="0" xfId="149" applyFont="1" applyFill="1" applyAlignment="1" applyProtection="1">
      <alignment horizontal="center" vertical="center" wrapText="1"/>
      <protection locked="0"/>
    </xf>
    <xf numFmtId="0" fontId="62" fillId="2" borderId="80" xfId="149" applyFont="1" applyFill="1" applyBorder="1" applyAlignment="1">
      <alignment horizontal="center" vertical="center" wrapText="1"/>
    </xf>
    <xf numFmtId="0" fontId="16" fillId="0" borderId="81" xfId="149" applyFont="1" applyBorder="1" applyAlignment="1" applyProtection="1">
      <alignment horizontal="center" vertical="center" wrapText="1"/>
      <protection locked="0"/>
    </xf>
    <xf numFmtId="0" fontId="71" fillId="0" borderId="81" xfId="149" applyFont="1" applyBorder="1" applyAlignment="1" applyProtection="1">
      <alignment horizontal="center" vertical="center" wrapText="1"/>
      <protection locked="0"/>
    </xf>
    <xf numFmtId="0" fontId="71" fillId="0" borderId="81" xfId="149" applyFont="1" applyBorder="1" applyAlignment="1" applyProtection="1">
      <alignment horizontal="left" vertical="center" wrapText="1"/>
      <protection locked="0"/>
    </xf>
    <xf numFmtId="0" fontId="71" fillId="0" borderId="82" xfId="149" applyFont="1" applyBorder="1" applyAlignment="1" applyProtection="1">
      <alignment horizontal="center" vertical="center" wrapText="1"/>
      <protection locked="0"/>
    </xf>
    <xf numFmtId="0" fontId="62" fillId="2" borderId="78" xfId="149" applyFont="1" applyFill="1" applyBorder="1" applyAlignment="1">
      <alignment horizontal="center" vertical="center" wrapText="1"/>
    </xf>
    <xf numFmtId="0" fontId="16" fillId="0" borderId="9" xfId="149" applyFont="1" applyBorder="1" applyAlignment="1" applyProtection="1">
      <alignment horizontal="center" vertical="center" wrapText="1"/>
      <protection locked="0"/>
    </xf>
    <xf numFmtId="0" fontId="71" fillId="0" borderId="9" xfId="149" applyFont="1" applyBorder="1" applyAlignment="1" applyProtection="1">
      <alignment horizontal="center" vertical="center" wrapText="1"/>
      <protection locked="0"/>
    </xf>
    <xf numFmtId="0" fontId="71" fillId="0" borderId="9" xfId="149" applyFont="1" applyBorder="1" applyAlignment="1" applyProtection="1">
      <alignment horizontal="left" vertical="center" wrapText="1"/>
      <protection locked="0"/>
    </xf>
    <xf numFmtId="0" fontId="71" fillId="0" borderId="40" xfId="149" applyFont="1" applyBorder="1" applyAlignment="1" applyProtection="1">
      <alignment horizontal="center" vertical="center" wrapText="1"/>
      <protection locked="0"/>
    </xf>
    <xf numFmtId="0" fontId="62" fillId="0" borderId="27" xfId="149" applyFont="1" applyBorder="1" applyAlignment="1" applyProtection="1">
      <alignment horizontal="center" vertical="center" wrapText="1"/>
      <protection locked="0"/>
    </xf>
    <xf numFmtId="0" fontId="72" fillId="2" borderId="64" xfId="149" applyFont="1" applyFill="1" applyBorder="1" applyAlignment="1">
      <alignment vertical="center" wrapText="1"/>
    </xf>
    <xf numFmtId="0" fontId="62" fillId="0" borderId="81" xfId="149" applyFont="1" applyBorder="1" applyAlignment="1" applyProtection="1">
      <alignment horizontal="center" vertical="center" wrapText="1"/>
      <protection locked="0"/>
    </xf>
    <xf numFmtId="0" fontId="70" fillId="0" borderId="81" xfId="149" applyFont="1" applyBorder="1" applyAlignment="1" applyProtection="1">
      <alignment horizontal="center" vertical="center" wrapText="1"/>
      <protection locked="0"/>
    </xf>
    <xf numFmtId="0" fontId="70" fillId="0" borderId="81" xfId="149" applyFont="1" applyBorder="1" applyAlignment="1" applyProtection="1">
      <alignment horizontal="left" vertical="center" wrapText="1"/>
      <protection locked="0"/>
    </xf>
    <xf numFmtId="0" fontId="70" fillId="0" borderId="82" xfId="149" applyFont="1" applyBorder="1" applyAlignment="1" applyProtection="1">
      <alignment horizontal="center" vertical="center" wrapText="1"/>
      <protection locked="0"/>
    </xf>
    <xf numFmtId="0" fontId="70" fillId="3" borderId="0" xfId="149" applyFont="1" applyFill="1" applyAlignment="1" applyProtection="1">
      <alignment horizontal="center" vertical="center" wrapText="1"/>
      <protection locked="0"/>
    </xf>
    <xf numFmtId="0" fontId="70" fillId="3" borderId="8" xfId="149" applyFont="1" applyFill="1" applyBorder="1" applyAlignment="1" applyProtection="1">
      <alignment horizontal="center" vertical="center" wrapText="1"/>
      <protection locked="0"/>
    </xf>
    <xf numFmtId="9" fontId="70" fillId="3" borderId="0" xfId="149" applyNumberFormat="1" applyFont="1" applyFill="1" applyAlignment="1" applyProtection="1">
      <alignment horizontal="center" vertical="center" wrapText="1"/>
      <protection locked="0"/>
    </xf>
    <xf numFmtId="0" fontId="70" fillId="3" borderId="8" xfId="149" applyFont="1" applyFill="1" applyBorder="1" applyAlignment="1" applyProtection="1">
      <alignment horizontal="center" vertical="center"/>
      <protection locked="0"/>
    </xf>
    <xf numFmtId="9" fontId="70" fillId="3" borderId="0" xfId="149" applyNumberFormat="1" applyFont="1" applyFill="1" applyAlignment="1" applyProtection="1">
      <alignment horizontal="center" vertical="center"/>
      <protection locked="0"/>
    </xf>
    <xf numFmtId="0" fontId="70" fillId="0" borderId="27" xfId="149" applyFont="1" applyBorder="1" applyAlignment="1" applyProtection="1">
      <alignment horizontal="center" vertical="center" wrapText="1"/>
      <protection locked="0"/>
    </xf>
    <xf numFmtId="0" fontId="70" fillId="0" borderId="79" xfId="149" applyFont="1" applyBorder="1" applyAlignment="1" applyProtection="1">
      <alignment horizontal="center" vertical="center" wrapText="1"/>
      <protection locked="0"/>
    </xf>
    <xf numFmtId="0" fontId="62" fillId="2" borderId="74" xfId="149" applyFont="1" applyFill="1" applyBorder="1" applyAlignment="1">
      <alignment horizontal="center" vertical="center" wrapText="1"/>
    </xf>
    <xf numFmtId="0" fontId="71" fillId="2" borderId="74" xfId="149" applyFont="1" applyFill="1" applyBorder="1" applyAlignment="1">
      <alignment horizontal="center" vertical="center" wrapText="1"/>
    </xf>
    <xf numFmtId="0" fontId="71" fillId="2" borderId="74" xfId="149" applyFont="1" applyFill="1" applyBorder="1" applyAlignment="1">
      <alignment horizontal="left" vertical="center" wrapText="1"/>
    </xf>
    <xf numFmtId="0" fontId="71" fillId="2" borderId="34" xfId="149" applyFont="1" applyFill="1" applyBorder="1" applyAlignment="1">
      <alignment horizontal="center" vertical="center" wrapText="1"/>
    </xf>
    <xf numFmtId="0" fontId="62" fillId="3" borderId="8" xfId="149" applyFont="1" applyFill="1" applyBorder="1" applyAlignment="1" applyProtection="1">
      <alignment vertical="center" wrapText="1"/>
      <protection locked="0"/>
    </xf>
    <xf numFmtId="0" fontId="16" fillId="2" borderId="27" xfId="149" applyFont="1" applyFill="1" applyBorder="1" applyAlignment="1">
      <alignment horizontal="center" vertical="center" wrapText="1"/>
    </xf>
    <xf numFmtId="0" fontId="16" fillId="2" borderId="79" xfId="149" applyFont="1" applyFill="1" applyBorder="1" applyAlignment="1">
      <alignment horizontal="center" vertical="center" wrapText="1"/>
    </xf>
    <xf numFmtId="0" fontId="62" fillId="2" borderId="81" xfId="149" applyFont="1" applyFill="1" applyBorder="1" applyAlignment="1">
      <alignment horizontal="center" vertical="center" wrapText="1"/>
    </xf>
    <xf numFmtId="0" fontId="16" fillId="2" borderId="81" xfId="149" applyFont="1" applyFill="1" applyBorder="1" applyAlignment="1">
      <alignment horizontal="center" vertical="center" wrapText="1"/>
    </xf>
    <xf numFmtId="0" fontId="71" fillId="2" borderId="81" xfId="149" applyFont="1" applyFill="1" applyBorder="1" applyAlignment="1">
      <alignment horizontal="center" vertical="center" wrapText="1"/>
    </xf>
    <xf numFmtId="0" fontId="71" fillId="2" borderId="81" xfId="149" applyFont="1" applyFill="1" applyBorder="1" applyAlignment="1">
      <alignment horizontal="left" vertical="center" wrapText="1"/>
    </xf>
    <xf numFmtId="0" fontId="71" fillId="2" borderId="82" xfId="149" applyFont="1" applyFill="1" applyBorder="1" applyAlignment="1">
      <alignment horizontal="center" vertical="center" wrapText="1"/>
    </xf>
    <xf numFmtId="0" fontId="62" fillId="2" borderId="5" xfId="149" applyFont="1" applyFill="1" applyBorder="1" applyAlignment="1">
      <alignment horizontal="center" vertical="center" wrapText="1"/>
    </xf>
    <xf numFmtId="0" fontId="16" fillId="2" borderId="82" xfId="149" applyFont="1" applyFill="1" applyBorder="1" applyAlignment="1">
      <alignment horizontal="center" vertical="center" wrapText="1"/>
    </xf>
    <xf numFmtId="0" fontId="65" fillId="2" borderId="64" xfId="149" applyFont="1" applyFill="1" applyBorder="1" applyAlignment="1">
      <alignment vertical="center" wrapText="1"/>
    </xf>
    <xf numFmtId="0" fontId="62" fillId="0" borderId="81" xfId="149" applyFont="1" applyBorder="1" applyAlignment="1" applyProtection="1">
      <alignment horizontal="left" vertical="center" wrapText="1"/>
      <protection locked="0"/>
    </xf>
    <xf numFmtId="0" fontId="62" fillId="0" borderId="82" xfId="149" applyFont="1" applyBorder="1" applyAlignment="1" applyProtection="1">
      <alignment horizontal="center" vertical="center" wrapText="1"/>
      <protection locked="0"/>
    </xf>
    <xf numFmtId="49" fontId="16" fillId="0" borderId="74" xfId="149" applyNumberFormat="1" applyFont="1" applyBorder="1" applyAlignment="1" applyProtection="1">
      <alignment horizontal="center" vertical="center" wrapText="1"/>
      <protection locked="0"/>
    </xf>
    <xf numFmtId="49" fontId="71" fillId="0" borderId="74" xfId="149" applyNumberFormat="1" applyFont="1" applyBorder="1" applyAlignment="1" applyProtection="1">
      <alignment horizontal="center" vertical="center" wrapText="1"/>
      <protection locked="0"/>
    </xf>
    <xf numFmtId="49" fontId="71" fillId="0" borderId="74" xfId="149" applyNumberFormat="1" applyFont="1" applyBorder="1" applyAlignment="1" applyProtection="1">
      <alignment horizontal="left" vertical="center" wrapText="1"/>
      <protection locked="0"/>
    </xf>
    <xf numFmtId="49" fontId="71" fillId="0" borderId="34" xfId="149" applyNumberFormat="1" applyFont="1" applyBorder="1" applyAlignment="1" applyProtection="1">
      <alignment horizontal="center" vertical="center" wrapText="1"/>
      <protection locked="0"/>
    </xf>
    <xf numFmtId="0" fontId="60" fillId="2" borderId="64" xfId="149" applyFont="1" applyFill="1" applyBorder="1" applyAlignment="1">
      <alignment vertical="center" textRotation="255" wrapText="1"/>
    </xf>
    <xf numFmtId="0" fontId="18" fillId="0" borderId="81" xfId="149" applyFont="1" applyBorder="1" applyAlignment="1" applyProtection="1">
      <alignment horizontal="center" vertical="center" wrapText="1"/>
      <protection locked="0"/>
    </xf>
    <xf numFmtId="0" fontId="16" fillId="0" borderId="5" xfId="149" applyFont="1" applyBorder="1" applyAlignment="1" applyProtection="1">
      <alignment horizontal="center" vertical="center" wrapText="1"/>
      <protection locked="0"/>
    </xf>
    <xf numFmtId="0" fontId="71" fillId="0" borderId="5" xfId="149" applyFont="1" applyBorder="1" applyAlignment="1" applyProtection="1">
      <alignment horizontal="center" vertical="center" wrapText="1"/>
      <protection locked="0"/>
    </xf>
    <xf numFmtId="0" fontId="71" fillId="0" borderId="5" xfId="149" applyFont="1" applyBorder="1" applyAlignment="1" applyProtection="1">
      <alignment horizontal="left" vertical="center" wrapText="1"/>
      <protection locked="0"/>
    </xf>
    <xf numFmtId="0" fontId="71" fillId="0" borderId="62" xfId="149" applyFont="1" applyBorder="1" applyAlignment="1" applyProtection="1">
      <alignment horizontal="center" vertical="center" wrapText="1"/>
      <protection locked="0"/>
    </xf>
    <xf numFmtId="0" fontId="62" fillId="2" borderId="27" xfId="149" applyFont="1" applyFill="1" applyBorder="1" applyAlignment="1">
      <alignment horizontal="center" vertical="center" wrapText="1"/>
    </xf>
    <xf numFmtId="0" fontId="17" fillId="0" borderId="74" xfId="149" applyFont="1" applyBorder="1" applyAlignment="1" applyProtection="1">
      <alignment horizontal="center" vertical="center" wrapText="1"/>
      <protection locked="0"/>
    </xf>
    <xf numFmtId="0" fontId="72" fillId="2" borderId="64" xfId="149" applyFont="1" applyFill="1" applyBorder="1" applyAlignment="1">
      <alignment vertical="center" textRotation="255" wrapText="1"/>
    </xf>
    <xf numFmtId="0" fontId="62" fillId="2" borderId="82" xfId="149" applyFont="1" applyFill="1" applyBorder="1" applyAlignment="1">
      <alignment horizontal="center" vertical="center" wrapText="1"/>
    </xf>
    <xf numFmtId="0" fontId="62" fillId="0" borderId="9" xfId="149" applyFont="1" applyBorder="1" applyAlignment="1" applyProtection="1">
      <alignment horizontal="center" vertical="center" wrapText="1"/>
      <protection locked="0"/>
    </xf>
    <xf numFmtId="0" fontId="70" fillId="0" borderId="9" xfId="149" applyFont="1" applyBorder="1" applyAlignment="1" applyProtection="1">
      <alignment horizontal="center" vertical="center" wrapText="1"/>
      <protection locked="0"/>
    </xf>
    <xf numFmtId="0" fontId="70" fillId="0" borderId="9" xfId="149" applyFont="1" applyBorder="1" applyAlignment="1" applyProtection="1">
      <alignment horizontal="left" vertical="center" wrapText="1"/>
      <protection locked="0"/>
    </xf>
    <xf numFmtId="0" fontId="70" fillId="0" borderId="40" xfId="149" applyFont="1" applyBorder="1" applyAlignment="1" applyProtection="1">
      <alignment horizontal="center" vertical="center" wrapText="1"/>
      <protection locked="0"/>
    </xf>
    <xf numFmtId="0" fontId="16" fillId="2" borderId="80" xfId="149" applyFont="1" applyFill="1" applyBorder="1" applyAlignment="1">
      <alignment horizontal="center" vertical="center" wrapText="1"/>
    </xf>
    <xf numFmtId="0" fontId="16" fillId="3" borderId="8" xfId="149" applyFont="1" applyFill="1" applyBorder="1" applyAlignment="1" applyProtection="1">
      <alignment horizontal="center" vertical="center" wrapText="1"/>
      <protection locked="0"/>
    </xf>
    <xf numFmtId="9" fontId="16" fillId="3" borderId="0" xfId="149" applyNumberFormat="1" applyFont="1" applyFill="1" applyAlignment="1" applyProtection="1">
      <alignment horizontal="center" vertical="center" wrapText="1"/>
      <protection locked="0"/>
    </xf>
    <xf numFmtId="182" fontId="16" fillId="0" borderId="0" xfId="149" applyNumberFormat="1" applyFont="1" applyAlignment="1" applyProtection="1">
      <alignment horizontal="center" vertical="center"/>
      <protection locked="0"/>
    </xf>
    <xf numFmtId="178" fontId="16" fillId="0" borderId="0" xfId="149" applyNumberFormat="1" applyFont="1" applyAlignment="1" applyProtection="1">
      <alignment horizontal="center" vertical="center"/>
      <protection locked="0"/>
    </xf>
    <xf numFmtId="0" fontId="16" fillId="0" borderId="8" xfId="149" applyFont="1" applyBorder="1" applyAlignment="1" applyProtection="1">
      <alignment horizontal="center" vertical="center"/>
      <protection locked="0"/>
    </xf>
    <xf numFmtId="0" fontId="85" fillId="2" borderId="59" xfId="149" applyFont="1" applyFill="1" applyBorder="1" applyAlignment="1">
      <alignment horizontal="center" vertical="center" wrapText="1"/>
    </xf>
    <xf numFmtId="0" fontId="85" fillId="2" borderId="42" xfId="149" applyFont="1" applyFill="1" applyBorder="1" applyAlignment="1">
      <alignment horizontal="center" vertical="center" wrapText="1"/>
    </xf>
    <xf numFmtId="0" fontId="83" fillId="11" borderId="54" xfId="149" applyFont="1" applyFill="1" applyBorder="1" applyAlignment="1" applyProtection="1">
      <alignment horizontal="center" vertical="center" wrapText="1"/>
      <protection locked="0"/>
    </xf>
    <xf numFmtId="49" fontId="86" fillId="0" borderId="60" xfId="149" applyNumberFormat="1" applyFont="1" applyBorder="1" applyAlignment="1" applyProtection="1">
      <alignment horizontal="center" vertical="center" wrapText="1"/>
      <protection locked="0"/>
    </xf>
    <xf numFmtId="0" fontId="84" fillId="11" borderId="64" xfId="149" applyFont="1" applyFill="1" applyBorder="1" applyAlignment="1" applyProtection="1">
      <alignment horizontal="center" vertical="center" wrapText="1"/>
      <protection locked="0"/>
    </xf>
    <xf numFmtId="0" fontId="84" fillId="11" borderId="54" xfId="149" applyFont="1" applyFill="1" applyBorder="1" applyAlignment="1" applyProtection="1">
      <alignment horizontal="center" vertical="center" wrapText="1"/>
      <protection locked="0"/>
    </xf>
    <xf numFmtId="0" fontId="20" fillId="0" borderId="9" xfId="3" applyFont="1" applyBorder="1" applyAlignment="1">
      <alignment horizontal="center" vertical="center" wrapText="1"/>
    </xf>
    <xf numFmtId="9" fontId="8" fillId="0" borderId="1" xfId="3" applyNumberFormat="1" applyFont="1" applyBorder="1" applyAlignment="1">
      <alignment horizontal="center" vertical="center" wrapText="1"/>
    </xf>
    <xf numFmtId="0" fontId="21" fillId="0" borderId="83" xfId="0" applyFont="1" applyBorder="1" applyAlignment="1">
      <alignment horizontal="center" wrapText="1"/>
    </xf>
    <xf numFmtId="0" fontId="0" fillId="0" borderId="0" xfId="0" applyAlignment="1">
      <alignment horizontal="left" vertical="center" wrapText="1"/>
    </xf>
    <xf numFmtId="0" fontId="87" fillId="0" borderId="0" xfId="0" applyFont="1" applyAlignment="1">
      <alignment horizontal="left" vertical="center" wrapText="1"/>
    </xf>
    <xf numFmtId="14" fontId="0" fillId="0" borderId="0" xfId="0" applyNumberFormat="1" applyAlignment="1">
      <alignment horizontal="left" vertical="center" wrapText="1"/>
    </xf>
    <xf numFmtId="0" fontId="39" fillId="0" borderId="0" xfId="0" applyFont="1" applyAlignment="1">
      <alignment horizontal="left" vertical="center" wrapText="1"/>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3" xfId="3" applyFont="1" applyBorder="1" applyAlignment="1">
      <alignment horizontal="center" vertical="center" wrapText="1"/>
    </xf>
    <xf numFmtId="0" fontId="7" fillId="0" borderId="4" xfId="3" applyFont="1" applyBorder="1" applyAlignment="1">
      <alignment horizontal="center" vertical="center" wrapText="1"/>
    </xf>
    <xf numFmtId="0" fontId="10" fillId="0" borderId="16" xfId="0" applyFont="1" applyBorder="1" applyAlignment="1">
      <alignment horizontal="center" vertical="center"/>
    </xf>
    <xf numFmtId="0" fontId="8" fillId="0" borderId="1" xfId="3" applyFont="1" applyBorder="1" applyAlignment="1">
      <alignment horizontal="center" vertical="center" wrapText="1"/>
    </xf>
    <xf numFmtId="0" fontId="15" fillId="0" borderId="9" xfId="0" applyFont="1" applyBorder="1" applyAlignment="1">
      <alignment horizontal="center" vertical="center"/>
    </xf>
    <xf numFmtId="0" fontId="10" fillId="0" borderId="9" xfId="0" applyFont="1" applyBorder="1" applyAlignment="1">
      <alignment horizontal="center" vertical="center"/>
    </xf>
    <xf numFmtId="0" fontId="7" fillId="0" borderId="3" xfId="3"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4" fontId="7" fillId="0" borderId="14"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14" xfId="3" applyNumberFormat="1" applyFont="1" applyBorder="1" applyAlignment="1">
      <alignment horizontal="center" vertical="center" wrapText="1"/>
    </xf>
    <xf numFmtId="0" fontId="7" fillId="0" borderId="1" xfId="3" applyFont="1" applyBorder="1" applyAlignment="1">
      <alignment vertical="center" wrapText="1"/>
    </xf>
    <xf numFmtId="4" fontId="7" fillId="0" borderId="1" xfId="3" applyNumberFormat="1" applyFont="1" applyBorder="1" applyAlignment="1">
      <alignment horizontal="center" vertical="center" wrapText="1"/>
    </xf>
    <xf numFmtId="0" fontId="8" fillId="0" borderId="3" xfId="3" applyFont="1" applyBorder="1" applyAlignment="1">
      <alignment horizontal="center" vertical="center" wrapText="1"/>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176" fontId="7" fillId="0" borderId="9" xfId="2" applyNumberFormat="1" applyFont="1" applyBorder="1" applyAlignment="1">
      <alignment horizontal="center" vertical="center"/>
    </xf>
    <xf numFmtId="0" fontId="7" fillId="0" borderId="9" xfId="2" applyFont="1" applyBorder="1" applyAlignment="1">
      <alignment horizontal="center" vertical="center"/>
    </xf>
    <xf numFmtId="176" fontId="7" fillId="5" borderId="0" xfId="2" applyNumberFormat="1" applyFont="1" applyFill="1" applyAlignment="1">
      <alignment horizontal="center" vertical="center"/>
    </xf>
    <xf numFmtId="0" fontId="7" fillId="5" borderId="0" xfId="2" applyFont="1" applyFill="1" applyAlignment="1">
      <alignment horizontal="center" vertical="center"/>
    </xf>
    <xf numFmtId="0" fontId="7" fillId="0" borderId="5" xfId="2" applyFont="1" applyBorder="1" applyAlignment="1">
      <alignment horizontal="center" vertical="center"/>
    </xf>
    <xf numFmtId="0" fontId="10" fillId="0" borderId="5" xfId="2" applyFont="1" applyBorder="1" applyAlignment="1">
      <alignment horizontal="center" vertical="center"/>
    </xf>
    <xf numFmtId="0" fontId="10" fillId="0" borderId="9" xfId="2" applyFont="1" applyBorder="1" applyAlignment="1">
      <alignment horizontal="center" vertical="center"/>
    </xf>
    <xf numFmtId="0" fontId="7" fillId="5" borderId="9" xfId="2" applyFont="1" applyFill="1" applyBorder="1" applyAlignment="1">
      <alignment horizontal="center" vertical="center"/>
    </xf>
    <xf numFmtId="176" fontId="7" fillId="5" borderId="9" xfId="2" applyNumberFormat="1" applyFont="1" applyFill="1" applyBorder="1" applyAlignment="1">
      <alignment horizontal="center" vertical="center"/>
    </xf>
    <xf numFmtId="0" fontId="10" fillId="5" borderId="9" xfId="2" applyFont="1" applyFill="1" applyBorder="1" applyAlignment="1">
      <alignment horizontal="center" vertical="center"/>
    </xf>
    <xf numFmtId="0" fontId="16" fillId="5" borderId="14" xfId="2" applyFont="1" applyFill="1" applyBorder="1" applyAlignment="1">
      <alignment horizontal="center" vertical="center"/>
    </xf>
    <xf numFmtId="0" fontId="16" fillId="5" borderId="15" xfId="2" applyFont="1" applyFill="1" applyBorder="1" applyAlignment="1">
      <alignment horizontal="center" vertical="center"/>
    </xf>
    <xf numFmtId="0" fontId="10" fillId="8" borderId="9"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5" borderId="0" xfId="2" applyFont="1" applyFill="1" applyAlignment="1">
      <alignment horizontal="center" vertical="center"/>
    </xf>
    <xf numFmtId="0" fontId="17" fillId="5" borderId="9" xfId="2" applyFont="1" applyFill="1" applyBorder="1" applyAlignment="1">
      <alignment horizontal="center" vertical="center"/>
    </xf>
    <xf numFmtId="0" fontId="16" fillId="5" borderId="9" xfId="2" applyFont="1" applyFill="1" applyBorder="1" applyAlignment="1">
      <alignment horizontal="center" vertical="center"/>
    </xf>
    <xf numFmtId="0" fontId="10" fillId="8" borderId="14" xfId="2" applyFont="1" applyFill="1" applyBorder="1" applyAlignment="1">
      <alignment horizontal="center" vertical="center"/>
    </xf>
    <xf numFmtId="0" fontId="10" fillId="8" borderId="4" xfId="2" applyFont="1" applyFill="1" applyBorder="1" applyAlignment="1">
      <alignment horizontal="center" vertical="center"/>
    </xf>
    <xf numFmtId="0" fontId="0" fillId="5" borderId="9" xfId="0" applyFill="1" applyBorder="1" applyAlignment="1">
      <alignment horizontal="center" vertical="center"/>
    </xf>
    <xf numFmtId="176" fontId="10" fillId="7" borderId="4" xfId="2" applyNumberFormat="1" applyFont="1" applyFill="1" applyBorder="1" applyAlignment="1">
      <alignment horizontal="center"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7" fillId="0" borderId="9" xfId="2" applyFont="1" applyBorder="1" applyAlignment="1">
      <alignment horizontal="center" vertical="center"/>
    </xf>
    <xf numFmtId="0" fontId="16" fillId="0" borderId="9" xfId="2" applyFont="1" applyBorder="1" applyAlignment="1">
      <alignment horizontal="center" vertical="center"/>
    </xf>
    <xf numFmtId="0" fontId="10" fillId="8" borderId="1" xfId="2" applyFont="1" applyFill="1" applyBorder="1" applyAlignment="1">
      <alignment horizontal="center" vertical="center"/>
    </xf>
    <xf numFmtId="0" fontId="10" fillId="0" borderId="1" xfId="2" applyFont="1" applyBorder="1" applyAlignment="1">
      <alignment horizontal="center" vertical="center"/>
    </xf>
    <xf numFmtId="0" fontId="0" fillId="0" borderId="9" xfId="0" applyBorder="1" applyAlignment="1">
      <alignment horizontal="center" vertical="center"/>
    </xf>
    <xf numFmtId="0" fontId="7" fillId="5" borderId="5" xfId="2" applyFont="1" applyFill="1" applyBorder="1" applyAlignment="1">
      <alignment horizontal="center" vertical="center"/>
    </xf>
    <xf numFmtId="0" fontId="7" fillId="5" borderId="17" xfId="2" applyFont="1" applyFill="1" applyBorder="1" applyAlignment="1">
      <alignment horizontal="center" vertical="center"/>
    </xf>
    <xf numFmtId="0" fontId="0" fillId="0" borderId="0" xfId="0"/>
    <xf numFmtId="0" fontId="16" fillId="2" borderId="16" xfId="149" applyFont="1" applyFill="1" applyBorder="1" applyAlignment="1">
      <alignment horizontal="center" vertical="center"/>
    </xf>
    <xf numFmtId="0" fontId="16" fillId="2" borderId="5" xfId="149" applyFont="1" applyFill="1" applyBorder="1" applyAlignment="1">
      <alignment horizontal="center" vertical="center"/>
    </xf>
    <xf numFmtId="0" fontId="16" fillId="2" borderId="17" xfId="149" applyFont="1" applyFill="1" applyBorder="1" applyAlignment="1">
      <alignment horizontal="center" vertical="center"/>
    </xf>
    <xf numFmtId="0" fontId="16" fillId="2" borderId="33" xfId="149" applyFont="1" applyFill="1" applyBorder="1" applyAlignment="1">
      <alignment horizontal="center" vertical="center" wrapText="1"/>
    </xf>
    <xf numFmtId="0" fontId="16" fillId="2" borderId="34" xfId="149" applyFont="1" applyFill="1" applyBorder="1" applyAlignment="1">
      <alignment horizontal="center" vertical="center" wrapText="1"/>
    </xf>
    <xf numFmtId="0" fontId="16" fillId="2" borderId="35" xfId="149" applyFont="1" applyFill="1" applyBorder="1" applyAlignment="1">
      <alignment horizontal="center" vertical="center" wrapText="1"/>
    </xf>
    <xf numFmtId="0" fontId="16" fillId="2" borderId="36" xfId="149" applyFont="1" applyFill="1" applyBorder="1" applyAlignment="1">
      <alignment horizontal="center" vertical="center" wrapText="1"/>
    </xf>
    <xf numFmtId="0" fontId="16" fillId="2" borderId="37" xfId="149" applyFont="1" applyFill="1" applyBorder="1" applyAlignment="1">
      <alignment horizontal="center" vertical="center" wrapText="1"/>
    </xf>
    <xf numFmtId="0" fontId="16" fillId="2" borderId="38" xfId="149" applyFont="1" applyFill="1" applyBorder="1" applyAlignment="1">
      <alignment horizontal="center" vertical="center" wrapText="1"/>
    </xf>
    <xf numFmtId="0" fontId="16" fillId="2" borderId="8" xfId="149" applyFont="1" applyFill="1" applyBorder="1" applyAlignment="1">
      <alignment horizontal="center" vertical="center" wrapText="1"/>
    </xf>
    <xf numFmtId="0" fontId="16" fillId="2" borderId="7" xfId="149" applyFont="1" applyFill="1" applyBorder="1" applyAlignment="1">
      <alignment horizontal="center" vertical="center" wrapText="1"/>
    </xf>
    <xf numFmtId="0" fontId="16" fillId="2" borderId="29" xfId="149" applyFont="1" applyFill="1" applyBorder="1" applyAlignment="1">
      <alignment horizontal="center" vertical="center" wrapText="1"/>
    </xf>
    <xf numFmtId="0" fontId="16" fillId="2" borderId="30" xfId="149" applyFont="1" applyFill="1" applyBorder="1" applyAlignment="1">
      <alignment horizontal="center" vertical="center" wrapText="1"/>
    </xf>
    <xf numFmtId="0" fontId="16" fillId="2" borderId="37" xfId="149" applyFont="1" applyFill="1" applyBorder="1" applyAlignment="1">
      <alignment horizontal="center" vertical="center"/>
    </xf>
    <xf numFmtId="0" fontId="16" fillId="2" borderId="38" xfId="149" applyFont="1" applyFill="1" applyBorder="1" applyAlignment="1">
      <alignment horizontal="center" vertical="center"/>
    </xf>
    <xf numFmtId="0" fontId="16" fillId="2" borderId="8" xfId="149" applyFont="1" applyFill="1" applyBorder="1" applyAlignment="1">
      <alignment horizontal="center" vertical="center"/>
    </xf>
    <xf numFmtId="0" fontId="16" fillId="2" borderId="7" xfId="149" applyFont="1" applyFill="1" applyBorder="1" applyAlignment="1">
      <alignment horizontal="center" vertical="center"/>
    </xf>
    <xf numFmtId="0" fontId="63" fillId="0" borderId="39" xfId="149" applyFont="1" applyBorder="1" applyAlignment="1" applyProtection="1">
      <alignment horizontal="center" vertical="center" wrapText="1"/>
      <protection locked="0"/>
    </xf>
    <xf numFmtId="0" fontId="63" fillId="0" borderId="40" xfId="149" applyFont="1" applyBorder="1" applyAlignment="1" applyProtection="1">
      <alignment horizontal="center" vertical="center" wrapText="1"/>
      <protection locked="0"/>
    </xf>
    <xf numFmtId="0" fontId="64" fillId="0" borderId="4" xfId="149" applyFont="1" applyBorder="1" applyAlignment="1" applyProtection="1">
      <alignment horizontal="center" vertical="center" wrapText="1"/>
      <protection locked="0"/>
    </xf>
    <xf numFmtId="0" fontId="63" fillId="0" borderId="14" xfId="149" applyFont="1" applyBorder="1" applyAlignment="1" applyProtection="1">
      <alignment horizontal="center" vertical="center" wrapText="1"/>
      <protection locked="0"/>
    </xf>
    <xf numFmtId="0" fontId="64" fillId="0" borderId="39" xfId="149" applyFont="1" applyBorder="1" applyAlignment="1" applyProtection="1">
      <alignment horizontal="center" vertical="center" wrapText="1"/>
      <protection locked="0"/>
    </xf>
    <xf numFmtId="0" fontId="63" fillId="0" borderId="42" xfId="149" applyFont="1" applyBorder="1" applyAlignment="1" applyProtection="1">
      <alignment horizontal="center" vertical="center" wrapText="1"/>
      <protection locked="0"/>
    </xf>
    <xf numFmtId="0" fontId="63" fillId="0" borderId="43" xfId="149" applyFont="1" applyBorder="1" applyAlignment="1" applyProtection="1">
      <alignment horizontal="center" vertical="center" wrapText="1"/>
      <protection locked="0"/>
    </xf>
    <xf numFmtId="0" fontId="63" fillId="0" borderId="38" xfId="149" applyFont="1" applyBorder="1" applyAlignment="1" applyProtection="1">
      <alignment horizontal="center" vertical="center" wrapText="1"/>
      <protection locked="0"/>
    </xf>
    <xf numFmtId="0" fontId="63" fillId="0" borderId="37" xfId="149" applyFont="1" applyBorder="1" applyAlignment="1" applyProtection="1">
      <alignment horizontal="center" vertical="center" wrapText="1"/>
      <protection locked="0"/>
    </xf>
    <xf numFmtId="0" fontId="16" fillId="2" borderId="29" xfId="149" applyFont="1" applyFill="1" applyBorder="1" applyAlignment="1">
      <alignment horizontal="center" vertical="center"/>
    </xf>
    <xf numFmtId="0" fontId="16" fillId="2" borderId="30" xfId="149" applyFont="1" applyFill="1" applyBorder="1" applyAlignment="1">
      <alignment horizontal="center" vertical="center"/>
    </xf>
    <xf numFmtId="0" fontId="16" fillId="2" borderId="9" xfId="149" applyFont="1" applyFill="1" applyBorder="1" applyAlignment="1">
      <alignment horizontal="center" vertical="center"/>
    </xf>
    <xf numFmtId="0" fontId="62" fillId="2" borderId="14" xfId="149" applyFont="1" applyFill="1" applyBorder="1" applyAlignment="1">
      <alignment horizontal="center" vertical="center"/>
    </xf>
    <xf numFmtId="0" fontId="62" fillId="2" borderId="15" xfId="149" applyFont="1" applyFill="1" applyBorder="1" applyAlignment="1">
      <alignment horizontal="center" vertical="center"/>
    </xf>
    <xf numFmtId="0" fontId="62" fillId="2" borderId="4" xfId="149" applyFont="1" applyFill="1" applyBorder="1" applyAlignment="1">
      <alignment horizontal="center" vertical="center"/>
    </xf>
    <xf numFmtId="0" fontId="16" fillId="2" borderId="9" xfId="149" applyFont="1" applyFill="1" applyBorder="1" applyAlignment="1">
      <alignment horizontal="center" vertical="center" wrapText="1"/>
    </xf>
    <xf numFmtId="0" fontId="62" fillId="2" borderId="9" xfId="149" applyFont="1" applyFill="1" applyBorder="1" applyAlignment="1">
      <alignment horizontal="center" vertical="center" wrapText="1"/>
    </xf>
    <xf numFmtId="0" fontId="16" fillId="2" borderId="16" xfId="149" applyFont="1" applyFill="1" applyBorder="1" applyAlignment="1">
      <alignment horizontal="center" vertical="center" wrapText="1"/>
    </xf>
    <xf numFmtId="0" fontId="16" fillId="2" borderId="5" xfId="149" applyFont="1" applyFill="1" applyBorder="1" applyAlignment="1">
      <alignment horizontal="center" vertical="center" wrapText="1"/>
    </xf>
    <xf numFmtId="0" fontId="16" fillId="2" borderId="16" xfId="149" applyFont="1" applyFill="1" applyBorder="1" applyAlignment="1">
      <alignment horizontal="center" vertical="center" textRotation="255" wrapText="1"/>
    </xf>
    <xf numFmtId="0" fontId="16" fillId="2" borderId="5" xfId="149" applyFont="1" applyFill="1" applyBorder="1" applyAlignment="1">
      <alignment horizontal="center" vertical="center" textRotation="255" wrapText="1"/>
    </xf>
    <xf numFmtId="0" fontId="16" fillId="2" borderId="14" xfId="149" applyFont="1" applyFill="1" applyBorder="1" applyAlignment="1">
      <alignment horizontal="center" vertical="center" wrapText="1"/>
    </xf>
    <xf numFmtId="0" fontId="16" fillId="2" borderId="4" xfId="149" applyFont="1" applyFill="1" applyBorder="1" applyAlignment="1">
      <alignment horizontal="center" vertical="center" wrapText="1"/>
    </xf>
    <xf numFmtId="0" fontId="60" fillId="2" borderId="9" xfId="149" applyFont="1" applyFill="1" applyBorder="1" applyAlignment="1">
      <alignment horizontal="center" vertical="center"/>
    </xf>
    <xf numFmtId="14" fontId="0" fillId="0" borderId="0" xfId="0" applyNumberFormat="1"/>
    <xf numFmtId="0" fontId="2" fillId="0" borderId="0" xfId="2" applyAlignment="1">
      <alignment horizontal="center" vertical="center"/>
    </xf>
    <xf numFmtId="0" fontId="45" fillId="0" borderId="9" xfId="0" applyFont="1" applyBorder="1" applyAlignment="1">
      <alignment horizontal="center" vertical="center"/>
    </xf>
    <xf numFmtId="2" fontId="45" fillId="0" borderId="9" xfId="0" applyNumberFormat="1" applyFont="1" applyBorder="1" applyAlignment="1">
      <alignment horizontal="center" vertical="center"/>
    </xf>
    <xf numFmtId="0" fontId="45" fillId="0" borderId="0" xfId="0" applyFont="1" applyAlignment="1">
      <alignment horizontal="center" vertical="center"/>
    </xf>
    <xf numFmtId="2" fontId="45" fillId="0" borderId="0" xfId="0" applyNumberFormat="1" applyFont="1" applyAlignment="1">
      <alignment horizontal="center" vertical="center"/>
    </xf>
    <xf numFmtId="2" fontId="45" fillId="0" borderId="19" xfId="0" applyNumberFormat="1" applyFon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horizontal="center"/>
    </xf>
    <xf numFmtId="180" fontId="25" fillId="0" borderId="14"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cellXfs>
  <cellStyles count="150">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0" xfId="62" xr:uid="{00000000-0005-0000-0000-00003F000000}"/>
    <cellStyle name="常规 40 2" xfId="63" xr:uid="{00000000-0005-0000-0000-000040000000}"/>
    <cellStyle name="常规 41" xfId="64" xr:uid="{00000000-0005-0000-0000-000041000000}"/>
    <cellStyle name="常规 42" xfId="65" xr:uid="{00000000-0005-0000-0000-000042000000}"/>
    <cellStyle name="常规 43" xfId="66" xr:uid="{00000000-0005-0000-0000-000043000000}"/>
    <cellStyle name="常规 44" xfId="67" xr:uid="{00000000-0005-0000-0000-000044000000}"/>
    <cellStyle name="常规 45" xfId="68" xr:uid="{00000000-0005-0000-0000-000045000000}"/>
    <cellStyle name="常规 46" xfId="69" xr:uid="{00000000-0005-0000-0000-000046000000}"/>
    <cellStyle name="常规 47" xfId="70" xr:uid="{00000000-0005-0000-0000-000047000000}"/>
    <cellStyle name="常规 48" xfId="71" xr:uid="{00000000-0005-0000-0000-000048000000}"/>
    <cellStyle name="常规 49" xfId="91" xr:uid="{00000000-0005-0000-0000-000049000000}"/>
    <cellStyle name="常规 5" xfId="6" xr:uid="{00000000-0005-0000-0000-00004A000000}"/>
    <cellStyle name="常规 5 2" xfId="72" xr:uid="{00000000-0005-0000-0000-00004B000000}"/>
    <cellStyle name="常规 5 3" xfId="93" xr:uid="{00000000-0005-0000-0000-00004C000000}"/>
    <cellStyle name="常规 50" xfId="147" xr:uid="{2D4ED5E8-129D-4816-85AE-276941CE5ADD}"/>
    <cellStyle name="常规 51" xfId="73" xr:uid="{00000000-0005-0000-0000-00004D000000}"/>
    <cellStyle name="常规 51 2" xfId="74" xr:uid="{00000000-0005-0000-0000-00004E000000}"/>
    <cellStyle name="常规 51 3" xfId="75" xr:uid="{00000000-0005-0000-0000-00004F000000}"/>
    <cellStyle name="常规 52" xfId="76" xr:uid="{00000000-0005-0000-0000-000050000000}"/>
    <cellStyle name="常规 52 2" xfId="77" xr:uid="{00000000-0005-0000-0000-000051000000}"/>
    <cellStyle name="常规 53" xfId="148" xr:uid="{17B35701-A1F1-4108-BD89-93F052721F0A}"/>
    <cellStyle name="常规 54" xfId="149" xr:uid="{C5FAC1AE-1DA4-4A6E-8291-02340D28A2D7}"/>
    <cellStyle name="常规 55" xfId="78" xr:uid="{00000000-0005-0000-0000-000052000000}"/>
    <cellStyle name="常规 59" xfId="79" xr:uid="{00000000-0005-0000-0000-000053000000}"/>
    <cellStyle name="常规 6" xfId="80" xr:uid="{00000000-0005-0000-0000-000054000000}"/>
    <cellStyle name="常规 6 2" xfId="81" xr:uid="{00000000-0005-0000-0000-000055000000}"/>
    <cellStyle name="常规 7" xfId="82" xr:uid="{00000000-0005-0000-0000-000056000000}"/>
    <cellStyle name="常规 70" xfId="83" xr:uid="{00000000-0005-0000-0000-000057000000}"/>
    <cellStyle name="常规 70 2" xfId="84" xr:uid="{00000000-0005-0000-0000-000058000000}"/>
    <cellStyle name="常规 8" xfId="85" xr:uid="{00000000-0005-0000-0000-000059000000}"/>
    <cellStyle name="常规 8 2" xfId="86" xr:uid="{00000000-0005-0000-0000-00005A000000}"/>
    <cellStyle name="常规 88" xfId="87" xr:uid="{00000000-0005-0000-0000-00005B000000}"/>
    <cellStyle name="常规 89" xfId="88" xr:uid="{00000000-0005-0000-0000-00005C000000}"/>
    <cellStyle name="常规 9" xfId="1" xr:uid="{00000000-0005-0000-0000-00005D000000}"/>
    <cellStyle name="常规 9 2" xfId="89" xr:uid="{00000000-0005-0000-0000-00005E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14">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56</xdr:row>
      <xdr:rowOff>95250</xdr:rowOff>
    </xdr:from>
    <xdr:to>
      <xdr:col>6</xdr:col>
      <xdr:colOff>911476</xdr:colOff>
      <xdr:row>83</xdr:row>
      <xdr:rowOff>8930</xdr:rowOff>
    </xdr:to>
    <xdr:pic>
      <xdr:nvPicPr>
        <xdr:cNvPr id="3" name="图片 2">
          <a:extLst>
            <a:ext uri="{FF2B5EF4-FFF2-40B4-BE49-F238E27FC236}">
              <a16:creationId xmlns:a16="http://schemas.microsoft.com/office/drawing/2014/main" id="{0A3C846E-AAAC-9C79-E9C2-3243C2FBA613}"/>
            </a:ext>
          </a:extLst>
        </xdr:cNvPr>
        <xdr:cNvPicPr>
          <a:picLocks noChangeAspect="1"/>
        </xdr:cNvPicPr>
      </xdr:nvPicPr>
      <xdr:blipFill>
        <a:blip xmlns:r="http://schemas.openxmlformats.org/officeDocument/2006/relationships" r:embed="rId1"/>
        <a:stretch>
          <a:fillRect/>
        </a:stretch>
      </xdr:blipFill>
      <xdr:spPr>
        <a:xfrm>
          <a:off x="127000" y="15525750"/>
          <a:ext cx="6457143" cy="4771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486833</xdr:colOff>
      <xdr:row>12</xdr:row>
      <xdr:rowOff>148167</xdr:rowOff>
    </xdr:from>
    <xdr:to>
      <xdr:col>15</xdr:col>
      <xdr:colOff>54464</xdr:colOff>
      <xdr:row>45</xdr:row>
      <xdr:rowOff>49346</xdr:rowOff>
    </xdr:to>
    <xdr:pic>
      <xdr:nvPicPr>
        <xdr:cNvPr id="2" name="图片 1">
          <a:extLst>
            <a:ext uri="{FF2B5EF4-FFF2-40B4-BE49-F238E27FC236}">
              <a16:creationId xmlns:a16="http://schemas.microsoft.com/office/drawing/2014/main" id="{15D79A31-3778-E152-9265-1077DC2DCAAC}"/>
            </a:ext>
          </a:extLst>
        </xdr:cNvPr>
        <xdr:cNvPicPr>
          <a:picLocks noChangeAspect="1"/>
        </xdr:cNvPicPr>
      </xdr:nvPicPr>
      <xdr:blipFill>
        <a:blip xmlns:r="http://schemas.openxmlformats.org/officeDocument/2006/relationships" r:embed="rId1"/>
        <a:stretch>
          <a:fillRect/>
        </a:stretch>
      </xdr:blipFill>
      <xdr:spPr>
        <a:xfrm>
          <a:off x="7418916" y="2349500"/>
          <a:ext cx="4552381" cy="3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116416</xdr:colOff>
      <xdr:row>12</xdr:row>
      <xdr:rowOff>116417</xdr:rowOff>
    </xdr:from>
    <xdr:to>
      <xdr:col>13</xdr:col>
      <xdr:colOff>357309</xdr:colOff>
      <xdr:row>44</xdr:row>
      <xdr:rowOff>54654</xdr:rowOff>
    </xdr:to>
    <xdr:pic>
      <xdr:nvPicPr>
        <xdr:cNvPr id="4" name="图片 3">
          <a:extLst>
            <a:ext uri="{FF2B5EF4-FFF2-40B4-BE49-F238E27FC236}">
              <a16:creationId xmlns:a16="http://schemas.microsoft.com/office/drawing/2014/main" id="{E876A974-D705-98C8-F855-2918AD37AFCD}"/>
            </a:ext>
          </a:extLst>
        </xdr:cNvPr>
        <xdr:cNvPicPr>
          <a:picLocks noChangeAspect="1"/>
        </xdr:cNvPicPr>
      </xdr:nvPicPr>
      <xdr:blipFill>
        <a:blip xmlns:r="http://schemas.openxmlformats.org/officeDocument/2006/relationships" r:embed="rId1"/>
        <a:stretch>
          <a:fillRect/>
        </a:stretch>
      </xdr:blipFill>
      <xdr:spPr>
        <a:xfrm>
          <a:off x="7704666" y="2317750"/>
          <a:ext cx="3257143" cy="30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95249</xdr:colOff>
      <xdr:row>10</xdr:row>
      <xdr:rowOff>132713</xdr:rowOff>
    </xdr:from>
    <xdr:to>
      <xdr:col>16</xdr:col>
      <xdr:colOff>102702</xdr:colOff>
      <xdr:row>47</xdr:row>
      <xdr:rowOff>60772</xdr:rowOff>
    </xdr:to>
    <xdr:pic>
      <xdr:nvPicPr>
        <xdr:cNvPr id="7" name="图片 6">
          <a:extLst>
            <a:ext uri="{FF2B5EF4-FFF2-40B4-BE49-F238E27FC236}">
              <a16:creationId xmlns:a16="http://schemas.microsoft.com/office/drawing/2014/main" id="{14C23940-FB27-C6EC-F7E2-844289BF0C47}"/>
            </a:ext>
          </a:extLst>
        </xdr:cNvPr>
        <xdr:cNvPicPr>
          <a:picLocks noChangeAspect="1"/>
        </xdr:cNvPicPr>
      </xdr:nvPicPr>
      <xdr:blipFill>
        <a:blip xmlns:r="http://schemas.openxmlformats.org/officeDocument/2006/relationships" r:embed="rId1"/>
        <a:stretch>
          <a:fillRect/>
        </a:stretch>
      </xdr:blipFill>
      <xdr:spPr>
        <a:xfrm>
          <a:off x="6942666" y="1974213"/>
          <a:ext cx="6537369" cy="3928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466726</xdr:colOff>
      <xdr:row>19</xdr:row>
      <xdr:rowOff>112713</xdr:rowOff>
    </xdr:to>
    <xdr:pic>
      <xdr:nvPicPr>
        <xdr:cNvPr id="2" name="图片 1">
          <a:extLst>
            <a:ext uri="{FF2B5EF4-FFF2-40B4-BE49-F238E27FC236}">
              <a16:creationId xmlns:a16="http://schemas.microsoft.com/office/drawing/2014/main" id="{4CE406BA-9EB7-F804-1447-F33586051D15}"/>
            </a:ext>
          </a:extLst>
        </xdr:cNvPr>
        <xdr:cNvPicPr>
          <a:picLocks noChangeAspect="1"/>
        </xdr:cNvPicPr>
      </xdr:nvPicPr>
      <xdr:blipFill>
        <a:blip xmlns:r="http://schemas.openxmlformats.org/officeDocument/2006/relationships" r:embed="rId1"/>
        <a:stretch>
          <a:fillRect/>
        </a:stretch>
      </xdr:blipFill>
      <xdr:spPr>
        <a:xfrm>
          <a:off x="0" y="19050"/>
          <a:ext cx="5953126" cy="3532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3425;\2.&#32508;&#21512;\2.&#21496;&#27861;\2023-1-0130&#20154;&#27982;&#23665;&#24196;&#36710;&#20301;\&#26368;&#32456;\&#20154;&#27982;&#23665;&#24196;&#36710;&#20301;-&#20108;&#23457;&#25913;4.19.xlsx" TargetMode="External"/><Relationship Id="rId1" Type="http://schemas.openxmlformats.org/officeDocument/2006/relationships/externalLinkPath" Target="/&#23425;/2.&#32508;&#21512;/2.&#21496;&#27861;/2023-1-0130&#20154;&#27982;&#23665;&#24196;&#36710;&#20301;/&#26368;&#32456;/&#20154;&#27982;&#23665;&#24196;&#36710;&#20301;-&#20108;&#23457;&#25913;4.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车位"/>
      <sheetName val="收益法 (元)"/>
      <sheetName val="成本法 (元)"/>
      <sheetName val="基准地价修正"/>
      <sheetName val="假设开发法"/>
      <sheetName val="收益法"/>
      <sheetName val="收益法-酒店模型"/>
      <sheetName val="收益法（汇总）"/>
      <sheetName val="比较法-住宅"/>
      <sheetName val="比较法-商业"/>
      <sheetName val="比较法-办公"/>
      <sheetName val="比较法-工业"/>
      <sheetName val="比较法-仓储"/>
      <sheetName val="土地比较法-住宅、综合"/>
      <sheetName val="土地比较法-工业"/>
      <sheetName val="典型户型修正"/>
      <sheetName val="基准地价（汇总）"/>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地下车位</v>
          </cell>
          <cell r="E19">
            <v>29.35</v>
          </cell>
        </row>
        <row r="20">
          <cell r="E20">
            <v>0</v>
          </cell>
        </row>
        <row r="21">
          <cell r="E21">
            <v>0</v>
          </cell>
        </row>
        <row r="22">
          <cell r="E22">
            <v>0</v>
          </cell>
        </row>
        <row r="23">
          <cell r="E23">
            <v>0</v>
          </cell>
        </row>
        <row r="24">
          <cell r="E24">
            <v>0</v>
          </cell>
        </row>
        <row r="25">
          <cell r="E25">
            <v>0</v>
          </cell>
        </row>
        <row r="26">
          <cell r="E26">
            <v>0</v>
          </cell>
        </row>
        <row r="27">
          <cell r="C27" t="str">
            <v>小计</v>
          </cell>
          <cell r="E27">
            <v>29.35</v>
          </cell>
        </row>
        <row r="28">
          <cell r="C28" t="str">
            <v>设备及其他</v>
          </cell>
          <cell r="E28">
            <v>0</v>
          </cell>
        </row>
        <row r="29">
          <cell r="C29" t="str">
            <v>公共配套及物业（住宅）</v>
          </cell>
          <cell r="E29">
            <v>0</v>
          </cell>
        </row>
        <row r="30">
          <cell r="C30" t="str">
            <v>小计</v>
          </cell>
          <cell r="E30">
            <v>0</v>
          </cell>
        </row>
        <row r="31">
          <cell r="C31" t="str">
            <v>合计</v>
          </cell>
          <cell r="E31">
            <v>29.35</v>
          </cell>
        </row>
        <row r="32">
          <cell r="E32">
            <v>0</v>
          </cell>
        </row>
      </sheetData>
      <sheetData sheetId="14">
        <row r="2">
          <cell r="B2">
            <v>45012</v>
          </cell>
        </row>
        <row r="5">
          <cell r="A5" t="str">
            <v>项目类型</v>
          </cell>
          <cell r="AH5" t="str">
            <v>车位数/套数/收益面积</v>
          </cell>
        </row>
        <row r="6">
          <cell r="A6" t="str">
            <v>地下车位</v>
          </cell>
          <cell r="AH6">
            <v>1</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6">
          <cell r="G6" t="str">
            <v>估价对象所在区域基础设施水平</v>
          </cell>
        </row>
        <row r="8">
          <cell r="C8" t="str">
            <v>估价对象所在区域基础设施水平</v>
          </cell>
        </row>
      </sheetData>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30" t="s">
        <v>45</v>
      </c>
      <c r="B1" s="59" t="s">
        <v>144</v>
      </c>
      <c r="C1" s="59" t="s">
        <v>145</v>
      </c>
      <c r="D1" s="59" t="s">
        <v>146</v>
      </c>
    </row>
    <row r="2" spans="1:8" ht="89.25" customHeight="1">
      <c r="A2" s="31">
        <v>1</v>
      </c>
      <c r="B2" s="59" t="s">
        <v>147</v>
      </c>
      <c r="C2" s="59">
        <f>F2</f>
        <v>5046101</v>
      </c>
      <c r="D2" s="60" t="s">
        <v>153</v>
      </c>
      <c r="E2" s="5">
        <v>302766045</v>
      </c>
      <c r="F2" s="5">
        <f>ROUND(E2/60,0)</f>
        <v>5046101</v>
      </c>
    </row>
    <row r="3" spans="1:8">
      <c r="A3" s="31">
        <v>2</v>
      </c>
      <c r="B3" s="59" t="s">
        <v>148</v>
      </c>
      <c r="C3" s="59">
        <f>C4+C5+C6</f>
        <v>2239638</v>
      </c>
      <c r="D3" s="60" t="s">
        <v>46</v>
      </c>
    </row>
    <row r="4" spans="1:8" ht="51">
      <c r="A4" s="31">
        <v>2.1</v>
      </c>
      <c r="B4" s="59" t="s">
        <v>149</v>
      </c>
      <c r="C4" s="61">
        <f>F4</f>
        <v>927648</v>
      </c>
      <c r="D4" s="60" t="s">
        <v>154</v>
      </c>
      <c r="E4" s="35">
        <v>51535.99</v>
      </c>
      <c r="F4" s="5">
        <f>ROUND(E4*1.5*12,0)</f>
        <v>927648</v>
      </c>
    </row>
    <row r="5" spans="1:8" ht="76.5" customHeight="1">
      <c r="A5" s="31">
        <v>2.2000000000000002</v>
      </c>
      <c r="B5" s="59" t="s">
        <v>150</v>
      </c>
      <c r="C5" s="61">
        <f>ROUND(E5,0)</f>
        <v>15552</v>
      </c>
      <c r="D5" s="62" t="s">
        <v>164</v>
      </c>
      <c r="E5" s="5">
        <v>15552</v>
      </c>
    </row>
    <row r="6" spans="1:8" ht="62.25">
      <c r="A6" s="31">
        <v>2.2999999999999998</v>
      </c>
      <c r="B6" s="59" t="s">
        <v>155</v>
      </c>
      <c r="C6" s="59">
        <f>ROUND(F6,0)</f>
        <v>1296438</v>
      </c>
      <c r="D6" s="60" t="s">
        <v>156</v>
      </c>
      <c r="E6" s="58">
        <f>2.11*G6+1.7*H6</f>
        <v>108036.48509999999</v>
      </c>
      <c r="F6" s="5">
        <f>E6*12</f>
        <v>1296437.8211999999</v>
      </c>
      <c r="G6" s="5">
        <v>49817.81</v>
      </c>
      <c r="H6" s="5">
        <v>1718.18</v>
      </c>
    </row>
    <row r="7" spans="1:8">
      <c r="A7" s="31">
        <v>3</v>
      </c>
      <c r="B7" s="59" t="s">
        <v>157</v>
      </c>
      <c r="C7" s="59">
        <f>C8+C9+C10</f>
        <v>453730</v>
      </c>
      <c r="D7" s="60" t="s">
        <v>47</v>
      </c>
    </row>
    <row r="8" spans="1:8" ht="37.5">
      <c r="A8" s="31">
        <v>3.1</v>
      </c>
      <c r="B8" s="59" t="s">
        <v>151</v>
      </c>
      <c r="C8" s="59">
        <f>F8</f>
        <v>77304</v>
      </c>
      <c r="D8" s="60" t="s">
        <v>158</v>
      </c>
      <c r="E8" s="5">
        <v>1.5</v>
      </c>
      <c r="F8" s="5">
        <f>ROUND(E8*E4,0)</f>
        <v>77304</v>
      </c>
    </row>
    <row r="9" spans="1:8" ht="100.5">
      <c r="A9" s="31">
        <v>3.2</v>
      </c>
      <c r="B9" s="59" t="s">
        <v>159</v>
      </c>
      <c r="C9" s="61">
        <f>ROUND(G9,0)</f>
        <v>151005</v>
      </c>
      <c r="D9" s="60" t="s">
        <v>160</v>
      </c>
      <c r="E9" s="5">
        <f>C2*0.7</f>
        <v>3532270.6999999997</v>
      </c>
      <c r="F9" s="5">
        <f>4.75%*0.9</f>
        <v>4.2750000000000003E-2</v>
      </c>
      <c r="G9" s="5">
        <f>E9*F9</f>
        <v>151004.57242499999</v>
      </c>
    </row>
    <row r="10" spans="1:8" ht="73.5">
      <c r="A10" s="31">
        <v>3.3</v>
      </c>
      <c r="B10" s="59" t="s">
        <v>161</v>
      </c>
      <c r="C10" s="61">
        <f>ROUND((C2+C3+C8+C9)*3%,0)</f>
        <v>225421</v>
      </c>
      <c r="D10" s="60" t="s">
        <v>162</v>
      </c>
    </row>
    <row r="11" spans="1:8">
      <c r="A11" s="31">
        <v>4</v>
      </c>
      <c r="B11" s="59" t="s">
        <v>152</v>
      </c>
      <c r="C11" s="59">
        <f>C2+C3+C7</f>
        <v>7739469</v>
      </c>
      <c r="D11" s="60" t="s">
        <v>48</v>
      </c>
    </row>
    <row r="12" spans="1:8">
      <c r="A12" s="31">
        <v>5</v>
      </c>
      <c r="B12" s="59" t="s">
        <v>163</v>
      </c>
      <c r="C12" s="59">
        <f>ROUND(C11/E4/12,0)</f>
        <v>13</v>
      </c>
      <c r="D12" s="60" t="s">
        <v>143</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41">
        <v>4.7500000000000001E-2</v>
      </c>
      <c r="D47" s="41">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122"/>
    <col min="3" max="3" width="15.5" style="122" customWidth="1"/>
    <col min="4" max="4" width="38.375" style="122" customWidth="1"/>
    <col min="5" max="7" width="13.5" style="122" customWidth="1"/>
    <col min="8" max="16384" width="22.875" style="122"/>
  </cols>
  <sheetData>
    <row r="1" spans="1:7">
      <c r="A1" s="123" t="s">
        <v>45</v>
      </c>
      <c r="B1" s="61" t="s">
        <v>144</v>
      </c>
      <c r="C1" s="61" t="s">
        <v>145</v>
      </c>
      <c r="D1" s="61" t="s">
        <v>146</v>
      </c>
      <c r="E1" s="128">
        <v>19377.439999999999</v>
      </c>
    </row>
    <row r="2" spans="1:7" ht="89.25" customHeight="1">
      <c r="A2" s="124">
        <v>1</v>
      </c>
      <c r="B2" s="61" t="s">
        <v>147</v>
      </c>
      <c r="C2" s="61">
        <f>F2</f>
        <v>1291829</v>
      </c>
      <c r="D2" s="62" t="s">
        <v>828</v>
      </c>
      <c r="E2" s="122">
        <f>4000*E1</f>
        <v>77509760</v>
      </c>
      <c r="F2" s="122">
        <f>ROUND(E2/60,0)</f>
        <v>1291829</v>
      </c>
    </row>
    <row r="3" spans="1:7">
      <c r="A3" s="124">
        <v>2</v>
      </c>
      <c r="B3" s="61" t="s">
        <v>148</v>
      </c>
      <c r="C3" s="61">
        <f>C4+C5+C6</f>
        <v>1499814</v>
      </c>
      <c r="D3" s="125" t="s">
        <v>46</v>
      </c>
    </row>
    <row r="4" spans="1:7" ht="60">
      <c r="A4" s="124">
        <v>2.1</v>
      </c>
      <c r="B4" s="61" t="s">
        <v>149</v>
      </c>
      <c r="C4" s="61">
        <f>E4</f>
        <v>348794</v>
      </c>
      <c r="D4" s="62" t="s">
        <v>822</v>
      </c>
      <c r="E4" s="122">
        <f>ROUND(1.5*12*E1,0)</f>
        <v>348794</v>
      </c>
    </row>
    <row r="5" spans="1:7" ht="76.5" customHeight="1">
      <c r="A5" s="124">
        <v>2.2000000000000002</v>
      </c>
      <c r="B5" s="61" t="s">
        <v>150</v>
      </c>
      <c r="C5" s="61">
        <f>ROUND(E5,0)</f>
        <v>232529</v>
      </c>
      <c r="D5" s="62" t="s">
        <v>829</v>
      </c>
      <c r="E5" s="122">
        <f>ROUND(E2*0.003,0)</f>
        <v>232529</v>
      </c>
    </row>
    <row r="6" spans="1:7" ht="36">
      <c r="A6" s="124">
        <v>2.2999999999999998</v>
      </c>
      <c r="B6" s="61" t="s">
        <v>155</v>
      </c>
      <c r="C6" s="61">
        <f>E6</f>
        <v>918491</v>
      </c>
      <c r="D6" s="62" t="s">
        <v>825</v>
      </c>
      <c r="E6" s="126">
        <f>ROUND(3.95*E1*12,0)</f>
        <v>918491</v>
      </c>
    </row>
    <row r="7" spans="1:7">
      <c r="A7" s="124">
        <v>3</v>
      </c>
      <c r="B7" s="61" t="s">
        <v>157</v>
      </c>
      <c r="C7" s="61">
        <f>C8+C9+C10</f>
        <v>102890</v>
      </c>
      <c r="D7" s="125" t="s">
        <v>47</v>
      </c>
    </row>
    <row r="8" spans="1:7" ht="36">
      <c r="A8" s="124">
        <v>3.1</v>
      </c>
      <c r="B8" s="61" t="s">
        <v>151</v>
      </c>
      <c r="C8" s="61">
        <f>E8</f>
        <v>18583</v>
      </c>
      <c r="D8" s="62" t="s">
        <v>833</v>
      </c>
      <c r="E8" s="122">
        <f>ROUND(47.95*E1*0.02,0)</f>
        <v>18583</v>
      </c>
    </row>
    <row r="9" spans="1:7">
      <c r="A9" s="124">
        <v>3.2</v>
      </c>
      <c r="B9" s="61" t="s">
        <v>159</v>
      </c>
      <c r="C9" s="61">
        <v>0</v>
      </c>
      <c r="D9" s="62" t="s">
        <v>823</v>
      </c>
      <c r="G9" s="122">
        <f>E9*F9</f>
        <v>0</v>
      </c>
    </row>
    <row r="10" spans="1:7" ht="60">
      <c r="A10" s="124">
        <v>3.3</v>
      </c>
      <c r="B10" s="61" t="s">
        <v>161</v>
      </c>
      <c r="C10" s="61">
        <f>E10</f>
        <v>84307</v>
      </c>
      <c r="D10" s="62" t="s">
        <v>834</v>
      </c>
      <c r="E10" s="122">
        <f>ROUND((C2+C3+C8)*0.03,0)</f>
        <v>84307</v>
      </c>
    </row>
    <row r="11" spans="1:7">
      <c r="A11" s="124">
        <v>4</v>
      </c>
      <c r="B11" s="61" t="s">
        <v>152</v>
      </c>
      <c r="C11" s="61">
        <f>C2+C3+C7</f>
        <v>2894533</v>
      </c>
      <c r="D11" s="125" t="s">
        <v>48</v>
      </c>
    </row>
    <row r="12" spans="1:7">
      <c r="A12" s="124">
        <v>5</v>
      </c>
      <c r="B12" s="61" t="s">
        <v>163</v>
      </c>
      <c r="C12" s="61">
        <f>ROUND(C11/E1/12,0)</f>
        <v>12</v>
      </c>
      <c r="D12" s="125" t="s">
        <v>824</v>
      </c>
    </row>
    <row r="15" spans="1:7">
      <c r="E15" s="122">
        <v>138.75</v>
      </c>
      <c r="F15" s="122" t="e">
        <f>E15/F9</f>
        <v>#DIV/0!</v>
      </c>
    </row>
    <row r="16" spans="1:7">
      <c r="E16" s="122">
        <v>4631.17</v>
      </c>
    </row>
    <row r="17" spans="5:6">
      <c r="E17" s="122">
        <f>E16*0.7</f>
        <v>3241.819</v>
      </c>
      <c r="F17" s="122">
        <f>E17*F9</f>
        <v>0</v>
      </c>
    </row>
    <row r="41" spans="2:5">
      <c r="B41" s="122">
        <v>659348240.59000003</v>
      </c>
      <c r="C41" s="122">
        <f>B41/60</f>
        <v>10989137.343166668</v>
      </c>
      <c r="D41" s="122">
        <f>C41*0.35</f>
        <v>3846198.0701083336</v>
      </c>
      <c r="E41" s="122">
        <f>12*B42</f>
        <v>774192.96</v>
      </c>
    </row>
    <row r="42" spans="2:5">
      <c r="B42" s="122">
        <v>64516.08</v>
      </c>
    </row>
    <row r="43" spans="2:5">
      <c r="B43" s="122">
        <v>40.19</v>
      </c>
    </row>
    <row r="47" spans="2:5">
      <c r="B47" s="122">
        <v>4631.17</v>
      </c>
      <c r="C47" s="127">
        <v>4.7500000000000001E-2</v>
      </c>
      <c r="D47" s="127">
        <v>4.9000000000000002E-2</v>
      </c>
    </row>
    <row r="48" spans="2:5">
      <c r="B48" s="122">
        <f>B47*0.7</f>
        <v>3241.819</v>
      </c>
      <c r="C48" s="122">
        <f>D47*0.9</f>
        <v>4.41E-2</v>
      </c>
      <c r="D48" s="122">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0499-86FA-4F1A-8377-78736FAD4488}">
  <dimension ref="B1:J74"/>
  <sheetViews>
    <sheetView topLeftCell="D1" workbookViewId="0">
      <selection activeCell="K13" sqref="K13"/>
    </sheetView>
  </sheetViews>
  <sheetFormatPr defaultRowHeight="14.25"/>
  <sheetData>
    <row r="1" spans="2:10">
      <c r="B1" t="s">
        <v>1152</v>
      </c>
      <c r="C1" t="s">
        <v>1179</v>
      </c>
      <c r="D1" t="s">
        <v>1180</v>
      </c>
    </row>
    <row r="2" spans="2:10">
      <c r="B2" s="177">
        <v>101</v>
      </c>
      <c r="C2" s="177">
        <v>112.06</v>
      </c>
      <c r="D2" s="177">
        <v>107.51</v>
      </c>
      <c r="E2" t="s">
        <v>1174</v>
      </c>
      <c r="F2" s="192" t="s">
        <v>1159</v>
      </c>
      <c r="G2" s="192" t="s">
        <v>882</v>
      </c>
      <c r="H2" s="192" t="s">
        <v>1187</v>
      </c>
      <c r="I2" s="192" t="s">
        <v>142</v>
      </c>
    </row>
    <row r="3" spans="2:10">
      <c r="B3">
        <v>102</v>
      </c>
      <c r="C3">
        <v>64.52</v>
      </c>
      <c r="D3">
        <v>50.02</v>
      </c>
      <c r="E3" t="s">
        <v>928</v>
      </c>
      <c r="F3" s="192">
        <v>64.52</v>
      </c>
      <c r="G3" s="192" t="s">
        <v>1150</v>
      </c>
      <c r="H3" s="192">
        <f>COUNTIF(C3:C73,F3)</f>
        <v>36</v>
      </c>
      <c r="I3" t="s">
        <v>928</v>
      </c>
      <c r="J3">
        <f>SUMIF(E3:E73,I3,C3:C73)</f>
        <v>2322.7199999999998</v>
      </c>
    </row>
    <row r="4" spans="2:10">
      <c r="B4">
        <v>103</v>
      </c>
      <c r="C4">
        <v>64.52</v>
      </c>
      <c r="D4">
        <v>50.02</v>
      </c>
      <c r="E4" t="s">
        <v>928</v>
      </c>
      <c r="F4" s="192">
        <v>84.73</v>
      </c>
      <c r="G4" s="192" t="s">
        <v>1151</v>
      </c>
      <c r="H4" s="192">
        <f>COUNTIF(C3:C74,F4)</f>
        <v>35</v>
      </c>
      <c r="I4" t="s">
        <v>1139</v>
      </c>
      <c r="J4">
        <f>SUMIF(E4:E74,I4,C4:C74)</f>
        <v>2965.55</v>
      </c>
    </row>
    <row r="5" spans="2:10">
      <c r="B5">
        <v>104</v>
      </c>
      <c r="C5">
        <v>84.73</v>
      </c>
      <c r="D5">
        <v>65.69</v>
      </c>
      <c r="E5" t="s">
        <v>1139</v>
      </c>
      <c r="J5" s="178">
        <f>J3+J4</f>
        <v>5288.27</v>
      </c>
    </row>
    <row r="6" spans="2:10">
      <c r="B6">
        <v>201</v>
      </c>
      <c r="C6">
        <v>84.73</v>
      </c>
      <c r="D6">
        <v>65.69</v>
      </c>
      <c r="E6" t="s">
        <v>1139</v>
      </c>
      <c r="F6">
        <f>SUM(C3:C73)</f>
        <v>5288.27</v>
      </c>
    </row>
    <row r="7" spans="2:10">
      <c r="B7">
        <v>202</v>
      </c>
      <c r="C7">
        <v>64.52</v>
      </c>
      <c r="D7">
        <v>50.02</v>
      </c>
      <c r="E7" t="s">
        <v>928</v>
      </c>
    </row>
    <row r="8" spans="2:10">
      <c r="B8">
        <v>203</v>
      </c>
      <c r="C8">
        <v>64.52</v>
      </c>
      <c r="D8">
        <v>50.02</v>
      </c>
      <c r="E8" t="s">
        <v>928</v>
      </c>
    </row>
    <row r="9" spans="2:10">
      <c r="B9">
        <v>204</v>
      </c>
      <c r="C9">
        <v>84.73</v>
      </c>
      <c r="D9">
        <v>65.69</v>
      </c>
      <c r="E9" t="s">
        <v>1139</v>
      </c>
    </row>
    <row r="10" spans="2:10">
      <c r="B10">
        <v>301</v>
      </c>
      <c r="C10">
        <v>84.73</v>
      </c>
      <c r="D10">
        <v>65.69</v>
      </c>
      <c r="E10" t="s">
        <v>1139</v>
      </c>
    </row>
    <row r="11" spans="2:10">
      <c r="B11">
        <v>302</v>
      </c>
      <c r="C11">
        <v>64.52</v>
      </c>
      <c r="D11">
        <v>50.02</v>
      </c>
      <c r="E11" t="s">
        <v>928</v>
      </c>
    </row>
    <row r="12" spans="2:10">
      <c r="B12">
        <v>303</v>
      </c>
      <c r="C12">
        <v>64.52</v>
      </c>
      <c r="D12">
        <v>50.02</v>
      </c>
      <c r="E12" t="s">
        <v>928</v>
      </c>
    </row>
    <row r="13" spans="2:10">
      <c r="B13">
        <v>304</v>
      </c>
      <c r="C13">
        <v>84.73</v>
      </c>
      <c r="D13">
        <v>65.69</v>
      </c>
      <c r="E13" t="s">
        <v>1139</v>
      </c>
    </row>
    <row r="14" spans="2:10">
      <c r="B14">
        <v>401</v>
      </c>
      <c r="C14">
        <v>84.73</v>
      </c>
      <c r="D14">
        <v>65.69</v>
      </c>
      <c r="E14" t="s">
        <v>1139</v>
      </c>
    </row>
    <row r="15" spans="2:10">
      <c r="B15">
        <v>402</v>
      </c>
      <c r="C15">
        <v>64.52</v>
      </c>
      <c r="D15">
        <v>50.02</v>
      </c>
      <c r="E15" t="s">
        <v>928</v>
      </c>
    </row>
    <row r="16" spans="2:10">
      <c r="B16">
        <v>403</v>
      </c>
      <c r="C16">
        <v>64.52</v>
      </c>
      <c r="D16">
        <v>50.02</v>
      </c>
      <c r="E16" t="s">
        <v>928</v>
      </c>
    </row>
    <row r="17" spans="2:5">
      <c r="B17">
        <v>404</v>
      </c>
      <c r="C17">
        <v>84.73</v>
      </c>
      <c r="D17">
        <v>65.69</v>
      </c>
      <c r="E17" t="s">
        <v>1139</v>
      </c>
    </row>
    <row r="18" spans="2:5">
      <c r="B18">
        <v>501</v>
      </c>
      <c r="C18">
        <v>84.73</v>
      </c>
      <c r="D18">
        <v>65.69</v>
      </c>
      <c r="E18" t="s">
        <v>1139</v>
      </c>
    </row>
    <row r="19" spans="2:5">
      <c r="B19">
        <v>502</v>
      </c>
      <c r="C19">
        <v>64.52</v>
      </c>
      <c r="D19">
        <v>50.02</v>
      </c>
      <c r="E19" t="s">
        <v>928</v>
      </c>
    </row>
    <row r="20" spans="2:5">
      <c r="B20">
        <v>503</v>
      </c>
      <c r="C20">
        <v>64.52</v>
      </c>
      <c r="D20">
        <v>50.02</v>
      </c>
      <c r="E20" t="s">
        <v>928</v>
      </c>
    </row>
    <row r="21" spans="2:5">
      <c r="B21">
        <v>504</v>
      </c>
      <c r="C21">
        <v>84.73</v>
      </c>
      <c r="D21">
        <v>65.69</v>
      </c>
      <c r="E21" t="s">
        <v>1139</v>
      </c>
    </row>
    <row r="22" spans="2:5">
      <c r="B22">
        <v>601</v>
      </c>
      <c r="C22">
        <v>84.73</v>
      </c>
      <c r="D22">
        <v>65.69</v>
      </c>
      <c r="E22" t="s">
        <v>1139</v>
      </c>
    </row>
    <row r="23" spans="2:5">
      <c r="B23">
        <v>602</v>
      </c>
      <c r="C23">
        <v>64.52</v>
      </c>
      <c r="D23">
        <v>50.02</v>
      </c>
      <c r="E23" t="s">
        <v>928</v>
      </c>
    </row>
    <row r="24" spans="2:5">
      <c r="B24">
        <v>603</v>
      </c>
      <c r="C24">
        <v>64.52</v>
      </c>
      <c r="D24">
        <v>50.02</v>
      </c>
      <c r="E24" t="s">
        <v>928</v>
      </c>
    </row>
    <row r="25" spans="2:5">
      <c r="B25">
        <v>604</v>
      </c>
      <c r="C25">
        <v>84.73</v>
      </c>
      <c r="D25">
        <v>65.69</v>
      </c>
      <c r="E25" t="s">
        <v>1139</v>
      </c>
    </row>
    <row r="26" spans="2:5">
      <c r="B26">
        <v>701</v>
      </c>
      <c r="C26">
        <v>84.73</v>
      </c>
      <c r="D26">
        <v>65.69</v>
      </c>
      <c r="E26" t="s">
        <v>1139</v>
      </c>
    </row>
    <row r="27" spans="2:5">
      <c r="B27">
        <v>702</v>
      </c>
      <c r="C27">
        <v>64.52</v>
      </c>
      <c r="D27">
        <v>50.02</v>
      </c>
      <c r="E27" t="s">
        <v>928</v>
      </c>
    </row>
    <row r="28" spans="2:5">
      <c r="B28">
        <v>703</v>
      </c>
      <c r="C28">
        <v>64.52</v>
      </c>
      <c r="D28">
        <v>50.02</v>
      </c>
      <c r="E28" t="s">
        <v>928</v>
      </c>
    </row>
    <row r="29" spans="2:5">
      <c r="B29">
        <v>704</v>
      </c>
      <c r="C29">
        <v>84.73</v>
      </c>
      <c r="D29">
        <v>65.69</v>
      </c>
      <c r="E29" t="s">
        <v>1139</v>
      </c>
    </row>
    <row r="30" spans="2:5">
      <c r="B30">
        <v>801</v>
      </c>
      <c r="C30">
        <v>84.73</v>
      </c>
      <c r="D30">
        <v>65.69</v>
      </c>
      <c r="E30" t="s">
        <v>1139</v>
      </c>
    </row>
    <row r="31" spans="2:5">
      <c r="B31">
        <v>802</v>
      </c>
      <c r="C31">
        <v>64.52</v>
      </c>
      <c r="D31">
        <v>50.02</v>
      </c>
      <c r="E31" t="s">
        <v>928</v>
      </c>
    </row>
    <row r="32" spans="2:5">
      <c r="B32">
        <v>803</v>
      </c>
      <c r="C32">
        <v>64.52</v>
      </c>
      <c r="D32">
        <v>50.02</v>
      </c>
      <c r="E32" t="s">
        <v>928</v>
      </c>
    </row>
    <row r="33" spans="2:5">
      <c r="B33">
        <v>804</v>
      </c>
      <c r="C33">
        <v>84.73</v>
      </c>
      <c r="D33">
        <v>65.69</v>
      </c>
      <c r="E33" t="s">
        <v>1139</v>
      </c>
    </row>
    <row r="34" spans="2:5">
      <c r="B34">
        <v>901</v>
      </c>
      <c r="C34">
        <v>84.73</v>
      </c>
      <c r="D34">
        <v>65.69</v>
      </c>
      <c r="E34" t="s">
        <v>1139</v>
      </c>
    </row>
    <row r="35" spans="2:5">
      <c r="B35">
        <v>902</v>
      </c>
      <c r="C35">
        <v>64.52</v>
      </c>
      <c r="D35">
        <v>50.02</v>
      </c>
      <c r="E35" t="s">
        <v>928</v>
      </c>
    </row>
    <row r="36" spans="2:5">
      <c r="B36">
        <v>903</v>
      </c>
      <c r="C36">
        <v>64.52</v>
      </c>
      <c r="D36">
        <v>50.02</v>
      </c>
      <c r="E36" t="s">
        <v>928</v>
      </c>
    </row>
    <row r="37" spans="2:5">
      <c r="B37">
        <v>904</v>
      </c>
      <c r="C37">
        <v>84.73</v>
      </c>
      <c r="D37">
        <v>65.69</v>
      </c>
      <c r="E37" t="s">
        <v>1139</v>
      </c>
    </row>
    <row r="38" spans="2:5">
      <c r="B38">
        <v>1001</v>
      </c>
      <c r="C38">
        <v>84.73</v>
      </c>
      <c r="D38">
        <v>65.69</v>
      </c>
      <c r="E38" t="s">
        <v>1139</v>
      </c>
    </row>
    <row r="39" spans="2:5">
      <c r="B39">
        <v>1002</v>
      </c>
      <c r="C39">
        <v>64.52</v>
      </c>
      <c r="D39">
        <v>50.02</v>
      </c>
      <c r="E39" t="s">
        <v>928</v>
      </c>
    </row>
    <row r="40" spans="2:5">
      <c r="B40">
        <v>1003</v>
      </c>
      <c r="C40">
        <v>64.52</v>
      </c>
      <c r="D40">
        <v>50.02</v>
      </c>
      <c r="E40" t="s">
        <v>928</v>
      </c>
    </row>
    <row r="41" spans="2:5">
      <c r="B41">
        <v>1004</v>
      </c>
      <c r="C41">
        <v>84.73</v>
      </c>
      <c r="D41">
        <v>65.69</v>
      </c>
      <c r="E41" t="s">
        <v>1139</v>
      </c>
    </row>
    <row r="42" spans="2:5">
      <c r="B42">
        <v>1101</v>
      </c>
      <c r="C42">
        <v>84.73</v>
      </c>
      <c r="D42">
        <v>65.69</v>
      </c>
      <c r="E42" t="s">
        <v>1139</v>
      </c>
    </row>
    <row r="43" spans="2:5">
      <c r="B43">
        <v>1102</v>
      </c>
      <c r="C43">
        <v>64.52</v>
      </c>
      <c r="D43">
        <v>50.02</v>
      </c>
      <c r="E43" t="s">
        <v>928</v>
      </c>
    </row>
    <row r="44" spans="2:5">
      <c r="B44">
        <v>1103</v>
      </c>
      <c r="C44">
        <v>64.52</v>
      </c>
      <c r="D44">
        <v>50.02</v>
      </c>
      <c r="E44" t="s">
        <v>928</v>
      </c>
    </row>
    <row r="45" spans="2:5">
      <c r="B45">
        <v>1104</v>
      </c>
      <c r="C45">
        <v>84.73</v>
      </c>
      <c r="D45">
        <v>65.69</v>
      </c>
      <c r="E45" t="s">
        <v>1139</v>
      </c>
    </row>
    <row r="46" spans="2:5">
      <c r="B46">
        <v>1201</v>
      </c>
      <c r="C46">
        <v>84.73</v>
      </c>
      <c r="D46">
        <v>65.69</v>
      </c>
      <c r="E46" t="s">
        <v>1139</v>
      </c>
    </row>
    <row r="47" spans="2:5">
      <c r="B47">
        <v>1202</v>
      </c>
      <c r="C47">
        <v>64.52</v>
      </c>
      <c r="D47">
        <v>50.02</v>
      </c>
      <c r="E47" t="s">
        <v>928</v>
      </c>
    </row>
    <row r="48" spans="2:5">
      <c r="B48">
        <v>1203</v>
      </c>
      <c r="C48">
        <v>64.52</v>
      </c>
      <c r="D48">
        <v>50.02</v>
      </c>
      <c r="E48" t="s">
        <v>928</v>
      </c>
    </row>
    <row r="49" spans="2:5">
      <c r="B49">
        <v>1204</v>
      </c>
      <c r="C49">
        <v>84.73</v>
      </c>
      <c r="D49">
        <v>65.69</v>
      </c>
      <c r="E49" t="s">
        <v>1139</v>
      </c>
    </row>
    <row r="50" spans="2:5">
      <c r="B50">
        <v>1301</v>
      </c>
      <c r="C50">
        <v>84.73</v>
      </c>
      <c r="D50">
        <v>65.69</v>
      </c>
      <c r="E50" t="s">
        <v>1139</v>
      </c>
    </row>
    <row r="51" spans="2:5">
      <c r="B51">
        <v>1302</v>
      </c>
      <c r="C51">
        <v>64.52</v>
      </c>
      <c r="D51">
        <v>50.02</v>
      </c>
      <c r="E51" t="s">
        <v>928</v>
      </c>
    </row>
    <row r="52" spans="2:5">
      <c r="B52">
        <v>1303</v>
      </c>
      <c r="C52">
        <v>64.52</v>
      </c>
      <c r="D52">
        <v>50.02</v>
      </c>
      <c r="E52" t="s">
        <v>928</v>
      </c>
    </row>
    <row r="53" spans="2:5">
      <c r="B53">
        <v>1304</v>
      </c>
      <c r="C53">
        <v>84.73</v>
      </c>
      <c r="D53">
        <v>65.69</v>
      </c>
      <c r="E53" t="s">
        <v>1139</v>
      </c>
    </row>
    <row r="54" spans="2:5">
      <c r="B54">
        <v>1401</v>
      </c>
      <c r="C54">
        <v>84.73</v>
      </c>
      <c r="D54">
        <v>65.69</v>
      </c>
      <c r="E54" t="s">
        <v>1139</v>
      </c>
    </row>
    <row r="55" spans="2:5">
      <c r="B55">
        <v>1402</v>
      </c>
      <c r="C55">
        <v>64.52</v>
      </c>
      <c r="D55">
        <v>50.02</v>
      </c>
      <c r="E55" t="s">
        <v>928</v>
      </c>
    </row>
    <row r="56" spans="2:5">
      <c r="B56">
        <v>1403</v>
      </c>
      <c r="C56">
        <v>64.52</v>
      </c>
      <c r="D56">
        <v>50.02</v>
      </c>
      <c r="E56" t="s">
        <v>928</v>
      </c>
    </row>
    <row r="57" spans="2:5">
      <c r="B57">
        <v>1404</v>
      </c>
      <c r="C57">
        <v>84.73</v>
      </c>
      <c r="D57">
        <v>65.69</v>
      </c>
      <c r="E57" t="s">
        <v>1139</v>
      </c>
    </row>
    <row r="58" spans="2:5">
      <c r="B58">
        <v>1501</v>
      </c>
      <c r="C58">
        <v>84.73</v>
      </c>
      <c r="D58">
        <v>65.69</v>
      </c>
      <c r="E58" t="s">
        <v>1139</v>
      </c>
    </row>
    <row r="59" spans="2:5">
      <c r="B59">
        <v>1502</v>
      </c>
      <c r="C59">
        <v>64.52</v>
      </c>
      <c r="D59">
        <v>50.02</v>
      </c>
      <c r="E59" t="s">
        <v>928</v>
      </c>
    </row>
    <row r="60" spans="2:5">
      <c r="B60">
        <v>1503</v>
      </c>
      <c r="C60">
        <v>64.52</v>
      </c>
      <c r="D60">
        <v>50.02</v>
      </c>
      <c r="E60" t="s">
        <v>928</v>
      </c>
    </row>
    <row r="61" spans="2:5">
      <c r="B61">
        <v>1504</v>
      </c>
      <c r="C61">
        <v>84.73</v>
      </c>
      <c r="D61">
        <v>65.69</v>
      </c>
      <c r="E61" t="s">
        <v>1139</v>
      </c>
    </row>
    <row r="62" spans="2:5">
      <c r="B62">
        <v>1601</v>
      </c>
      <c r="C62">
        <v>84.73</v>
      </c>
      <c r="D62">
        <v>65.69</v>
      </c>
      <c r="E62" t="s">
        <v>1139</v>
      </c>
    </row>
    <row r="63" spans="2:5">
      <c r="B63">
        <v>1602</v>
      </c>
      <c r="C63">
        <v>64.52</v>
      </c>
      <c r="D63">
        <v>50.02</v>
      </c>
      <c r="E63" t="s">
        <v>928</v>
      </c>
    </row>
    <row r="64" spans="2:5">
      <c r="B64">
        <v>1603</v>
      </c>
      <c r="C64">
        <v>64.52</v>
      </c>
      <c r="D64">
        <v>50.02</v>
      </c>
      <c r="E64" t="s">
        <v>928</v>
      </c>
    </row>
    <row r="65" spans="2:5">
      <c r="B65">
        <v>1604</v>
      </c>
      <c r="C65">
        <v>84.73</v>
      </c>
      <c r="D65">
        <v>65.69</v>
      </c>
      <c r="E65" t="s">
        <v>1139</v>
      </c>
    </row>
    <row r="66" spans="2:5">
      <c r="B66">
        <v>1701</v>
      </c>
      <c r="C66">
        <v>84.73</v>
      </c>
      <c r="D66">
        <v>65.69</v>
      </c>
      <c r="E66" t="s">
        <v>1139</v>
      </c>
    </row>
    <row r="67" spans="2:5">
      <c r="B67">
        <v>1702</v>
      </c>
      <c r="C67">
        <v>64.52</v>
      </c>
      <c r="D67">
        <v>50.02</v>
      </c>
      <c r="E67" t="s">
        <v>928</v>
      </c>
    </row>
    <row r="68" spans="2:5">
      <c r="B68">
        <v>1703</v>
      </c>
      <c r="C68">
        <v>64.52</v>
      </c>
      <c r="D68">
        <v>50.02</v>
      </c>
      <c r="E68" t="s">
        <v>928</v>
      </c>
    </row>
    <row r="69" spans="2:5">
      <c r="B69">
        <v>1704</v>
      </c>
      <c r="C69">
        <v>84.73</v>
      </c>
      <c r="D69">
        <v>65.69</v>
      </c>
      <c r="E69" t="s">
        <v>1139</v>
      </c>
    </row>
    <row r="70" spans="2:5">
      <c r="B70">
        <v>1801</v>
      </c>
      <c r="C70">
        <v>84.73</v>
      </c>
      <c r="D70">
        <v>65.69</v>
      </c>
      <c r="E70" t="s">
        <v>1139</v>
      </c>
    </row>
    <row r="71" spans="2:5">
      <c r="B71">
        <v>1802</v>
      </c>
      <c r="C71">
        <v>64.52</v>
      </c>
      <c r="D71">
        <v>50.02</v>
      </c>
      <c r="E71" t="s">
        <v>928</v>
      </c>
    </row>
    <row r="72" spans="2:5">
      <c r="B72">
        <v>1803</v>
      </c>
      <c r="C72">
        <v>64.52</v>
      </c>
      <c r="D72">
        <v>50.02</v>
      </c>
      <c r="E72" t="s">
        <v>928</v>
      </c>
    </row>
    <row r="73" spans="2:5">
      <c r="B73">
        <v>1804</v>
      </c>
      <c r="C73">
        <v>84.73</v>
      </c>
      <c r="D73">
        <v>65.69</v>
      </c>
      <c r="E73" t="s">
        <v>1139</v>
      </c>
    </row>
    <row r="74" spans="2:5">
      <c r="C74">
        <f>SUM(C2:C73)</f>
        <v>5400.33</v>
      </c>
      <c r="D74">
        <f>SUM(D2:D73)</f>
        <v>4207.380000000001</v>
      </c>
    </row>
  </sheetData>
  <autoFilter ref="B2:D2" xr:uid="{75DE0499-86FA-4F1A-8377-78736FAD4488}"/>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1"/>
  <sheetViews>
    <sheetView tabSelected="1" topLeftCell="D13" zoomScale="90" zoomScaleNormal="90" workbookViewId="0">
      <selection activeCell="F28" sqref="F28"/>
    </sheetView>
  </sheetViews>
  <sheetFormatPr defaultColWidth="8.875" defaultRowHeight="14.25"/>
  <cols>
    <col min="1" max="1" width="7.5" customWidth="1"/>
    <col min="3" max="3" width="23.25" customWidth="1"/>
    <col min="4" max="4" width="5" customWidth="1"/>
    <col min="5" max="5" width="24.625" customWidth="1"/>
    <col min="6" max="6" width="5.25" customWidth="1"/>
    <col min="7" max="7" width="23.5" customWidth="1"/>
    <col min="8" max="8" width="6" customWidth="1"/>
    <col min="9" max="9" width="24.5" customWidth="1"/>
    <col min="10" max="10" width="6.625" customWidth="1"/>
    <col min="14" max="14" width="11.5" customWidth="1"/>
    <col min="16" max="16" width="10" customWidth="1"/>
  </cols>
  <sheetData>
    <row r="1" spans="1:10">
      <c r="A1" s="523" t="s">
        <v>29</v>
      </c>
      <c r="B1" s="523"/>
      <c r="C1" s="523"/>
      <c r="D1" s="523"/>
      <c r="E1" s="523"/>
      <c r="F1" s="523"/>
      <c r="G1" s="523"/>
      <c r="H1" s="523"/>
      <c r="I1" s="523"/>
      <c r="J1" s="523"/>
    </row>
    <row r="2" spans="1:10">
      <c r="A2" s="15"/>
      <c r="B2" s="15"/>
      <c r="C2" s="15"/>
      <c r="D2" s="15"/>
      <c r="E2" s="15"/>
      <c r="F2" s="15"/>
      <c r="G2" s="15"/>
      <c r="H2" s="15"/>
      <c r="I2" s="15"/>
      <c r="J2" s="15"/>
    </row>
    <row r="3" spans="1:10">
      <c r="A3" s="535" t="s">
        <v>30</v>
      </c>
      <c r="B3" s="530"/>
      <c r="C3" s="532" t="s">
        <v>139</v>
      </c>
      <c r="D3" s="525"/>
      <c r="E3" s="525" t="s">
        <v>136</v>
      </c>
      <c r="F3" s="525"/>
      <c r="G3" s="525" t="s">
        <v>137</v>
      </c>
      <c r="H3" s="525"/>
      <c r="I3" s="535" t="s">
        <v>138</v>
      </c>
      <c r="J3" s="530"/>
    </row>
    <row r="4" spans="1:10">
      <c r="A4" s="525" t="s">
        <v>31</v>
      </c>
      <c r="B4" s="525"/>
      <c r="C4" s="543" t="s">
        <v>1177</v>
      </c>
      <c r="D4" s="530"/>
      <c r="E4" s="529" t="str">
        <f>案例!K14</f>
        <v>西长安壹号</v>
      </c>
      <c r="F4" s="530"/>
      <c r="G4" s="529" t="str">
        <f>案例!K28</f>
        <v>中骏天峰</v>
      </c>
      <c r="H4" s="530"/>
      <c r="I4" s="529" t="str">
        <f>案例!K31</f>
        <v>永升嘉园</v>
      </c>
      <c r="J4" s="530"/>
    </row>
    <row r="5" spans="1:10" ht="17.100000000000001" customHeight="1">
      <c r="A5" s="525" t="s">
        <v>32</v>
      </c>
      <c r="B5" s="525"/>
      <c r="C5" s="535" t="s">
        <v>33</v>
      </c>
      <c r="D5" s="530"/>
      <c r="E5" s="536">
        <f>W19</f>
        <v>63.22</v>
      </c>
      <c r="F5" s="537"/>
      <c r="G5" s="536">
        <f>W20</f>
        <v>65.17</v>
      </c>
      <c r="H5" s="537"/>
      <c r="I5" s="536">
        <f>'比较法-住宅'!W21</f>
        <v>57.459999999999994</v>
      </c>
      <c r="J5" s="537"/>
    </row>
    <row r="6" spans="1:10" ht="39" customHeight="1">
      <c r="A6" s="525" t="s">
        <v>34</v>
      </c>
      <c r="B6" s="525"/>
      <c r="C6" s="16">
        <v>45418</v>
      </c>
      <c r="D6" s="17">
        <v>100</v>
      </c>
      <c r="E6" s="16">
        <v>45383</v>
      </c>
      <c r="F6" s="17">
        <v>100</v>
      </c>
      <c r="G6" s="16">
        <v>45383</v>
      </c>
      <c r="H6" s="17">
        <v>100</v>
      </c>
      <c r="I6" s="16">
        <v>45383</v>
      </c>
      <c r="J6" s="17">
        <v>100</v>
      </c>
    </row>
    <row r="7" spans="1:10">
      <c r="A7" s="525" t="s">
        <v>35</v>
      </c>
      <c r="B7" s="525"/>
      <c r="C7" s="18" t="s">
        <v>36</v>
      </c>
      <c r="D7" s="18">
        <v>100</v>
      </c>
      <c r="E7" s="18" t="s">
        <v>36</v>
      </c>
      <c r="F7" s="18">
        <v>100</v>
      </c>
      <c r="G7" s="18" t="s">
        <v>36</v>
      </c>
      <c r="H7" s="18">
        <f>IF(G7=C7,100,"请调整")</f>
        <v>100</v>
      </c>
      <c r="I7" s="18" t="s">
        <v>36</v>
      </c>
      <c r="J7" s="18">
        <f>IF(I7=G7,100,"请调整")</f>
        <v>100</v>
      </c>
    </row>
    <row r="8" spans="1:10" ht="72">
      <c r="A8" s="526" t="s">
        <v>37</v>
      </c>
      <c r="B8" s="19" t="s">
        <v>38</v>
      </c>
      <c r="C8" s="19" t="s">
        <v>1188</v>
      </c>
      <c r="D8" s="18">
        <v>100</v>
      </c>
      <c r="E8" s="19" t="s">
        <v>1249</v>
      </c>
      <c r="F8" s="18">
        <v>100</v>
      </c>
      <c r="G8" s="19" t="s">
        <v>1250</v>
      </c>
      <c r="H8" s="165">
        <v>100</v>
      </c>
      <c r="I8" s="19" t="s">
        <v>1251</v>
      </c>
      <c r="J8" s="18">
        <v>100</v>
      </c>
    </row>
    <row r="9" spans="1:10" ht="33">
      <c r="A9" s="527"/>
      <c r="B9" s="19" t="s">
        <v>1122</v>
      </c>
      <c r="C9" s="19" t="s">
        <v>1189</v>
      </c>
      <c r="D9" s="18">
        <v>100</v>
      </c>
      <c r="E9" s="19" t="s">
        <v>1197</v>
      </c>
      <c r="F9" s="18">
        <v>100</v>
      </c>
      <c r="G9" s="19" t="s">
        <v>1197</v>
      </c>
      <c r="H9" s="18">
        <v>100</v>
      </c>
      <c r="I9" s="19" t="s">
        <v>1189</v>
      </c>
      <c r="J9" s="18">
        <v>100</v>
      </c>
    </row>
    <row r="10" spans="1:10" ht="36">
      <c r="A10" s="527"/>
      <c r="B10" s="33" t="s">
        <v>1123</v>
      </c>
      <c r="C10" s="33" t="s">
        <v>1190</v>
      </c>
      <c r="D10" s="34">
        <v>100</v>
      </c>
      <c r="E10" s="33" t="s">
        <v>1198</v>
      </c>
      <c r="F10" s="34">
        <v>100</v>
      </c>
      <c r="G10" s="33" t="s">
        <v>1200</v>
      </c>
      <c r="H10" s="34">
        <v>100</v>
      </c>
      <c r="I10" s="33" t="s">
        <v>1201</v>
      </c>
      <c r="J10" s="516">
        <v>97</v>
      </c>
    </row>
    <row r="11" spans="1:10" ht="59.45" customHeight="1">
      <c r="A11" s="527"/>
      <c r="B11" s="33" t="s">
        <v>1124</v>
      </c>
      <c r="C11" s="33" t="s">
        <v>1206</v>
      </c>
      <c r="D11" s="34">
        <v>100</v>
      </c>
      <c r="E11" s="33" t="s">
        <v>1199</v>
      </c>
      <c r="F11" s="34">
        <v>100</v>
      </c>
      <c r="G11" s="33" t="s">
        <v>1199</v>
      </c>
      <c r="H11" s="34">
        <v>100</v>
      </c>
      <c r="I11" s="33" t="s">
        <v>1202</v>
      </c>
      <c r="J11" s="34">
        <v>100</v>
      </c>
    </row>
    <row r="12" spans="1:10" ht="24">
      <c r="A12" s="527"/>
      <c r="B12" s="33" t="s">
        <v>1191</v>
      </c>
      <c r="C12" s="33" t="s">
        <v>1194</v>
      </c>
      <c r="D12" s="34">
        <v>100</v>
      </c>
      <c r="E12" s="33" t="s">
        <v>1194</v>
      </c>
      <c r="F12" s="34">
        <v>100</v>
      </c>
      <c r="G12" s="33" t="s">
        <v>1194</v>
      </c>
      <c r="H12" s="34">
        <v>100</v>
      </c>
      <c r="I12" s="33" t="s">
        <v>1194</v>
      </c>
      <c r="J12" s="34">
        <v>100</v>
      </c>
    </row>
    <row r="13" spans="1:10" ht="48">
      <c r="A13" s="527"/>
      <c r="B13" s="19" t="s">
        <v>1192</v>
      </c>
      <c r="C13" s="19" t="s">
        <v>1204</v>
      </c>
      <c r="D13" s="18">
        <v>100</v>
      </c>
      <c r="E13" s="19" t="s">
        <v>1205</v>
      </c>
      <c r="F13" s="18">
        <v>100</v>
      </c>
      <c r="G13" s="19" t="s">
        <v>1205</v>
      </c>
      <c r="H13" s="18">
        <v>100</v>
      </c>
      <c r="I13" s="19" t="s">
        <v>1203</v>
      </c>
      <c r="J13" s="18">
        <v>100</v>
      </c>
    </row>
    <row r="14" spans="1:10" ht="24">
      <c r="A14" s="527"/>
      <c r="B14" s="33" t="s">
        <v>1193</v>
      </c>
      <c r="C14" s="33" t="s">
        <v>1195</v>
      </c>
      <c r="D14" s="34">
        <v>100</v>
      </c>
      <c r="E14" s="33" t="s">
        <v>1195</v>
      </c>
      <c r="F14" s="34">
        <v>100</v>
      </c>
      <c r="G14" s="33" t="s">
        <v>1195</v>
      </c>
      <c r="H14" s="34">
        <v>100</v>
      </c>
      <c r="I14" s="33" t="s">
        <v>1256</v>
      </c>
      <c r="J14" s="516">
        <v>98</v>
      </c>
    </row>
    <row r="15" spans="1:10" ht="156">
      <c r="A15" s="527"/>
      <c r="B15" s="19" t="s">
        <v>1254</v>
      </c>
      <c r="C15" s="19" t="s">
        <v>1196</v>
      </c>
      <c r="D15" s="18">
        <v>100</v>
      </c>
      <c r="E15" s="19" t="s">
        <v>1252</v>
      </c>
      <c r="F15" s="18">
        <v>100</v>
      </c>
      <c r="G15" s="19" t="s">
        <v>1252</v>
      </c>
      <c r="H15" s="18">
        <v>100</v>
      </c>
      <c r="I15" s="19" t="s">
        <v>1252</v>
      </c>
      <c r="J15" s="18">
        <v>100</v>
      </c>
    </row>
    <row r="16" spans="1:10">
      <c r="A16" s="527"/>
      <c r="B16" s="33" t="s">
        <v>99</v>
      </c>
      <c r="C16" s="33" t="s">
        <v>1148</v>
      </c>
      <c r="D16" s="18">
        <v>100</v>
      </c>
      <c r="E16" s="33" t="s">
        <v>1148</v>
      </c>
      <c r="F16" s="18">
        <v>100</v>
      </c>
      <c r="G16" s="33" t="s">
        <v>1148</v>
      </c>
      <c r="H16" s="18">
        <v>100</v>
      </c>
      <c r="I16" s="33" t="s">
        <v>1148</v>
      </c>
      <c r="J16" s="18">
        <v>100</v>
      </c>
    </row>
    <row r="17" spans="1:23" ht="15" thickBot="1">
      <c r="A17" s="528"/>
      <c r="B17" s="19" t="s">
        <v>142</v>
      </c>
      <c r="C17" s="19" t="s">
        <v>1139</v>
      </c>
      <c r="D17" s="18">
        <v>100</v>
      </c>
      <c r="E17" s="19" t="str">
        <f>P19</f>
        <v>南</v>
      </c>
      <c r="F17" s="36">
        <v>103</v>
      </c>
      <c r="G17" s="19" t="str">
        <f>P20</f>
        <v>南北</v>
      </c>
      <c r="H17" s="36">
        <v>104</v>
      </c>
      <c r="I17" s="19" t="str">
        <f>P21</f>
        <v>南</v>
      </c>
      <c r="J17" s="36">
        <v>103</v>
      </c>
    </row>
    <row r="18" spans="1:23" ht="21.75" customHeight="1" thickBot="1">
      <c r="A18" s="531" t="s">
        <v>39</v>
      </c>
      <c r="B18" s="19" t="s">
        <v>1181</v>
      </c>
      <c r="C18" s="517">
        <v>1</v>
      </c>
      <c r="D18" s="18">
        <v>100</v>
      </c>
      <c r="E18" s="517">
        <v>0.95</v>
      </c>
      <c r="F18" s="18">
        <v>100</v>
      </c>
      <c r="G18" s="517">
        <v>0.98</v>
      </c>
      <c r="H18" s="18">
        <v>100</v>
      </c>
      <c r="I18" s="517">
        <v>0.88</v>
      </c>
      <c r="J18" s="36">
        <v>98</v>
      </c>
      <c r="L18" s="37" t="s">
        <v>14</v>
      </c>
      <c r="M18" s="38" t="s">
        <v>92</v>
      </c>
      <c r="N18" s="38" t="s">
        <v>95</v>
      </c>
      <c r="O18" s="38" t="s">
        <v>96</v>
      </c>
      <c r="P18" s="38" t="s">
        <v>93</v>
      </c>
      <c r="Q18" s="38" t="s">
        <v>97</v>
      </c>
      <c r="R18" s="518" t="s">
        <v>1183</v>
      </c>
    </row>
    <row r="19" spans="1:23" ht="27.75" customHeight="1" thickBot="1">
      <c r="A19" s="527"/>
      <c r="B19" s="118" t="s">
        <v>1255</v>
      </c>
      <c r="C19" s="19" t="s">
        <v>1018</v>
      </c>
      <c r="D19" s="18">
        <v>100</v>
      </c>
      <c r="E19" s="19" t="s">
        <v>1018</v>
      </c>
      <c r="F19" s="18">
        <v>100</v>
      </c>
      <c r="G19" s="19" t="s">
        <v>1018</v>
      </c>
      <c r="H19" s="18">
        <v>100</v>
      </c>
      <c r="I19" s="19" t="s">
        <v>1018</v>
      </c>
      <c r="J19" s="18">
        <v>100</v>
      </c>
      <c r="L19" s="39" t="str">
        <f>E4</f>
        <v>西长安壹号</v>
      </c>
      <c r="M19" s="40" t="str">
        <f>案例!O21</f>
        <v>二居室</v>
      </c>
      <c r="N19" s="40" t="str">
        <f>案例!Q21</f>
        <v>高楼层</v>
      </c>
      <c r="O19" s="40" t="s">
        <v>134</v>
      </c>
      <c r="P19" s="40" t="str">
        <f>案例!N21</f>
        <v>南</v>
      </c>
      <c r="Q19" s="40">
        <f>案例!L21</f>
        <v>79</v>
      </c>
      <c r="R19">
        <v>2021</v>
      </c>
      <c r="S19">
        <f>1-(2024-R19)/60</f>
        <v>0.95</v>
      </c>
      <c r="T19">
        <f>案例!P21</f>
        <v>69.62</v>
      </c>
      <c r="U19">
        <v>3.9</v>
      </c>
      <c r="V19">
        <v>2.5</v>
      </c>
      <c r="W19">
        <f>T19-U19-V19</f>
        <v>63.22</v>
      </c>
    </row>
    <row r="20" spans="1:23" ht="27.75" customHeight="1" thickBot="1">
      <c r="A20" s="527"/>
      <c r="B20" s="118" t="s">
        <v>1022</v>
      </c>
      <c r="C20" s="33" t="s">
        <v>134</v>
      </c>
      <c r="D20" s="18">
        <v>100</v>
      </c>
      <c r="E20" s="33" t="str">
        <f>O19</f>
        <v>普通装修</v>
      </c>
      <c r="F20" s="18">
        <v>100</v>
      </c>
      <c r="G20" s="33" t="str">
        <f>O20</f>
        <v>普通装修</v>
      </c>
      <c r="H20" s="18">
        <v>100</v>
      </c>
      <c r="I20" s="33" t="str">
        <f>O21</f>
        <v>普通装修</v>
      </c>
      <c r="J20" s="18">
        <v>100</v>
      </c>
      <c r="L20" s="39" t="str">
        <f>G4</f>
        <v>中骏天峰</v>
      </c>
      <c r="M20" s="40" t="str">
        <f>案例!O30</f>
        <v>三居室</v>
      </c>
      <c r="N20" s="40" t="str">
        <f>案例!Q30</f>
        <v>高楼层</v>
      </c>
      <c r="O20" s="40" t="str">
        <f>案例!R30</f>
        <v>普通装修</v>
      </c>
      <c r="P20" s="40" t="str">
        <f>案例!N30</f>
        <v>南北</v>
      </c>
      <c r="Q20" s="40">
        <f>案例!L30</f>
        <v>89.45</v>
      </c>
      <c r="R20">
        <v>2023</v>
      </c>
      <c r="S20">
        <f t="shared" ref="S20:S21" si="0">1-(2024-R20)/60</f>
        <v>0.98333333333333328</v>
      </c>
      <c r="T20">
        <f>案例!P30</f>
        <v>72.67</v>
      </c>
      <c r="U20">
        <v>5</v>
      </c>
      <c r="V20">
        <v>2.5</v>
      </c>
      <c r="W20">
        <f t="shared" ref="W20:W21" si="1">T20-U20-V20</f>
        <v>65.17</v>
      </c>
    </row>
    <row r="21" spans="1:23" ht="15" thickBot="1">
      <c r="A21" s="527"/>
      <c r="B21" s="118" t="s">
        <v>1023</v>
      </c>
      <c r="C21" s="166" t="s">
        <v>1031</v>
      </c>
      <c r="D21" s="18">
        <v>100</v>
      </c>
      <c r="E21" s="166" t="s">
        <v>1031</v>
      </c>
      <c r="F21" s="18">
        <v>100</v>
      </c>
      <c r="G21" s="166" t="s">
        <v>1031</v>
      </c>
      <c r="H21" s="18">
        <f>F21</f>
        <v>100</v>
      </c>
      <c r="I21" s="166" t="s">
        <v>1031</v>
      </c>
      <c r="J21" s="18">
        <f>F21</f>
        <v>100</v>
      </c>
      <c r="L21" s="39" t="str">
        <f>I4</f>
        <v>永升嘉园</v>
      </c>
      <c r="M21" s="40" t="str">
        <f>案例!O31</f>
        <v>二居室</v>
      </c>
      <c r="N21" s="40" t="str">
        <f>案例!Q31</f>
        <v>高楼层</v>
      </c>
      <c r="O21" s="40" t="str">
        <f>案例!R31</f>
        <v>普通装修</v>
      </c>
      <c r="P21" s="40" t="str">
        <f>案例!N31</f>
        <v>南</v>
      </c>
      <c r="Q21" s="40">
        <f>案例!L31</f>
        <v>88.38</v>
      </c>
      <c r="R21">
        <v>2017</v>
      </c>
      <c r="S21">
        <f t="shared" si="0"/>
        <v>0.8833333333333333</v>
      </c>
      <c r="T21">
        <f>案例!P31</f>
        <v>62.23</v>
      </c>
      <c r="U21">
        <v>2.27</v>
      </c>
      <c r="V21">
        <v>2.5</v>
      </c>
      <c r="W21">
        <f t="shared" si="1"/>
        <v>57.459999999999994</v>
      </c>
    </row>
    <row r="22" spans="1:23" ht="24">
      <c r="A22" s="527"/>
      <c r="B22" s="119" t="s">
        <v>1024</v>
      </c>
      <c r="C22" s="33" t="s">
        <v>1149</v>
      </c>
      <c r="D22" s="34">
        <v>100</v>
      </c>
      <c r="E22" s="33" t="s">
        <v>1149</v>
      </c>
      <c r="F22" s="34">
        <v>100</v>
      </c>
      <c r="G22" s="33" t="s">
        <v>1149</v>
      </c>
      <c r="H22" s="34">
        <v>100</v>
      </c>
      <c r="I22" s="33" t="s">
        <v>1149</v>
      </c>
      <c r="J22" s="34">
        <v>100</v>
      </c>
    </row>
    <row r="23" spans="1:23">
      <c r="A23" s="527"/>
      <c r="B23" s="119" t="s">
        <v>1145</v>
      </c>
      <c r="C23" s="33" t="s">
        <v>140</v>
      </c>
      <c r="D23" s="34">
        <v>100</v>
      </c>
      <c r="E23" s="33" t="str">
        <f>M19</f>
        <v>二居室</v>
      </c>
      <c r="F23" s="34">
        <v>100</v>
      </c>
      <c r="G23" s="33" t="str">
        <f>M20</f>
        <v>三居室</v>
      </c>
      <c r="H23" s="516">
        <v>101</v>
      </c>
      <c r="I23" s="33" t="str">
        <f>M21</f>
        <v>二居室</v>
      </c>
      <c r="J23" s="34">
        <v>100</v>
      </c>
    </row>
    <row r="24" spans="1:23" ht="30" customHeight="1">
      <c r="A24" s="527"/>
      <c r="B24" s="118" t="s">
        <v>1019</v>
      </c>
      <c r="C24" s="164" t="s">
        <v>1182</v>
      </c>
      <c r="D24" s="165">
        <v>100</v>
      </c>
      <c r="E24" s="164" t="s">
        <v>1182</v>
      </c>
      <c r="F24" s="165">
        <v>100</v>
      </c>
      <c r="G24" s="164" t="s">
        <v>1182</v>
      </c>
      <c r="H24" s="165">
        <v>100</v>
      </c>
      <c r="I24" s="164" t="s">
        <v>1182</v>
      </c>
      <c r="J24" s="165">
        <v>100</v>
      </c>
    </row>
    <row r="25" spans="1:23" ht="26.25" customHeight="1">
      <c r="A25" s="527"/>
      <c r="B25" s="118" t="s">
        <v>1025</v>
      </c>
      <c r="C25" s="164">
        <f>房源表!F4</f>
        <v>84.73</v>
      </c>
      <c r="D25" s="165">
        <v>100</v>
      </c>
      <c r="E25" s="33">
        <f>Q19</f>
        <v>79</v>
      </c>
      <c r="F25" s="18">
        <v>100</v>
      </c>
      <c r="G25" s="33">
        <f>Q20</f>
        <v>89.45</v>
      </c>
      <c r="H25" s="18">
        <v>100</v>
      </c>
      <c r="I25" s="33">
        <f>Q21</f>
        <v>88.38</v>
      </c>
      <c r="J25" s="18">
        <v>100</v>
      </c>
    </row>
    <row r="26" spans="1:23" ht="24">
      <c r="A26" s="527"/>
      <c r="B26" s="119" t="s">
        <v>1026</v>
      </c>
      <c r="C26" s="33" t="s">
        <v>1184</v>
      </c>
      <c r="D26" s="18">
        <v>100</v>
      </c>
      <c r="E26" s="33" t="s">
        <v>1147</v>
      </c>
      <c r="F26" s="36">
        <v>102</v>
      </c>
      <c r="G26" s="33" t="s">
        <v>1147</v>
      </c>
      <c r="H26" s="36">
        <f>F26</f>
        <v>102</v>
      </c>
      <c r="I26" s="33" t="s">
        <v>1147</v>
      </c>
      <c r="J26" s="36">
        <f>F26</f>
        <v>102</v>
      </c>
    </row>
    <row r="27" spans="1:23" ht="24">
      <c r="A27" s="533" t="s">
        <v>1029</v>
      </c>
      <c r="B27" s="118" t="s">
        <v>1027</v>
      </c>
      <c r="C27" s="33" t="s">
        <v>1253</v>
      </c>
      <c r="D27" s="18">
        <v>100</v>
      </c>
      <c r="E27" s="33" t="s">
        <v>1033</v>
      </c>
      <c r="F27" s="36">
        <v>95</v>
      </c>
      <c r="G27" s="33" t="s">
        <v>1033</v>
      </c>
      <c r="H27" s="36">
        <f>F27</f>
        <v>95</v>
      </c>
      <c r="I27" s="33" t="s">
        <v>1033</v>
      </c>
      <c r="J27" s="36">
        <f>F27</f>
        <v>95</v>
      </c>
    </row>
    <row r="28" spans="1:23" ht="24">
      <c r="A28" s="534"/>
      <c r="B28" s="19" t="s">
        <v>1028</v>
      </c>
      <c r="C28" s="33" t="s">
        <v>1032</v>
      </c>
      <c r="D28" s="33">
        <v>100</v>
      </c>
      <c r="E28" s="33" t="s">
        <v>1032</v>
      </c>
      <c r="F28" s="33">
        <v>100</v>
      </c>
      <c r="G28" s="33" t="s">
        <v>1032</v>
      </c>
      <c r="H28" s="33">
        <v>100</v>
      </c>
      <c r="I28" s="33" t="s">
        <v>1032</v>
      </c>
      <c r="J28" s="33">
        <v>100</v>
      </c>
    </row>
    <row r="29" spans="1:23" hidden="1">
      <c r="A29" s="534"/>
      <c r="B29" s="19" t="s">
        <v>1019</v>
      </c>
      <c r="C29" s="19" t="s">
        <v>1020</v>
      </c>
      <c r="D29" s="18">
        <v>100</v>
      </c>
      <c r="E29" s="211" t="s">
        <v>1021</v>
      </c>
      <c r="F29" s="181">
        <v>100</v>
      </c>
      <c r="G29" s="211" t="s">
        <v>1020</v>
      </c>
      <c r="H29" s="22">
        <v>100</v>
      </c>
      <c r="I29" s="212" t="s">
        <v>1021</v>
      </c>
      <c r="J29" s="181">
        <v>100</v>
      </c>
    </row>
    <row r="30" spans="1:23" ht="24" hidden="1">
      <c r="A30" s="20"/>
      <c r="B30" s="18" t="s">
        <v>40</v>
      </c>
      <c r="C30" s="18" t="s">
        <v>41</v>
      </c>
      <c r="D30" s="18">
        <v>100</v>
      </c>
      <c r="E30" s="18" t="s">
        <v>41</v>
      </c>
      <c r="F30" s="22">
        <v>100</v>
      </c>
      <c r="G30" s="22" t="s">
        <v>41</v>
      </c>
      <c r="H30" s="22">
        <v>100</v>
      </c>
      <c r="I30" s="22" t="s">
        <v>41</v>
      </c>
      <c r="J30" s="22">
        <v>100</v>
      </c>
    </row>
    <row r="31" spans="1:23">
      <c r="A31" s="541" t="s">
        <v>42</v>
      </c>
      <c r="B31" s="541"/>
      <c r="C31" s="525" t="s">
        <v>43</v>
      </c>
      <c r="D31" s="525"/>
      <c r="E31" s="524">
        <f>E5</f>
        <v>63.22</v>
      </c>
      <c r="F31" s="524"/>
      <c r="G31" s="524">
        <f>G5</f>
        <v>65.17</v>
      </c>
      <c r="H31" s="524"/>
      <c r="I31" s="540">
        <f>I5</f>
        <v>57.459999999999994</v>
      </c>
      <c r="J31" s="537"/>
    </row>
    <row r="32" spans="1:23">
      <c r="A32" s="541" t="s">
        <v>44</v>
      </c>
      <c r="B32" s="541"/>
      <c r="C32" s="525" t="s">
        <v>43</v>
      </c>
      <c r="D32" s="525"/>
      <c r="E32" s="542">
        <f>ROUND(E31*POWER(100,COUNT(F6:F30))/PRODUCT(F6:F30),2)</f>
        <v>63.34</v>
      </c>
      <c r="F32" s="542"/>
      <c r="G32" s="542">
        <f>ROUND(G31*POWER(100,COUNT(H6:H30))/PRODUCT(H6:H30),2)</f>
        <v>64.03</v>
      </c>
      <c r="H32" s="542"/>
      <c r="I32" s="538">
        <f>ROUND(I31*POWER(100,COUNT(J6:J30))/PRODUCT(J6:J30),2)</f>
        <v>61.8</v>
      </c>
      <c r="J32" s="539"/>
    </row>
    <row r="33" spans="1:21">
      <c r="A33" s="14"/>
      <c r="B33" s="151" t="s">
        <v>830</v>
      </c>
      <c r="C33" s="151">
        <f>ROUND((E32+G32+I32)/3,2)</f>
        <v>63.06</v>
      </c>
      <c r="D33" s="14"/>
      <c r="E33" s="14"/>
      <c r="F33" s="14"/>
      <c r="G33" s="14"/>
      <c r="H33" s="14"/>
      <c r="I33" s="14"/>
      <c r="J33" s="14"/>
      <c r="O33">
        <v>51.01</v>
      </c>
    </row>
    <row r="34" spans="1:21">
      <c r="A34" s="14"/>
      <c r="D34" s="14"/>
      <c r="E34" s="14"/>
      <c r="F34" s="14"/>
      <c r="G34" s="14"/>
      <c r="H34" s="14"/>
      <c r="I34" s="14"/>
      <c r="J34" s="14"/>
      <c r="O34">
        <f>O33/12</f>
        <v>4.2508333333333335</v>
      </c>
    </row>
    <row r="35" spans="1:21">
      <c r="A35" s="14"/>
      <c r="B35" s="173"/>
      <c r="C35" s="173"/>
      <c r="D35" s="14"/>
      <c r="E35" s="14">
        <f>ROUND(POWER(100,COUNT(F6:F30))/PRODUCT(F6:F30),4)</f>
        <v>1.0019</v>
      </c>
      <c r="F35" s="14"/>
      <c r="G35" s="14">
        <f>ROUND(POWER(100,COUNT(H6:H30))/PRODUCT(H6:H30),4)</f>
        <v>0.98250000000000004</v>
      </c>
      <c r="H35" s="14"/>
      <c r="I35" s="14">
        <f>ROUND(POWER(100,COUNT(J6:J30))/PRODUCT(J6:J30),4)</f>
        <v>1.0754999999999999</v>
      </c>
      <c r="J35" s="14"/>
      <c r="L35">
        <f>G31/I31</f>
        <v>1.1341802993386705</v>
      </c>
    </row>
    <row r="36" spans="1:21">
      <c r="A36" s="14"/>
      <c r="B36" s="174"/>
      <c r="C36" s="175"/>
      <c r="D36" s="14"/>
      <c r="E36" s="14">
        <f>E31*E35</f>
        <v>63.340117999999997</v>
      </c>
      <c r="F36" s="14"/>
      <c r="G36" s="14">
        <f>G31*G35</f>
        <v>64.029525000000007</v>
      </c>
      <c r="H36" s="14"/>
      <c r="I36" s="21">
        <f>I31*I35</f>
        <v>61.79822999999999</v>
      </c>
      <c r="J36" s="14"/>
      <c r="L36">
        <f>E32/I32</f>
        <v>1.0249190938511328</v>
      </c>
    </row>
    <row r="37" spans="1:21">
      <c r="B37" s="172" t="s">
        <v>890</v>
      </c>
      <c r="C37" s="171">
        <f>C33+C34+C35+C36</f>
        <v>63.06</v>
      </c>
      <c r="M37" t="s">
        <v>1207</v>
      </c>
      <c r="O37" t="s">
        <v>1121</v>
      </c>
      <c r="Q37" t="s">
        <v>142</v>
      </c>
      <c r="T37">
        <f>S38-S39</f>
        <v>-1.2199999999999989</v>
      </c>
      <c r="U37">
        <f>T37/S38</f>
        <v>-1.9346653980336168E-2</v>
      </c>
    </row>
    <row r="38" spans="1:21">
      <c r="M38" s="210" t="s">
        <v>140</v>
      </c>
      <c r="N38" s="210">
        <v>1</v>
      </c>
      <c r="O38" s="215">
        <f>房源表!F4</f>
        <v>84.73</v>
      </c>
      <c r="P38" s="210">
        <v>1</v>
      </c>
      <c r="Q38" s="210" t="str">
        <f>房源表!I4</f>
        <v>东西</v>
      </c>
      <c r="R38" s="210">
        <v>1</v>
      </c>
      <c r="S38" s="210">
        <f>C33</f>
        <v>63.06</v>
      </c>
    </row>
    <row r="39" spans="1:21">
      <c r="M39" s="210" t="s">
        <v>884</v>
      </c>
      <c r="N39" s="210">
        <v>0.99</v>
      </c>
      <c r="O39" s="215">
        <f>房源表!F3</f>
        <v>64.52</v>
      </c>
      <c r="P39" s="210">
        <v>1.04</v>
      </c>
      <c r="Q39" s="210" t="str">
        <f>房源表!I3</f>
        <v>东</v>
      </c>
      <c r="R39" s="210">
        <v>0.99</v>
      </c>
      <c r="S39" s="210">
        <f>ROUND(S38*N39*P39*R39,2)</f>
        <v>64.28</v>
      </c>
    </row>
    <row r="40" spans="1:21">
      <c r="C40">
        <v>2021</v>
      </c>
      <c r="E40">
        <v>2009</v>
      </c>
      <c r="G40">
        <v>2009</v>
      </c>
      <c r="I40">
        <v>2015</v>
      </c>
    </row>
    <row r="41" spans="1:21">
      <c r="C41">
        <f>1-(2024-C40)/60</f>
        <v>0.95</v>
      </c>
      <c r="E41">
        <f>1-(2024-E40)/60</f>
        <v>0.75</v>
      </c>
      <c r="G41">
        <f>1-(2024-G40)/60</f>
        <v>0.75</v>
      </c>
      <c r="I41">
        <f>1-(2024-I40)/60</f>
        <v>0.85</v>
      </c>
    </row>
    <row r="44" spans="1:21">
      <c r="E44" t="s">
        <v>885</v>
      </c>
      <c r="F44" t="s">
        <v>886</v>
      </c>
      <c r="G44" t="s">
        <v>887</v>
      </c>
      <c r="H44" t="s">
        <v>888</v>
      </c>
    </row>
    <row r="45" spans="1:21">
      <c r="E45">
        <v>94</v>
      </c>
      <c r="F45">
        <v>96</v>
      </c>
      <c r="G45">
        <v>98</v>
      </c>
      <c r="H45">
        <v>100</v>
      </c>
    </row>
    <row r="47" spans="1:21">
      <c r="E47" s="209" t="s">
        <v>1185</v>
      </c>
      <c r="F47" s="209" t="s">
        <v>1186</v>
      </c>
      <c r="G47" s="209" t="s">
        <v>881</v>
      </c>
      <c r="H47" s="209" t="s">
        <v>1132</v>
      </c>
      <c r="I47" s="209" t="s">
        <v>1133</v>
      </c>
      <c r="J47" s="209" t="s">
        <v>1134</v>
      </c>
    </row>
    <row r="48" spans="1:21">
      <c r="E48">
        <v>102</v>
      </c>
      <c r="F48">
        <v>101</v>
      </c>
      <c r="G48">
        <v>100</v>
      </c>
      <c r="H48">
        <v>99</v>
      </c>
      <c r="I48">
        <v>98</v>
      </c>
      <c r="J48">
        <v>97</v>
      </c>
    </row>
    <row r="50" spans="2:11">
      <c r="B50" t="s">
        <v>1135</v>
      </c>
      <c r="C50" t="s">
        <v>1136</v>
      </c>
      <c r="D50" t="s">
        <v>1137</v>
      </c>
      <c r="E50" t="s">
        <v>1138</v>
      </c>
      <c r="F50" t="s">
        <v>1139</v>
      </c>
      <c r="G50" t="s">
        <v>1140</v>
      </c>
      <c r="H50" t="s">
        <v>1141</v>
      </c>
      <c r="I50" t="s">
        <v>1142</v>
      </c>
      <c r="J50" t="s">
        <v>1143</v>
      </c>
      <c r="K50" t="s">
        <v>1144</v>
      </c>
    </row>
    <row r="51" spans="2:11">
      <c r="B51">
        <v>104</v>
      </c>
      <c r="C51">
        <v>103</v>
      </c>
      <c r="D51">
        <v>102</v>
      </c>
      <c r="E51">
        <v>101</v>
      </c>
      <c r="F51">
        <v>100</v>
      </c>
      <c r="G51">
        <v>99</v>
      </c>
      <c r="H51">
        <v>98</v>
      </c>
      <c r="I51">
        <v>97</v>
      </c>
      <c r="J51">
        <v>96</v>
      </c>
      <c r="K51">
        <v>95</v>
      </c>
    </row>
  </sheetData>
  <mergeCells count="31">
    <mergeCell ref="I32:J32"/>
    <mergeCell ref="I31:J31"/>
    <mergeCell ref="A3:B3"/>
    <mergeCell ref="I4:J4"/>
    <mergeCell ref="A32:B32"/>
    <mergeCell ref="C32:D32"/>
    <mergeCell ref="E32:F32"/>
    <mergeCell ref="G32:H32"/>
    <mergeCell ref="C31:D31"/>
    <mergeCell ref="A31:B31"/>
    <mergeCell ref="I5:J5"/>
    <mergeCell ref="I3:J3"/>
    <mergeCell ref="G5:H5"/>
    <mergeCell ref="C4:D4"/>
    <mergeCell ref="E4:F4"/>
    <mergeCell ref="A1:J1"/>
    <mergeCell ref="E31:F31"/>
    <mergeCell ref="G31:H31"/>
    <mergeCell ref="A6:B6"/>
    <mergeCell ref="A7:B7"/>
    <mergeCell ref="A8:A17"/>
    <mergeCell ref="G4:H4"/>
    <mergeCell ref="A18:A26"/>
    <mergeCell ref="C3:D3"/>
    <mergeCell ref="E3:F3"/>
    <mergeCell ref="G3:H3"/>
    <mergeCell ref="A27:A29"/>
    <mergeCell ref="A5:B5"/>
    <mergeCell ref="C5:D5"/>
    <mergeCell ref="E5:F5"/>
    <mergeCell ref="A4:B4"/>
  </mergeCells>
  <phoneticPr fontId="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9769-7B70-449F-851F-3607D2806824}">
  <dimension ref="A2:K14"/>
  <sheetViews>
    <sheetView topLeftCell="A7" workbookViewId="0">
      <selection activeCell="B10" sqref="B10"/>
    </sheetView>
  </sheetViews>
  <sheetFormatPr defaultRowHeight="14.25"/>
  <cols>
    <col min="1" max="1" width="32.125" style="519" customWidth="1"/>
    <col min="2" max="2" width="26.25" style="519" customWidth="1"/>
    <col min="3" max="3" width="17.875" style="519" customWidth="1"/>
    <col min="4" max="4" width="11.5" style="519" customWidth="1"/>
    <col min="5" max="5" width="16.75" style="519" customWidth="1"/>
    <col min="6" max="6" width="9" style="519"/>
    <col min="7" max="7" width="15.375" style="519" customWidth="1"/>
    <col min="8" max="8" width="11.125" style="519" bestFit="1" customWidth="1"/>
    <col min="9" max="9" width="15.875" style="519" customWidth="1"/>
    <col min="10" max="10" width="13.625" style="519" customWidth="1"/>
    <col min="11" max="16384" width="9" style="519"/>
  </cols>
  <sheetData>
    <row r="2" spans="1:11" ht="28.5">
      <c r="B2" s="519" t="s">
        <v>1212</v>
      </c>
      <c r="C2" s="519" t="s">
        <v>1213</v>
      </c>
      <c r="D2" s="519" t="s">
        <v>1210</v>
      </c>
      <c r="E2" s="519" t="s">
        <v>1214</v>
      </c>
      <c r="F2" s="519" t="s">
        <v>1217</v>
      </c>
      <c r="G2" s="519" t="s">
        <v>1219</v>
      </c>
      <c r="H2" s="519" t="s">
        <v>1226</v>
      </c>
      <c r="I2" s="519" t="s">
        <v>1221</v>
      </c>
    </row>
    <row r="3" spans="1:11" ht="57">
      <c r="A3" s="519" t="s">
        <v>1211</v>
      </c>
      <c r="B3" s="520" t="s">
        <v>1209</v>
      </c>
      <c r="C3" s="519" t="s">
        <v>1208</v>
      </c>
      <c r="D3" s="519">
        <v>26024.34</v>
      </c>
      <c r="E3" s="519" t="s">
        <v>1215</v>
      </c>
      <c r="F3" s="519" t="s">
        <v>1218</v>
      </c>
      <c r="G3" s="519">
        <v>66171.578999999998</v>
      </c>
      <c r="H3" s="521">
        <v>44483</v>
      </c>
      <c r="I3" s="519" t="s">
        <v>1216</v>
      </c>
    </row>
    <row r="4" spans="1:11" ht="71.25">
      <c r="B4" s="522" t="s">
        <v>1222</v>
      </c>
      <c r="C4" s="519" t="s">
        <v>1220</v>
      </c>
      <c r="H4" s="521">
        <v>44406</v>
      </c>
    </row>
    <row r="5" spans="1:11" ht="85.5">
      <c r="B5" s="519" t="s">
        <v>1223</v>
      </c>
      <c r="D5" s="519" t="s">
        <v>1224</v>
      </c>
      <c r="E5" s="519" t="s">
        <v>1215</v>
      </c>
      <c r="F5" s="519" t="s">
        <v>1227</v>
      </c>
      <c r="G5" s="519" t="s">
        <v>1234</v>
      </c>
      <c r="H5" s="521">
        <v>44483</v>
      </c>
      <c r="I5" s="519" t="s">
        <v>1225</v>
      </c>
      <c r="J5" s="519" t="s">
        <v>1228</v>
      </c>
      <c r="K5" s="519" t="s">
        <v>1229</v>
      </c>
    </row>
    <row r="6" spans="1:11" ht="28.5">
      <c r="B6" s="519" t="s">
        <v>1231</v>
      </c>
      <c r="H6" s="521"/>
      <c r="I6" s="519" t="s">
        <v>1232</v>
      </c>
    </row>
    <row r="7" spans="1:11" ht="42.75">
      <c r="B7" s="519" t="s">
        <v>1230</v>
      </c>
      <c r="G7" s="519" t="s">
        <v>1233</v>
      </c>
      <c r="H7" s="521">
        <v>44533</v>
      </c>
      <c r="I7" s="519" t="s">
        <v>1236</v>
      </c>
      <c r="J7" s="519">
        <v>80171.820600000006</v>
      </c>
    </row>
    <row r="8" spans="1:11" ht="42.75">
      <c r="B8" s="519" t="s">
        <v>1235</v>
      </c>
      <c r="G8" s="519" t="s">
        <v>1237</v>
      </c>
      <c r="J8" s="519">
        <v>80455.200500000006</v>
      </c>
    </row>
    <row r="9" spans="1:11" ht="99.75">
      <c r="B9" s="519" t="s">
        <v>1238</v>
      </c>
      <c r="C9" s="519" t="s">
        <v>1239</v>
      </c>
      <c r="D9" s="519">
        <v>26024.34</v>
      </c>
      <c r="G9" s="519">
        <v>66171.578999999998</v>
      </c>
    </row>
    <row r="10" spans="1:11" ht="57">
      <c r="B10" s="519" t="s">
        <v>1240</v>
      </c>
      <c r="C10" s="519" t="s">
        <v>1241</v>
      </c>
    </row>
    <row r="11" spans="1:11" ht="42.75">
      <c r="B11" s="519" t="s">
        <v>1242</v>
      </c>
      <c r="C11" s="519" t="s">
        <v>1243</v>
      </c>
    </row>
    <row r="12" spans="1:11" ht="28.5">
      <c r="B12" s="519" t="s">
        <v>1244</v>
      </c>
    </row>
    <row r="13" spans="1:11" ht="28.5">
      <c r="B13" s="519" t="s">
        <v>1245</v>
      </c>
    </row>
    <row r="14" spans="1:11" ht="28.5">
      <c r="B14" s="519" t="s">
        <v>1246</v>
      </c>
      <c r="C14" s="519" t="s">
        <v>1247</v>
      </c>
      <c r="I14" s="519" t="s">
        <v>1248</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O51"/>
  <sheetViews>
    <sheetView topLeftCell="A2" zoomScale="90" zoomScaleNormal="90" workbookViewId="0">
      <selection activeCell="D38" sqref="D38"/>
    </sheetView>
  </sheetViews>
  <sheetFormatPr defaultColWidth="9" defaultRowHeight="14.25"/>
  <cols>
    <col min="1" max="1" width="17.625" style="44" customWidth="1"/>
    <col min="2" max="2" width="19.375" style="44" customWidth="1"/>
    <col min="3" max="3" width="16.125" style="44" hidden="1" customWidth="1"/>
    <col min="4" max="4" width="19.375" style="44" customWidth="1"/>
    <col min="5" max="5" width="8" style="44" customWidth="1"/>
    <col min="6" max="6" width="18.125" style="136" hidden="1" customWidth="1"/>
    <col min="7" max="7" width="20.5" style="23" customWidth="1"/>
    <col min="8" max="8" width="5.875" style="44" customWidth="1"/>
    <col min="9" max="9" width="10.875" style="44" customWidth="1"/>
    <col min="10" max="10" width="16.625" style="44" customWidth="1"/>
    <col min="11" max="11" width="3.375" style="44" hidden="1" customWidth="1"/>
    <col min="12" max="12" width="10.875" style="44" customWidth="1"/>
    <col min="13" max="16384" width="9" style="44"/>
  </cols>
  <sheetData>
    <row r="1" spans="1:15">
      <c r="B1" s="141" t="s">
        <v>49</v>
      </c>
      <c r="C1" s="141"/>
      <c r="D1" s="142" t="s">
        <v>128</v>
      </c>
      <c r="F1" s="136">
        <v>12</v>
      </c>
    </row>
    <row r="2" spans="1:15">
      <c r="B2" s="121" t="s">
        <v>50</v>
      </c>
      <c r="C2" s="81"/>
      <c r="D2" s="82"/>
      <c r="E2" s="23"/>
    </row>
    <row r="3" spans="1:15">
      <c r="A3" s="57" t="s">
        <v>133</v>
      </c>
      <c r="B3" s="24" t="s">
        <v>51</v>
      </c>
      <c r="C3" s="75" t="s">
        <v>52</v>
      </c>
      <c r="D3" s="75" t="s">
        <v>94</v>
      </c>
      <c r="E3" s="75" t="s">
        <v>132</v>
      </c>
      <c r="F3" s="154" t="s">
        <v>831</v>
      </c>
      <c r="G3" s="129" t="s">
        <v>827</v>
      </c>
    </row>
    <row r="4" spans="1:15" ht="15">
      <c r="A4" s="544" t="s">
        <v>900</v>
      </c>
      <c r="B4" s="77"/>
      <c r="C4" s="32">
        <v>2</v>
      </c>
      <c r="D4" s="63" t="s">
        <v>175</v>
      </c>
      <c r="E4" s="546">
        <v>2</v>
      </c>
      <c r="F4" s="162">
        <f>G4-$N$7-N8</f>
        <v>83.6</v>
      </c>
      <c r="G4" s="546">
        <f>ROUND(AVERAGE(D5),2)</f>
        <v>89</v>
      </c>
      <c r="H4" s="53"/>
      <c r="J4" s="156" t="str">
        <f>G3</f>
        <v>含物业费和取暖费</v>
      </c>
    </row>
    <row r="5" spans="1:15">
      <c r="A5" s="545"/>
      <c r="B5" s="77">
        <v>44896</v>
      </c>
      <c r="C5" s="32">
        <v>3</v>
      </c>
      <c r="D5" s="63">
        <f>中指数据!M23</f>
        <v>89</v>
      </c>
      <c r="E5" s="547"/>
      <c r="F5" s="162"/>
      <c r="G5" s="547"/>
      <c r="H5" s="53"/>
      <c r="I5" s="54" t="s">
        <v>832</v>
      </c>
      <c r="J5" s="146" t="s">
        <v>53</v>
      </c>
      <c r="K5" s="57" t="s">
        <v>54</v>
      </c>
      <c r="L5" s="57" t="s">
        <v>55</v>
      </c>
    </row>
    <row r="6" spans="1:15">
      <c r="A6" s="544" t="s">
        <v>901</v>
      </c>
      <c r="B6" s="77">
        <v>44927</v>
      </c>
      <c r="C6" s="32">
        <v>1</v>
      </c>
      <c r="D6" s="63">
        <f>中指数据!L23</f>
        <v>89.06</v>
      </c>
      <c r="E6" s="546">
        <v>3</v>
      </c>
      <c r="F6" s="162" t="e">
        <f>#REF!-$N$7-N8</f>
        <v>#REF!</v>
      </c>
      <c r="G6" s="546">
        <f>ROUND(AVERAGE(D6:D8),2)</f>
        <v>88.16</v>
      </c>
      <c r="H6" s="53"/>
      <c r="I6" s="56" t="s">
        <v>56</v>
      </c>
      <c r="J6" s="149">
        <f>G17</f>
        <v>86</v>
      </c>
      <c r="K6" s="64"/>
      <c r="L6" s="548" t="e">
        <f>ROUND(AVERAGE(J6:J8),2)</f>
        <v>#REF!</v>
      </c>
      <c r="M6" s="29" t="s">
        <v>889</v>
      </c>
      <c r="N6" s="44" t="e">
        <f>ROUND((L6-N7-N8)/(1+5%)*2.5%,2)</f>
        <v>#REF!</v>
      </c>
    </row>
    <row r="7" spans="1:15" ht="15" customHeight="1">
      <c r="A7" s="553"/>
      <c r="B7" s="77">
        <v>44958</v>
      </c>
      <c r="C7" s="32">
        <v>1</v>
      </c>
      <c r="D7" s="63">
        <f>中指数据!K23</f>
        <v>87.94</v>
      </c>
      <c r="E7" s="552"/>
      <c r="F7" s="162"/>
      <c r="G7" s="552"/>
      <c r="H7" s="53"/>
      <c r="I7" s="56" t="s">
        <v>57</v>
      </c>
      <c r="J7" s="63" t="s">
        <v>175</v>
      </c>
      <c r="K7" s="64"/>
      <c r="L7" s="549"/>
      <c r="M7" s="134" t="s">
        <v>91</v>
      </c>
      <c r="N7" s="135">
        <v>2.9</v>
      </c>
      <c r="O7" s="29"/>
    </row>
    <row r="8" spans="1:15">
      <c r="A8" s="545"/>
      <c r="B8" s="77">
        <v>44986</v>
      </c>
      <c r="C8" s="32">
        <v>1</v>
      </c>
      <c r="D8" s="63">
        <f>中指数据!J23</f>
        <v>87.49</v>
      </c>
      <c r="E8" s="547"/>
      <c r="F8" s="162"/>
      <c r="G8" s="547"/>
      <c r="H8" s="53"/>
      <c r="I8" s="56" t="s">
        <v>58</v>
      </c>
      <c r="J8" s="150" t="e">
        <f>G50</f>
        <v>#REF!</v>
      </c>
      <c r="K8" s="64"/>
      <c r="L8" s="549"/>
      <c r="M8" s="134" t="s">
        <v>135</v>
      </c>
      <c r="N8" s="135">
        <f>30/12</f>
        <v>2.5</v>
      </c>
      <c r="O8" s="44" t="s">
        <v>655</v>
      </c>
    </row>
    <row r="9" spans="1:15" ht="15">
      <c r="A9" s="544" t="s">
        <v>902</v>
      </c>
      <c r="B9" s="77">
        <v>45017</v>
      </c>
      <c r="C9" s="32">
        <v>2</v>
      </c>
      <c r="D9" s="63">
        <f>中指数据!I23</f>
        <v>89.09</v>
      </c>
      <c r="E9" s="546">
        <v>5</v>
      </c>
      <c r="F9" s="162">
        <f>G6-N7-N8</f>
        <v>82.759999999999991</v>
      </c>
      <c r="G9" s="546">
        <f>ROUND(AVERAGE(D9:D11),2)</f>
        <v>88.52</v>
      </c>
      <c r="H9" s="53"/>
      <c r="J9" s="156" t="s">
        <v>839</v>
      </c>
      <c r="L9" s="157" t="e">
        <f>L6-N7-N8-N6</f>
        <v>#REF!</v>
      </c>
    </row>
    <row r="10" spans="1:15" ht="15" customHeight="1">
      <c r="A10" s="553"/>
      <c r="B10" s="77">
        <v>45047</v>
      </c>
      <c r="C10" s="32">
        <v>3</v>
      </c>
      <c r="D10" s="63">
        <f>中指数据!H23</f>
        <v>87.35</v>
      </c>
      <c r="E10" s="552"/>
      <c r="F10" s="162"/>
      <c r="G10" s="552"/>
      <c r="H10" s="53"/>
    </row>
    <row r="11" spans="1:15">
      <c r="A11" s="545"/>
      <c r="B11" s="77">
        <v>45078</v>
      </c>
      <c r="C11" s="32">
        <v>2</v>
      </c>
      <c r="D11" s="63">
        <f>中指数据!G23</f>
        <v>89.11</v>
      </c>
      <c r="E11" s="547"/>
      <c r="F11" s="162"/>
      <c r="G11" s="547"/>
      <c r="H11" s="53"/>
    </row>
    <row r="12" spans="1:15">
      <c r="A12" s="544" t="s">
        <v>903</v>
      </c>
      <c r="B12" s="77">
        <v>45108</v>
      </c>
      <c r="C12" s="32">
        <v>2</v>
      </c>
      <c r="D12" s="63">
        <f>中指数据!F23</f>
        <v>86.84</v>
      </c>
      <c r="E12" s="546">
        <v>4</v>
      </c>
      <c r="F12" s="162">
        <f>G9-N7-N8</f>
        <v>83.11999999999999</v>
      </c>
      <c r="G12" s="546">
        <f>ROUND(AVERAGE(D12:D14),2)</f>
        <v>83.27</v>
      </c>
      <c r="H12" s="53"/>
    </row>
    <row r="13" spans="1:15" ht="15" customHeight="1">
      <c r="A13" s="553"/>
      <c r="B13" s="77">
        <v>45139</v>
      </c>
      <c r="C13" s="32">
        <v>3</v>
      </c>
      <c r="D13" s="63">
        <f>中指数据!E23</f>
        <v>82.83</v>
      </c>
      <c r="E13" s="552"/>
      <c r="F13" s="162"/>
      <c r="G13" s="552"/>
      <c r="H13" s="53"/>
    </row>
    <row r="14" spans="1:15">
      <c r="A14" s="545"/>
      <c r="B14" s="77">
        <v>45170</v>
      </c>
      <c r="C14" s="32">
        <v>2</v>
      </c>
      <c r="D14" s="63">
        <f>中指数据!D23</f>
        <v>80.13</v>
      </c>
      <c r="E14" s="547"/>
      <c r="F14" s="162"/>
      <c r="G14" s="547"/>
      <c r="H14" s="53"/>
    </row>
    <row r="15" spans="1:15">
      <c r="A15" s="544" t="s">
        <v>904</v>
      </c>
      <c r="B15" s="77">
        <v>45200</v>
      </c>
      <c r="C15" s="76">
        <v>1</v>
      </c>
      <c r="D15" s="66">
        <f>中指数据!C23</f>
        <v>79.5</v>
      </c>
      <c r="E15" s="546">
        <v>2</v>
      </c>
      <c r="F15" s="120">
        <f>G12-N7-N8</f>
        <v>77.86999999999999</v>
      </c>
      <c r="G15" s="546">
        <f>ROUND(AVERAGE(D15:D16),2)</f>
        <v>81.069999999999993</v>
      </c>
      <c r="H15" s="53"/>
    </row>
    <row r="16" spans="1:15">
      <c r="A16" s="545"/>
      <c r="B16" s="77">
        <v>45231</v>
      </c>
      <c r="C16" s="170"/>
      <c r="D16" s="63">
        <f>中指数据!B23</f>
        <v>82.64</v>
      </c>
      <c r="E16" s="547"/>
      <c r="F16" s="120"/>
      <c r="G16" s="547"/>
      <c r="H16" s="53"/>
    </row>
    <row r="17" spans="1:8">
      <c r="A17" s="78" t="s">
        <v>131</v>
      </c>
      <c r="B17" s="79"/>
      <c r="C17" s="79"/>
      <c r="D17" s="79"/>
      <c r="E17" s="80"/>
      <c r="F17" s="131" t="e">
        <f>ROUND(AVERAGE(F4:F15),2)</f>
        <v>#REF!</v>
      </c>
      <c r="G17" s="130">
        <f>ROUND(AVERAGE(G4:G16),2)</f>
        <v>86</v>
      </c>
      <c r="H17" s="42"/>
    </row>
    <row r="19" spans="1:8" hidden="1">
      <c r="B19" s="143" t="s">
        <v>59</v>
      </c>
      <c r="C19" s="144"/>
      <c r="D19" s="145" t="s">
        <v>128</v>
      </c>
    </row>
    <row r="20" spans="1:8" hidden="1">
      <c r="A20" s="57" t="s">
        <v>133</v>
      </c>
      <c r="B20" s="24" t="s">
        <v>51</v>
      </c>
      <c r="C20" s="57" t="s">
        <v>61</v>
      </c>
      <c r="D20" s="28" t="s">
        <v>826</v>
      </c>
      <c r="E20" s="57" t="str">
        <f>E3</f>
        <v>样本数量</v>
      </c>
      <c r="F20" s="154" t="str">
        <f>F3</f>
        <v>不含物业费、取暖费</v>
      </c>
      <c r="G20" s="129" t="str">
        <f>G3</f>
        <v>含物业费和取暖费</v>
      </c>
    </row>
    <row r="21" spans="1:8" hidden="1">
      <c r="A21" s="554" t="s">
        <v>838</v>
      </c>
      <c r="B21" s="77">
        <v>44470</v>
      </c>
      <c r="C21" s="57"/>
      <c r="D21" s="27"/>
      <c r="E21" s="549"/>
      <c r="F21" s="162"/>
      <c r="G21" s="549"/>
      <c r="H21" s="53"/>
    </row>
    <row r="22" spans="1:8" hidden="1">
      <c r="A22" s="554"/>
      <c r="B22" s="77">
        <v>44501</v>
      </c>
      <c r="C22" s="57"/>
      <c r="D22" s="27"/>
      <c r="E22" s="549"/>
      <c r="F22" s="162"/>
      <c r="G22" s="549"/>
      <c r="H22" s="53"/>
    </row>
    <row r="23" spans="1:8" hidden="1">
      <c r="A23" s="554"/>
      <c r="B23" s="77">
        <v>44531</v>
      </c>
      <c r="C23" s="57"/>
      <c r="D23" s="27"/>
      <c r="E23" s="549"/>
      <c r="F23" s="162"/>
      <c r="G23" s="549"/>
      <c r="H23" s="53"/>
    </row>
    <row r="24" spans="1:8" ht="15" hidden="1" customHeight="1">
      <c r="A24" s="554" t="s">
        <v>837</v>
      </c>
      <c r="B24" s="77">
        <v>44562</v>
      </c>
      <c r="C24" s="57"/>
      <c r="D24" s="27"/>
      <c r="E24" s="549"/>
      <c r="F24" s="162"/>
      <c r="G24" s="549"/>
      <c r="H24" s="53"/>
    </row>
    <row r="25" spans="1:8" hidden="1">
      <c r="A25" s="554"/>
      <c r="B25" s="77">
        <v>44593</v>
      </c>
      <c r="C25" s="57"/>
      <c r="D25" s="27"/>
      <c r="E25" s="549"/>
      <c r="F25" s="162"/>
      <c r="G25" s="549"/>
      <c r="H25" s="53"/>
    </row>
    <row r="26" spans="1:8" hidden="1">
      <c r="A26" s="554"/>
      <c r="B26" s="77">
        <v>44621</v>
      </c>
      <c r="C26" s="57"/>
      <c r="D26" s="27"/>
      <c r="E26" s="549"/>
      <c r="F26" s="162"/>
      <c r="G26" s="549"/>
      <c r="H26" s="53"/>
    </row>
    <row r="27" spans="1:8" ht="15" hidden="1" customHeight="1">
      <c r="A27" s="554" t="s">
        <v>863</v>
      </c>
      <c r="B27" s="77">
        <v>44652</v>
      </c>
      <c r="C27" s="57"/>
      <c r="D27" s="27"/>
      <c r="E27" s="549"/>
      <c r="F27" s="162"/>
      <c r="G27" s="549"/>
      <c r="H27" s="53"/>
    </row>
    <row r="28" spans="1:8" hidden="1">
      <c r="A28" s="554"/>
      <c r="B28" s="77">
        <v>44682</v>
      </c>
      <c r="C28" s="57"/>
      <c r="D28" s="27"/>
      <c r="E28" s="549"/>
      <c r="F28" s="162"/>
      <c r="G28" s="549"/>
      <c r="H28" s="53"/>
    </row>
    <row r="29" spans="1:8" hidden="1">
      <c r="A29" s="554"/>
      <c r="B29" s="77">
        <v>44713</v>
      </c>
      <c r="C29" s="57"/>
      <c r="D29" s="27"/>
      <c r="E29" s="549"/>
      <c r="F29" s="162"/>
      <c r="G29" s="549"/>
      <c r="H29" s="53"/>
    </row>
    <row r="30" spans="1:8" ht="15" hidden="1" customHeight="1">
      <c r="A30" s="554" t="s">
        <v>864</v>
      </c>
      <c r="B30" s="77">
        <v>44743</v>
      </c>
      <c r="C30" s="57"/>
      <c r="D30" s="27"/>
      <c r="E30" s="549"/>
      <c r="F30" s="162"/>
      <c r="G30" s="549"/>
      <c r="H30" s="53"/>
    </row>
    <row r="31" spans="1:8" hidden="1">
      <c r="A31" s="554"/>
      <c r="B31" s="77">
        <v>44774</v>
      </c>
      <c r="C31" s="57"/>
      <c r="D31" s="27"/>
      <c r="E31" s="549"/>
      <c r="F31" s="162"/>
      <c r="G31" s="549"/>
      <c r="H31" s="53"/>
    </row>
    <row r="32" spans="1:8" hidden="1">
      <c r="A32" s="554"/>
      <c r="B32" s="77">
        <v>44805</v>
      </c>
      <c r="C32" s="57"/>
      <c r="D32" s="27"/>
      <c r="E32" s="549"/>
      <c r="F32" s="120"/>
      <c r="G32" s="549"/>
      <c r="H32" s="53"/>
    </row>
    <row r="33" spans="1:8" hidden="1">
      <c r="A33" s="83" t="str">
        <f>A17</f>
        <v>平均月租金（元/平方米/月）</v>
      </c>
      <c r="B33" s="84"/>
      <c r="C33" s="84"/>
      <c r="D33" s="84"/>
      <c r="E33" s="65"/>
      <c r="F33" s="131"/>
      <c r="G33" s="130"/>
      <c r="H33" s="42"/>
    </row>
    <row r="35" spans="1:8">
      <c r="B35" s="143" t="s">
        <v>62</v>
      </c>
      <c r="C35" s="144"/>
      <c r="D35" s="145" t="s">
        <v>129</v>
      </c>
      <c r="H35" s="71"/>
    </row>
    <row r="36" spans="1:8">
      <c r="A36" s="57" t="s">
        <v>133</v>
      </c>
      <c r="B36" s="24" t="s">
        <v>51</v>
      </c>
      <c r="C36" s="57" t="s">
        <v>61</v>
      </c>
      <c r="D36" s="28" t="s">
        <v>826</v>
      </c>
      <c r="E36" s="57" t="str">
        <f>E3</f>
        <v>样本数量</v>
      </c>
      <c r="F36" s="139" t="str">
        <f>F20</f>
        <v>不含物业费、取暖费</v>
      </c>
      <c r="G36" s="129" t="str">
        <f>G20</f>
        <v>含物业费和取暖费</v>
      </c>
      <c r="H36" s="152"/>
    </row>
    <row r="37" spans="1:8">
      <c r="A37" s="544" t="s">
        <v>900</v>
      </c>
      <c r="B37" s="77"/>
      <c r="C37" s="32">
        <v>2</v>
      </c>
      <c r="D37" s="63" t="s">
        <v>175</v>
      </c>
      <c r="E37" s="546">
        <v>1</v>
      </c>
      <c r="F37" s="162" t="e">
        <f>G37-$N$7-N41</f>
        <v>#REF!</v>
      </c>
      <c r="G37" s="546" t="e">
        <f>#REF!</f>
        <v>#REF!</v>
      </c>
      <c r="H37" s="550"/>
    </row>
    <row r="38" spans="1:8">
      <c r="A38" s="545"/>
      <c r="B38" s="77">
        <v>44896</v>
      </c>
      <c r="C38" s="32">
        <v>3</v>
      </c>
      <c r="D38" s="63" t="e">
        <f>#REF!</f>
        <v>#REF!</v>
      </c>
      <c r="E38" s="547"/>
      <c r="F38" s="162"/>
      <c r="G38" s="547"/>
      <c r="H38" s="551"/>
    </row>
    <row r="39" spans="1:8">
      <c r="A39" s="544" t="s">
        <v>901</v>
      </c>
      <c r="B39" s="77">
        <v>44927</v>
      </c>
      <c r="C39" s="32">
        <v>1</v>
      </c>
      <c r="D39" s="63" t="e">
        <f>#REF!</f>
        <v>#REF!</v>
      </c>
      <c r="E39" s="546">
        <v>2</v>
      </c>
      <c r="F39" s="162" t="e">
        <f>#REF!-$N$7-N41</f>
        <v>#REF!</v>
      </c>
      <c r="G39" s="546" t="e">
        <f>#REF!</f>
        <v>#REF!</v>
      </c>
      <c r="H39" s="550"/>
    </row>
    <row r="40" spans="1:8" ht="15" customHeight="1">
      <c r="A40" s="553"/>
      <c r="B40" s="77">
        <v>44958</v>
      </c>
      <c r="C40" s="32">
        <v>1</v>
      </c>
      <c r="D40" s="63"/>
      <c r="E40" s="552"/>
      <c r="F40" s="162"/>
      <c r="G40" s="552"/>
      <c r="H40" s="551"/>
    </row>
    <row r="41" spans="1:8">
      <c r="A41" s="545"/>
      <c r="B41" s="77">
        <v>44986</v>
      </c>
      <c r="C41" s="32">
        <v>1</v>
      </c>
      <c r="D41" s="63" t="e">
        <f>#REF!</f>
        <v>#REF!</v>
      </c>
      <c r="E41" s="547"/>
      <c r="F41" s="162"/>
      <c r="G41" s="547"/>
      <c r="H41" s="551"/>
    </row>
    <row r="42" spans="1:8">
      <c r="A42" s="544" t="s">
        <v>902</v>
      </c>
      <c r="B42" s="77">
        <v>45017</v>
      </c>
      <c r="C42" s="32">
        <v>2</v>
      </c>
      <c r="D42" s="63"/>
      <c r="E42" s="546">
        <v>5</v>
      </c>
      <c r="F42" s="162" t="e">
        <f>G39-N40-N41</f>
        <v>#REF!</v>
      </c>
      <c r="G42" s="546" t="e">
        <f>ROUND(#REF!,2)</f>
        <v>#REF!</v>
      </c>
      <c r="H42" s="550"/>
    </row>
    <row r="43" spans="1:8" ht="15" customHeight="1">
      <c r="A43" s="553"/>
      <c r="B43" s="77">
        <v>45047</v>
      </c>
      <c r="C43" s="32">
        <v>3</v>
      </c>
      <c r="D43" s="63" t="e">
        <f>#REF!</f>
        <v>#REF!</v>
      </c>
      <c r="E43" s="552"/>
      <c r="F43" s="162"/>
      <c r="G43" s="552"/>
      <c r="H43" s="551"/>
    </row>
    <row r="44" spans="1:8">
      <c r="A44" s="545"/>
      <c r="B44" s="77">
        <v>45078</v>
      </c>
      <c r="C44" s="32">
        <v>2</v>
      </c>
      <c r="D44" s="63" t="e">
        <f>ROUND(#REF!,2)</f>
        <v>#REF!</v>
      </c>
      <c r="E44" s="547"/>
      <c r="F44" s="162"/>
      <c r="G44" s="547"/>
      <c r="H44" s="551"/>
    </row>
    <row r="45" spans="1:8">
      <c r="A45" s="544" t="s">
        <v>903</v>
      </c>
      <c r="B45" s="77">
        <v>45108</v>
      </c>
      <c r="C45" s="32">
        <v>2</v>
      </c>
      <c r="D45" s="63" t="e">
        <f>#REF!</f>
        <v>#REF!</v>
      </c>
      <c r="E45" s="546">
        <v>2</v>
      </c>
      <c r="F45" s="162" t="e">
        <f>G42-N40-N41</f>
        <v>#REF!</v>
      </c>
      <c r="G45" s="546" t="e">
        <f>ROUND(#REF!,2)</f>
        <v>#REF!</v>
      </c>
      <c r="H45" s="550"/>
    </row>
    <row r="46" spans="1:8" ht="15" customHeight="1">
      <c r="A46" s="553"/>
      <c r="B46" s="77">
        <v>45139</v>
      </c>
      <c r="C46" s="32">
        <v>3</v>
      </c>
      <c r="D46" s="63" t="e">
        <f>#REF!</f>
        <v>#REF!</v>
      </c>
      <c r="E46" s="552"/>
      <c r="F46" s="162"/>
      <c r="G46" s="552"/>
      <c r="H46" s="551"/>
    </row>
    <row r="47" spans="1:8">
      <c r="A47" s="545"/>
      <c r="B47" s="77">
        <v>45170</v>
      </c>
      <c r="C47" s="32">
        <v>2</v>
      </c>
      <c r="D47" s="63" t="e">
        <f>#REF!</f>
        <v>#REF!</v>
      </c>
      <c r="E47" s="547"/>
      <c r="F47" s="162"/>
      <c r="G47" s="547"/>
      <c r="H47" s="551"/>
    </row>
    <row r="48" spans="1:8">
      <c r="A48" s="544" t="s">
        <v>904</v>
      </c>
      <c r="B48" s="77">
        <v>45200</v>
      </c>
      <c r="C48" s="76">
        <v>1</v>
      </c>
      <c r="D48" s="66" t="e">
        <f>#REF!</f>
        <v>#REF!</v>
      </c>
      <c r="E48" s="546">
        <v>0</v>
      </c>
      <c r="F48" s="120" t="e">
        <f>G45-N40-N41</f>
        <v>#REF!</v>
      </c>
      <c r="G48" s="546" t="e">
        <f>#REF!</f>
        <v>#REF!</v>
      </c>
      <c r="H48" s="153"/>
    </row>
    <row r="49" spans="1:8">
      <c r="A49" s="545"/>
      <c r="B49" s="77">
        <v>45231</v>
      </c>
      <c r="C49" s="170"/>
      <c r="D49" s="63"/>
      <c r="E49" s="547"/>
      <c r="F49" s="120"/>
      <c r="G49" s="547"/>
      <c r="H49" s="153"/>
    </row>
    <row r="50" spans="1:8">
      <c r="A50" s="83" t="str">
        <f>A17</f>
        <v>平均月租金（元/平方米/月）</v>
      </c>
      <c r="B50" s="84"/>
      <c r="C50" s="84"/>
      <c r="D50" s="84"/>
      <c r="E50" s="65"/>
      <c r="F50" s="131" t="e">
        <f>ROUND(AVERAGE(F37:F48),2)</f>
        <v>#REF!</v>
      </c>
      <c r="G50" s="155" t="e">
        <f>ROUND(AVERAGE(G37:G49),2)</f>
        <v>#REF!</v>
      </c>
      <c r="H50" s="140"/>
    </row>
    <row r="51" spans="1:8">
      <c r="H51" s="71"/>
    </row>
  </sheetData>
  <mergeCells count="47">
    <mergeCell ref="E30:E32"/>
    <mergeCell ref="G30:G32"/>
    <mergeCell ref="E37:E38"/>
    <mergeCell ref="G37:G38"/>
    <mergeCell ref="G4:G5"/>
    <mergeCell ref="G6:G8"/>
    <mergeCell ref="G9:G11"/>
    <mergeCell ref="E4:E5"/>
    <mergeCell ref="E6:E8"/>
    <mergeCell ref="E9:E11"/>
    <mergeCell ref="A27:A29"/>
    <mergeCell ref="A30:A32"/>
    <mergeCell ref="A37:A38"/>
    <mergeCell ref="A39:A41"/>
    <mergeCell ref="G12:G14"/>
    <mergeCell ref="G15:G16"/>
    <mergeCell ref="E12:E14"/>
    <mergeCell ref="E15:E16"/>
    <mergeCell ref="E39:E41"/>
    <mergeCell ref="G39:G41"/>
    <mergeCell ref="E21:E23"/>
    <mergeCell ref="G21:G23"/>
    <mergeCell ref="E24:E26"/>
    <mergeCell ref="G24:G26"/>
    <mergeCell ref="E27:E29"/>
    <mergeCell ref="G27:G29"/>
    <mergeCell ref="A4:A5"/>
    <mergeCell ref="A6:A8"/>
    <mergeCell ref="A9:A11"/>
    <mergeCell ref="A12:A14"/>
    <mergeCell ref="A15:A16"/>
    <mergeCell ref="A48:A49"/>
    <mergeCell ref="E48:E49"/>
    <mergeCell ref="G48:G49"/>
    <mergeCell ref="L6:L8"/>
    <mergeCell ref="H37:H38"/>
    <mergeCell ref="H39:H41"/>
    <mergeCell ref="H42:H44"/>
    <mergeCell ref="H45:H47"/>
    <mergeCell ref="E42:E44"/>
    <mergeCell ref="G42:G44"/>
    <mergeCell ref="A45:A47"/>
    <mergeCell ref="E45:E47"/>
    <mergeCell ref="G45:G47"/>
    <mergeCell ref="A42:A44"/>
    <mergeCell ref="A21:A23"/>
    <mergeCell ref="A24:A26"/>
  </mergeCells>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N51"/>
  <sheetViews>
    <sheetView zoomScale="90" zoomScaleNormal="90" workbookViewId="0">
      <selection activeCell="G51" sqref="G51"/>
    </sheetView>
  </sheetViews>
  <sheetFormatPr defaultColWidth="9" defaultRowHeight="14.25"/>
  <cols>
    <col min="1" max="1" width="16.625" style="71" customWidth="1"/>
    <col min="2" max="2" width="17.125" style="71" customWidth="1"/>
    <col min="3" max="3" width="3.625" style="71" hidden="1" customWidth="1"/>
    <col min="4" max="4" width="20.875" style="71" customWidth="1"/>
    <col min="5" max="5" width="9.625" style="71" customWidth="1"/>
    <col min="6" max="6" width="21.125" style="71" hidden="1" customWidth="1"/>
    <col min="7" max="7" width="20" style="71" customWidth="1"/>
    <col min="8" max="8" width="4.875" style="71" customWidth="1"/>
    <col min="9" max="9" width="10.5" style="71" customWidth="1"/>
    <col min="10" max="10" width="18.5" style="71" customWidth="1"/>
    <col min="11" max="11" width="3.375" style="71" hidden="1" customWidth="1"/>
    <col min="12" max="12" width="12.125" style="71" customWidth="1"/>
    <col min="13" max="16384" width="9" style="71"/>
  </cols>
  <sheetData>
    <row r="1" spans="1:14">
      <c r="B1" s="141" t="s">
        <v>49</v>
      </c>
      <c r="C1" s="141"/>
      <c r="D1" s="145" t="s">
        <v>128</v>
      </c>
      <c r="F1" s="71">
        <v>12</v>
      </c>
    </row>
    <row r="2" spans="1:14">
      <c r="B2" s="558" t="s">
        <v>50</v>
      </c>
      <c r="C2" s="559" t="e">
        <f>#REF!</f>
        <v>#REF!</v>
      </c>
      <c r="D2" s="82"/>
      <c r="E2" s="136"/>
    </row>
    <row r="3" spans="1:14">
      <c r="A3" s="57" t="s">
        <v>133</v>
      </c>
      <c r="B3" s="24" t="s">
        <v>51</v>
      </c>
      <c r="C3" s="82" t="s">
        <v>52</v>
      </c>
      <c r="D3" s="82" t="s">
        <v>94</v>
      </c>
      <c r="E3" s="82" t="s">
        <v>132</v>
      </c>
      <c r="F3" s="69" t="str">
        <f>林肯公寓!F3</f>
        <v>不含物业费、取暖费</v>
      </c>
      <c r="G3" s="132" t="str">
        <f>林肯公寓!G3</f>
        <v>含物业费和取暖费</v>
      </c>
    </row>
    <row r="4" spans="1:14" ht="15">
      <c r="A4" s="544" t="s">
        <v>900</v>
      </c>
      <c r="B4" s="77"/>
      <c r="C4" s="32">
        <v>2</v>
      </c>
      <c r="D4" s="63" t="s">
        <v>175</v>
      </c>
      <c r="E4" s="546">
        <v>1</v>
      </c>
      <c r="F4" s="162">
        <f>G4-$N$7-N8</f>
        <v>77.23</v>
      </c>
      <c r="G4" s="546">
        <f>ROUND(AVERAGE(D5),2)</f>
        <v>83.33</v>
      </c>
      <c r="H4" s="137"/>
      <c r="J4" s="159" t="str">
        <f>林肯公寓!J4</f>
        <v>含物业费和取暖费</v>
      </c>
    </row>
    <row r="5" spans="1:14">
      <c r="A5" s="545"/>
      <c r="B5" s="77">
        <v>44896</v>
      </c>
      <c r="C5" s="32">
        <v>3</v>
      </c>
      <c r="D5" s="63">
        <f>中指数据!M28</f>
        <v>83.33</v>
      </c>
      <c r="E5" s="547"/>
      <c r="F5" s="162"/>
      <c r="G5" s="547"/>
      <c r="H5" s="137"/>
      <c r="I5" s="69" t="str">
        <f>林肯公寓!I5</f>
        <v>数据来源</v>
      </c>
      <c r="J5" s="146" t="s">
        <v>53</v>
      </c>
      <c r="K5" s="68" t="s">
        <v>54</v>
      </c>
      <c r="L5" s="68" t="s">
        <v>55</v>
      </c>
      <c r="M5" s="29"/>
      <c r="N5" s="44"/>
    </row>
    <row r="6" spans="1:14">
      <c r="A6" s="544" t="s">
        <v>901</v>
      </c>
      <c r="B6" s="77">
        <v>44927</v>
      </c>
      <c r="C6" s="32">
        <v>1</v>
      </c>
      <c r="D6" s="63">
        <f>中指数据!L28</f>
        <v>83.58</v>
      </c>
      <c r="E6" s="546">
        <v>2</v>
      </c>
      <c r="F6" s="162" t="e">
        <f>#REF!-$N$7-N8</f>
        <v>#REF!</v>
      </c>
      <c r="G6" s="546">
        <f>ROUND(AVERAGE(D6:D8),2)</f>
        <v>73.430000000000007</v>
      </c>
      <c r="H6" s="137"/>
      <c r="I6" s="69" t="s">
        <v>56</v>
      </c>
      <c r="J6" s="131">
        <f>G17</f>
        <v>75.47</v>
      </c>
      <c r="K6" s="138"/>
      <c r="L6" s="556" t="e">
        <f>ROUND(AVERAGE(J6:J8),2)</f>
        <v>#REF!</v>
      </c>
      <c r="M6" s="29" t="s">
        <v>889</v>
      </c>
      <c r="N6" s="44" t="e">
        <f>ROUND((L6-N7-N8)/(1+5%)*2.5%,2)</f>
        <v>#REF!</v>
      </c>
    </row>
    <row r="7" spans="1:14" ht="15" customHeight="1">
      <c r="A7" s="553"/>
      <c r="B7" s="77">
        <v>44958</v>
      </c>
      <c r="C7" s="32">
        <v>1</v>
      </c>
      <c r="D7" s="63">
        <f>中指数据!K28</f>
        <v>73.27</v>
      </c>
      <c r="E7" s="552"/>
      <c r="F7" s="162"/>
      <c r="G7" s="552"/>
      <c r="H7" s="137"/>
      <c r="I7" s="69" t="s">
        <v>57</v>
      </c>
      <c r="J7" s="63" t="s">
        <v>175</v>
      </c>
      <c r="K7" s="138"/>
      <c r="L7" s="555"/>
      <c r="M7" s="134" t="s">
        <v>91</v>
      </c>
      <c r="N7" s="135">
        <v>3.6</v>
      </c>
    </row>
    <row r="8" spans="1:14">
      <c r="A8" s="545"/>
      <c r="B8" s="77">
        <v>44986</v>
      </c>
      <c r="C8" s="32">
        <v>1</v>
      </c>
      <c r="D8" s="63">
        <f>中指数据!J28</f>
        <v>63.44</v>
      </c>
      <c r="E8" s="547"/>
      <c r="F8" s="162"/>
      <c r="G8" s="547"/>
      <c r="H8" s="137"/>
      <c r="I8" s="69" t="s">
        <v>58</v>
      </c>
      <c r="J8" s="148" t="e">
        <f>G50</f>
        <v>#REF!</v>
      </c>
      <c r="K8" s="138"/>
      <c r="L8" s="555"/>
      <c r="M8" s="135" t="str">
        <f>林肯公寓!M8</f>
        <v>取暖费</v>
      </c>
      <c r="N8" s="135">
        <f>林肯公寓!N8</f>
        <v>2.5</v>
      </c>
    </row>
    <row r="9" spans="1:14" ht="15">
      <c r="A9" s="544" t="s">
        <v>902</v>
      </c>
      <c r="B9" s="77">
        <v>45017</v>
      </c>
      <c r="C9" s="32">
        <v>2</v>
      </c>
      <c r="D9" s="63" t="str">
        <f>中指数据!I28</f>
        <v>--</v>
      </c>
      <c r="E9" s="546">
        <v>1</v>
      </c>
      <c r="F9" s="162">
        <f>G6-N7-N8</f>
        <v>67.330000000000013</v>
      </c>
      <c r="G9" s="546">
        <f>ROUND(AVERAGE(D9:D11),2)</f>
        <v>64.900000000000006</v>
      </c>
      <c r="H9" s="137"/>
      <c r="J9" s="159" t="str">
        <f>林肯公寓!J9</f>
        <v>不含物业费和供暖费</v>
      </c>
      <c r="L9" s="157" t="e">
        <f>L6-N7-N8-N6</f>
        <v>#REF!</v>
      </c>
    </row>
    <row r="10" spans="1:14" ht="15" customHeight="1">
      <c r="A10" s="553"/>
      <c r="B10" s="77">
        <v>45047</v>
      </c>
      <c r="C10" s="32">
        <v>3</v>
      </c>
      <c r="D10" s="63" t="str">
        <f>中指数据!H28</f>
        <v>--</v>
      </c>
      <c r="E10" s="552"/>
      <c r="F10" s="162"/>
      <c r="G10" s="552"/>
      <c r="H10" s="137"/>
    </row>
    <row r="11" spans="1:14">
      <c r="A11" s="545"/>
      <c r="B11" s="77">
        <v>45078</v>
      </c>
      <c r="C11" s="32">
        <v>2</v>
      </c>
      <c r="D11" s="63">
        <f>中指数据!G28</f>
        <v>64.900000000000006</v>
      </c>
      <c r="E11" s="547"/>
      <c r="F11" s="162"/>
      <c r="G11" s="547"/>
      <c r="H11" s="137"/>
    </row>
    <row r="12" spans="1:14">
      <c r="A12" s="544" t="s">
        <v>903</v>
      </c>
      <c r="B12" s="77">
        <v>45108</v>
      </c>
      <c r="C12" s="32">
        <v>2</v>
      </c>
      <c r="D12" s="63">
        <f>中指数据!F28</f>
        <v>75.599999999999994</v>
      </c>
      <c r="E12" s="546">
        <v>2</v>
      </c>
      <c r="F12" s="162">
        <f>G9-N7-N8</f>
        <v>58.800000000000004</v>
      </c>
      <c r="G12" s="546">
        <f>ROUND(AVERAGE(D12:D14),2)</f>
        <v>77.61</v>
      </c>
      <c r="H12" s="137"/>
    </row>
    <row r="13" spans="1:14" ht="15" customHeight="1">
      <c r="A13" s="553"/>
      <c r="B13" s="77">
        <v>45139</v>
      </c>
      <c r="C13" s="32">
        <v>3</v>
      </c>
      <c r="D13" s="63">
        <f>中指数据!E28</f>
        <v>78.84</v>
      </c>
      <c r="E13" s="552"/>
      <c r="F13" s="162"/>
      <c r="G13" s="552"/>
      <c r="H13" s="137"/>
    </row>
    <row r="14" spans="1:14">
      <c r="A14" s="545"/>
      <c r="B14" s="77">
        <v>45170</v>
      </c>
      <c r="C14" s="32">
        <v>2</v>
      </c>
      <c r="D14" s="63">
        <f>中指数据!D28</f>
        <v>78.38</v>
      </c>
      <c r="E14" s="547"/>
      <c r="F14" s="162"/>
      <c r="G14" s="547"/>
      <c r="H14" s="137"/>
    </row>
    <row r="15" spans="1:14">
      <c r="A15" s="544" t="s">
        <v>904</v>
      </c>
      <c r="B15" s="77">
        <v>45200</v>
      </c>
      <c r="C15" s="76">
        <v>1</v>
      </c>
      <c r="D15" s="66">
        <f>中指数据!C28</f>
        <v>78.44</v>
      </c>
      <c r="E15" s="546">
        <v>2</v>
      </c>
      <c r="F15" s="120">
        <f>G12-N7-N8</f>
        <v>71.510000000000005</v>
      </c>
      <c r="G15" s="546">
        <f>ROUND(AVERAGE(D15:D16),2)</f>
        <v>78.06</v>
      </c>
      <c r="H15" s="137"/>
    </row>
    <row r="16" spans="1:14">
      <c r="A16" s="545"/>
      <c r="B16" s="77">
        <v>45231</v>
      </c>
      <c r="C16" s="170"/>
      <c r="D16" s="63">
        <f>中指数据!B28</f>
        <v>77.680000000000007</v>
      </c>
      <c r="E16" s="547"/>
      <c r="F16" s="120"/>
      <c r="G16" s="547"/>
      <c r="H16" s="137"/>
    </row>
    <row r="17" spans="1:10">
      <c r="A17" s="563" t="s">
        <v>130</v>
      </c>
      <c r="B17" s="564"/>
      <c r="C17" s="564"/>
      <c r="D17" s="564"/>
      <c r="E17" s="564"/>
      <c r="F17" s="74" t="e">
        <f>ROUND(AVERAGE(F4:F15),2)</f>
        <v>#REF!</v>
      </c>
      <c r="G17" s="133">
        <f>ROUND(AVERAGE(G4:G16),2)</f>
        <v>75.47</v>
      </c>
      <c r="H17" s="140"/>
    </row>
    <row r="19" spans="1:10" hidden="1">
      <c r="B19" s="565" t="s">
        <v>59</v>
      </c>
      <c r="C19" s="566"/>
      <c r="D19" s="145" t="s">
        <v>128</v>
      </c>
    </row>
    <row r="20" spans="1:10" hidden="1">
      <c r="A20" s="57" t="s">
        <v>133</v>
      </c>
      <c r="B20" s="24" t="s">
        <v>51</v>
      </c>
      <c r="C20" s="69" t="s">
        <v>61</v>
      </c>
      <c r="D20" s="28" t="s">
        <v>826</v>
      </c>
      <c r="E20" s="69" t="str">
        <f>E3</f>
        <v>样本数量</v>
      </c>
      <c r="F20" s="69" t="str">
        <f>F3</f>
        <v>不含物业费、取暖费</v>
      </c>
      <c r="G20" s="132" t="str">
        <f>林肯公寓!G20</f>
        <v>含物业费和取暖费</v>
      </c>
    </row>
    <row r="21" spans="1:10" hidden="1">
      <c r="A21" s="554" t="s">
        <v>838</v>
      </c>
      <c r="B21" s="77">
        <v>44470</v>
      </c>
      <c r="C21" s="82"/>
      <c r="D21" s="120"/>
      <c r="E21" s="557"/>
      <c r="F21" s="163"/>
      <c r="G21" s="555"/>
    </row>
    <row r="22" spans="1:10" hidden="1">
      <c r="A22" s="554"/>
      <c r="B22" s="77">
        <v>44501</v>
      </c>
      <c r="C22" s="82"/>
      <c r="D22" s="120"/>
      <c r="E22" s="557"/>
      <c r="F22" s="163"/>
      <c r="G22" s="555"/>
    </row>
    <row r="23" spans="1:10" hidden="1">
      <c r="A23" s="554"/>
      <c r="B23" s="77">
        <v>44531</v>
      </c>
      <c r="C23" s="82"/>
      <c r="D23" s="120"/>
      <c r="E23" s="557"/>
      <c r="F23" s="163"/>
      <c r="G23" s="555"/>
    </row>
    <row r="24" spans="1:10" ht="15" hidden="1" customHeight="1">
      <c r="A24" s="554" t="s">
        <v>837</v>
      </c>
      <c r="B24" s="77">
        <v>44562</v>
      </c>
      <c r="C24" s="82"/>
      <c r="D24" s="120"/>
      <c r="E24" s="557"/>
      <c r="F24" s="163"/>
      <c r="G24" s="555"/>
    </row>
    <row r="25" spans="1:10" hidden="1">
      <c r="A25" s="554"/>
      <c r="B25" s="77">
        <v>44593</v>
      </c>
      <c r="C25" s="82"/>
      <c r="D25" s="120"/>
      <c r="E25" s="557"/>
      <c r="F25" s="163"/>
      <c r="G25" s="555"/>
    </row>
    <row r="26" spans="1:10" hidden="1">
      <c r="A26" s="554"/>
      <c r="B26" s="77">
        <v>44621</v>
      </c>
      <c r="C26" s="82"/>
      <c r="D26" s="120"/>
      <c r="E26" s="557"/>
      <c r="F26" s="163"/>
      <c r="G26" s="555"/>
    </row>
    <row r="27" spans="1:10" ht="15" hidden="1" customHeight="1">
      <c r="A27" s="554" t="s">
        <v>863</v>
      </c>
      <c r="B27" s="77">
        <v>44652</v>
      </c>
      <c r="C27" s="82"/>
      <c r="D27" s="120"/>
      <c r="E27" s="557"/>
      <c r="F27" s="163"/>
      <c r="G27" s="555"/>
    </row>
    <row r="28" spans="1:10" hidden="1">
      <c r="A28" s="554"/>
      <c r="B28" s="77">
        <v>44682</v>
      </c>
      <c r="C28" s="82"/>
      <c r="D28" s="120"/>
      <c r="E28" s="557"/>
      <c r="F28" s="163"/>
      <c r="G28" s="555"/>
      <c r="J28" s="71" t="e">
        <f>J8/J6</f>
        <v>#REF!</v>
      </c>
    </row>
    <row r="29" spans="1:10" hidden="1">
      <c r="A29" s="554"/>
      <c r="B29" s="77">
        <v>44713</v>
      </c>
      <c r="C29" s="82"/>
      <c r="D29" s="120"/>
      <c r="E29" s="557"/>
      <c r="F29" s="163"/>
      <c r="G29" s="555"/>
      <c r="J29" s="71" t="e">
        <f>1-J28</f>
        <v>#REF!</v>
      </c>
    </row>
    <row r="30" spans="1:10" ht="15" hidden="1" customHeight="1">
      <c r="A30" s="554" t="s">
        <v>864</v>
      </c>
      <c r="B30" s="77">
        <v>44743</v>
      </c>
      <c r="C30" s="82"/>
      <c r="D30" s="120"/>
      <c r="E30" s="567"/>
      <c r="F30" s="163"/>
      <c r="G30" s="555"/>
    </row>
    <row r="31" spans="1:10" hidden="1">
      <c r="A31" s="554"/>
      <c r="B31" s="77">
        <v>44774</v>
      </c>
      <c r="C31" s="82"/>
      <c r="D31" s="120"/>
      <c r="E31" s="567"/>
      <c r="F31" s="163"/>
      <c r="G31" s="555"/>
    </row>
    <row r="32" spans="1:10" hidden="1">
      <c r="A32" s="554"/>
      <c r="B32" s="77">
        <v>44805</v>
      </c>
      <c r="C32" s="82"/>
      <c r="D32" s="120"/>
      <c r="E32" s="567"/>
      <c r="F32" s="69"/>
      <c r="G32" s="555"/>
    </row>
    <row r="33" spans="1:9" hidden="1">
      <c r="A33" s="557" t="str">
        <f>A17</f>
        <v>平均月租金（元/平方米/月）</v>
      </c>
      <c r="B33" s="557"/>
      <c r="C33" s="557"/>
      <c r="D33" s="557"/>
      <c r="E33" s="557"/>
      <c r="F33" s="74" t="e">
        <f>ROUND(AVERAGE(F21:F32),2)</f>
        <v>#DIV/0!</v>
      </c>
      <c r="G33" s="133" t="e">
        <f>ROUND(AVERAGE(G21:G32),2)</f>
        <v>#DIV/0!</v>
      </c>
      <c r="H33" s="140"/>
    </row>
    <row r="34" spans="1:9">
      <c r="A34" s="69"/>
      <c r="B34" s="69"/>
      <c r="C34" s="69"/>
      <c r="E34" s="69"/>
      <c r="F34" s="69"/>
      <c r="G34" s="69"/>
    </row>
    <row r="35" spans="1:9">
      <c r="A35" s="69"/>
      <c r="B35" s="560" t="s">
        <v>62</v>
      </c>
      <c r="C35" s="560"/>
      <c r="D35" s="147" t="s">
        <v>129</v>
      </c>
      <c r="E35" s="69"/>
      <c r="F35" s="69"/>
      <c r="G35" s="69"/>
    </row>
    <row r="36" spans="1:9">
      <c r="A36" s="57" t="s">
        <v>133</v>
      </c>
      <c r="B36" s="24" t="s">
        <v>51</v>
      </c>
      <c r="C36" s="69" t="s">
        <v>61</v>
      </c>
      <c r="D36" s="28" t="s">
        <v>826</v>
      </c>
      <c r="E36" s="69" t="str">
        <f>E3</f>
        <v>样本数量</v>
      </c>
      <c r="F36" s="73" t="str">
        <f>林肯公寓!F36</f>
        <v>不含物业费、取暖费</v>
      </c>
      <c r="G36" s="132" t="str">
        <f>林肯公寓!G36</f>
        <v>含物业费和取暖费</v>
      </c>
    </row>
    <row r="37" spans="1:9">
      <c r="A37" s="544" t="s">
        <v>900</v>
      </c>
      <c r="B37" s="77"/>
      <c r="C37" s="32">
        <v>2</v>
      </c>
      <c r="D37" s="63" t="s">
        <v>175</v>
      </c>
      <c r="E37" s="546">
        <v>1</v>
      </c>
      <c r="F37" s="162" t="e">
        <f>G37-$N$7-N41</f>
        <v>#REF!</v>
      </c>
      <c r="G37" s="546" t="e">
        <f>ROUND(AVERAGE(D38),2)</f>
        <v>#REF!</v>
      </c>
      <c r="H37" s="561"/>
    </row>
    <row r="38" spans="1:9">
      <c r="A38" s="545"/>
      <c r="B38" s="77">
        <v>44896</v>
      </c>
      <c r="C38" s="32">
        <v>3</v>
      </c>
      <c r="D38" s="63" t="e">
        <f>#REF!</f>
        <v>#REF!</v>
      </c>
      <c r="E38" s="547"/>
      <c r="F38" s="162"/>
      <c r="G38" s="547"/>
      <c r="H38" s="562"/>
      <c r="I38" s="140"/>
    </row>
    <row r="39" spans="1:9">
      <c r="A39" s="544" t="s">
        <v>901</v>
      </c>
      <c r="B39" s="77">
        <v>44927</v>
      </c>
      <c r="C39" s="32">
        <v>1</v>
      </c>
      <c r="D39" s="63" t="e">
        <f>#REF!</f>
        <v>#REF!</v>
      </c>
      <c r="E39" s="546">
        <v>2</v>
      </c>
      <c r="F39" s="162" t="e">
        <f>#REF!-$N$7-N41</f>
        <v>#REF!</v>
      </c>
      <c r="G39" s="546" t="e">
        <f>ROUND(AVERAGE(D39:D41),2)</f>
        <v>#REF!</v>
      </c>
      <c r="H39" s="561"/>
    </row>
    <row r="40" spans="1:9" ht="15" customHeight="1">
      <c r="A40" s="553"/>
      <c r="B40" s="77">
        <v>44958</v>
      </c>
      <c r="C40" s="32">
        <v>1</v>
      </c>
      <c r="D40" s="63" t="e">
        <f>#REF!</f>
        <v>#REF!</v>
      </c>
      <c r="E40" s="552"/>
      <c r="F40" s="162"/>
      <c r="G40" s="552"/>
      <c r="H40" s="562"/>
    </row>
    <row r="41" spans="1:9">
      <c r="A41" s="545"/>
      <c r="B41" s="77">
        <v>44986</v>
      </c>
      <c r="C41" s="32">
        <v>1</v>
      </c>
      <c r="D41" s="63" t="e">
        <f>#REF!</f>
        <v>#REF!</v>
      </c>
      <c r="E41" s="547"/>
      <c r="F41" s="162"/>
      <c r="G41" s="547"/>
      <c r="H41" s="562"/>
    </row>
    <row r="42" spans="1:9">
      <c r="A42" s="544" t="s">
        <v>902</v>
      </c>
      <c r="B42" s="77">
        <v>45017</v>
      </c>
      <c r="C42" s="32">
        <v>2</v>
      </c>
      <c r="D42" s="63" t="e">
        <f>#REF!</f>
        <v>#REF!</v>
      </c>
      <c r="E42" s="546">
        <v>3</v>
      </c>
      <c r="F42" s="162" t="e">
        <f>G39-N40-N41</f>
        <v>#REF!</v>
      </c>
      <c r="G42" s="546" t="e">
        <f>ROUND(AVERAGE(D42:D44),2)</f>
        <v>#REF!</v>
      </c>
      <c r="H42" s="561"/>
    </row>
    <row r="43" spans="1:9" ht="15" customHeight="1">
      <c r="A43" s="553"/>
      <c r="B43" s="77">
        <v>45047</v>
      </c>
      <c r="C43" s="32">
        <v>3</v>
      </c>
      <c r="D43" s="63" t="e">
        <f>#REF!</f>
        <v>#REF!</v>
      </c>
      <c r="E43" s="552"/>
      <c r="F43" s="162"/>
      <c r="G43" s="552"/>
      <c r="H43" s="562"/>
    </row>
    <row r="44" spans="1:9">
      <c r="A44" s="545"/>
      <c r="B44" s="77">
        <v>45078</v>
      </c>
      <c r="C44" s="32">
        <v>2</v>
      </c>
      <c r="D44" s="63" t="e">
        <f>#REF!</f>
        <v>#REF!</v>
      </c>
      <c r="E44" s="547"/>
      <c r="F44" s="162"/>
      <c r="G44" s="547"/>
      <c r="H44" s="562"/>
    </row>
    <row r="45" spans="1:9">
      <c r="A45" s="544" t="s">
        <v>903</v>
      </c>
      <c r="B45" s="77">
        <v>45108</v>
      </c>
      <c r="C45" s="32">
        <v>2</v>
      </c>
      <c r="D45" s="63" t="e">
        <f>#REF!</f>
        <v>#REF!</v>
      </c>
      <c r="E45" s="546">
        <v>1</v>
      </c>
      <c r="F45" s="162" t="e">
        <f>G42-N40-N41</f>
        <v>#REF!</v>
      </c>
      <c r="G45" s="546" t="e">
        <f>ROUND(AVERAGE(D45:D47),2)</f>
        <v>#REF!</v>
      </c>
      <c r="H45" s="561"/>
    </row>
    <row r="46" spans="1:9" ht="15" customHeight="1">
      <c r="A46" s="553"/>
      <c r="B46" s="77">
        <v>45139</v>
      </c>
      <c r="C46" s="32">
        <v>3</v>
      </c>
      <c r="D46" s="63" t="s">
        <v>175</v>
      </c>
      <c r="E46" s="552"/>
      <c r="F46" s="162"/>
      <c r="G46" s="552"/>
      <c r="H46" s="562"/>
    </row>
    <row r="47" spans="1:9">
      <c r="A47" s="545"/>
      <c r="B47" s="77">
        <v>45170</v>
      </c>
      <c r="C47" s="32">
        <v>2</v>
      </c>
      <c r="D47" s="63" t="e">
        <f>#REF!</f>
        <v>#REF!</v>
      </c>
      <c r="E47" s="547"/>
      <c r="F47" s="162"/>
      <c r="G47" s="547"/>
      <c r="H47" s="562"/>
    </row>
    <row r="48" spans="1:9">
      <c r="A48" s="544" t="s">
        <v>904</v>
      </c>
      <c r="B48" s="77">
        <v>45200</v>
      </c>
      <c r="C48" s="76">
        <v>1</v>
      </c>
      <c r="D48" s="66" t="e">
        <f>#REF!</f>
        <v>#REF!</v>
      </c>
      <c r="E48" s="546">
        <v>2</v>
      </c>
      <c r="F48" s="120" t="e">
        <f>G45-N40-N41</f>
        <v>#REF!</v>
      </c>
      <c r="G48" s="546" t="e">
        <f>ROUND(AVERAGE(D48:D49),2)</f>
        <v>#REF!</v>
      </c>
      <c r="H48" s="140"/>
    </row>
    <row r="49" spans="1:8">
      <c r="A49" s="545"/>
      <c r="B49" s="77">
        <v>45231</v>
      </c>
      <c r="C49" s="170"/>
      <c r="D49" s="63" t="e">
        <f>#REF!</f>
        <v>#REF!</v>
      </c>
      <c r="E49" s="547"/>
      <c r="F49" s="120"/>
      <c r="G49" s="547"/>
      <c r="H49" s="140"/>
    </row>
    <row r="50" spans="1:8">
      <c r="A50" s="557" t="str">
        <f>A17</f>
        <v>平均月租金（元/平方米/月）</v>
      </c>
      <c r="B50" s="557"/>
      <c r="C50" s="557"/>
      <c r="D50" s="557"/>
      <c r="E50" s="557"/>
      <c r="F50" s="74" t="e">
        <f>ROUND(AVERAGE(F37:F48),2)</f>
        <v>#REF!</v>
      </c>
      <c r="G50" s="133" t="e">
        <f>ROUND(AVERAGE(G37:G49),2)</f>
        <v>#REF!</v>
      </c>
      <c r="H50" s="140"/>
    </row>
    <row r="51" spans="1:8">
      <c r="H51" s="158"/>
    </row>
  </sheetData>
  <mergeCells count="53">
    <mergeCell ref="A45:A47"/>
    <mergeCell ref="E45:E47"/>
    <mergeCell ref="G45:G47"/>
    <mergeCell ref="A48:A49"/>
    <mergeCell ref="E48:E49"/>
    <mergeCell ref="G48:G49"/>
    <mergeCell ref="A39:A41"/>
    <mergeCell ref="E39:E41"/>
    <mergeCell ref="G39:G41"/>
    <mergeCell ref="A42:A44"/>
    <mergeCell ref="E42:E44"/>
    <mergeCell ref="G42:G44"/>
    <mergeCell ref="E21:E23"/>
    <mergeCell ref="E30:E32"/>
    <mergeCell ref="A21:A23"/>
    <mergeCell ref="A24:A26"/>
    <mergeCell ref="A27:A29"/>
    <mergeCell ref="A37:A38"/>
    <mergeCell ref="E37:E38"/>
    <mergeCell ref="G37:G38"/>
    <mergeCell ref="E24:E26"/>
    <mergeCell ref="G24:G26"/>
    <mergeCell ref="E27:E29"/>
    <mergeCell ref="G27:G29"/>
    <mergeCell ref="G30:G32"/>
    <mergeCell ref="A12:A14"/>
    <mergeCell ref="E12:E14"/>
    <mergeCell ref="G12:G14"/>
    <mergeCell ref="A15:A16"/>
    <mergeCell ref="E15:E16"/>
    <mergeCell ref="G15:G16"/>
    <mergeCell ref="A6:A8"/>
    <mergeCell ref="E6:E8"/>
    <mergeCell ref="G6:G8"/>
    <mergeCell ref="A9:A11"/>
    <mergeCell ref="E9:E11"/>
    <mergeCell ref="G9:G11"/>
    <mergeCell ref="G21:G23"/>
    <mergeCell ref="L6:L8"/>
    <mergeCell ref="A50:E50"/>
    <mergeCell ref="B2:C2"/>
    <mergeCell ref="A33:E33"/>
    <mergeCell ref="B35:C35"/>
    <mergeCell ref="H37:H38"/>
    <mergeCell ref="H39:H41"/>
    <mergeCell ref="H42:H44"/>
    <mergeCell ref="H45:H47"/>
    <mergeCell ref="A17:E17"/>
    <mergeCell ref="B19:C19"/>
    <mergeCell ref="A30:A32"/>
    <mergeCell ref="A4:A5"/>
    <mergeCell ref="E4:E5"/>
    <mergeCell ref="G4:G5"/>
  </mergeCells>
  <phoneticPr fontId="1"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M74"/>
  <sheetViews>
    <sheetView zoomScale="90" zoomScaleNormal="90" workbookViewId="0">
      <selection activeCell="D38" sqref="D38"/>
    </sheetView>
  </sheetViews>
  <sheetFormatPr defaultColWidth="9" defaultRowHeight="14.25"/>
  <cols>
    <col min="1" max="1" width="15.875" style="44" customWidth="1"/>
    <col min="2" max="2" width="16.375" style="44" customWidth="1"/>
    <col min="3" max="3" width="1.375" style="44" hidden="1" customWidth="1"/>
    <col min="4" max="4" width="24.875" style="44" customWidth="1"/>
    <col min="5" max="5" width="8.625" style="44" customWidth="1"/>
    <col min="6" max="6" width="18" style="71" hidden="1" customWidth="1"/>
    <col min="7" max="7" width="18.625" style="44" customWidth="1"/>
    <col min="8" max="8" width="5.5" style="71" customWidth="1"/>
    <col min="9" max="9" width="11" style="44" customWidth="1"/>
    <col min="10" max="10" width="16.625" style="44" customWidth="1"/>
    <col min="11" max="12" width="11" style="44" customWidth="1"/>
    <col min="13" max="16384" width="9" style="44"/>
  </cols>
  <sheetData>
    <row r="1" spans="1:13">
      <c r="B1" s="141" t="s">
        <v>49</v>
      </c>
      <c r="C1" s="141"/>
      <c r="D1" s="145" t="str">
        <f>君安公寓!D1</f>
        <v>含供暖、物业</v>
      </c>
      <c r="F1" s="71">
        <v>12</v>
      </c>
    </row>
    <row r="2" spans="1:13">
      <c r="B2" s="569" t="s">
        <v>50</v>
      </c>
      <c r="C2" s="570" t="e">
        <f>#REF!</f>
        <v>#REF!</v>
      </c>
      <c r="D2" s="82"/>
      <c r="E2" s="23"/>
    </row>
    <row r="3" spans="1:13">
      <c r="A3" s="57" t="s">
        <v>133</v>
      </c>
      <c r="B3" s="24" t="s">
        <v>51</v>
      </c>
      <c r="C3" s="24" t="s">
        <v>52</v>
      </c>
      <c r="D3" s="24" t="s">
        <v>94</v>
      </c>
      <c r="E3" s="24" t="s">
        <v>132</v>
      </c>
      <c r="F3" s="68" t="str">
        <f>林肯公寓!F3</f>
        <v>不含物业费、取暖费</v>
      </c>
      <c r="G3" s="132" t="str">
        <f>林肯公寓!G3</f>
        <v>含物业费和取暖费</v>
      </c>
      <c r="K3" s="71"/>
    </row>
    <row r="4" spans="1:13" ht="15">
      <c r="A4" s="544" t="s">
        <v>900</v>
      </c>
      <c r="B4" s="77"/>
      <c r="C4" s="32">
        <v>2</v>
      </c>
      <c r="D4" s="63" t="s">
        <v>175</v>
      </c>
      <c r="E4" s="546">
        <v>4</v>
      </c>
      <c r="F4" s="162">
        <f>G4-$N$7-N8</f>
        <v>89</v>
      </c>
      <c r="G4" s="546">
        <f>ROUND(AVERAGE(D5),2)</f>
        <v>89</v>
      </c>
      <c r="H4" s="137"/>
      <c r="J4" s="156" t="str">
        <f>君安公寓!$J$4</f>
        <v>含物业费和取暖费</v>
      </c>
      <c r="K4" s="71"/>
    </row>
    <row r="5" spans="1:13">
      <c r="A5" s="545"/>
      <c r="B5" s="77">
        <v>44896</v>
      </c>
      <c r="C5" s="32">
        <v>3</v>
      </c>
      <c r="D5" s="63">
        <f>中指数据!M23</f>
        <v>89</v>
      </c>
      <c r="E5" s="547"/>
      <c r="F5" s="162"/>
      <c r="G5" s="547"/>
      <c r="H5" s="137"/>
      <c r="I5" s="56" t="str">
        <f>君安公寓!$I$5</f>
        <v>数据来源</v>
      </c>
      <c r="J5" s="146" t="s">
        <v>53</v>
      </c>
      <c r="K5" s="68" t="s">
        <v>55</v>
      </c>
    </row>
    <row r="6" spans="1:13">
      <c r="A6" s="544" t="s">
        <v>901</v>
      </c>
      <c r="B6" s="77">
        <v>44927</v>
      </c>
      <c r="C6" s="32">
        <v>1</v>
      </c>
      <c r="D6" s="63">
        <f>中指数据!L23</f>
        <v>89.06</v>
      </c>
      <c r="E6" s="546">
        <v>5</v>
      </c>
      <c r="F6" s="162" t="e">
        <f>#REF!-$N$7-N8</f>
        <v>#REF!</v>
      </c>
      <c r="G6" s="546">
        <f>ROUND(AVERAGE(D6:D8),2)</f>
        <v>88.16</v>
      </c>
      <c r="H6" s="137"/>
      <c r="I6" s="56" t="s">
        <v>56</v>
      </c>
      <c r="J6" s="43">
        <f>G17</f>
        <v>86</v>
      </c>
      <c r="K6" s="568" t="e">
        <f>AVERAGE(J6:J8)</f>
        <v>#REF!</v>
      </c>
      <c r="L6" s="29" t="s">
        <v>889</v>
      </c>
      <c r="M6" s="44" t="e">
        <f>ROUND((K6-M7-M8)/(1+5%)*2.5%,2)</f>
        <v>#REF!</v>
      </c>
    </row>
    <row r="7" spans="1:13" ht="15" customHeight="1">
      <c r="A7" s="553"/>
      <c r="B7" s="77">
        <v>44958</v>
      </c>
      <c r="C7" s="32">
        <v>1</v>
      </c>
      <c r="D7" s="63">
        <f>中指数据!K23</f>
        <v>87.94</v>
      </c>
      <c r="E7" s="552"/>
      <c r="F7" s="162"/>
      <c r="G7" s="552"/>
      <c r="H7" s="137"/>
      <c r="I7" s="56" t="s">
        <v>57</v>
      </c>
      <c r="J7" s="63" t="s">
        <v>175</v>
      </c>
      <c r="K7" s="568"/>
      <c r="L7" s="134" t="s">
        <v>91</v>
      </c>
      <c r="M7" s="135">
        <v>3.89</v>
      </c>
    </row>
    <row r="8" spans="1:13">
      <c r="A8" s="545"/>
      <c r="B8" s="77">
        <v>44986</v>
      </c>
      <c r="C8" s="32">
        <v>1</v>
      </c>
      <c r="D8" s="63">
        <f>中指数据!J23</f>
        <v>87.49</v>
      </c>
      <c r="E8" s="547"/>
      <c r="F8" s="162"/>
      <c r="G8" s="547"/>
      <c r="H8" s="137"/>
      <c r="I8" s="56" t="s">
        <v>58</v>
      </c>
      <c r="J8" s="55" t="e">
        <f>G50</f>
        <v>#REF!</v>
      </c>
      <c r="K8" s="568"/>
      <c r="L8" s="135" t="str">
        <f>林肯公寓!M8</f>
        <v>取暖费</v>
      </c>
      <c r="M8" s="135">
        <v>2.5</v>
      </c>
    </row>
    <row r="9" spans="1:13" ht="15">
      <c r="A9" s="544" t="s">
        <v>902</v>
      </c>
      <c r="B9" s="77">
        <v>45017</v>
      </c>
      <c r="C9" s="32">
        <v>2</v>
      </c>
      <c r="D9" s="63">
        <f>中指数据!I23</f>
        <v>89.09</v>
      </c>
      <c r="E9" s="546">
        <v>3</v>
      </c>
      <c r="F9" s="162">
        <f>G6-N7-N8</f>
        <v>88.16</v>
      </c>
      <c r="G9" s="546">
        <f>ROUND(AVERAGE(D9:D11),2)</f>
        <v>88.52</v>
      </c>
      <c r="H9" s="137"/>
      <c r="J9" s="156" t="str">
        <f>君安公寓!J9</f>
        <v>不含物业费和供暖费</v>
      </c>
      <c r="K9" s="157" t="e">
        <f>K6-M7-M8-M6</f>
        <v>#REF!</v>
      </c>
    </row>
    <row r="10" spans="1:13" ht="15" customHeight="1">
      <c r="A10" s="553"/>
      <c r="B10" s="77">
        <v>45047</v>
      </c>
      <c r="C10" s="32">
        <v>3</v>
      </c>
      <c r="D10" s="63">
        <f>中指数据!H23</f>
        <v>87.35</v>
      </c>
      <c r="E10" s="552"/>
      <c r="F10" s="162"/>
      <c r="G10" s="552"/>
      <c r="H10" s="137"/>
      <c r="K10" s="71"/>
    </row>
    <row r="11" spans="1:13">
      <c r="A11" s="545"/>
      <c r="B11" s="77">
        <v>45078</v>
      </c>
      <c r="C11" s="32">
        <v>2</v>
      </c>
      <c r="D11" s="63">
        <f>中指数据!G23</f>
        <v>89.11</v>
      </c>
      <c r="E11" s="547"/>
      <c r="F11" s="162"/>
      <c r="G11" s="547"/>
      <c r="H11" s="137"/>
      <c r="K11" s="71"/>
    </row>
    <row r="12" spans="1:13">
      <c r="A12" s="544" t="s">
        <v>903</v>
      </c>
      <c r="B12" s="77">
        <v>45108</v>
      </c>
      <c r="C12" s="32">
        <v>2</v>
      </c>
      <c r="D12" s="63">
        <f>中指数据!F23</f>
        <v>86.84</v>
      </c>
      <c r="E12" s="546">
        <v>4</v>
      </c>
      <c r="F12" s="162">
        <f>G9-N7-N8</f>
        <v>88.52</v>
      </c>
      <c r="G12" s="546">
        <f>ROUND(AVERAGE(D12:D14),2)</f>
        <v>83.27</v>
      </c>
      <c r="H12" s="137"/>
    </row>
    <row r="13" spans="1:13" ht="15" customHeight="1">
      <c r="A13" s="553"/>
      <c r="B13" s="77">
        <v>45139</v>
      </c>
      <c r="C13" s="32">
        <v>3</v>
      </c>
      <c r="D13" s="63">
        <f>中指数据!E23</f>
        <v>82.83</v>
      </c>
      <c r="E13" s="552"/>
      <c r="F13" s="162"/>
      <c r="G13" s="552"/>
      <c r="H13" s="137"/>
    </row>
    <row r="14" spans="1:13">
      <c r="A14" s="545"/>
      <c r="B14" s="77">
        <v>45170</v>
      </c>
      <c r="C14" s="32">
        <v>2</v>
      </c>
      <c r="D14" s="63">
        <f>中指数据!D23</f>
        <v>80.13</v>
      </c>
      <c r="E14" s="547"/>
      <c r="F14" s="162"/>
      <c r="G14" s="547"/>
      <c r="H14" s="137"/>
    </row>
    <row r="15" spans="1:13">
      <c r="A15" s="544" t="s">
        <v>904</v>
      </c>
      <c r="B15" s="77">
        <v>45200</v>
      </c>
      <c r="C15" s="76">
        <v>1</v>
      </c>
      <c r="D15" s="66">
        <f>中指数据!C23</f>
        <v>79.5</v>
      </c>
      <c r="E15" s="546"/>
      <c r="F15" s="120">
        <f>G12-N7-N8</f>
        <v>83.27</v>
      </c>
      <c r="G15" s="546">
        <f>ROUND(AVERAGE(D15:D16),2)</f>
        <v>81.069999999999993</v>
      </c>
      <c r="H15" s="137"/>
    </row>
    <row r="16" spans="1:13">
      <c r="A16" s="545"/>
      <c r="B16" s="77">
        <v>45231</v>
      </c>
      <c r="C16" s="170"/>
      <c r="D16" s="63">
        <f>中指数据!B23</f>
        <v>82.64</v>
      </c>
      <c r="E16" s="547"/>
      <c r="F16" s="120"/>
      <c r="G16" s="547"/>
      <c r="H16" s="137"/>
    </row>
    <row r="17" spans="1:8">
      <c r="A17" s="571" t="s">
        <v>131</v>
      </c>
      <c r="B17" s="572"/>
      <c r="C17" s="572"/>
      <c r="D17" s="572"/>
      <c r="E17" s="572"/>
      <c r="F17" s="74" t="e">
        <f>ROUND(AVERAGE(F4:F11),2)</f>
        <v>#REF!</v>
      </c>
      <c r="G17" s="133">
        <f>ROUND(AVERAGE(G4:G16),2)</f>
        <v>86</v>
      </c>
      <c r="H17" s="140"/>
    </row>
    <row r="18" spans="1:8">
      <c r="G18" s="71"/>
    </row>
    <row r="19" spans="1:8" hidden="1">
      <c r="B19" s="573" t="s">
        <v>59</v>
      </c>
      <c r="C19" s="573"/>
      <c r="D19" s="141" t="str">
        <f>D1</f>
        <v>含供暖、物业</v>
      </c>
      <c r="G19" s="71"/>
    </row>
    <row r="20" spans="1:8" hidden="1">
      <c r="A20" s="57" t="s">
        <v>133</v>
      </c>
      <c r="B20" s="24" t="s">
        <v>51</v>
      </c>
      <c r="C20" s="56" t="s">
        <v>61</v>
      </c>
      <c r="D20" s="28" t="s">
        <v>826</v>
      </c>
      <c r="E20" s="56" t="str">
        <f>E3</f>
        <v>样本数量</v>
      </c>
      <c r="F20" s="69" t="str">
        <f>F3</f>
        <v>不含物业费、取暖费</v>
      </c>
      <c r="G20" s="132" t="str">
        <f>G3</f>
        <v>含物业费和取暖费</v>
      </c>
    </row>
    <row r="21" spans="1:8" hidden="1">
      <c r="A21" s="554" t="s">
        <v>838</v>
      </c>
      <c r="B21" s="77">
        <v>44470</v>
      </c>
      <c r="C21" s="32"/>
      <c r="D21" s="63"/>
      <c r="E21" s="549"/>
      <c r="F21" s="555"/>
      <c r="G21" s="555"/>
      <c r="H21" s="140"/>
    </row>
    <row r="22" spans="1:8" hidden="1">
      <c r="A22" s="554"/>
      <c r="B22" s="77">
        <v>44501</v>
      </c>
      <c r="C22" s="32"/>
      <c r="D22" s="63"/>
      <c r="E22" s="549"/>
      <c r="F22" s="555"/>
      <c r="G22" s="555"/>
      <c r="H22" s="140"/>
    </row>
    <row r="23" spans="1:8" hidden="1">
      <c r="A23" s="554"/>
      <c r="B23" s="77">
        <v>44531</v>
      </c>
      <c r="C23" s="32"/>
      <c r="D23" s="63"/>
      <c r="E23" s="549"/>
      <c r="F23" s="555"/>
      <c r="G23" s="555"/>
      <c r="H23" s="140"/>
    </row>
    <row r="24" spans="1:8" ht="15" hidden="1" customHeight="1">
      <c r="A24" s="554" t="s">
        <v>837</v>
      </c>
      <c r="B24" s="77">
        <v>44562</v>
      </c>
      <c r="C24" s="32"/>
      <c r="D24" s="63"/>
      <c r="E24" s="575"/>
      <c r="F24" s="555"/>
      <c r="G24" s="555"/>
      <c r="H24" s="140"/>
    </row>
    <row r="25" spans="1:8" hidden="1">
      <c r="A25" s="554"/>
      <c r="B25" s="77">
        <v>44593</v>
      </c>
      <c r="C25" s="32"/>
      <c r="D25" s="63"/>
      <c r="E25" s="575"/>
      <c r="F25" s="555"/>
      <c r="G25" s="555"/>
      <c r="H25" s="140"/>
    </row>
    <row r="26" spans="1:8" ht="14.1" hidden="1" customHeight="1">
      <c r="A26" s="554"/>
      <c r="B26" s="77">
        <v>44621</v>
      </c>
      <c r="C26" s="32"/>
      <c r="D26" s="63"/>
      <c r="E26" s="575"/>
      <c r="F26" s="555"/>
      <c r="G26" s="555"/>
      <c r="H26" s="140"/>
    </row>
    <row r="27" spans="1:8" ht="14.1" hidden="1" customHeight="1">
      <c r="A27" s="554" t="s">
        <v>863</v>
      </c>
      <c r="B27" s="77">
        <v>44652</v>
      </c>
      <c r="C27" s="32"/>
      <c r="D27" s="63"/>
      <c r="E27" s="549"/>
      <c r="F27" s="555"/>
      <c r="G27" s="555"/>
      <c r="H27" s="140"/>
    </row>
    <row r="28" spans="1:8" ht="14.1" hidden="1" customHeight="1">
      <c r="A28" s="554"/>
      <c r="B28" s="77">
        <v>44682</v>
      </c>
      <c r="C28" s="32"/>
      <c r="D28" s="63"/>
      <c r="E28" s="549"/>
      <c r="F28" s="555"/>
      <c r="G28" s="555"/>
      <c r="H28" s="140"/>
    </row>
    <row r="29" spans="1:8" hidden="1">
      <c r="A29" s="554"/>
      <c r="B29" s="77">
        <v>44713</v>
      </c>
      <c r="C29" s="32"/>
      <c r="D29" s="63"/>
      <c r="E29" s="549"/>
      <c r="F29" s="555"/>
      <c r="G29" s="555"/>
      <c r="H29" s="140"/>
    </row>
    <row r="30" spans="1:8" ht="15" hidden="1" customHeight="1">
      <c r="A30" s="554" t="s">
        <v>864</v>
      </c>
      <c r="B30" s="77">
        <v>44743</v>
      </c>
      <c r="C30" s="32"/>
      <c r="D30" s="63"/>
      <c r="E30" s="575"/>
      <c r="F30" s="555"/>
      <c r="G30" s="555"/>
      <c r="H30" s="140"/>
    </row>
    <row r="31" spans="1:8" hidden="1">
      <c r="A31" s="554"/>
      <c r="B31" s="77">
        <v>44774</v>
      </c>
      <c r="C31" s="32"/>
      <c r="D31" s="63"/>
      <c r="E31" s="575"/>
      <c r="F31" s="555"/>
      <c r="G31" s="576"/>
      <c r="H31" s="140"/>
    </row>
    <row r="32" spans="1:8" hidden="1">
      <c r="A32" s="554"/>
      <c r="B32" s="77">
        <v>44805</v>
      </c>
      <c r="C32" s="32"/>
      <c r="D32" s="63"/>
      <c r="E32" s="575"/>
      <c r="F32" s="555"/>
      <c r="G32" s="577"/>
      <c r="H32" s="140"/>
    </row>
    <row r="33" spans="1:8" hidden="1">
      <c r="A33" s="554" t="str">
        <f>A17</f>
        <v>平均月租金（元/平方米/月）</v>
      </c>
      <c r="B33" s="554"/>
      <c r="C33" s="554"/>
      <c r="D33" s="554"/>
      <c r="E33" s="554"/>
      <c r="F33" s="74" t="e">
        <f>ROUND(AVERAGE(F21:F31),2)</f>
        <v>#DIV/0!</v>
      </c>
      <c r="G33" s="133" t="e">
        <f>ROUND(AVERAGE(G21:G32),2)</f>
        <v>#DIV/0!</v>
      </c>
      <c r="H33" s="140"/>
    </row>
    <row r="34" spans="1:8">
      <c r="G34" s="71"/>
    </row>
    <row r="35" spans="1:8">
      <c r="B35" s="573" t="s">
        <v>62</v>
      </c>
      <c r="C35" s="573"/>
      <c r="D35" s="145" t="s">
        <v>128</v>
      </c>
      <c r="G35" s="71"/>
    </row>
    <row r="36" spans="1:8">
      <c r="A36" s="57" t="s">
        <v>133</v>
      </c>
      <c r="B36" s="24" t="s">
        <v>51</v>
      </c>
      <c r="C36" s="56" t="s">
        <v>61</v>
      </c>
      <c r="D36" s="28" t="s">
        <v>826</v>
      </c>
      <c r="E36" s="56" t="str">
        <f>E3</f>
        <v>样本数量</v>
      </c>
      <c r="F36" s="69" t="str">
        <f>君安公寓!F36</f>
        <v>不含物业费、取暖费</v>
      </c>
      <c r="G36" s="132" t="str">
        <f>G20</f>
        <v>含物业费和取暖费</v>
      </c>
    </row>
    <row r="37" spans="1:8">
      <c r="A37" s="544" t="s">
        <v>900</v>
      </c>
      <c r="B37" s="77"/>
      <c r="C37" s="32">
        <v>2</v>
      </c>
      <c r="D37" s="63" t="s">
        <v>175</v>
      </c>
      <c r="E37" s="546">
        <v>1</v>
      </c>
      <c r="F37" s="162" t="e">
        <f>G37-$N$7-N41</f>
        <v>#REF!</v>
      </c>
      <c r="G37" s="546" t="e">
        <f>#REF!</f>
        <v>#REF!</v>
      </c>
      <c r="H37" s="561"/>
    </row>
    <row r="38" spans="1:8">
      <c r="A38" s="545"/>
      <c r="B38" s="77">
        <v>44896</v>
      </c>
      <c r="C38" s="32">
        <v>3</v>
      </c>
      <c r="D38" s="63" t="e">
        <f>#REF!</f>
        <v>#REF!</v>
      </c>
      <c r="E38" s="547"/>
      <c r="F38" s="162"/>
      <c r="G38" s="547"/>
      <c r="H38" s="561"/>
    </row>
    <row r="39" spans="1:8">
      <c r="A39" s="544" t="s">
        <v>901</v>
      </c>
      <c r="B39" s="77">
        <v>44927</v>
      </c>
      <c r="C39" s="32">
        <v>1</v>
      </c>
      <c r="D39" s="63"/>
      <c r="E39" s="546">
        <v>1</v>
      </c>
      <c r="F39" s="162" t="e">
        <f>#REF!-$N$7-N41</f>
        <v>#REF!</v>
      </c>
      <c r="G39" s="546" t="e">
        <f>#REF!</f>
        <v>#REF!</v>
      </c>
      <c r="H39" s="561"/>
    </row>
    <row r="40" spans="1:8" ht="15" customHeight="1">
      <c r="A40" s="553"/>
      <c r="B40" s="77">
        <v>44958</v>
      </c>
      <c r="C40" s="32">
        <v>1</v>
      </c>
      <c r="D40" s="63"/>
      <c r="E40" s="552"/>
      <c r="F40" s="162"/>
      <c r="G40" s="552"/>
      <c r="H40" s="561"/>
    </row>
    <row r="41" spans="1:8">
      <c r="A41" s="545"/>
      <c r="B41" s="77">
        <v>44986</v>
      </c>
      <c r="C41" s="32">
        <v>1</v>
      </c>
      <c r="D41" s="63" t="e">
        <f>#REF!</f>
        <v>#REF!</v>
      </c>
      <c r="E41" s="547"/>
      <c r="F41" s="162"/>
      <c r="G41" s="547"/>
      <c r="H41" s="561"/>
    </row>
    <row r="42" spans="1:8">
      <c r="A42" s="544" t="s">
        <v>902</v>
      </c>
      <c r="B42" s="77">
        <v>45017</v>
      </c>
      <c r="C42" s="32">
        <v>2</v>
      </c>
      <c r="D42" s="63"/>
      <c r="E42" s="546">
        <v>1</v>
      </c>
      <c r="F42" s="162" t="e">
        <f>G39-N40-N41</f>
        <v>#REF!</v>
      </c>
      <c r="G42" s="546" t="e">
        <f>#REF!</f>
        <v>#REF!</v>
      </c>
      <c r="H42" s="561"/>
    </row>
    <row r="43" spans="1:8" ht="15" customHeight="1">
      <c r="A43" s="553"/>
      <c r="B43" s="77">
        <v>45047</v>
      </c>
      <c r="C43" s="32">
        <v>3</v>
      </c>
      <c r="D43" s="63"/>
      <c r="E43" s="552"/>
      <c r="F43" s="162"/>
      <c r="G43" s="552"/>
      <c r="H43" s="561"/>
    </row>
    <row r="44" spans="1:8">
      <c r="A44" s="545"/>
      <c r="B44" s="77">
        <v>45078</v>
      </c>
      <c r="C44" s="32">
        <v>2</v>
      </c>
      <c r="D44" s="63" t="e">
        <f>#REF!</f>
        <v>#REF!</v>
      </c>
      <c r="E44" s="547"/>
      <c r="F44" s="162"/>
      <c r="G44" s="547"/>
      <c r="H44" s="561"/>
    </row>
    <row r="45" spans="1:8">
      <c r="A45" s="544" t="s">
        <v>903</v>
      </c>
      <c r="B45" s="77">
        <v>45108</v>
      </c>
      <c r="C45" s="32">
        <v>2</v>
      </c>
      <c r="D45" s="63"/>
      <c r="E45" s="546">
        <v>3</v>
      </c>
      <c r="F45" s="162" t="e">
        <f>G42-N40-N41</f>
        <v>#REF!</v>
      </c>
      <c r="G45" s="546" t="e">
        <f>#REF!</f>
        <v>#REF!</v>
      </c>
      <c r="H45" s="561"/>
    </row>
    <row r="46" spans="1:8" ht="15" customHeight="1">
      <c r="A46" s="553"/>
      <c r="B46" s="77">
        <v>45139</v>
      </c>
      <c r="C46" s="32">
        <v>3</v>
      </c>
      <c r="D46" s="63"/>
      <c r="E46" s="552"/>
      <c r="F46" s="162"/>
      <c r="G46" s="552"/>
      <c r="H46" s="561"/>
    </row>
    <row r="47" spans="1:8">
      <c r="A47" s="545"/>
      <c r="B47" s="77">
        <v>45170</v>
      </c>
      <c r="C47" s="32">
        <v>2</v>
      </c>
      <c r="D47" s="63" t="e">
        <f>#REF!</f>
        <v>#REF!</v>
      </c>
      <c r="E47" s="547"/>
      <c r="F47" s="162"/>
      <c r="G47" s="547"/>
      <c r="H47" s="561"/>
    </row>
    <row r="48" spans="1:8">
      <c r="A48" s="544" t="s">
        <v>904</v>
      </c>
      <c r="B48" s="77">
        <v>45200</v>
      </c>
      <c r="C48" s="76">
        <v>1</v>
      </c>
      <c r="D48" s="66" t="e">
        <f>ROUND(#REF!,2)</f>
        <v>#REF!</v>
      </c>
      <c r="E48" s="546">
        <v>3</v>
      </c>
      <c r="F48" s="120" t="e">
        <f>G45-N40-N41</f>
        <v>#REF!</v>
      </c>
      <c r="G48" s="546" t="e">
        <f>ROUND(#REF!,2)</f>
        <v>#REF!</v>
      </c>
      <c r="H48" s="140"/>
    </row>
    <row r="49" spans="1:8">
      <c r="A49" s="545"/>
      <c r="B49" s="77">
        <v>45231</v>
      </c>
      <c r="C49" s="170"/>
      <c r="D49" s="63"/>
      <c r="E49" s="547"/>
      <c r="F49" s="120"/>
      <c r="G49" s="547"/>
      <c r="H49" s="140"/>
    </row>
    <row r="50" spans="1:8">
      <c r="A50" s="554" t="str">
        <f>A17</f>
        <v>平均月租金（元/平方米/月）</v>
      </c>
      <c r="B50" s="554"/>
      <c r="C50" s="554"/>
      <c r="D50" s="554"/>
      <c r="E50" s="554"/>
      <c r="F50" s="74" t="e">
        <f>ROUND(AVERAGE(F37:F48),2)</f>
        <v>#REF!</v>
      </c>
      <c r="G50" s="133" t="e">
        <f>ROUND(AVERAGE(G37:G49),2)</f>
        <v>#REF!</v>
      </c>
      <c r="H50" s="140"/>
    </row>
    <row r="51" spans="1:8">
      <c r="G51" s="71"/>
    </row>
    <row r="52" spans="1:8" hidden="1">
      <c r="A52" s="28" t="s">
        <v>63</v>
      </c>
      <c r="B52" s="57" t="s">
        <v>60</v>
      </c>
      <c r="C52" s="57" t="s">
        <v>61</v>
      </c>
      <c r="D52" s="57" t="s">
        <v>64</v>
      </c>
      <c r="E52" s="28" t="s">
        <v>65</v>
      </c>
      <c r="F52" s="160" t="s">
        <v>66</v>
      </c>
      <c r="G52" s="29"/>
      <c r="H52" s="152"/>
    </row>
    <row r="53" spans="1:8" hidden="1">
      <c r="A53" s="57" t="e">
        <f>#REF!</f>
        <v>#REF!</v>
      </c>
      <c r="B53" s="25">
        <v>43617</v>
      </c>
      <c r="C53" s="57">
        <v>3</v>
      </c>
      <c r="D53" s="26">
        <v>91.57</v>
      </c>
      <c r="E53" s="27" t="e">
        <f>#REF!</f>
        <v>#REF!</v>
      </c>
      <c r="F53" s="68" t="e">
        <f>#REF!</f>
        <v>#REF!</v>
      </c>
    </row>
    <row r="54" spans="1:8" hidden="1">
      <c r="A54" s="57">
        <f>A38</f>
        <v>0</v>
      </c>
      <c r="B54" s="25"/>
      <c r="C54" s="57"/>
      <c r="D54" s="26"/>
      <c r="E54" s="27">
        <f>E5</f>
        <v>0</v>
      </c>
      <c r="F54" s="70">
        <f>F5</f>
        <v>0</v>
      </c>
      <c r="G54" s="42"/>
      <c r="H54" s="140"/>
    </row>
    <row r="55" spans="1:8" hidden="1">
      <c r="A55" s="57">
        <f>A41</f>
        <v>0</v>
      </c>
      <c r="B55" s="25"/>
      <c r="C55" s="57"/>
      <c r="D55" s="26"/>
      <c r="E55" s="27">
        <f>E6</f>
        <v>5</v>
      </c>
      <c r="F55" s="70" t="e">
        <f>#REF!</f>
        <v>#REF!</v>
      </c>
      <c r="G55" s="42"/>
      <c r="H55" s="140"/>
    </row>
    <row r="56" spans="1:8" hidden="1">
      <c r="A56" s="57">
        <f>A44</f>
        <v>0</v>
      </c>
      <c r="B56" s="25">
        <v>43891</v>
      </c>
      <c r="C56" s="57">
        <v>2</v>
      </c>
      <c r="D56" s="26">
        <v>92.31</v>
      </c>
      <c r="E56" s="27">
        <f>E7</f>
        <v>0</v>
      </c>
      <c r="F56" s="70" t="e">
        <f>#REF!</f>
        <v>#REF!</v>
      </c>
      <c r="G56" s="42"/>
      <c r="H56" s="140"/>
    </row>
    <row r="57" spans="1:8" hidden="1">
      <c r="A57" s="57">
        <f>A47</f>
        <v>0</v>
      </c>
      <c r="B57" s="25"/>
      <c r="C57" s="57"/>
      <c r="D57" s="26"/>
      <c r="E57" s="27">
        <f>E10</f>
        <v>0</v>
      </c>
      <c r="F57" s="70" t="e">
        <f>#REF!</f>
        <v>#REF!</v>
      </c>
      <c r="G57" s="42"/>
      <c r="H57" s="140"/>
    </row>
    <row r="58" spans="1:8" hidden="1">
      <c r="A58" s="574" t="s">
        <v>53</v>
      </c>
      <c r="B58" s="574"/>
      <c r="C58" s="574"/>
      <c r="D58" s="574"/>
      <c r="E58" s="574"/>
      <c r="F58" s="70" t="e">
        <f>ROUND(AVERAGE(F53:F57),2)</f>
        <v>#REF!</v>
      </c>
      <c r="G58" s="42"/>
      <c r="H58" s="140"/>
    </row>
    <row r="59" spans="1:8" hidden="1"/>
    <row r="60" spans="1:8" hidden="1">
      <c r="A60" s="28" t="s">
        <v>63</v>
      </c>
      <c r="B60" s="57" t="s">
        <v>60</v>
      </c>
      <c r="C60" s="57" t="s">
        <v>61</v>
      </c>
      <c r="D60" s="57" t="s">
        <v>64</v>
      </c>
      <c r="E60" s="28" t="s">
        <v>65</v>
      </c>
      <c r="F60" s="160" t="s">
        <v>66</v>
      </c>
      <c r="G60" s="29"/>
      <c r="H60" s="152"/>
    </row>
    <row r="61" spans="1:8" hidden="1">
      <c r="A61" s="57" t="s">
        <v>67</v>
      </c>
      <c r="B61" s="25">
        <v>43617</v>
      </c>
      <c r="C61" s="57">
        <v>3</v>
      </c>
      <c r="D61" s="26">
        <v>91.57</v>
      </c>
      <c r="E61" s="27" t="e">
        <f>#REF!</f>
        <v>#REF!</v>
      </c>
      <c r="F61" s="70" t="e">
        <f>#REF!</f>
        <v>#REF!</v>
      </c>
      <c r="G61" s="42"/>
      <c r="H61" s="140"/>
    </row>
    <row r="62" spans="1:8" hidden="1">
      <c r="A62" s="57" t="s">
        <v>68</v>
      </c>
      <c r="B62" s="25"/>
      <c r="C62" s="57"/>
      <c r="D62" s="26"/>
      <c r="E62" s="27" t="e">
        <f>#REF!</f>
        <v>#REF!</v>
      </c>
      <c r="F62" s="70">
        <f>F21</f>
        <v>0</v>
      </c>
      <c r="G62" s="42"/>
      <c r="H62" s="140"/>
    </row>
    <row r="63" spans="1:8" hidden="1">
      <c r="A63" s="57" t="s">
        <v>69</v>
      </c>
      <c r="B63" s="25"/>
      <c r="C63" s="57"/>
      <c r="D63" s="26"/>
      <c r="E63" s="27" t="e">
        <f>#REF!</f>
        <v>#REF!</v>
      </c>
      <c r="F63" s="70">
        <f>F22</f>
        <v>0</v>
      </c>
      <c r="G63" s="42"/>
      <c r="H63" s="140"/>
    </row>
    <row r="64" spans="1:8" hidden="1">
      <c r="A64" s="57" t="s">
        <v>70</v>
      </c>
      <c r="B64" s="25">
        <v>43891</v>
      </c>
      <c r="C64" s="57">
        <v>2</v>
      </c>
      <c r="D64" s="26">
        <v>92.31</v>
      </c>
      <c r="E64" s="27" t="e">
        <f>#REF!</f>
        <v>#REF!</v>
      </c>
      <c r="F64" s="70" t="e">
        <f>#REF!</f>
        <v>#REF!</v>
      </c>
      <c r="G64" s="42"/>
      <c r="H64" s="140"/>
    </row>
    <row r="65" spans="1:8" hidden="1">
      <c r="A65" s="57" t="s">
        <v>71</v>
      </c>
      <c r="B65" s="25"/>
      <c r="C65" s="57"/>
      <c r="D65" s="26"/>
      <c r="E65" s="27" t="e">
        <f>#REF!</f>
        <v>#REF!</v>
      </c>
      <c r="F65" s="70" t="e">
        <f>#REF!</f>
        <v>#REF!</v>
      </c>
      <c r="G65" s="42"/>
      <c r="H65" s="140"/>
    </row>
    <row r="66" spans="1:8" hidden="1">
      <c r="A66" s="574" t="s">
        <v>53</v>
      </c>
      <c r="B66" s="574"/>
      <c r="C66" s="574"/>
      <c r="D66" s="574"/>
      <c r="E66" s="574"/>
      <c r="F66" s="70" t="e">
        <f>ROUND(AVERAGE(F61:F64),2)</f>
        <v>#REF!</v>
      </c>
      <c r="G66" s="42"/>
      <c r="H66" s="140"/>
    </row>
    <row r="67" spans="1:8" hidden="1"/>
    <row r="68" spans="1:8" hidden="1">
      <c r="A68" s="28" t="s">
        <v>63</v>
      </c>
      <c r="B68" s="57" t="s">
        <v>60</v>
      </c>
      <c r="C68" s="57" t="s">
        <v>61</v>
      </c>
      <c r="D68" s="57" t="s">
        <v>64</v>
      </c>
      <c r="E68" s="28" t="s">
        <v>65</v>
      </c>
      <c r="F68" s="160" t="s">
        <v>66</v>
      </c>
      <c r="G68" s="29"/>
      <c r="H68" s="152"/>
    </row>
    <row r="69" spans="1:8" hidden="1">
      <c r="A69" s="57" t="s">
        <v>67</v>
      </c>
      <c r="B69" s="25">
        <v>43617</v>
      </c>
      <c r="C69" s="57">
        <v>3</v>
      </c>
      <c r="D69" s="26">
        <v>91.57</v>
      </c>
      <c r="E69" s="27" t="e">
        <f>#REF!</f>
        <v>#REF!</v>
      </c>
      <c r="F69" s="70" t="e">
        <f>#REF!</f>
        <v>#REF!</v>
      </c>
      <c r="G69" s="42"/>
      <c r="H69" s="140"/>
    </row>
    <row r="70" spans="1:8" hidden="1">
      <c r="A70" s="57" t="s">
        <v>68</v>
      </c>
      <c r="B70" s="25"/>
      <c r="C70" s="57"/>
      <c r="D70" s="26"/>
      <c r="E70" s="27">
        <f>E37</f>
        <v>1</v>
      </c>
      <c r="F70" s="70" t="e">
        <f>F37</f>
        <v>#REF!</v>
      </c>
      <c r="G70" s="42"/>
      <c r="H70" s="140"/>
    </row>
    <row r="71" spans="1:8" hidden="1">
      <c r="A71" s="57" t="s">
        <v>69</v>
      </c>
      <c r="B71" s="25"/>
      <c r="C71" s="57"/>
      <c r="D71" s="26"/>
      <c r="E71" s="27" t="e">
        <f>#REF!</f>
        <v>#REF!</v>
      </c>
      <c r="F71" s="70" t="e">
        <f>F39</f>
        <v>#REF!</v>
      </c>
      <c r="G71" s="42"/>
      <c r="H71" s="140"/>
    </row>
    <row r="72" spans="1:8" hidden="1">
      <c r="A72" s="57" t="s">
        <v>70</v>
      </c>
      <c r="B72" s="25">
        <v>43891</v>
      </c>
      <c r="C72" s="57">
        <v>2</v>
      </c>
      <c r="D72" s="26">
        <v>92.31</v>
      </c>
      <c r="E72" s="27" t="e">
        <f>#REF!</f>
        <v>#REF!</v>
      </c>
      <c r="F72" s="70" t="e">
        <f>F42</f>
        <v>#REF!</v>
      </c>
      <c r="G72" s="42"/>
      <c r="H72" s="140"/>
    </row>
    <row r="73" spans="1:8" hidden="1">
      <c r="A73" s="57" t="s">
        <v>71</v>
      </c>
      <c r="B73" s="25"/>
      <c r="C73" s="57"/>
      <c r="D73" s="26"/>
      <c r="E73" s="27" t="e">
        <f>#REF!</f>
        <v>#REF!</v>
      </c>
      <c r="F73" s="70" t="e">
        <f>F45</f>
        <v>#REF!</v>
      </c>
      <c r="G73" s="42"/>
      <c r="H73" s="140"/>
    </row>
    <row r="74" spans="1:8" hidden="1">
      <c r="A74" s="574" t="s">
        <v>53</v>
      </c>
      <c r="B74" s="574"/>
      <c r="C74" s="574"/>
      <c r="D74" s="574"/>
      <c r="E74" s="574"/>
      <c r="F74" s="70" t="e">
        <f>ROUND(AVERAGE(F69:F73),2)</f>
        <v>#REF!</v>
      </c>
      <c r="G74" s="42"/>
      <c r="H74" s="140"/>
    </row>
  </sheetData>
  <mergeCells count="60">
    <mergeCell ref="A45:A47"/>
    <mergeCell ref="E45:E47"/>
    <mergeCell ref="G45:G47"/>
    <mergeCell ref="A48:A49"/>
    <mergeCell ref="E48:E49"/>
    <mergeCell ref="G48:G49"/>
    <mergeCell ref="G21:G23"/>
    <mergeCell ref="A39:A41"/>
    <mergeCell ref="E39:E41"/>
    <mergeCell ref="G39:G41"/>
    <mergeCell ref="A42:A44"/>
    <mergeCell ref="E42:E44"/>
    <mergeCell ref="G42:G44"/>
    <mergeCell ref="G12:G14"/>
    <mergeCell ref="A15:A16"/>
    <mergeCell ref="E15:E16"/>
    <mergeCell ref="G15:G16"/>
    <mergeCell ref="A37:A38"/>
    <mergeCell ref="E37:E38"/>
    <mergeCell ref="G37:G38"/>
    <mergeCell ref="G24:G26"/>
    <mergeCell ref="E27:E29"/>
    <mergeCell ref="F27:F29"/>
    <mergeCell ref="G27:G29"/>
    <mergeCell ref="E30:E32"/>
    <mergeCell ref="F30:F32"/>
    <mergeCell ref="G30:G32"/>
    <mergeCell ref="F24:F26"/>
    <mergeCell ref="F21:F23"/>
    <mergeCell ref="G4:G5"/>
    <mergeCell ref="G6:G8"/>
    <mergeCell ref="A66:E66"/>
    <mergeCell ref="A74:E74"/>
    <mergeCell ref="A50:E50"/>
    <mergeCell ref="A58:E58"/>
    <mergeCell ref="A33:E33"/>
    <mergeCell ref="B35:C35"/>
    <mergeCell ref="A21:A23"/>
    <mergeCell ref="A24:A26"/>
    <mergeCell ref="A27:A29"/>
    <mergeCell ref="A30:A32"/>
    <mergeCell ref="E21:E23"/>
    <mergeCell ref="E24:E26"/>
    <mergeCell ref="E9:E11"/>
    <mergeCell ref="G9:G11"/>
    <mergeCell ref="B2:C2"/>
    <mergeCell ref="A17:E17"/>
    <mergeCell ref="B19:C19"/>
    <mergeCell ref="A4:A5"/>
    <mergeCell ref="E4:E5"/>
    <mergeCell ref="A6:A8"/>
    <mergeCell ref="E6:E8"/>
    <mergeCell ref="A9:A11"/>
    <mergeCell ref="A12:A14"/>
    <mergeCell ref="E12:E14"/>
    <mergeCell ref="H42:H44"/>
    <mergeCell ref="H45:H47"/>
    <mergeCell ref="K6:K8"/>
    <mergeCell ref="H37:H38"/>
    <mergeCell ref="H39:H41"/>
  </mergeCells>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2"/>
  <sheetViews>
    <sheetView workbookViewId="0">
      <pane xSplit="1" ySplit="2" topLeftCell="B3" activePane="bottomRight" state="frozen"/>
      <selection pane="topRight" activeCell="B1" sqref="B1"/>
      <selection pane="bottomLeft" activeCell="A3" sqref="A3"/>
      <selection pane="bottomRight" activeCell="B17" sqref="B17"/>
    </sheetView>
  </sheetViews>
  <sheetFormatPr defaultRowHeight="14.25"/>
  <cols>
    <col min="1" max="1" width="31.5" customWidth="1"/>
    <col min="2" max="3" width="10.5" customWidth="1"/>
    <col min="4" max="4" width="9.125" customWidth="1"/>
    <col min="13" max="13" width="11.5" customWidth="1"/>
  </cols>
  <sheetData>
    <row r="1" spans="1:13">
      <c r="A1" s="578" t="s">
        <v>168</v>
      </c>
      <c r="B1" s="176">
        <v>45231.333831018521</v>
      </c>
      <c r="C1" s="176">
        <v>45200.333831018521</v>
      </c>
      <c r="D1" s="176">
        <v>45170.333831018521</v>
      </c>
      <c r="E1" s="176">
        <v>45139.333831018521</v>
      </c>
      <c r="F1" s="176">
        <v>45108.333831018521</v>
      </c>
      <c r="G1" s="176">
        <v>45078.333831018521</v>
      </c>
      <c r="H1" s="176">
        <v>45047.333831018521</v>
      </c>
      <c r="I1" s="176">
        <v>45017.333831018521</v>
      </c>
      <c r="J1" s="176">
        <v>44986.333831018521</v>
      </c>
      <c r="K1" s="176">
        <v>44958.333831018521</v>
      </c>
      <c r="L1" s="176">
        <v>44927.333831018521</v>
      </c>
      <c r="M1" s="176">
        <v>44896.333831018521</v>
      </c>
    </row>
    <row r="2" spans="1:13">
      <c r="A2" s="578"/>
      <c r="B2" t="s">
        <v>836</v>
      </c>
      <c r="C2" t="s">
        <v>836</v>
      </c>
      <c r="D2" t="s">
        <v>836</v>
      </c>
      <c r="E2" t="s">
        <v>836</v>
      </c>
      <c r="F2" t="s">
        <v>836</v>
      </c>
      <c r="G2" t="s">
        <v>836</v>
      </c>
      <c r="H2" t="s">
        <v>836</v>
      </c>
      <c r="I2" t="s">
        <v>836</v>
      </c>
      <c r="J2" t="s">
        <v>836</v>
      </c>
      <c r="K2" t="s">
        <v>836</v>
      </c>
      <c r="L2" t="s">
        <v>836</v>
      </c>
      <c r="M2" t="s">
        <v>836</v>
      </c>
    </row>
    <row r="3" spans="1:13">
      <c r="A3" t="s">
        <v>962</v>
      </c>
      <c r="B3">
        <v>122.66</v>
      </c>
      <c r="C3" t="s">
        <v>175</v>
      </c>
      <c r="D3" t="s">
        <v>175</v>
      </c>
      <c r="E3" t="s">
        <v>175</v>
      </c>
      <c r="F3" t="s">
        <v>175</v>
      </c>
      <c r="G3" t="s">
        <v>175</v>
      </c>
      <c r="H3" t="s">
        <v>175</v>
      </c>
      <c r="I3" t="s">
        <v>175</v>
      </c>
      <c r="J3" t="s">
        <v>175</v>
      </c>
      <c r="K3" t="s">
        <v>175</v>
      </c>
      <c r="L3" t="s">
        <v>175</v>
      </c>
      <c r="M3" t="s">
        <v>175</v>
      </c>
    </row>
    <row r="4" spans="1:13">
      <c r="A4" t="s">
        <v>963</v>
      </c>
      <c r="B4">
        <v>121.57</v>
      </c>
      <c r="C4">
        <v>121.43</v>
      </c>
      <c r="D4">
        <v>121.08</v>
      </c>
      <c r="E4">
        <v>121.06</v>
      </c>
      <c r="F4">
        <v>118.42</v>
      </c>
      <c r="G4">
        <v>119.49</v>
      </c>
      <c r="H4">
        <v>119.68</v>
      </c>
      <c r="I4">
        <v>123.04</v>
      </c>
      <c r="J4">
        <v>115.95</v>
      </c>
      <c r="K4">
        <v>106.54</v>
      </c>
      <c r="L4">
        <v>109.16</v>
      </c>
      <c r="M4">
        <v>125.26</v>
      </c>
    </row>
    <row r="5" spans="1:13">
      <c r="A5" t="s">
        <v>964</v>
      </c>
      <c r="B5">
        <v>119.15</v>
      </c>
      <c r="C5">
        <v>121.44</v>
      </c>
      <c r="D5">
        <v>123.19</v>
      </c>
      <c r="E5">
        <v>125.17</v>
      </c>
      <c r="F5">
        <v>137.66</v>
      </c>
      <c r="G5">
        <v>141.97</v>
      </c>
      <c r="H5">
        <v>132.63</v>
      </c>
      <c r="I5">
        <v>112.91</v>
      </c>
      <c r="J5">
        <v>98.32</v>
      </c>
      <c r="K5">
        <v>101.66</v>
      </c>
      <c r="L5">
        <v>102.04</v>
      </c>
      <c r="M5" t="s">
        <v>175</v>
      </c>
    </row>
    <row r="6" spans="1:13">
      <c r="A6" t="s">
        <v>965</v>
      </c>
      <c r="B6">
        <v>114.84</v>
      </c>
      <c r="C6" t="s">
        <v>175</v>
      </c>
      <c r="D6">
        <v>70.42</v>
      </c>
      <c r="E6">
        <v>75.03</v>
      </c>
      <c r="F6">
        <v>75.3</v>
      </c>
      <c r="G6">
        <v>81.319999999999993</v>
      </c>
      <c r="H6">
        <v>91.15</v>
      </c>
      <c r="I6">
        <v>86.88</v>
      </c>
      <c r="J6">
        <v>86.42</v>
      </c>
      <c r="K6">
        <v>80.02</v>
      </c>
      <c r="L6">
        <v>78.14</v>
      </c>
      <c r="M6">
        <v>84.23</v>
      </c>
    </row>
    <row r="7" spans="1:13">
      <c r="A7" t="s">
        <v>966</v>
      </c>
      <c r="B7">
        <v>103.69</v>
      </c>
      <c r="C7">
        <v>103.46</v>
      </c>
      <c r="D7">
        <v>102.11</v>
      </c>
      <c r="E7">
        <v>103.66</v>
      </c>
      <c r="F7">
        <v>103.52</v>
      </c>
      <c r="G7">
        <v>103.12</v>
      </c>
      <c r="H7">
        <v>104.08</v>
      </c>
      <c r="I7">
        <v>102.71</v>
      </c>
      <c r="J7">
        <v>102.68</v>
      </c>
      <c r="K7">
        <v>101.56</v>
      </c>
      <c r="L7">
        <v>102.11</v>
      </c>
      <c r="M7">
        <v>99.57</v>
      </c>
    </row>
    <row r="8" spans="1:13">
      <c r="A8" t="s">
        <v>891</v>
      </c>
      <c r="B8">
        <v>103.55</v>
      </c>
      <c r="C8">
        <v>120.17</v>
      </c>
      <c r="D8">
        <v>122.8</v>
      </c>
      <c r="E8" t="s">
        <v>175</v>
      </c>
      <c r="F8" t="s">
        <v>175</v>
      </c>
      <c r="G8" t="s">
        <v>175</v>
      </c>
      <c r="H8">
        <v>105.19</v>
      </c>
      <c r="I8" t="s">
        <v>175</v>
      </c>
      <c r="J8" t="s">
        <v>175</v>
      </c>
      <c r="K8" t="s">
        <v>175</v>
      </c>
      <c r="L8" t="s">
        <v>175</v>
      </c>
      <c r="M8" t="s">
        <v>175</v>
      </c>
    </row>
    <row r="9" spans="1:13">
      <c r="A9" t="s">
        <v>967</v>
      </c>
      <c r="B9">
        <v>103.52</v>
      </c>
      <c r="C9">
        <v>105.06</v>
      </c>
      <c r="D9">
        <v>102.83</v>
      </c>
      <c r="E9">
        <v>97.42</v>
      </c>
      <c r="F9">
        <v>91.1</v>
      </c>
      <c r="G9">
        <v>97.36</v>
      </c>
      <c r="H9">
        <v>103.69</v>
      </c>
      <c r="I9">
        <v>109.91</v>
      </c>
      <c r="J9">
        <v>114.91</v>
      </c>
      <c r="K9">
        <v>107.55</v>
      </c>
      <c r="L9">
        <v>106.65</v>
      </c>
      <c r="M9">
        <v>114.09</v>
      </c>
    </row>
    <row r="10" spans="1:13">
      <c r="A10" t="s">
        <v>945</v>
      </c>
      <c r="B10">
        <v>99.43</v>
      </c>
      <c r="C10">
        <v>99.63</v>
      </c>
      <c r="D10">
        <v>97.81</v>
      </c>
      <c r="E10">
        <v>94.4</v>
      </c>
      <c r="F10">
        <v>91.56</v>
      </c>
      <c r="G10">
        <v>86.88</v>
      </c>
      <c r="H10">
        <v>95.65</v>
      </c>
      <c r="I10">
        <v>86.09</v>
      </c>
      <c r="J10">
        <v>80.290000000000006</v>
      </c>
      <c r="K10" t="s">
        <v>175</v>
      </c>
      <c r="L10">
        <v>95.19</v>
      </c>
      <c r="M10">
        <v>100.99</v>
      </c>
    </row>
    <row r="11" spans="1:13">
      <c r="A11" t="s">
        <v>968</v>
      </c>
      <c r="B11">
        <v>99.32</v>
      </c>
      <c r="C11">
        <v>100.66</v>
      </c>
      <c r="D11">
        <v>102.79</v>
      </c>
      <c r="E11">
        <v>109.01</v>
      </c>
      <c r="F11">
        <v>112.54</v>
      </c>
      <c r="G11">
        <v>107.64</v>
      </c>
      <c r="H11">
        <v>101.23</v>
      </c>
      <c r="I11">
        <v>95.42</v>
      </c>
      <c r="J11">
        <v>95.46</v>
      </c>
      <c r="K11">
        <v>99.07</v>
      </c>
      <c r="L11">
        <v>99.32</v>
      </c>
      <c r="M11">
        <v>123.43</v>
      </c>
    </row>
    <row r="12" spans="1:13">
      <c r="A12" t="s">
        <v>969</v>
      </c>
      <c r="B12">
        <v>95.01</v>
      </c>
      <c r="C12">
        <v>95.96</v>
      </c>
      <c r="D12">
        <v>94.32</v>
      </c>
      <c r="E12">
        <v>95.22</v>
      </c>
      <c r="F12">
        <v>95.88</v>
      </c>
      <c r="G12">
        <v>97.07</v>
      </c>
      <c r="H12">
        <v>98.27</v>
      </c>
      <c r="I12">
        <v>97.81</v>
      </c>
      <c r="J12">
        <v>97.69</v>
      </c>
      <c r="K12">
        <v>97.62</v>
      </c>
      <c r="L12">
        <v>100</v>
      </c>
      <c r="M12">
        <v>94.25</v>
      </c>
    </row>
    <row r="13" spans="1:13">
      <c r="A13" t="s">
        <v>970</v>
      </c>
      <c r="B13">
        <v>92.43</v>
      </c>
      <c r="C13">
        <v>90.65</v>
      </c>
      <c r="D13">
        <v>95.08</v>
      </c>
      <c r="E13">
        <v>95.48</v>
      </c>
      <c r="F13">
        <v>95.48</v>
      </c>
      <c r="G13">
        <v>96.11</v>
      </c>
      <c r="H13">
        <v>101.94</v>
      </c>
      <c r="I13">
        <v>97.38</v>
      </c>
      <c r="J13" t="s">
        <v>175</v>
      </c>
      <c r="K13" t="s">
        <v>175</v>
      </c>
      <c r="L13" t="s">
        <v>175</v>
      </c>
      <c r="M13" t="s">
        <v>175</v>
      </c>
    </row>
    <row r="14" spans="1:13">
      <c r="A14" t="s">
        <v>971</v>
      </c>
      <c r="B14">
        <v>90.59</v>
      </c>
      <c r="C14">
        <v>80.69</v>
      </c>
      <c r="D14">
        <v>81.59</v>
      </c>
      <c r="E14">
        <v>80.08</v>
      </c>
      <c r="F14">
        <v>88.68</v>
      </c>
      <c r="G14">
        <v>100.46</v>
      </c>
      <c r="H14">
        <v>93.99</v>
      </c>
      <c r="I14">
        <v>94.71</v>
      </c>
      <c r="J14">
        <v>78.83</v>
      </c>
      <c r="K14">
        <v>86.31</v>
      </c>
      <c r="L14">
        <v>91.1</v>
      </c>
      <c r="M14">
        <v>94.05</v>
      </c>
    </row>
    <row r="15" spans="1:13">
      <c r="A15" t="s">
        <v>972</v>
      </c>
      <c r="B15">
        <v>89.33</v>
      </c>
      <c r="C15">
        <v>95.25</v>
      </c>
      <c r="D15">
        <v>87.19</v>
      </c>
      <c r="E15">
        <v>84.04</v>
      </c>
      <c r="F15">
        <v>88.95</v>
      </c>
      <c r="G15">
        <v>94.02</v>
      </c>
      <c r="H15">
        <v>91.49</v>
      </c>
      <c r="I15">
        <v>92.68</v>
      </c>
      <c r="J15">
        <v>91.99</v>
      </c>
      <c r="K15">
        <v>93.11</v>
      </c>
      <c r="L15" t="s">
        <v>175</v>
      </c>
      <c r="M15">
        <v>96.71</v>
      </c>
    </row>
    <row r="16" spans="1:13">
      <c r="A16" t="s">
        <v>973</v>
      </c>
      <c r="B16">
        <v>88.55</v>
      </c>
      <c r="C16">
        <v>88.83</v>
      </c>
      <c r="D16">
        <v>87.95</v>
      </c>
      <c r="E16">
        <v>87</v>
      </c>
      <c r="F16">
        <v>90.46</v>
      </c>
      <c r="G16">
        <v>89.88</v>
      </c>
      <c r="H16">
        <v>89.58</v>
      </c>
      <c r="I16">
        <v>90.13</v>
      </c>
      <c r="J16">
        <v>89.81</v>
      </c>
      <c r="K16">
        <v>87.31</v>
      </c>
      <c r="L16">
        <v>89.25</v>
      </c>
      <c r="M16">
        <v>89.04</v>
      </c>
    </row>
    <row r="17" spans="1:13" s="178" customFormat="1">
      <c r="A17" s="178" t="s">
        <v>946</v>
      </c>
      <c r="B17" s="178">
        <v>87.83</v>
      </c>
      <c r="C17" s="178">
        <v>85.85</v>
      </c>
      <c r="D17" s="178">
        <v>86.62</v>
      </c>
      <c r="E17" s="178">
        <v>86.17</v>
      </c>
      <c r="F17" s="178">
        <v>84.42</v>
      </c>
      <c r="G17" s="178">
        <v>83.03</v>
      </c>
      <c r="H17" s="178">
        <v>83.38</v>
      </c>
      <c r="I17" s="178">
        <v>84.29</v>
      </c>
      <c r="J17" s="178">
        <v>86.59</v>
      </c>
      <c r="K17" s="178">
        <v>87.84</v>
      </c>
      <c r="L17" s="178">
        <v>89.96</v>
      </c>
      <c r="M17" s="178">
        <v>89.66</v>
      </c>
    </row>
    <row r="18" spans="1:13" s="178" customFormat="1">
      <c r="A18" s="178" t="s">
        <v>974</v>
      </c>
      <c r="B18" s="178">
        <v>87.76</v>
      </c>
      <c r="C18" s="178">
        <v>90.19</v>
      </c>
      <c r="D18" s="178">
        <v>86.47</v>
      </c>
      <c r="E18" s="178">
        <v>86.44</v>
      </c>
      <c r="F18" s="178">
        <v>87.84</v>
      </c>
      <c r="G18" s="178">
        <v>89.08</v>
      </c>
      <c r="H18" s="178">
        <v>90.49</v>
      </c>
      <c r="I18" s="178">
        <v>89.92</v>
      </c>
      <c r="J18" s="178">
        <v>93.71</v>
      </c>
      <c r="K18" s="178">
        <v>92.44</v>
      </c>
      <c r="L18" s="178">
        <v>92.71</v>
      </c>
      <c r="M18" s="178">
        <v>94.89</v>
      </c>
    </row>
    <row r="19" spans="1:13">
      <c r="A19" t="s">
        <v>868</v>
      </c>
      <c r="B19">
        <v>87.09</v>
      </c>
      <c r="C19">
        <v>87.87</v>
      </c>
      <c r="D19">
        <v>81.52</v>
      </c>
      <c r="E19">
        <v>80.31</v>
      </c>
      <c r="F19">
        <v>83.48</v>
      </c>
      <c r="G19">
        <v>84.09</v>
      </c>
      <c r="H19">
        <v>84.4</v>
      </c>
      <c r="I19">
        <v>82.44</v>
      </c>
      <c r="J19">
        <v>82.72</v>
      </c>
      <c r="K19">
        <v>82.68</v>
      </c>
      <c r="L19">
        <v>86.02</v>
      </c>
      <c r="M19">
        <v>82.33</v>
      </c>
    </row>
    <row r="20" spans="1:13">
      <c r="A20" t="s">
        <v>947</v>
      </c>
      <c r="B20">
        <v>86.56</v>
      </c>
      <c r="C20">
        <v>89.88</v>
      </c>
      <c r="D20">
        <v>90.41</v>
      </c>
      <c r="E20">
        <v>77.72</v>
      </c>
      <c r="F20">
        <v>74.56</v>
      </c>
      <c r="G20">
        <v>76.260000000000005</v>
      </c>
      <c r="H20">
        <v>80.92</v>
      </c>
      <c r="I20">
        <v>93.26</v>
      </c>
      <c r="J20">
        <v>94.64</v>
      </c>
      <c r="K20">
        <v>93.39</v>
      </c>
      <c r="L20">
        <v>92.85</v>
      </c>
      <c r="M20">
        <v>94.02</v>
      </c>
    </row>
    <row r="21" spans="1:13">
      <c r="A21" t="s">
        <v>866</v>
      </c>
      <c r="B21">
        <v>86.12</v>
      </c>
      <c r="C21">
        <v>86.81</v>
      </c>
      <c r="D21">
        <v>85.06</v>
      </c>
      <c r="E21">
        <v>85.12</v>
      </c>
      <c r="F21">
        <v>84.25</v>
      </c>
      <c r="G21">
        <v>84.06</v>
      </c>
      <c r="H21">
        <v>83.59</v>
      </c>
      <c r="I21">
        <v>84.66</v>
      </c>
      <c r="J21">
        <v>86.99</v>
      </c>
      <c r="K21">
        <v>89.8</v>
      </c>
      <c r="L21">
        <v>87.41</v>
      </c>
      <c r="M21">
        <v>91.68</v>
      </c>
    </row>
    <row r="22" spans="1:13">
      <c r="A22" t="s">
        <v>975</v>
      </c>
      <c r="B22">
        <v>83.72</v>
      </c>
      <c r="C22">
        <v>83.34</v>
      </c>
      <c r="D22">
        <v>84.38</v>
      </c>
      <c r="E22">
        <v>83.76</v>
      </c>
      <c r="F22">
        <v>84.08</v>
      </c>
      <c r="G22">
        <v>85.98</v>
      </c>
      <c r="H22">
        <v>86.4</v>
      </c>
      <c r="I22">
        <v>88.36</v>
      </c>
      <c r="J22">
        <v>88.78</v>
      </c>
      <c r="K22">
        <v>78.650000000000006</v>
      </c>
      <c r="L22">
        <v>74.53</v>
      </c>
      <c r="M22">
        <v>78.75</v>
      </c>
    </row>
    <row r="23" spans="1:13" s="177" customFormat="1">
      <c r="A23" s="177" t="s">
        <v>976</v>
      </c>
      <c r="B23" s="177">
        <v>82.64</v>
      </c>
      <c r="C23" s="177">
        <v>79.5</v>
      </c>
      <c r="D23" s="177">
        <v>80.13</v>
      </c>
      <c r="E23" s="177">
        <v>82.83</v>
      </c>
      <c r="F23" s="177">
        <v>86.84</v>
      </c>
      <c r="G23" s="177">
        <v>89.11</v>
      </c>
      <c r="H23" s="177">
        <v>87.35</v>
      </c>
      <c r="I23" s="177">
        <v>89.09</v>
      </c>
      <c r="J23" s="177">
        <v>87.49</v>
      </c>
      <c r="K23" s="177">
        <v>87.94</v>
      </c>
      <c r="L23" s="177">
        <v>89.06</v>
      </c>
      <c r="M23" s="177">
        <v>89</v>
      </c>
    </row>
    <row r="24" spans="1:13">
      <c r="A24" t="s">
        <v>977</v>
      </c>
      <c r="B24">
        <v>81.64</v>
      </c>
      <c r="C24">
        <v>75.58</v>
      </c>
      <c r="D24" t="s">
        <v>175</v>
      </c>
      <c r="E24" t="s">
        <v>175</v>
      </c>
      <c r="F24" t="s">
        <v>175</v>
      </c>
      <c r="G24" t="s">
        <v>175</v>
      </c>
      <c r="H24" t="s">
        <v>175</v>
      </c>
      <c r="I24" t="s">
        <v>175</v>
      </c>
      <c r="J24" t="s">
        <v>175</v>
      </c>
      <c r="K24" t="s">
        <v>175</v>
      </c>
      <c r="L24" t="s">
        <v>175</v>
      </c>
      <c r="M24" t="s">
        <v>175</v>
      </c>
    </row>
    <row r="25" spans="1:13">
      <c r="A25" t="s">
        <v>978</v>
      </c>
      <c r="B25">
        <v>81.05</v>
      </c>
      <c r="C25">
        <v>81.48</v>
      </c>
      <c r="D25">
        <v>81.849999999999994</v>
      </c>
      <c r="E25">
        <v>82.27</v>
      </c>
      <c r="F25">
        <v>82.33</v>
      </c>
      <c r="G25">
        <v>82.27</v>
      </c>
      <c r="H25">
        <v>82.39</v>
      </c>
      <c r="I25">
        <v>83.25</v>
      </c>
      <c r="J25">
        <v>84.43</v>
      </c>
      <c r="K25">
        <v>84.33</v>
      </c>
      <c r="L25">
        <v>84.25</v>
      </c>
      <c r="M25">
        <v>84.27</v>
      </c>
    </row>
    <row r="26" spans="1:13">
      <c r="A26" t="s">
        <v>869</v>
      </c>
      <c r="B26">
        <v>79.67</v>
      </c>
      <c r="C26">
        <v>79.22</v>
      </c>
      <c r="D26">
        <v>70.97</v>
      </c>
      <c r="E26">
        <v>63.9</v>
      </c>
      <c r="F26">
        <v>64.78</v>
      </c>
      <c r="G26">
        <v>77</v>
      </c>
      <c r="H26">
        <v>77.430000000000007</v>
      </c>
      <c r="I26">
        <v>75.959999999999994</v>
      </c>
      <c r="J26">
        <v>74.06</v>
      </c>
      <c r="K26">
        <v>69.430000000000007</v>
      </c>
      <c r="L26">
        <v>65.98</v>
      </c>
      <c r="M26">
        <v>67.680000000000007</v>
      </c>
    </row>
    <row r="27" spans="1:13">
      <c r="A27" t="s">
        <v>948</v>
      </c>
      <c r="B27">
        <v>78.92</v>
      </c>
      <c r="C27">
        <v>79.77</v>
      </c>
      <c r="D27" t="s">
        <v>175</v>
      </c>
      <c r="E27" t="s">
        <v>175</v>
      </c>
      <c r="F27" t="s">
        <v>175</v>
      </c>
      <c r="G27" t="s">
        <v>175</v>
      </c>
      <c r="H27" t="s">
        <v>175</v>
      </c>
      <c r="I27" t="s">
        <v>175</v>
      </c>
      <c r="J27" t="s">
        <v>175</v>
      </c>
      <c r="K27" t="s">
        <v>175</v>
      </c>
      <c r="L27" t="s">
        <v>175</v>
      </c>
      <c r="M27" t="s">
        <v>175</v>
      </c>
    </row>
    <row r="28" spans="1:13" s="178" customFormat="1">
      <c r="A28" s="178" t="s">
        <v>979</v>
      </c>
      <c r="B28" s="178">
        <v>77.680000000000007</v>
      </c>
      <c r="C28" s="178">
        <v>78.44</v>
      </c>
      <c r="D28" s="178">
        <v>78.38</v>
      </c>
      <c r="E28" s="178">
        <v>78.84</v>
      </c>
      <c r="F28" s="178">
        <v>75.599999999999994</v>
      </c>
      <c r="G28" s="178">
        <v>64.900000000000006</v>
      </c>
      <c r="H28" s="178" t="s">
        <v>175</v>
      </c>
      <c r="I28" s="178" t="s">
        <v>175</v>
      </c>
      <c r="J28" s="178">
        <v>63.44</v>
      </c>
      <c r="K28" s="178">
        <v>73.27</v>
      </c>
      <c r="L28" s="178">
        <v>83.58</v>
      </c>
      <c r="M28" s="178">
        <v>83.33</v>
      </c>
    </row>
    <row r="29" spans="1:13">
      <c r="A29" t="s">
        <v>949</v>
      </c>
      <c r="B29">
        <v>77.59</v>
      </c>
      <c r="C29">
        <v>76.42</v>
      </c>
      <c r="D29">
        <v>78.78</v>
      </c>
      <c r="E29">
        <v>80.83</v>
      </c>
      <c r="F29">
        <v>84.24</v>
      </c>
      <c r="G29">
        <v>88.56</v>
      </c>
      <c r="H29">
        <v>89.55</v>
      </c>
      <c r="I29">
        <v>86.23</v>
      </c>
      <c r="J29">
        <v>82.82</v>
      </c>
      <c r="K29" t="s">
        <v>175</v>
      </c>
      <c r="L29" t="s">
        <v>175</v>
      </c>
      <c r="M29">
        <v>84.7</v>
      </c>
    </row>
    <row r="30" spans="1:13">
      <c r="A30" t="s">
        <v>867</v>
      </c>
      <c r="B30">
        <v>76.680000000000007</v>
      </c>
      <c r="C30">
        <v>77.39</v>
      </c>
      <c r="D30">
        <v>77.52</v>
      </c>
      <c r="E30">
        <v>79.28</v>
      </c>
      <c r="F30">
        <v>78.989999999999995</v>
      </c>
      <c r="G30">
        <v>78.08</v>
      </c>
      <c r="H30">
        <v>76.98</v>
      </c>
      <c r="I30">
        <v>78.05</v>
      </c>
      <c r="J30">
        <v>79.38</v>
      </c>
      <c r="K30">
        <v>76.41</v>
      </c>
      <c r="L30">
        <v>67.989999999999995</v>
      </c>
      <c r="M30">
        <v>72.09</v>
      </c>
    </row>
    <row r="31" spans="1:13">
      <c r="A31" t="s">
        <v>980</v>
      </c>
      <c r="B31">
        <v>75.400000000000006</v>
      </c>
      <c r="C31">
        <v>77.91</v>
      </c>
      <c r="D31">
        <v>79.45</v>
      </c>
      <c r="E31">
        <v>80.650000000000006</v>
      </c>
      <c r="F31">
        <v>81.11</v>
      </c>
      <c r="G31">
        <v>81.88</v>
      </c>
      <c r="H31">
        <v>84.67</v>
      </c>
      <c r="I31">
        <v>84.06</v>
      </c>
      <c r="J31">
        <v>81.099999999999994</v>
      </c>
      <c r="K31">
        <v>78.84</v>
      </c>
      <c r="L31">
        <v>77.97</v>
      </c>
      <c r="M31">
        <v>79.03</v>
      </c>
    </row>
    <row r="32" spans="1:13" s="171" customFormat="1">
      <c r="A32" s="171" t="s">
        <v>981</v>
      </c>
      <c r="B32" s="171">
        <v>75.31</v>
      </c>
      <c r="C32" s="171">
        <v>75.650000000000006</v>
      </c>
      <c r="D32" s="171">
        <v>76.38</v>
      </c>
      <c r="E32" s="171" t="s">
        <v>175</v>
      </c>
      <c r="F32" s="171" t="s">
        <v>175</v>
      </c>
      <c r="G32" s="171" t="s">
        <v>175</v>
      </c>
      <c r="H32" s="171" t="s">
        <v>175</v>
      </c>
      <c r="I32" s="171" t="s">
        <v>175</v>
      </c>
      <c r="J32" s="171" t="s">
        <v>175</v>
      </c>
      <c r="K32" s="171" t="s">
        <v>175</v>
      </c>
      <c r="L32" s="171" t="s">
        <v>175</v>
      </c>
      <c r="M32" s="171" t="s">
        <v>175</v>
      </c>
    </row>
    <row r="33" spans="1:13">
      <c r="A33" t="s">
        <v>982</v>
      </c>
      <c r="B33">
        <v>74.7</v>
      </c>
      <c r="C33" t="s">
        <v>175</v>
      </c>
      <c r="D33" t="s">
        <v>175</v>
      </c>
      <c r="E33">
        <v>64.599999999999994</v>
      </c>
      <c r="F33">
        <v>65.209999999999994</v>
      </c>
      <c r="G33">
        <v>72.540000000000006</v>
      </c>
      <c r="H33">
        <v>71.47</v>
      </c>
      <c r="I33">
        <v>75.84</v>
      </c>
      <c r="J33" t="s">
        <v>175</v>
      </c>
      <c r="K33" t="s">
        <v>175</v>
      </c>
      <c r="L33" t="s">
        <v>175</v>
      </c>
      <c r="M33" t="s">
        <v>175</v>
      </c>
    </row>
    <row r="34" spans="1:13" s="177" customFormat="1">
      <c r="A34" s="177" t="s">
        <v>983</v>
      </c>
      <c r="B34" s="177">
        <v>74.23</v>
      </c>
      <c r="C34" s="177" t="s">
        <v>175</v>
      </c>
      <c r="D34" s="177" t="s">
        <v>175</v>
      </c>
      <c r="E34" s="177">
        <v>84.25</v>
      </c>
      <c r="F34" s="177">
        <v>90.66</v>
      </c>
      <c r="G34" s="177">
        <v>92.43</v>
      </c>
      <c r="H34" s="177">
        <v>93.51</v>
      </c>
      <c r="I34" s="177">
        <v>87.97</v>
      </c>
      <c r="J34" s="177">
        <v>79.39</v>
      </c>
      <c r="K34" s="177">
        <v>75.63</v>
      </c>
      <c r="L34" s="177">
        <v>75.510000000000005</v>
      </c>
      <c r="M34" s="177">
        <v>79.89</v>
      </c>
    </row>
    <row r="35" spans="1:13" s="177" customFormat="1">
      <c r="A35" s="177" t="s">
        <v>984</v>
      </c>
      <c r="B35" s="177">
        <v>73.959999999999994</v>
      </c>
      <c r="C35" s="177">
        <v>77.989999999999995</v>
      </c>
      <c r="D35" s="177">
        <v>75.290000000000006</v>
      </c>
      <c r="E35" s="177">
        <v>72.45</v>
      </c>
      <c r="F35" s="177">
        <v>72.88</v>
      </c>
      <c r="G35" s="177">
        <v>73.13</v>
      </c>
      <c r="H35" s="177">
        <v>74.38</v>
      </c>
      <c r="I35" s="177">
        <v>72.849999999999994</v>
      </c>
      <c r="J35" s="177">
        <v>73.72</v>
      </c>
      <c r="K35" s="177">
        <v>70.25</v>
      </c>
      <c r="L35" s="177">
        <v>71.75</v>
      </c>
      <c r="M35" s="177">
        <v>74.2</v>
      </c>
    </row>
    <row r="36" spans="1:13">
      <c r="A36" t="s">
        <v>892</v>
      </c>
      <c r="B36">
        <v>73.819999999999993</v>
      </c>
      <c r="C36">
        <v>73.41</v>
      </c>
      <c r="D36">
        <v>76.38</v>
      </c>
      <c r="E36">
        <v>70.66</v>
      </c>
      <c r="F36">
        <v>70.569999999999993</v>
      </c>
      <c r="G36" t="s">
        <v>175</v>
      </c>
      <c r="H36" t="s">
        <v>175</v>
      </c>
      <c r="I36" t="s">
        <v>175</v>
      </c>
      <c r="J36" t="s">
        <v>175</v>
      </c>
      <c r="K36" t="s">
        <v>175</v>
      </c>
      <c r="L36" t="s">
        <v>175</v>
      </c>
      <c r="M36" t="s">
        <v>175</v>
      </c>
    </row>
    <row r="37" spans="1:13">
      <c r="A37" t="s">
        <v>893</v>
      </c>
      <c r="B37">
        <v>73.62</v>
      </c>
      <c r="C37">
        <v>75.75</v>
      </c>
      <c r="D37">
        <v>75.58</v>
      </c>
      <c r="E37">
        <v>74.2</v>
      </c>
      <c r="F37">
        <v>72.31</v>
      </c>
      <c r="G37" t="s">
        <v>175</v>
      </c>
      <c r="H37" t="s">
        <v>175</v>
      </c>
      <c r="I37" t="s">
        <v>175</v>
      </c>
      <c r="J37" t="s">
        <v>175</v>
      </c>
      <c r="K37" t="s">
        <v>175</v>
      </c>
      <c r="L37" t="s">
        <v>175</v>
      </c>
      <c r="M37" t="s">
        <v>175</v>
      </c>
    </row>
    <row r="38" spans="1:13">
      <c r="A38" t="s">
        <v>985</v>
      </c>
      <c r="B38">
        <v>73.34</v>
      </c>
      <c r="C38">
        <v>70.31</v>
      </c>
      <c r="D38">
        <v>69.88</v>
      </c>
      <c r="E38">
        <v>70.680000000000007</v>
      </c>
      <c r="F38">
        <v>72.239999999999995</v>
      </c>
      <c r="G38">
        <v>73.08</v>
      </c>
      <c r="H38">
        <v>73.33</v>
      </c>
      <c r="I38">
        <v>75.45</v>
      </c>
      <c r="J38">
        <v>79.08</v>
      </c>
      <c r="K38" t="s">
        <v>175</v>
      </c>
      <c r="L38" t="s">
        <v>175</v>
      </c>
      <c r="M38" t="s">
        <v>175</v>
      </c>
    </row>
    <row r="39" spans="1:13">
      <c r="A39" t="s">
        <v>950</v>
      </c>
      <c r="B39">
        <v>73.239999999999995</v>
      </c>
      <c r="C39">
        <v>80.209999999999994</v>
      </c>
      <c r="D39" t="s">
        <v>175</v>
      </c>
      <c r="E39" t="s">
        <v>175</v>
      </c>
      <c r="F39" t="s">
        <v>175</v>
      </c>
      <c r="G39" t="s">
        <v>175</v>
      </c>
      <c r="H39" t="s">
        <v>175</v>
      </c>
      <c r="I39" t="s">
        <v>175</v>
      </c>
      <c r="J39" t="s">
        <v>175</v>
      </c>
      <c r="K39">
        <v>77.739999999999995</v>
      </c>
      <c r="L39">
        <v>79.959999999999994</v>
      </c>
      <c r="M39">
        <v>79.349999999999994</v>
      </c>
    </row>
    <row r="40" spans="1:13">
      <c r="A40" t="s">
        <v>986</v>
      </c>
      <c r="B40">
        <v>73.03</v>
      </c>
      <c r="C40">
        <v>72.930000000000007</v>
      </c>
      <c r="D40">
        <v>72.02</v>
      </c>
      <c r="E40">
        <v>74.489999999999995</v>
      </c>
      <c r="F40">
        <v>74.819999999999993</v>
      </c>
      <c r="G40">
        <v>78.290000000000006</v>
      </c>
      <c r="H40">
        <v>76.489999999999995</v>
      </c>
      <c r="I40">
        <v>76.02</v>
      </c>
      <c r="J40">
        <v>76.319999999999993</v>
      </c>
      <c r="K40">
        <v>73.88</v>
      </c>
      <c r="L40">
        <v>71.31</v>
      </c>
      <c r="M40">
        <v>71.14</v>
      </c>
    </row>
    <row r="41" spans="1:13">
      <c r="A41" s="177" t="s">
        <v>987</v>
      </c>
      <c r="B41" s="213">
        <v>72.64</v>
      </c>
      <c r="C41" s="213">
        <v>74.69</v>
      </c>
      <c r="D41" s="213">
        <v>77.489999999999995</v>
      </c>
      <c r="E41" s="213">
        <v>78.02</v>
      </c>
      <c r="F41" s="213">
        <v>77.709999999999994</v>
      </c>
      <c r="G41" s="213">
        <v>76.790000000000006</v>
      </c>
      <c r="H41" s="213">
        <v>74.42</v>
      </c>
      <c r="I41" s="213">
        <v>79.92</v>
      </c>
      <c r="J41" s="213">
        <v>78.680000000000007</v>
      </c>
      <c r="K41" s="213">
        <v>78.650000000000006</v>
      </c>
      <c r="L41" s="213">
        <v>77.739999999999995</v>
      </c>
      <c r="M41" s="213">
        <v>75.23</v>
      </c>
    </row>
    <row r="42" spans="1:13">
      <c r="A42" t="s">
        <v>951</v>
      </c>
      <c r="B42">
        <v>72.61</v>
      </c>
      <c r="C42">
        <v>72.87</v>
      </c>
      <c r="D42">
        <v>73.28</v>
      </c>
      <c r="E42">
        <v>77.41</v>
      </c>
      <c r="F42">
        <v>78.47</v>
      </c>
      <c r="G42">
        <v>80.89</v>
      </c>
      <c r="H42">
        <v>81.84</v>
      </c>
      <c r="I42">
        <v>80.64</v>
      </c>
      <c r="J42">
        <v>74.650000000000006</v>
      </c>
      <c r="K42">
        <v>62.63</v>
      </c>
      <c r="L42">
        <v>61.75</v>
      </c>
      <c r="M42">
        <v>67.59</v>
      </c>
    </row>
    <row r="43" spans="1:13">
      <c r="A43" t="s">
        <v>952</v>
      </c>
      <c r="B43">
        <v>72.42</v>
      </c>
      <c r="C43">
        <v>75.08</v>
      </c>
      <c r="D43">
        <v>76.569999999999993</v>
      </c>
      <c r="E43">
        <v>77.37</v>
      </c>
      <c r="F43">
        <v>76.540000000000006</v>
      </c>
      <c r="G43">
        <v>74.930000000000007</v>
      </c>
      <c r="H43">
        <v>76.95</v>
      </c>
      <c r="I43">
        <v>77.84</v>
      </c>
      <c r="J43">
        <v>76.91</v>
      </c>
      <c r="K43">
        <v>77.88</v>
      </c>
      <c r="L43">
        <v>77.739999999999995</v>
      </c>
      <c r="M43">
        <v>78.37</v>
      </c>
    </row>
    <row r="44" spans="1:13">
      <c r="A44" t="s">
        <v>988</v>
      </c>
      <c r="B44">
        <v>71.650000000000006</v>
      </c>
      <c r="C44">
        <v>72.430000000000007</v>
      </c>
      <c r="D44">
        <v>71.790000000000006</v>
      </c>
      <c r="E44">
        <v>70.38</v>
      </c>
      <c r="F44">
        <v>70.03</v>
      </c>
      <c r="G44">
        <v>69.709999999999994</v>
      </c>
      <c r="H44">
        <v>70.17</v>
      </c>
      <c r="I44">
        <v>69.37</v>
      </c>
      <c r="J44">
        <v>69.47</v>
      </c>
      <c r="K44">
        <v>67.94</v>
      </c>
      <c r="L44" t="s">
        <v>175</v>
      </c>
      <c r="M44" t="s">
        <v>175</v>
      </c>
    </row>
    <row r="45" spans="1:13" s="177" customFormat="1">
      <c r="A45" s="177" t="s">
        <v>989</v>
      </c>
      <c r="B45" s="177">
        <v>71.37</v>
      </c>
      <c r="C45" s="177">
        <v>74.62</v>
      </c>
      <c r="D45" s="177">
        <v>75.11</v>
      </c>
      <c r="E45" s="177">
        <v>77.709999999999994</v>
      </c>
      <c r="F45" s="177">
        <v>79.8</v>
      </c>
      <c r="G45" s="177">
        <v>78.23</v>
      </c>
      <c r="H45" s="177">
        <v>73.91</v>
      </c>
      <c r="I45" s="177">
        <v>77.12</v>
      </c>
      <c r="J45" s="177">
        <v>87.15</v>
      </c>
      <c r="K45" s="177">
        <v>83.67</v>
      </c>
      <c r="L45" s="177">
        <v>81.61</v>
      </c>
      <c r="M45" s="177">
        <v>78.84</v>
      </c>
    </row>
    <row r="46" spans="1:13">
      <c r="A46" t="s">
        <v>990</v>
      </c>
      <c r="B46">
        <v>71.31</v>
      </c>
      <c r="C46">
        <v>71.44</v>
      </c>
      <c r="D46">
        <v>70.3</v>
      </c>
      <c r="E46">
        <v>70.11</v>
      </c>
      <c r="F46">
        <v>69.069999999999993</v>
      </c>
      <c r="G46">
        <v>66.11</v>
      </c>
      <c r="H46">
        <v>67.23</v>
      </c>
      <c r="I46">
        <v>72.73</v>
      </c>
      <c r="J46">
        <v>74.98</v>
      </c>
      <c r="K46">
        <v>69.92</v>
      </c>
      <c r="L46">
        <v>69.64</v>
      </c>
      <c r="M46">
        <v>70.59</v>
      </c>
    </row>
    <row r="47" spans="1:13">
      <c r="A47" t="s">
        <v>991</v>
      </c>
      <c r="B47">
        <v>70.849999999999994</v>
      </c>
      <c r="C47">
        <v>69.239999999999995</v>
      </c>
      <c r="D47">
        <v>75.95</v>
      </c>
      <c r="E47">
        <v>71.680000000000007</v>
      </c>
      <c r="F47">
        <v>76.11</v>
      </c>
      <c r="G47">
        <v>79.209999999999994</v>
      </c>
      <c r="H47" t="s">
        <v>175</v>
      </c>
      <c r="I47" t="s">
        <v>175</v>
      </c>
      <c r="J47">
        <v>71.150000000000006</v>
      </c>
      <c r="K47">
        <v>71.83</v>
      </c>
      <c r="L47">
        <v>73.260000000000005</v>
      </c>
      <c r="M47">
        <v>73.349999999999994</v>
      </c>
    </row>
    <row r="48" spans="1:13">
      <c r="A48" t="s">
        <v>992</v>
      </c>
      <c r="B48">
        <v>70.8</v>
      </c>
      <c r="C48">
        <v>80.209999999999994</v>
      </c>
      <c r="D48">
        <v>81.16</v>
      </c>
      <c r="E48">
        <v>77.59</v>
      </c>
      <c r="F48">
        <v>81.53</v>
      </c>
      <c r="G48">
        <v>82.74</v>
      </c>
      <c r="H48">
        <v>87.93</v>
      </c>
      <c r="I48" t="s">
        <v>175</v>
      </c>
      <c r="J48" t="s">
        <v>175</v>
      </c>
      <c r="K48" t="s">
        <v>175</v>
      </c>
      <c r="L48" t="s">
        <v>175</v>
      </c>
      <c r="M48" t="s">
        <v>175</v>
      </c>
    </row>
    <row r="49" spans="1:13">
      <c r="A49" t="s">
        <v>993</v>
      </c>
      <c r="B49">
        <v>70.52</v>
      </c>
      <c r="C49">
        <v>71.41</v>
      </c>
      <c r="D49">
        <v>69.069999999999993</v>
      </c>
      <c r="E49">
        <v>67.84</v>
      </c>
      <c r="F49">
        <v>65.709999999999994</v>
      </c>
      <c r="G49">
        <v>68.45</v>
      </c>
      <c r="H49">
        <v>69.95</v>
      </c>
      <c r="I49">
        <v>66.47</v>
      </c>
      <c r="J49">
        <v>68.16</v>
      </c>
      <c r="K49">
        <v>63.14</v>
      </c>
      <c r="L49">
        <v>61.98</v>
      </c>
      <c r="M49">
        <v>63.13</v>
      </c>
    </row>
    <row r="50" spans="1:13">
      <c r="A50" t="s">
        <v>994</v>
      </c>
      <c r="B50">
        <v>70.37</v>
      </c>
      <c r="C50">
        <v>72.900000000000006</v>
      </c>
      <c r="D50">
        <v>71.7</v>
      </c>
      <c r="E50">
        <v>77.77</v>
      </c>
      <c r="F50">
        <v>75.099999999999994</v>
      </c>
      <c r="G50">
        <v>72.040000000000006</v>
      </c>
      <c r="H50" t="s">
        <v>175</v>
      </c>
      <c r="I50">
        <v>75.58</v>
      </c>
      <c r="J50">
        <v>74.069999999999993</v>
      </c>
      <c r="K50">
        <v>73.06</v>
      </c>
      <c r="L50">
        <v>72.37</v>
      </c>
      <c r="M50">
        <v>73.680000000000007</v>
      </c>
    </row>
    <row r="51" spans="1:13">
      <c r="A51" t="s">
        <v>995</v>
      </c>
      <c r="B51">
        <v>69.92</v>
      </c>
      <c r="C51">
        <v>70.92</v>
      </c>
      <c r="D51">
        <v>75.89</v>
      </c>
      <c r="E51">
        <v>81.19</v>
      </c>
      <c r="F51">
        <v>83.99</v>
      </c>
      <c r="G51">
        <v>86.09</v>
      </c>
      <c r="H51">
        <v>88.38</v>
      </c>
      <c r="I51">
        <v>89.61</v>
      </c>
      <c r="J51">
        <v>71.02</v>
      </c>
      <c r="K51">
        <v>72.58</v>
      </c>
      <c r="L51">
        <v>76.58</v>
      </c>
      <c r="M51">
        <v>68.36</v>
      </c>
    </row>
    <row r="52" spans="1:13">
      <c r="A52" t="s">
        <v>996</v>
      </c>
      <c r="B52">
        <v>69.77</v>
      </c>
      <c r="C52">
        <v>71.28</v>
      </c>
      <c r="D52">
        <v>69.16</v>
      </c>
      <c r="E52">
        <v>69.36</v>
      </c>
      <c r="F52">
        <v>69.64</v>
      </c>
      <c r="G52">
        <v>68.98</v>
      </c>
      <c r="H52">
        <v>68.95</v>
      </c>
      <c r="I52">
        <v>69.989999999999995</v>
      </c>
      <c r="J52">
        <v>71.33</v>
      </c>
      <c r="K52">
        <v>73.92</v>
      </c>
      <c r="L52">
        <v>75.260000000000005</v>
      </c>
      <c r="M52">
        <v>74.709999999999994</v>
      </c>
    </row>
    <row r="53" spans="1:13">
      <c r="A53" t="s">
        <v>997</v>
      </c>
      <c r="B53">
        <v>69.72</v>
      </c>
      <c r="C53">
        <v>75.150000000000006</v>
      </c>
      <c r="D53">
        <v>79.33</v>
      </c>
      <c r="E53">
        <v>72.42</v>
      </c>
      <c r="F53">
        <v>71.75</v>
      </c>
      <c r="G53">
        <v>72.62</v>
      </c>
      <c r="H53">
        <v>73.97</v>
      </c>
      <c r="I53">
        <v>73.17</v>
      </c>
      <c r="J53">
        <v>71.739999999999995</v>
      </c>
      <c r="K53">
        <v>69.11</v>
      </c>
      <c r="L53">
        <v>66.58</v>
      </c>
      <c r="M53">
        <v>70.959999999999994</v>
      </c>
    </row>
    <row r="54" spans="1:13">
      <c r="A54" t="s">
        <v>998</v>
      </c>
      <c r="B54">
        <v>69.05</v>
      </c>
      <c r="C54">
        <v>70.64</v>
      </c>
      <c r="D54">
        <v>69.91</v>
      </c>
      <c r="E54">
        <v>66.34</v>
      </c>
      <c r="F54">
        <v>66.400000000000006</v>
      </c>
      <c r="G54">
        <v>64.88</v>
      </c>
      <c r="H54">
        <v>64.47</v>
      </c>
      <c r="I54">
        <v>64.540000000000006</v>
      </c>
      <c r="J54">
        <v>60.95</v>
      </c>
      <c r="K54">
        <v>59.48</v>
      </c>
      <c r="L54">
        <v>62</v>
      </c>
      <c r="M54">
        <v>64.760000000000005</v>
      </c>
    </row>
    <row r="55" spans="1:13">
      <c r="A55" t="s">
        <v>999</v>
      </c>
      <c r="B55">
        <v>68.239999999999995</v>
      </c>
      <c r="C55">
        <v>71.55</v>
      </c>
      <c r="D55">
        <v>68.61</v>
      </c>
      <c r="E55">
        <v>71.33</v>
      </c>
      <c r="F55">
        <v>73.209999999999994</v>
      </c>
      <c r="G55">
        <v>63.29</v>
      </c>
      <c r="H55">
        <v>65.56</v>
      </c>
      <c r="I55">
        <v>67.290000000000006</v>
      </c>
      <c r="J55">
        <v>65.36</v>
      </c>
      <c r="K55">
        <v>58.92</v>
      </c>
      <c r="L55" t="s">
        <v>175</v>
      </c>
      <c r="M55" t="s">
        <v>175</v>
      </c>
    </row>
    <row r="56" spans="1:13">
      <c r="A56" t="s">
        <v>1000</v>
      </c>
      <c r="B56">
        <v>67.930000000000007</v>
      </c>
      <c r="C56" t="s">
        <v>175</v>
      </c>
      <c r="D56">
        <v>70.84</v>
      </c>
      <c r="E56">
        <v>68.510000000000005</v>
      </c>
      <c r="F56">
        <v>68.260000000000005</v>
      </c>
      <c r="G56">
        <v>68.02</v>
      </c>
      <c r="H56">
        <v>68.069999999999993</v>
      </c>
      <c r="I56" t="s">
        <v>175</v>
      </c>
      <c r="J56">
        <v>65.53</v>
      </c>
      <c r="K56">
        <v>68.14</v>
      </c>
      <c r="L56" t="s">
        <v>175</v>
      </c>
      <c r="M56" t="s">
        <v>175</v>
      </c>
    </row>
    <row r="57" spans="1:13">
      <c r="A57" t="s">
        <v>894</v>
      </c>
      <c r="B57">
        <v>67.930000000000007</v>
      </c>
      <c r="C57">
        <v>67.05</v>
      </c>
      <c r="D57">
        <v>66.22</v>
      </c>
      <c r="E57">
        <v>66.599999999999994</v>
      </c>
      <c r="F57">
        <v>62.39</v>
      </c>
      <c r="G57" t="s">
        <v>175</v>
      </c>
      <c r="H57" t="s">
        <v>175</v>
      </c>
      <c r="I57" t="s">
        <v>175</v>
      </c>
      <c r="J57" t="s">
        <v>175</v>
      </c>
      <c r="K57" t="s">
        <v>175</v>
      </c>
      <c r="L57" t="s">
        <v>175</v>
      </c>
      <c r="M57" t="s">
        <v>175</v>
      </c>
    </row>
    <row r="58" spans="1:13" s="177" customFormat="1">
      <c r="A58" s="177" t="s">
        <v>895</v>
      </c>
      <c r="B58" s="177">
        <v>67.010000000000005</v>
      </c>
      <c r="C58" s="177">
        <v>64.98</v>
      </c>
      <c r="D58" s="177">
        <v>69.36</v>
      </c>
      <c r="E58" s="177">
        <v>74.91</v>
      </c>
      <c r="F58" s="177">
        <v>76.13</v>
      </c>
      <c r="G58" s="177">
        <v>91.94</v>
      </c>
      <c r="H58" s="177">
        <v>92.42</v>
      </c>
      <c r="I58" s="177" t="s">
        <v>175</v>
      </c>
      <c r="J58" s="177" t="s">
        <v>175</v>
      </c>
      <c r="K58" s="177" t="s">
        <v>175</v>
      </c>
      <c r="L58" s="177">
        <v>82.32</v>
      </c>
      <c r="M58" s="177">
        <v>71.53</v>
      </c>
    </row>
    <row r="59" spans="1:13">
      <c r="A59" t="s">
        <v>953</v>
      </c>
      <c r="B59">
        <v>66.78</v>
      </c>
      <c r="C59">
        <v>67.8</v>
      </c>
      <c r="D59">
        <v>67.94</v>
      </c>
      <c r="E59">
        <v>66.27</v>
      </c>
      <c r="F59">
        <v>68.400000000000006</v>
      </c>
      <c r="G59" t="s">
        <v>175</v>
      </c>
      <c r="H59" t="s">
        <v>175</v>
      </c>
      <c r="I59" t="s">
        <v>175</v>
      </c>
      <c r="J59" t="s">
        <v>175</v>
      </c>
      <c r="K59" t="s">
        <v>175</v>
      </c>
      <c r="L59" t="s">
        <v>175</v>
      </c>
      <c r="M59" t="s">
        <v>175</v>
      </c>
    </row>
    <row r="60" spans="1:13">
      <c r="A60" t="s">
        <v>1001</v>
      </c>
      <c r="B60">
        <v>66.27</v>
      </c>
      <c r="C60">
        <v>67.12</v>
      </c>
      <c r="D60">
        <v>67.13</v>
      </c>
      <c r="E60">
        <v>67.540000000000006</v>
      </c>
      <c r="F60">
        <v>69.8</v>
      </c>
      <c r="G60">
        <v>71.36</v>
      </c>
      <c r="H60">
        <v>67.510000000000005</v>
      </c>
      <c r="I60">
        <v>68.2</v>
      </c>
      <c r="J60">
        <v>66.23</v>
      </c>
      <c r="K60">
        <v>66.510000000000005</v>
      </c>
      <c r="L60">
        <v>65.680000000000007</v>
      </c>
      <c r="M60">
        <v>64.56</v>
      </c>
    </row>
    <row r="61" spans="1:13">
      <c r="A61" t="s">
        <v>1002</v>
      </c>
      <c r="B61">
        <v>66.12</v>
      </c>
      <c r="C61">
        <v>66.12</v>
      </c>
      <c r="D61">
        <v>66.77</v>
      </c>
      <c r="E61">
        <v>68.03</v>
      </c>
      <c r="F61">
        <v>68.03</v>
      </c>
      <c r="G61">
        <v>67.349999999999994</v>
      </c>
      <c r="H61">
        <v>66.88</v>
      </c>
      <c r="I61">
        <v>65.94</v>
      </c>
      <c r="J61">
        <v>66.16</v>
      </c>
      <c r="K61" t="s">
        <v>175</v>
      </c>
      <c r="L61" t="s">
        <v>175</v>
      </c>
      <c r="M61" t="s">
        <v>175</v>
      </c>
    </row>
    <row r="62" spans="1:13">
      <c r="A62" t="s">
        <v>1003</v>
      </c>
      <c r="B62">
        <v>65.91</v>
      </c>
      <c r="C62" t="s">
        <v>175</v>
      </c>
      <c r="D62">
        <v>70.430000000000007</v>
      </c>
      <c r="E62">
        <v>69.680000000000007</v>
      </c>
      <c r="F62">
        <v>69.09</v>
      </c>
      <c r="G62">
        <v>73.290000000000006</v>
      </c>
      <c r="H62">
        <v>69.41</v>
      </c>
      <c r="I62">
        <v>71.05</v>
      </c>
      <c r="J62">
        <v>70.63</v>
      </c>
      <c r="K62">
        <v>67.2</v>
      </c>
      <c r="L62">
        <v>66.180000000000007</v>
      </c>
      <c r="M62" t="s">
        <v>175</v>
      </c>
    </row>
    <row r="63" spans="1:13">
      <c r="A63" t="s">
        <v>1004</v>
      </c>
      <c r="B63">
        <v>65.69</v>
      </c>
      <c r="C63">
        <v>64.069999999999993</v>
      </c>
      <c r="D63">
        <v>64.06</v>
      </c>
      <c r="E63">
        <v>62.38</v>
      </c>
      <c r="F63">
        <v>62.23</v>
      </c>
      <c r="G63">
        <v>66.05</v>
      </c>
      <c r="H63">
        <v>68.27</v>
      </c>
      <c r="I63" t="s">
        <v>175</v>
      </c>
      <c r="J63" t="s">
        <v>175</v>
      </c>
      <c r="K63" t="s">
        <v>175</v>
      </c>
      <c r="L63" t="s">
        <v>175</v>
      </c>
      <c r="M63" t="s">
        <v>175</v>
      </c>
    </row>
    <row r="64" spans="1:13">
      <c r="A64" t="s">
        <v>1005</v>
      </c>
      <c r="B64">
        <v>65.56</v>
      </c>
      <c r="C64">
        <v>65.81</v>
      </c>
      <c r="D64">
        <v>64.099999999999994</v>
      </c>
      <c r="E64">
        <v>64.67</v>
      </c>
      <c r="F64">
        <v>66.010000000000005</v>
      </c>
      <c r="G64" t="s">
        <v>175</v>
      </c>
      <c r="H64">
        <v>70.22</v>
      </c>
      <c r="I64">
        <v>68.39</v>
      </c>
      <c r="J64" t="s">
        <v>175</v>
      </c>
      <c r="K64">
        <v>62.75</v>
      </c>
      <c r="L64">
        <v>61.96</v>
      </c>
      <c r="M64" t="s">
        <v>175</v>
      </c>
    </row>
    <row r="65" spans="1:13">
      <c r="A65" t="s">
        <v>1006</v>
      </c>
      <c r="B65">
        <v>65.55</v>
      </c>
      <c r="C65">
        <v>67.099999999999994</v>
      </c>
      <c r="D65">
        <v>64.14</v>
      </c>
      <c r="E65">
        <v>63.77</v>
      </c>
      <c r="F65">
        <v>62.96</v>
      </c>
      <c r="G65">
        <v>63.28</v>
      </c>
      <c r="H65">
        <v>63.64</v>
      </c>
      <c r="I65">
        <v>63.89</v>
      </c>
      <c r="J65">
        <v>64.91</v>
      </c>
      <c r="K65">
        <v>64.67</v>
      </c>
      <c r="L65">
        <v>64.83</v>
      </c>
      <c r="M65">
        <v>65.94</v>
      </c>
    </row>
    <row r="66" spans="1:13">
      <c r="A66" t="s">
        <v>954</v>
      </c>
      <c r="B66">
        <v>64.94</v>
      </c>
      <c r="C66">
        <v>64.62</v>
      </c>
      <c r="D66">
        <v>66.33</v>
      </c>
      <c r="E66">
        <v>67.34</v>
      </c>
      <c r="F66">
        <v>69.239999999999995</v>
      </c>
      <c r="G66" t="s">
        <v>175</v>
      </c>
      <c r="H66" t="s">
        <v>175</v>
      </c>
      <c r="I66" t="s">
        <v>175</v>
      </c>
      <c r="J66" t="s">
        <v>175</v>
      </c>
      <c r="K66" t="s">
        <v>175</v>
      </c>
      <c r="L66" t="s">
        <v>175</v>
      </c>
      <c r="M66" t="s">
        <v>175</v>
      </c>
    </row>
    <row r="67" spans="1:13">
      <c r="A67" t="s">
        <v>870</v>
      </c>
      <c r="B67">
        <v>64.77</v>
      </c>
      <c r="C67">
        <v>65.98</v>
      </c>
      <c r="D67">
        <v>67.7</v>
      </c>
      <c r="E67">
        <v>69.09</v>
      </c>
      <c r="F67">
        <v>69.760000000000005</v>
      </c>
      <c r="G67">
        <v>72.319999999999993</v>
      </c>
      <c r="H67">
        <v>71.38</v>
      </c>
      <c r="I67">
        <v>65.680000000000007</v>
      </c>
      <c r="J67">
        <v>65.78</v>
      </c>
      <c r="K67">
        <v>66.11</v>
      </c>
      <c r="L67">
        <v>64.67</v>
      </c>
      <c r="M67">
        <v>68.19</v>
      </c>
    </row>
    <row r="68" spans="1:13">
      <c r="A68" t="s">
        <v>872</v>
      </c>
      <c r="B68">
        <v>64.28</v>
      </c>
      <c r="C68">
        <v>62.88</v>
      </c>
      <c r="D68">
        <v>60.54</v>
      </c>
      <c r="E68">
        <v>59.56</v>
      </c>
      <c r="F68">
        <v>65.430000000000007</v>
      </c>
      <c r="G68">
        <v>68.81</v>
      </c>
      <c r="H68">
        <v>69.64</v>
      </c>
      <c r="I68">
        <v>71.44</v>
      </c>
      <c r="J68">
        <v>67.44</v>
      </c>
      <c r="K68">
        <v>68.53</v>
      </c>
      <c r="L68">
        <v>64.849999999999994</v>
      </c>
      <c r="M68">
        <v>65.37</v>
      </c>
    </row>
    <row r="69" spans="1:13">
      <c r="A69" t="s">
        <v>871</v>
      </c>
      <c r="B69">
        <v>64.2</v>
      </c>
      <c r="C69">
        <v>66.41</v>
      </c>
      <c r="D69">
        <v>66.2</v>
      </c>
      <c r="E69">
        <v>62.94</v>
      </c>
      <c r="F69">
        <v>63.92</v>
      </c>
      <c r="G69">
        <v>67.83</v>
      </c>
      <c r="H69">
        <v>69.790000000000006</v>
      </c>
      <c r="I69">
        <v>66.27</v>
      </c>
      <c r="J69">
        <v>65.930000000000007</v>
      </c>
      <c r="K69">
        <v>65.27</v>
      </c>
      <c r="L69">
        <v>59.56</v>
      </c>
      <c r="M69" t="s">
        <v>175</v>
      </c>
    </row>
    <row r="70" spans="1:13">
      <c r="A70" t="s">
        <v>1007</v>
      </c>
      <c r="B70">
        <v>64.08</v>
      </c>
      <c r="C70">
        <v>65.17</v>
      </c>
      <c r="D70" t="s">
        <v>175</v>
      </c>
      <c r="E70" t="s">
        <v>175</v>
      </c>
      <c r="F70">
        <v>70.72</v>
      </c>
      <c r="G70">
        <v>80.260000000000005</v>
      </c>
      <c r="H70">
        <v>88.69</v>
      </c>
      <c r="I70" t="s">
        <v>175</v>
      </c>
      <c r="J70" t="s">
        <v>175</v>
      </c>
      <c r="K70">
        <v>59.05</v>
      </c>
      <c r="L70" t="s">
        <v>175</v>
      </c>
      <c r="M70" t="s">
        <v>175</v>
      </c>
    </row>
    <row r="71" spans="1:13" s="177" customFormat="1">
      <c r="A71" s="177" t="s">
        <v>942</v>
      </c>
      <c r="B71" s="177">
        <v>64.069999999999993</v>
      </c>
      <c r="C71" s="177">
        <v>63.67</v>
      </c>
      <c r="D71" s="177">
        <v>62.86</v>
      </c>
      <c r="E71" s="177">
        <v>62.19</v>
      </c>
      <c r="F71" s="177">
        <v>65.16</v>
      </c>
      <c r="G71" s="177">
        <v>67.599999999999994</v>
      </c>
      <c r="H71" s="177">
        <v>63.08</v>
      </c>
      <c r="I71" s="177">
        <v>54.15</v>
      </c>
      <c r="J71" s="177">
        <v>54.89</v>
      </c>
      <c r="K71" s="177">
        <v>51.15</v>
      </c>
      <c r="L71" s="177">
        <v>51.1</v>
      </c>
      <c r="M71" s="177">
        <v>51.75</v>
      </c>
    </row>
    <row r="72" spans="1:13">
      <c r="A72" t="s">
        <v>955</v>
      </c>
      <c r="B72">
        <v>63.93</v>
      </c>
      <c r="C72">
        <v>61.04</v>
      </c>
      <c r="D72">
        <v>61.08</v>
      </c>
      <c r="E72">
        <v>61.83</v>
      </c>
      <c r="F72">
        <v>62.16</v>
      </c>
      <c r="G72">
        <v>62.28</v>
      </c>
      <c r="H72">
        <v>62.14</v>
      </c>
      <c r="I72">
        <v>61.29</v>
      </c>
      <c r="J72">
        <v>60.82</v>
      </c>
      <c r="K72">
        <v>57.88</v>
      </c>
      <c r="L72">
        <v>57.39</v>
      </c>
      <c r="M72">
        <v>60.28</v>
      </c>
    </row>
    <row r="73" spans="1:13">
      <c r="A73" t="s">
        <v>956</v>
      </c>
      <c r="B73">
        <v>63.9</v>
      </c>
      <c r="C73">
        <v>64.95</v>
      </c>
      <c r="D73">
        <v>62.65</v>
      </c>
      <c r="E73">
        <v>62.45</v>
      </c>
      <c r="F73">
        <v>67.55</v>
      </c>
      <c r="G73">
        <v>65.819999999999993</v>
      </c>
      <c r="H73">
        <v>65.41</v>
      </c>
      <c r="I73">
        <v>66.349999999999994</v>
      </c>
      <c r="J73">
        <v>64.87</v>
      </c>
      <c r="K73">
        <v>62.91</v>
      </c>
      <c r="L73">
        <v>61.76</v>
      </c>
      <c r="M73">
        <v>62.28</v>
      </c>
    </row>
    <row r="74" spans="1:13">
      <c r="A74" t="s">
        <v>1008</v>
      </c>
      <c r="B74">
        <v>63.46</v>
      </c>
      <c r="C74">
        <v>64.260000000000005</v>
      </c>
      <c r="D74">
        <v>64.97</v>
      </c>
      <c r="E74">
        <v>64.48</v>
      </c>
      <c r="F74">
        <v>65.28</v>
      </c>
      <c r="G74">
        <v>66.290000000000006</v>
      </c>
      <c r="H74">
        <v>65.849999999999994</v>
      </c>
      <c r="I74">
        <v>63.2</v>
      </c>
      <c r="J74">
        <v>63.27</v>
      </c>
      <c r="K74">
        <v>64.94</v>
      </c>
      <c r="L74">
        <v>66.94</v>
      </c>
      <c r="M74">
        <v>69.39</v>
      </c>
    </row>
    <row r="75" spans="1:13">
      <c r="A75" t="s">
        <v>1009</v>
      </c>
      <c r="B75">
        <v>63.25</v>
      </c>
      <c r="C75" t="s">
        <v>175</v>
      </c>
      <c r="D75" t="s">
        <v>175</v>
      </c>
      <c r="E75" t="s">
        <v>175</v>
      </c>
      <c r="F75" t="s">
        <v>175</v>
      </c>
      <c r="G75" t="s">
        <v>175</v>
      </c>
      <c r="H75" t="s">
        <v>175</v>
      </c>
      <c r="I75" t="s">
        <v>175</v>
      </c>
      <c r="J75" t="s">
        <v>175</v>
      </c>
      <c r="K75" t="s">
        <v>175</v>
      </c>
      <c r="L75" t="s">
        <v>175</v>
      </c>
      <c r="M75" t="s">
        <v>175</v>
      </c>
    </row>
    <row r="76" spans="1:13">
      <c r="A76" t="s">
        <v>874</v>
      </c>
      <c r="B76">
        <v>63.25</v>
      </c>
      <c r="C76">
        <v>62.84</v>
      </c>
      <c r="D76">
        <v>62.12</v>
      </c>
      <c r="E76">
        <v>61.95</v>
      </c>
      <c r="F76">
        <v>61.66</v>
      </c>
      <c r="G76">
        <v>61.32</v>
      </c>
      <c r="H76">
        <v>61.89</v>
      </c>
      <c r="I76">
        <v>62.28</v>
      </c>
      <c r="J76">
        <v>61.24</v>
      </c>
      <c r="K76">
        <v>61.96</v>
      </c>
      <c r="L76">
        <v>62.52</v>
      </c>
      <c r="M76">
        <v>62.22</v>
      </c>
    </row>
    <row r="77" spans="1:13">
      <c r="A77" t="s">
        <v>896</v>
      </c>
      <c r="B77">
        <v>63.18</v>
      </c>
      <c r="C77">
        <v>64.86</v>
      </c>
      <c r="D77">
        <v>63.8</v>
      </c>
      <c r="E77">
        <v>63.18</v>
      </c>
      <c r="F77">
        <v>61.65</v>
      </c>
      <c r="G77">
        <v>61.02</v>
      </c>
      <c r="H77">
        <v>59.57</v>
      </c>
      <c r="I77">
        <v>60.5</v>
      </c>
      <c r="J77">
        <v>62.28</v>
      </c>
      <c r="K77">
        <v>63.24</v>
      </c>
      <c r="L77">
        <v>64.2</v>
      </c>
      <c r="M77">
        <v>62.96</v>
      </c>
    </row>
    <row r="78" spans="1:13">
      <c r="A78" t="s">
        <v>957</v>
      </c>
      <c r="B78">
        <v>62.88</v>
      </c>
      <c r="C78">
        <v>64.64</v>
      </c>
      <c r="D78">
        <v>65.83</v>
      </c>
      <c r="E78">
        <v>66.88</v>
      </c>
      <c r="F78">
        <v>66.33</v>
      </c>
      <c r="G78">
        <v>64.760000000000005</v>
      </c>
      <c r="H78">
        <v>64.59</v>
      </c>
      <c r="I78">
        <v>66.45</v>
      </c>
      <c r="J78">
        <v>65.650000000000006</v>
      </c>
      <c r="K78">
        <v>62.31</v>
      </c>
      <c r="L78">
        <v>60.99</v>
      </c>
      <c r="M78">
        <v>61.96</v>
      </c>
    </row>
    <row r="79" spans="1:13" s="177" customFormat="1">
      <c r="A79" s="177" t="s">
        <v>943</v>
      </c>
      <c r="B79" s="177">
        <v>62.76</v>
      </c>
      <c r="C79" s="177">
        <v>61.69</v>
      </c>
      <c r="D79" s="177">
        <v>60.73</v>
      </c>
      <c r="E79" s="177">
        <v>60.96</v>
      </c>
      <c r="F79" s="177">
        <v>59.99</v>
      </c>
      <c r="G79" s="177">
        <v>59.31</v>
      </c>
      <c r="H79" s="177">
        <v>61.71</v>
      </c>
      <c r="I79" s="177">
        <v>64.099999999999994</v>
      </c>
      <c r="J79" s="177">
        <v>65.72</v>
      </c>
      <c r="K79" s="177">
        <v>66.17</v>
      </c>
      <c r="L79" s="177">
        <v>63.71</v>
      </c>
      <c r="M79" s="177">
        <v>64.150000000000006</v>
      </c>
    </row>
    <row r="80" spans="1:13">
      <c r="A80" t="s">
        <v>1010</v>
      </c>
      <c r="B80">
        <v>62.74</v>
      </c>
      <c r="C80">
        <v>62.76</v>
      </c>
      <c r="D80">
        <v>65.540000000000006</v>
      </c>
      <c r="E80">
        <v>68.62</v>
      </c>
      <c r="F80">
        <v>69.849999999999994</v>
      </c>
      <c r="G80">
        <v>68.81</v>
      </c>
      <c r="H80">
        <v>69.31</v>
      </c>
      <c r="I80">
        <v>66.72</v>
      </c>
      <c r="J80">
        <v>67.349999999999994</v>
      </c>
      <c r="K80">
        <v>69.31</v>
      </c>
      <c r="L80">
        <v>68.34</v>
      </c>
      <c r="M80">
        <v>67.14</v>
      </c>
    </row>
    <row r="81" spans="1:13">
      <c r="A81" t="s">
        <v>897</v>
      </c>
      <c r="B81">
        <v>62.33</v>
      </c>
      <c r="C81">
        <v>56.48</v>
      </c>
      <c r="D81">
        <v>55</v>
      </c>
      <c r="E81">
        <v>55.89</v>
      </c>
      <c r="F81">
        <v>53.89</v>
      </c>
      <c r="G81">
        <v>57.21</v>
      </c>
      <c r="H81">
        <v>59.43</v>
      </c>
      <c r="I81">
        <v>61.34</v>
      </c>
      <c r="J81" t="s">
        <v>175</v>
      </c>
      <c r="K81" t="s">
        <v>175</v>
      </c>
      <c r="L81" t="s">
        <v>175</v>
      </c>
      <c r="M81" t="s">
        <v>175</v>
      </c>
    </row>
    <row r="82" spans="1:13">
      <c r="A82" t="s">
        <v>1011</v>
      </c>
      <c r="B82">
        <v>61.95</v>
      </c>
      <c r="C82">
        <v>63.09</v>
      </c>
      <c r="D82">
        <v>63.56</v>
      </c>
      <c r="E82">
        <v>64.23</v>
      </c>
      <c r="F82">
        <v>67.84</v>
      </c>
      <c r="G82">
        <v>68.31</v>
      </c>
      <c r="H82">
        <v>68.2</v>
      </c>
      <c r="I82">
        <v>67.16</v>
      </c>
      <c r="J82" t="s">
        <v>175</v>
      </c>
      <c r="K82" t="s">
        <v>175</v>
      </c>
      <c r="L82">
        <v>64.08</v>
      </c>
      <c r="M82">
        <v>68.59</v>
      </c>
    </row>
    <row r="83" spans="1:13">
      <c r="A83" t="s">
        <v>958</v>
      </c>
      <c r="B83">
        <v>61.6</v>
      </c>
      <c r="C83">
        <v>61.6</v>
      </c>
      <c r="D83">
        <v>61.83</v>
      </c>
      <c r="E83">
        <v>62.53</v>
      </c>
      <c r="F83">
        <v>61.33</v>
      </c>
      <c r="G83">
        <v>60.55</v>
      </c>
      <c r="H83">
        <v>61.09</v>
      </c>
      <c r="I83">
        <v>61.35</v>
      </c>
      <c r="J83">
        <v>60.21</v>
      </c>
      <c r="K83">
        <v>59.53</v>
      </c>
      <c r="L83">
        <v>59.56</v>
      </c>
      <c r="M83">
        <v>60.58</v>
      </c>
    </row>
    <row r="84" spans="1:13">
      <c r="A84" t="s">
        <v>1012</v>
      </c>
      <c r="B84">
        <v>61.08</v>
      </c>
      <c r="C84">
        <v>64.11</v>
      </c>
      <c r="D84">
        <v>64.81</v>
      </c>
      <c r="E84">
        <v>66.17</v>
      </c>
      <c r="F84">
        <v>67.67</v>
      </c>
      <c r="G84">
        <v>66</v>
      </c>
      <c r="H84">
        <v>74.31</v>
      </c>
      <c r="I84" t="s">
        <v>175</v>
      </c>
      <c r="J84">
        <v>69.87</v>
      </c>
      <c r="K84">
        <v>70.55</v>
      </c>
      <c r="L84" t="s">
        <v>175</v>
      </c>
      <c r="M84" t="s">
        <v>175</v>
      </c>
    </row>
    <row r="85" spans="1:13">
      <c r="A85" t="s">
        <v>898</v>
      </c>
      <c r="B85">
        <v>61.07</v>
      </c>
      <c r="C85">
        <v>59.99</v>
      </c>
      <c r="D85">
        <v>60.31</v>
      </c>
      <c r="E85">
        <v>60.57</v>
      </c>
      <c r="F85">
        <v>59.46</v>
      </c>
      <c r="G85">
        <v>57.19</v>
      </c>
      <c r="H85">
        <v>55.72</v>
      </c>
      <c r="I85">
        <v>55.21</v>
      </c>
      <c r="J85">
        <v>55.14</v>
      </c>
      <c r="K85">
        <v>54.29</v>
      </c>
      <c r="L85">
        <v>55.75</v>
      </c>
      <c r="M85">
        <v>55.75</v>
      </c>
    </row>
    <row r="86" spans="1:13">
      <c r="A86" t="s">
        <v>878</v>
      </c>
      <c r="B86">
        <v>61.04</v>
      </c>
      <c r="C86">
        <v>64.06</v>
      </c>
      <c r="D86">
        <v>62.27</v>
      </c>
      <c r="E86">
        <v>62.28</v>
      </c>
      <c r="F86">
        <v>63.46</v>
      </c>
      <c r="G86">
        <v>62.22</v>
      </c>
      <c r="H86">
        <v>60.81</v>
      </c>
      <c r="I86">
        <v>61.79</v>
      </c>
      <c r="J86">
        <v>61</v>
      </c>
      <c r="K86">
        <v>58.11</v>
      </c>
      <c r="L86">
        <v>56.66</v>
      </c>
      <c r="M86">
        <v>60.49</v>
      </c>
    </row>
    <row r="87" spans="1:13">
      <c r="A87" t="s">
        <v>1013</v>
      </c>
      <c r="B87">
        <v>61.01</v>
      </c>
      <c r="C87">
        <v>61.97</v>
      </c>
      <c r="D87">
        <v>61.45</v>
      </c>
      <c r="E87">
        <v>61.36</v>
      </c>
      <c r="F87">
        <v>61.43</v>
      </c>
      <c r="G87">
        <v>61.21</v>
      </c>
      <c r="H87">
        <v>61.88</v>
      </c>
      <c r="I87">
        <v>62.1</v>
      </c>
      <c r="J87">
        <v>64.23</v>
      </c>
      <c r="K87" t="s">
        <v>175</v>
      </c>
      <c r="L87" t="s">
        <v>175</v>
      </c>
      <c r="M87" t="s">
        <v>175</v>
      </c>
    </row>
    <row r="88" spans="1:13">
      <c r="A88" t="s">
        <v>876</v>
      </c>
      <c r="B88">
        <v>60.8</v>
      </c>
      <c r="C88">
        <v>59.94</v>
      </c>
      <c r="D88">
        <v>60.54</v>
      </c>
      <c r="E88">
        <v>61.42</v>
      </c>
      <c r="F88">
        <v>60.54</v>
      </c>
      <c r="G88">
        <v>60.29</v>
      </c>
      <c r="H88">
        <v>60.67</v>
      </c>
      <c r="I88">
        <v>60.69</v>
      </c>
      <c r="J88">
        <v>61.19</v>
      </c>
      <c r="K88">
        <v>62.43</v>
      </c>
      <c r="L88">
        <v>63.86</v>
      </c>
      <c r="M88">
        <v>63.29</v>
      </c>
    </row>
    <row r="89" spans="1:13">
      <c r="A89" t="s">
        <v>959</v>
      </c>
      <c r="B89">
        <v>60.44</v>
      </c>
      <c r="C89">
        <v>56.17</v>
      </c>
      <c r="D89">
        <v>52.29</v>
      </c>
      <c r="E89">
        <v>50.99</v>
      </c>
      <c r="F89">
        <v>52.44</v>
      </c>
      <c r="G89">
        <v>53.99</v>
      </c>
      <c r="H89">
        <v>62.19</v>
      </c>
      <c r="I89">
        <v>64.739999999999995</v>
      </c>
      <c r="J89" t="s">
        <v>175</v>
      </c>
      <c r="K89" t="s">
        <v>175</v>
      </c>
      <c r="L89" t="s">
        <v>175</v>
      </c>
      <c r="M89" t="s">
        <v>175</v>
      </c>
    </row>
    <row r="90" spans="1:13">
      <c r="A90" t="s">
        <v>899</v>
      </c>
      <c r="B90">
        <v>60.19</v>
      </c>
      <c r="C90">
        <v>59.81</v>
      </c>
      <c r="D90">
        <v>58.08</v>
      </c>
      <c r="E90" t="s">
        <v>175</v>
      </c>
      <c r="F90" t="s">
        <v>175</v>
      </c>
      <c r="G90" t="s">
        <v>175</v>
      </c>
      <c r="H90" t="s">
        <v>175</v>
      </c>
      <c r="I90" t="s">
        <v>175</v>
      </c>
      <c r="J90" t="s">
        <v>175</v>
      </c>
      <c r="K90" t="s">
        <v>175</v>
      </c>
      <c r="L90" t="s">
        <v>175</v>
      </c>
      <c r="M90" t="s">
        <v>175</v>
      </c>
    </row>
    <row r="91" spans="1:13">
      <c r="A91" t="s">
        <v>873</v>
      </c>
      <c r="B91">
        <v>59.62</v>
      </c>
      <c r="C91">
        <v>60.13</v>
      </c>
      <c r="D91">
        <v>60.41</v>
      </c>
      <c r="E91">
        <v>61.59</v>
      </c>
      <c r="F91">
        <v>58.85</v>
      </c>
      <c r="G91">
        <v>58.56</v>
      </c>
      <c r="H91">
        <v>59.91</v>
      </c>
      <c r="I91">
        <v>62.8</v>
      </c>
      <c r="J91">
        <v>63.44</v>
      </c>
      <c r="K91">
        <v>61.84</v>
      </c>
      <c r="L91">
        <v>60.37</v>
      </c>
      <c r="M91">
        <v>60.87</v>
      </c>
    </row>
    <row r="92" spans="1:13">
      <c r="A92" t="s">
        <v>1014</v>
      </c>
      <c r="B92">
        <v>59.37</v>
      </c>
      <c r="C92">
        <v>58.72</v>
      </c>
      <c r="D92">
        <v>59.06</v>
      </c>
      <c r="E92">
        <v>60.47</v>
      </c>
      <c r="F92">
        <v>61.9</v>
      </c>
      <c r="G92">
        <v>61.24</v>
      </c>
      <c r="H92">
        <v>59.67</v>
      </c>
      <c r="I92">
        <v>58.26</v>
      </c>
      <c r="J92">
        <v>59.59</v>
      </c>
      <c r="K92">
        <v>60.3</v>
      </c>
      <c r="L92">
        <v>60.71</v>
      </c>
      <c r="M92">
        <v>60.06</v>
      </c>
    </row>
    <row r="93" spans="1:13">
      <c r="A93" t="s">
        <v>1015</v>
      </c>
      <c r="B93">
        <v>59.31</v>
      </c>
      <c r="C93">
        <v>64.64</v>
      </c>
      <c r="D93">
        <v>66.069999999999993</v>
      </c>
      <c r="E93">
        <v>68.25</v>
      </c>
      <c r="F93">
        <v>67.510000000000005</v>
      </c>
      <c r="G93">
        <v>65.98</v>
      </c>
      <c r="H93" t="s">
        <v>175</v>
      </c>
      <c r="I93" t="s">
        <v>175</v>
      </c>
      <c r="J93" t="s">
        <v>175</v>
      </c>
      <c r="K93" t="s">
        <v>175</v>
      </c>
      <c r="L93" t="s">
        <v>175</v>
      </c>
      <c r="M93" t="s">
        <v>175</v>
      </c>
    </row>
    <row r="94" spans="1:13">
      <c r="A94" t="s">
        <v>877</v>
      </c>
      <c r="B94">
        <v>59.23</v>
      </c>
      <c r="C94">
        <v>59.85</v>
      </c>
      <c r="D94">
        <v>59.75</v>
      </c>
      <c r="E94">
        <v>60.46</v>
      </c>
      <c r="F94">
        <v>63.13</v>
      </c>
      <c r="G94">
        <v>61.72</v>
      </c>
      <c r="H94">
        <v>60.67</v>
      </c>
      <c r="I94">
        <v>59.49</v>
      </c>
      <c r="J94">
        <v>59.87</v>
      </c>
      <c r="K94">
        <v>59.7</v>
      </c>
      <c r="L94">
        <v>60.65</v>
      </c>
      <c r="M94">
        <v>60.17</v>
      </c>
    </row>
    <row r="95" spans="1:13">
      <c r="A95" t="s">
        <v>875</v>
      </c>
      <c r="B95">
        <v>58.9</v>
      </c>
      <c r="C95">
        <v>59.19</v>
      </c>
      <c r="D95">
        <v>59.01</v>
      </c>
      <c r="E95">
        <v>59</v>
      </c>
      <c r="F95">
        <v>57.31</v>
      </c>
      <c r="G95">
        <v>55.89</v>
      </c>
      <c r="H95">
        <v>56.7</v>
      </c>
      <c r="I95">
        <v>60.16</v>
      </c>
      <c r="J95">
        <v>60.19</v>
      </c>
      <c r="K95">
        <v>58.5</v>
      </c>
      <c r="L95">
        <v>58.06</v>
      </c>
      <c r="M95">
        <v>59.47</v>
      </c>
    </row>
    <row r="96" spans="1:13">
      <c r="A96" t="s">
        <v>960</v>
      </c>
      <c r="B96">
        <v>58.89</v>
      </c>
      <c r="C96">
        <v>69.709999999999994</v>
      </c>
      <c r="D96">
        <v>67.61</v>
      </c>
      <c r="E96">
        <v>64.03</v>
      </c>
      <c r="F96">
        <v>64.94</v>
      </c>
      <c r="G96">
        <v>61.7</v>
      </c>
      <c r="H96">
        <v>62.26</v>
      </c>
      <c r="I96">
        <v>65.72</v>
      </c>
      <c r="J96">
        <v>65.52</v>
      </c>
      <c r="K96" t="s">
        <v>175</v>
      </c>
      <c r="L96" t="s">
        <v>175</v>
      </c>
      <c r="M96" t="s">
        <v>175</v>
      </c>
    </row>
    <row r="97" spans="1:13" s="214" customFormat="1">
      <c r="A97" s="214" t="s">
        <v>944</v>
      </c>
      <c r="B97" s="214">
        <v>58.46</v>
      </c>
      <c r="C97" s="214">
        <v>61.82</v>
      </c>
      <c r="D97" s="214">
        <v>58.6</v>
      </c>
      <c r="E97" s="214">
        <v>53.03</v>
      </c>
      <c r="F97" s="214">
        <v>52.18</v>
      </c>
      <c r="G97" s="214">
        <v>54.57</v>
      </c>
      <c r="H97" s="214">
        <v>55.3</v>
      </c>
      <c r="I97" s="214">
        <v>57.92</v>
      </c>
      <c r="J97" s="214">
        <v>56.32</v>
      </c>
      <c r="K97" s="214">
        <v>47.43</v>
      </c>
      <c r="L97" s="214">
        <v>46.38</v>
      </c>
      <c r="M97" s="214">
        <v>44.51</v>
      </c>
    </row>
    <row r="98" spans="1:13">
      <c r="A98" t="s">
        <v>1016</v>
      </c>
      <c r="B98">
        <v>58.33</v>
      </c>
      <c r="C98">
        <v>56.48</v>
      </c>
      <c r="D98">
        <v>56.08</v>
      </c>
      <c r="E98">
        <v>56.65</v>
      </c>
      <c r="F98">
        <v>62.28</v>
      </c>
      <c r="G98">
        <v>63.84</v>
      </c>
      <c r="H98">
        <v>64.599999999999994</v>
      </c>
      <c r="I98">
        <v>67.989999999999995</v>
      </c>
      <c r="J98">
        <v>71.260000000000005</v>
      </c>
      <c r="K98" t="s">
        <v>175</v>
      </c>
      <c r="L98" t="s">
        <v>175</v>
      </c>
      <c r="M98" t="s">
        <v>175</v>
      </c>
    </row>
    <row r="99" spans="1:13">
      <c r="A99" t="s">
        <v>880</v>
      </c>
      <c r="B99">
        <v>58.23</v>
      </c>
      <c r="C99">
        <v>58.79</v>
      </c>
      <c r="D99">
        <v>56.21</v>
      </c>
      <c r="E99">
        <v>56.61</v>
      </c>
      <c r="F99">
        <v>60.25</v>
      </c>
      <c r="G99">
        <v>59.33</v>
      </c>
      <c r="H99">
        <v>55.48</v>
      </c>
      <c r="I99">
        <v>56.19</v>
      </c>
      <c r="J99">
        <v>56.68</v>
      </c>
      <c r="K99">
        <v>55.04</v>
      </c>
      <c r="L99">
        <v>54.86</v>
      </c>
      <c r="M99">
        <v>56.46</v>
      </c>
    </row>
    <row r="100" spans="1:13">
      <c r="A100" t="s">
        <v>1017</v>
      </c>
      <c r="B100">
        <v>58.09</v>
      </c>
      <c r="C100" t="s">
        <v>175</v>
      </c>
      <c r="D100" t="s">
        <v>175</v>
      </c>
      <c r="E100" t="s">
        <v>175</v>
      </c>
      <c r="F100" t="s">
        <v>175</v>
      </c>
      <c r="G100" t="s">
        <v>175</v>
      </c>
      <c r="H100" t="s">
        <v>175</v>
      </c>
      <c r="I100" t="s">
        <v>175</v>
      </c>
      <c r="J100" t="s">
        <v>175</v>
      </c>
      <c r="K100" t="s">
        <v>175</v>
      </c>
      <c r="L100" t="s">
        <v>175</v>
      </c>
      <c r="M100" t="s">
        <v>175</v>
      </c>
    </row>
    <row r="101" spans="1:13">
      <c r="A101" t="s">
        <v>961</v>
      </c>
      <c r="B101">
        <v>57.92</v>
      </c>
      <c r="C101">
        <v>61.8</v>
      </c>
      <c r="D101">
        <v>59.6</v>
      </c>
      <c r="E101">
        <v>62.76</v>
      </c>
      <c r="F101" t="s">
        <v>175</v>
      </c>
      <c r="G101">
        <v>61.66</v>
      </c>
      <c r="H101">
        <v>58.51</v>
      </c>
      <c r="I101">
        <v>56.35</v>
      </c>
      <c r="J101">
        <v>57.49</v>
      </c>
      <c r="K101" t="s">
        <v>175</v>
      </c>
      <c r="L101" t="s">
        <v>175</v>
      </c>
      <c r="M101" t="s">
        <v>175</v>
      </c>
    </row>
    <row r="102" spans="1:13">
      <c r="A102" t="s">
        <v>879</v>
      </c>
      <c r="B102">
        <v>57.34</v>
      </c>
      <c r="C102">
        <v>58.07</v>
      </c>
      <c r="D102">
        <v>58.25</v>
      </c>
      <c r="E102" t="s">
        <v>175</v>
      </c>
      <c r="F102" t="s">
        <v>175</v>
      </c>
      <c r="G102" t="s">
        <v>175</v>
      </c>
      <c r="H102" t="s">
        <v>175</v>
      </c>
      <c r="I102" t="s">
        <v>175</v>
      </c>
      <c r="J102">
        <v>60.22</v>
      </c>
      <c r="K102">
        <v>59.35</v>
      </c>
      <c r="L102">
        <v>58.39</v>
      </c>
      <c r="M102">
        <v>59.13</v>
      </c>
    </row>
  </sheetData>
  <mergeCells count="1">
    <mergeCell ref="A1:A2"/>
  </mergeCells>
  <phoneticPr fontId="1"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6"/>
  <sheetViews>
    <sheetView topLeftCell="A78" workbookViewId="0">
      <selection activeCell="G97" sqref="G97"/>
    </sheetView>
  </sheetViews>
  <sheetFormatPr defaultColWidth="9" defaultRowHeight="14.25"/>
  <cols>
    <col min="1" max="1" width="9" style="168"/>
    <col min="2" max="2" width="19.25" style="168" bestFit="1" customWidth="1"/>
    <col min="3" max="3" width="13" style="168" bestFit="1" customWidth="1"/>
    <col min="4" max="16384" width="9" style="168"/>
  </cols>
  <sheetData>
    <row r="1" spans="1:5">
      <c r="A1" s="167" t="s">
        <v>72</v>
      </c>
      <c r="B1" s="167" t="s">
        <v>74</v>
      </c>
      <c r="C1" s="167" t="s">
        <v>835</v>
      </c>
      <c r="D1" s="167" t="s">
        <v>75</v>
      </c>
      <c r="E1" s="167" t="s">
        <v>76</v>
      </c>
    </row>
    <row r="2" spans="1:5">
      <c r="A2" s="167" t="s">
        <v>840</v>
      </c>
      <c r="B2" s="167" t="s">
        <v>856</v>
      </c>
      <c r="C2" s="167">
        <v>71.492403932082198</v>
      </c>
      <c r="D2" s="167">
        <v>2022</v>
      </c>
      <c r="E2" s="167" t="s">
        <v>83</v>
      </c>
    </row>
    <row r="3" spans="1:5">
      <c r="A3" s="167" t="s">
        <v>840</v>
      </c>
      <c r="B3" s="167" t="s">
        <v>841</v>
      </c>
      <c r="C3" s="167">
        <v>80.242995738507503</v>
      </c>
      <c r="D3" s="167">
        <v>2022</v>
      </c>
      <c r="E3" s="167" t="s">
        <v>86</v>
      </c>
    </row>
    <row r="4" spans="1:5">
      <c r="A4" s="167" t="s">
        <v>840</v>
      </c>
      <c r="B4" s="167" t="s">
        <v>857</v>
      </c>
      <c r="C4" s="167">
        <v>83.658672509712602</v>
      </c>
      <c r="D4" s="167">
        <v>2022</v>
      </c>
      <c r="E4" s="167" t="s">
        <v>86</v>
      </c>
    </row>
    <row r="5" spans="1:5">
      <c r="A5" s="167" t="s">
        <v>840</v>
      </c>
      <c r="B5" s="167" t="s">
        <v>842</v>
      </c>
      <c r="C5" s="167">
        <v>71.412688691424506</v>
      </c>
      <c r="D5" s="167">
        <v>2021</v>
      </c>
      <c r="E5" s="167" t="s">
        <v>87</v>
      </c>
    </row>
    <row r="6" spans="1:5">
      <c r="A6" s="167" t="s">
        <v>840</v>
      </c>
      <c r="B6" s="167" t="s">
        <v>842</v>
      </c>
      <c r="C6" s="167">
        <v>72.596905043113694</v>
      </c>
      <c r="D6" s="167">
        <v>2021</v>
      </c>
      <c r="E6" s="167" t="s">
        <v>78</v>
      </c>
    </row>
    <row r="7" spans="1:5">
      <c r="A7" s="167" t="s">
        <v>840</v>
      </c>
      <c r="B7" s="167" t="s">
        <v>842</v>
      </c>
      <c r="C7" s="167">
        <v>88.022407350826398</v>
      </c>
      <c r="D7" s="167">
        <v>2021</v>
      </c>
      <c r="E7" s="167" t="s">
        <v>79</v>
      </c>
    </row>
    <row r="8" spans="1:5">
      <c r="A8" s="167" t="s">
        <v>840</v>
      </c>
      <c r="B8" s="167" t="s">
        <v>842</v>
      </c>
      <c r="C8" s="167">
        <v>95.720998999749895</v>
      </c>
      <c r="D8" s="167">
        <v>2021</v>
      </c>
      <c r="E8" s="167" t="s">
        <v>80</v>
      </c>
    </row>
    <row r="9" spans="1:5">
      <c r="A9" s="167" t="s">
        <v>840</v>
      </c>
      <c r="B9" s="167" t="s">
        <v>842</v>
      </c>
      <c r="C9" s="167">
        <v>87.441860465116207</v>
      </c>
      <c r="D9" s="167">
        <v>2022</v>
      </c>
      <c r="E9" s="167" t="s">
        <v>81</v>
      </c>
    </row>
    <row r="10" spans="1:5">
      <c r="A10" s="167" t="s">
        <v>840</v>
      </c>
      <c r="B10" s="167" t="s">
        <v>842</v>
      </c>
      <c r="C10" s="167">
        <v>74.445991952955694</v>
      </c>
      <c r="D10" s="167">
        <v>2022</v>
      </c>
      <c r="E10" s="167" t="s">
        <v>89</v>
      </c>
    </row>
    <row r="11" spans="1:5">
      <c r="A11" s="167" t="s">
        <v>840</v>
      </c>
      <c r="B11" s="167" t="s">
        <v>842</v>
      </c>
      <c r="C11" s="167">
        <v>74.488427366645496</v>
      </c>
      <c r="D11" s="167">
        <v>2022</v>
      </c>
      <c r="E11" s="167" t="s">
        <v>88</v>
      </c>
    </row>
    <row r="12" spans="1:5">
      <c r="A12" s="167" t="s">
        <v>840</v>
      </c>
      <c r="B12" s="167" t="s">
        <v>842</v>
      </c>
      <c r="C12" s="167">
        <v>77.842464736007898</v>
      </c>
      <c r="D12" s="167">
        <v>2022</v>
      </c>
      <c r="E12" s="167" t="s">
        <v>82</v>
      </c>
    </row>
    <row r="13" spans="1:5">
      <c r="A13" s="167" t="s">
        <v>840</v>
      </c>
      <c r="B13" s="167" t="s">
        <v>858</v>
      </c>
      <c r="C13" s="167">
        <v>77.382157337109504</v>
      </c>
      <c r="D13" s="167">
        <v>2022</v>
      </c>
      <c r="E13" s="167" t="s">
        <v>83</v>
      </c>
    </row>
    <row r="14" spans="1:5">
      <c r="A14" s="167" t="s">
        <v>840</v>
      </c>
      <c r="B14" s="167" t="s">
        <v>842</v>
      </c>
      <c r="C14" s="167">
        <v>75.452069594248499</v>
      </c>
      <c r="D14" s="167">
        <v>2022</v>
      </c>
      <c r="E14" s="167" t="s">
        <v>84</v>
      </c>
    </row>
    <row r="15" spans="1:5">
      <c r="A15" s="167" t="s">
        <v>840</v>
      </c>
      <c r="B15" s="167" t="s">
        <v>842</v>
      </c>
      <c r="C15" s="167">
        <v>80.994099886966097</v>
      </c>
      <c r="D15" s="167">
        <v>2022</v>
      </c>
      <c r="E15" s="167" t="s">
        <v>85</v>
      </c>
    </row>
    <row r="16" spans="1:5">
      <c r="A16" s="167" t="s">
        <v>840</v>
      </c>
      <c r="B16" s="167" t="s">
        <v>842</v>
      </c>
      <c r="C16" s="167">
        <v>81.053635025040904</v>
      </c>
      <c r="D16" s="167">
        <v>2022</v>
      </c>
      <c r="E16" s="167" t="s">
        <v>86</v>
      </c>
    </row>
    <row r="17" spans="1:5">
      <c r="A17" s="167" t="s">
        <v>840</v>
      </c>
      <c r="B17" s="167" t="s">
        <v>859</v>
      </c>
      <c r="C17" s="167">
        <v>65.620003244987601</v>
      </c>
      <c r="D17" s="167">
        <v>2021</v>
      </c>
      <c r="E17" s="167" t="s">
        <v>87</v>
      </c>
    </row>
    <row r="18" spans="1:5">
      <c r="A18" s="167" t="s">
        <v>840</v>
      </c>
      <c r="B18" s="167" t="s">
        <v>843</v>
      </c>
      <c r="C18" s="167">
        <v>58.533765130815901</v>
      </c>
      <c r="D18" s="167">
        <v>2021</v>
      </c>
      <c r="E18" s="167" t="s">
        <v>78</v>
      </c>
    </row>
    <row r="19" spans="1:5">
      <c r="A19" s="167" t="s">
        <v>840</v>
      </c>
      <c r="B19" s="167" t="s">
        <v>843</v>
      </c>
      <c r="C19" s="167">
        <v>63.095012257429602</v>
      </c>
      <c r="D19" s="167">
        <v>2021</v>
      </c>
      <c r="E19" s="167" t="s">
        <v>79</v>
      </c>
    </row>
    <row r="20" spans="1:5">
      <c r="A20" s="167" t="s">
        <v>840</v>
      </c>
      <c r="B20" s="167" t="s">
        <v>843</v>
      </c>
      <c r="C20" s="167">
        <v>49.971444888634998</v>
      </c>
      <c r="D20" s="167">
        <v>2021</v>
      </c>
      <c r="E20" s="167" t="s">
        <v>80</v>
      </c>
    </row>
    <row r="21" spans="1:5">
      <c r="A21" s="167" t="s">
        <v>840</v>
      </c>
      <c r="B21" s="167" t="s">
        <v>843</v>
      </c>
      <c r="C21" s="167">
        <v>60.666564275840798</v>
      </c>
      <c r="D21" s="167">
        <v>2022</v>
      </c>
      <c r="E21" s="167" t="s">
        <v>81</v>
      </c>
    </row>
    <row r="22" spans="1:5">
      <c r="A22" s="167" t="s">
        <v>840</v>
      </c>
      <c r="B22" s="167" t="s">
        <v>843</v>
      </c>
      <c r="C22" s="167">
        <v>79.613272857483807</v>
      </c>
      <c r="D22" s="167">
        <v>2022</v>
      </c>
      <c r="E22" s="167" t="s">
        <v>89</v>
      </c>
    </row>
    <row r="23" spans="1:5">
      <c r="A23" s="167" t="s">
        <v>840</v>
      </c>
      <c r="B23" s="167" t="s">
        <v>843</v>
      </c>
      <c r="C23" s="167">
        <v>76.077768385460701</v>
      </c>
      <c r="D23" s="167">
        <v>2022</v>
      </c>
      <c r="E23" s="167" t="s">
        <v>88</v>
      </c>
    </row>
    <row r="24" spans="1:5">
      <c r="A24" s="167" t="s">
        <v>840</v>
      </c>
      <c r="B24" s="167" t="s">
        <v>843</v>
      </c>
      <c r="C24" s="167">
        <v>76.212755478945994</v>
      </c>
      <c r="D24" s="167">
        <v>2022</v>
      </c>
      <c r="E24" s="167" t="s">
        <v>83</v>
      </c>
    </row>
    <row r="25" spans="1:5">
      <c r="A25" s="167" t="s">
        <v>840</v>
      </c>
      <c r="B25" s="167" t="s">
        <v>843</v>
      </c>
      <c r="C25" s="167">
        <v>101.752550353125</v>
      </c>
      <c r="D25" s="167">
        <v>2022</v>
      </c>
      <c r="E25" s="167" t="s">
        <v>85</v>
      </c>
    </row>
    <row r="26" spans="1:5">
      <c r="A26" s="167" t="s">
        <v>840</v>
      </c>
      <c r="B26" s="167" t="s">
        <v>843</v>
      </c>
      <c r="C26" s="167">
        <v>104.14276722955999</v>
      </c>
      <c r="D26" s="167">
        <v>2022</v>
      </c>
      <c r="E26" s="167" t="s">
        <v>86</v>
      </c>
    </row>
    <row r="27" spans="1:5">
      <c r="A27" s="167" t="s">
        <v>840</v>
      </c>
      <c r="B27" s="167" t="s">
        <v>860</v>
      </c>
      <c r="C27" s="167">
        <v>69.603960396039597</v>
      </c>
      <c r="D27" s="167">
        <v>2021</v>
      </c>
      <c r="E27" s="167" t="s">
        <v>87</v>
      </c>
    </row>
    <row r="28" spans="1:5">
      <c r="A28" s="167" t="s">
        <v>840</v>
      </c>
      <c r="B28" s="167" t="s">
        <v>844</v>
      </c>
      <c r="C28" s="167">
        <v>66.104470850611506</v>
      </c>
      <c r="D28" s="167">
        <v>2021</v>
      </c>
      <c r="E28" s="167" t="s">
        <v>78</v>
      </c>
    </row>
    <row r="29" spans="1:5">
      <c r="A29" s="167" t="s">
        <v>840</v>
      </c>
      <c r="B29" s="167" t="s">
        <v>844</v>
      </c>
      <c r="C29" s="167">
        <v>76.210318548166001</v>
      </c>
      <c r="D29" s="167">
        <v>2021</v>
      </c>
      <c r="E29" s="167" t="s">
        <v>79</v>
      </c>
    </row>
    <row r="30" spans="1:5">
      <c r="A30" s="167" t="s">
        <v>840</v>
      </c>
      <c r="B30" s="167" t="s">
        <v>844</v>
      </c>
      <c r="C30" s="167">
        <v>73.708766472947502</v>
      </c>
      <c r="D30" s="167">
        <v>2021</v>
      </c>
      <c r="E30" s="167" t="s">
        <v>80</v>
      </c>
    </row>
    <row r="31" spans="1:5">
      <c r="A31" s="167" t="s">
        <v>840</v>
      </c>
      <c r="B31" s="167" t="s">
        <v>844</v>
      </c>
      <c r="C31" s="167">
        <v>77.555564849235793</v>
      </c>
      <c r="D31" s="167">
        <v>2022</v>
      </c>
      <c r="E31" s="167" t="s">
        <v>81</v>
      </c>
    </row>
    <row r="32" spans="1:5">
      <c r="A32" s="167" t="s">
        <v>840</v>
      </c>
      <c r="B32" s="167" t="s">
        <v>844</v>
      </c>
      <c r="C32" s="167">
        <v>69.692299045915306</v>
      </c>
      <c r="D32" s="167">
        <v>2022</v>
      </c>
      <c r="E32" s="167" t="s">
        <v>89</v>
      </c>
    </row>
    <row r="33" spans="1:5">
      <c r="A33" s="167" t="s">
        <v>840</v>
      </c>
      <c r="B33" s="167" t="s">
        <v>844</v>
      </c>
      <c r="C33" s="167">
        <v>74.755884705053106</v>
      </c>
      <c r="D33" s="167">
        <v>2022</v>
      </c>
      <c r="E33" s="167" t="s">
        <v>88</v>
      </c>
    </row>
    <row r="34" spans="1:5">
      <c r="A34" s="167" t="s">
        <v>840</v>
      </c>
      <c r="B34" s="167" t="s">
        <v>844</v>
      </c>
      <c r="C34" s="167">
        <v>71.039469029420104</v>
      </c>
      <c r="D34" s="167">
        <v>2022</v>
      </c>
      <c r="E34" s="167" t="s">
        <v>82</v>
      </c>
    </row>
    <row r="35" spans="1:5">
      <c r="A35" s="167" t="s">
        <v>840</v>
      </c>
      <c r="B35" s="167" t="s">
        <v>844</v>
      </c>
      <c r="C35" s="167">
        <v>69.5</v>
      </c>
      <c r="D35" s="167">
        <v>2022</v>
      </c>
      <c r="E35" s="167" t="s">
        <v>83</v>
      </c>
    </row>
    <row r="36" spans="1:5">
      <c r="A36" s="167" t="s">
        <v>840</v>
      </c>
      <c r="B36" s="167" t="s">
        <v>844</v>
      </c>
      <c r="C36" s="167">
        <v>75.840550525058603</v>
      </c>
      <c r="D36" s="167">
        <v>2022</v>
      </c>
      <c r="E36" s="167" t="s">
        <v>84</v>
      </c>
    </row>
    <row r="37" spans="1:5">
      <c r="A37" s="167" t="s">
        <v>840</v>
      </c>
      <c r="B37" s="167" t="s">
        <v>844</v>
      </c>
      <c r="C37" s="167">
        <v>72.776026249758701</v>
      </c>
      <c r="D37" s="167">
        <v>2022</v>
      </c>
      <c r="E37" s="167" t="s">
        <v>85</v>
      </c>
    </row>
    <row r="38" spans="1:5">
      <c r="A38" s="167" t="s">
        <v>840</v>
      </c>
      <c r="B38" s="167" t="s">
        <v>844</v>
      </c>
      <c r="C38" s="167">
        <v>73.219568685793007</v>
      </c>
      <c r="D38" s="167">
        <v>2022</v>
      </c>
      <c r="E38" s="167" t="s">
        <v>86</v>
      </c>
    </row>
    <row r="39" spans="1:5">
      <c r="A39" s="167" t="s">
        <v>840</v>
      </c>
      <c r="B39" s="167" t="s">
        <v>845</v>
      </c>
      <c r="C39" s="167">
        <v>64.896004953724599</v>
      </c>
      <c r="D39" s="167">
        <v>2021</v>
      </c>
      <c r="E39" s="167" t="s">
        <v>87</v>
      </c>
    </row>
    <row r="40" spans="1:5">
      <c r="A40" s="167" t="s">
        <v>840</v>
      </c>
      <c r="B40" s="167" t="s">
        <v>845</v>
      </c>
      <c r="C40" s="167">
        <v>69.970243059227101</v>
      </c>
      <c r="D40" s="167">
        <v>2021</v>
      </c>
      <c r="E40" s="167" t="s">
        <v>78</v>
      </c>
    </row>
    <row r="41" spans="1:5">
      <c r="A41" s="167" t="s">
        <v>840</v>
      </c>
      <c r="B41" s="167" t="s">
        <v>845</v>
      </c>
      <c r="C41" s="167">
        <v>78.5310556401719</v>
      </c>
      <c r="D41" s="167">
        <v>2021</v>
      </c>
      <c r="E41" s="167" t="s">
        <v>79</v>
      </c>
    </row>
    <row r="42" spans="1:5">
      <c r="A42" s="167" t="s">
        <v>840</v>
      </c>
      <c r="B42" s="167" t="s">
        <v>845</v>
      </c>
      <c r="C42" s="167">
        <v>71.801593329507597</v>
      </c>
      <c r="D42" s="167">
        <v>2021</v>
      </c>
      <c r="E42" s="167" t="s">
        <v>80</v>
      </c>
    </row>
    <row r="43" spans="1:5">
      <c r="A43" s="167" t="s">
        <v>840</v>
      </c>
      <c r="B43" s="167" t="s">
        <v>845</v>
      </c>
      <c r="C43" s="167">
        <v>73.646197797964803</v>
      </c>
      <c r="D43" s="167">
        <v>2022</v>
      </c>
      <c r="E43" s="167" t="s">
        <v>89</v>
      </c>
    </row>
    <row r="44" spans="1:5">
      <c r="A44" s="167" t="s">
        <v>840</v>
      </c>
      <c r="B44" s="167" t="s">
        <v>845</v>
      </c>
      <c r="C44" s="167">
        <v>71.184668059451795</v>
      </c>
      <c r="D44" s="167">
        <v>2022</v>
      </c>
      <c r="E44" s="167" t="s">
        <v>88</v>
      </c>
    </row>
    <row r="45" spans="1:5">
      <c r="A45" s="167" t="s">
        <v>840</v>
      </c>
      <c r="B45" s="167" t="s">
        <v>845</v>
      </c>
      <c r="C45" s="167">
        <v>68.098867405189097</v>
      </c>
      <c r="D45" s="167">
        <v>2022</v>
      </c>
      <c r="E45" s="167" t="s">
        <v>82</v>
      </c>
    </row>
    <row r="46" spans="1:5">
      <c r="A46" s="167" t="s">
        <v>840</v>
      </c>
      <c r="B46" s="167" t="s">
        <v>845</v>
      </c>
      <c r="C46" s="167">
        <v>71.114245193714396</v>
      </c>
      <c r="D46" s="167">
        <v>2022</v>
      </c>
      <c r="E46" s="167" t="s">
        <v>83</v>
      </c>
    </row>
    <row r="47" spans="1:5">
      <c r="A47" s="167" t="s">
        <v>840</v>
      </c>
      <c r="B47" s="167" t="s">
        <v>845</v>
      </c>
      <c r="C47" s="167">
        <v>69.770695379426002</v>
      </c>
      <c r="D47" s="167">
        <v>2022</v>
      </c>
      <c r="E47" s="167" t="s">
        <v>84</v>
      </c>
    </row>
    <row r="48" spans="1:5">
      <c r="A48" s="167" t="s">
        <v>840</v>
      </c>
      <c r="B48" s="167" t="s">
        <v>845</v>
      </c>
      <c r="C48" s="167">
        <v>66.808042755532796</v>
      </c>
      <c r="D48" s="167">
        <v>2022</v>
      </c>
      <c r="E48" s="167" t="s">
        <v>85</v>
      </c>
    </row>
    <row r="49" spans="1:5">
      <c r="A49" s="167" t="s">
        <v>840</v>
      </c>
      <c r="B49" s="167" t="s">
        <v>845</v>
      </c>
      <c r="C49" s="167">
        <v>74.617804656172495</v>
      </c>
      <c r="D49" s="167">
        <v>2022</v>
      </c>
      <c r="E49" s="167" t="s">
        <v>86</v>
      </c>
    </row>
    <row r="50" spans="1:5">
      <c r="A50" s="167" t="s">
        <v>840</v>
      </c>
      <c r="B50" s="167" t="s">
        <v>861</v>
      </c>
      <c r="C50" s="167">
        <v>59.3814826080595</v>
      </c>
      <c r="D50" s="167">
        <v>2021</v>
      </c>
      <c r="E50" s="167" t="s">
        <v>87</v>
      </c>
    </row>
    <row r="51" spans="1:5">
      <c r="A51" s="167" t="s">
        <v>840</v>
      </c>
      <c r="B51" s="167" t="s">
        <v>846</v>
      </c>
      <c r="C51" s="167">
        <v>60.005775339301103</v>
      </c>
      <c r="D51" s="167">
        <v>2021</v>
      </c>
      <c r="E51" s="167" t="s">
        <v>78</v>
      </c>
    </row>
    <row r="52" spans="1:5">
      <c r="A52" s="167" t="s">
        <v>840</v>
      </c>
      <c r="B52" s="167" t="s">
        <v>846</v>
      </c>
      <c r="C52" s="167">
        <v>66.250978260156202</v>
      </c>
      <c r="D52" s="167">
        <v>2021</v>
      </c>
      <c r="E52" s="167" t="s">
        <v>79</v>
      </c>
    </row>
    <row r="53" spans="1:5">
      <c r="A53" s="167" t="s">
        <v>840</v>
      </c>
      <c r="B53" s="167" t="s">
        <v>846</v>
      </c>
      <c r="C53" s="167">
        <v>58.571428571428498</v>
      </c>
      <c r="D53" s="167">
        <v>2021</v>
      </c>
      <c r="E53" s="167" t="s">
        <v>80</v>
      </c>
    </row>
    <row r="54" spans="1:5">
      <c r="A54" s="167" t="s">
        <v>840</v>
      </c>
      <c r="B54" s="167" t="s">
        <v>846</v>
      </c>
      <c r="C54" s="167">
        <v>64.258135686707107</v>
      </c>
      <c r="D54" s="167">
        <v>2022</v>
      </c>
      <c r="E54" s="167" t="s">
        <v>81</v>
      </c>
    </row>
    <row r="55" spans="1:5">
      <c r="A55" s="167" t="s">
        <v>840</v>
      </c>
      <c r="B55" s="167" t="s">
        <v>846</v>
      </c>
      <c r="C55" s="167">
        <v>62.380952380952301</v>
      </c>
      <c r="D55" s="167">
        <v>2022</v>
      </c>
      <c r="E55" s="167" t="s">
        <v>89</v>
      </c>
    </row>
    <row r="56" spans="1:5">
      <c r="A56" s="167" t="s">
        <v>840</v>
      </c>
      <c r="B56" s="167" t="s">
        <v>846</v>
      </c>
      <c r="C56" s="167">
        <v>82.391304347826093</v>
      </c>
      <c r="D56" s="167">
        <v>2022</v>
      </c>
      <c r="E56" s="167" t="s">
        <v>88</v>
      </c>
    </row>
    <row r="57" spans="1:5">
      <c r="A57" s="167" t="s">
        <v>840</v>
      </c>
      <c r="B57" s="167" t="s">
        <v>846</v>
      </c>
      <c r="C57" s="167">
        <v>62.654320987654302</v>
      </c>
      <c r="D57" s="167">
        <v>2022</v>
      </c>
      <c r="E57" s="167" t="s">
        <v>82</v>
      </c>
    </row>
    <row r="58" spans="1:5">
      <c r="A58" s="167" t="s">
        <v>840</v>
      </c>
      <c r="B58" s="167" t="s">
        <v>865</v>
      </c>
      <c r="C58" s="167">
        <v>80.4355240555075</v>
      </c>
      <c r="D58" s="167">
        <v>2022</v>
      </c>
      <c r="E58" s="167" t="s">
        <v>84</v>
      </c>
    </row>
    <row r="59" spans="1:5">
      <c r="A59" s="167" t="s">
        <v>840</v>
      </c>
      <c r="B59" s="167" t="s">
        <v>846</v>
      </c>
      <c r="C59" s="167">
        <v>74.568960622545106</v>
      </c>
      <c r="D59" s="167">
        <v>2022</v>
      </c>
      <c r="E59" s="167" t="s">
        <v>86</v>
      </c>
    </row>
    <row r="60" spans="1:5">
      <c r="A60" s="167" t="s">
        <v>840</v>
      </c>
      <c r="B60" s="167" t="s">
        <v>862</v>
      </c>
      <c r="C60" s="167">
        <v>22.828776477146</v>
      </c>
      <c r="D60" s="167">
        <v>2022</v>
      </c>
      <c r="E60" s="167" t="s">
        <v>86</v>
      </c>
    </row>
    <row r="61" spans="1:5">
      <c r="A61" s="167" t="s">
        <v>840</v>
      </c>
      <c r="B61" s="167" t="s">
        <v>847</v>
      </c>
      <c r="C61" s="167">
        <v>47.303914265226602</v>
      </c>
      <c r="D61" s="167">
        <v>2021</v>
      </c>
      <c r="E61" s="167" t="s">
        <v>87</v>
      </c>
    </row>
    <row r="62" spans="1:5">
      <c r="A62" s="167" t="s">
        <v>840</v>
      </c>
      <c r="B62" s="167" t="s">
        <v>847</v>
      </c>
      <c r="C62" s="167">
        <v>45.864809182772397</v>
      </c>
      <c r="D62" s="167">
        <v>2021</v>
      </c>
      <c r="E62" s="167" t="s">
        <v>78</v>
      </c>
    </row>
    <row r="63" spans="1:5">
      <c r="A63" s="167" t="s">
        <v>840</v>
      </c>
      <c r="B63" s="167" t="s">
        <v>847</v>
      </c>
      <c r="C63" s="167">
        <v>49.1415602366055</v>
      </c>
      <c r="D63" s="167">
        <v>2021</v>
      </c>
      <c r="E63" s="167" t="s">
        <v>79</v>
      </c>
    </row>
    <row r="64" spans="1:5">
      <c r="A64" s="167" t="s">
        <v>840</v>
      </c>
      <c r="B64" s="167" t="s">
        <v>847</v>
      </c>
      <c r="C64" s="167">
        <v>50.918698210640002</v>
      </c>
      <c r="D64" s="167">
        <v>2021</v>
      </c>
      <c r="E64" s="167" t="s">
        <v>80</v>
      </c>
    </row>
    <row r="65" spans="1:5">
      <c r="A65" s="167" t="s">
        <v>840</v>
      </c>
      <c r="B65" s="167" t="s">
        <v>847</v>
      </c>
      <c r="C65" s="167">
        <v>48.504895895088602</v>
      </c>
      <c r="D65" s="167">
        <v>2022</v>
      </c>
      <c r="E65" s="167" t="s">
        <v>81</v>
      </c>
    </row>
    <row r="66" spans="1:5">
      <c r="A66" s="167" t="s">
        <v>840</v>
      </c>
      <c r="B66" s="167" t="s">
        <v>847</v>
      </c>
      <c r="C66" s="167">
        <v>48.9152327789607</v>
      </c>
      <c r="D66" s="167">
        <v>2022</v>
      </c>
      <c r="E66" s="167" t="s">
        <v>89</v>
      </c>
    </row>
    <row r="67" spans="1:5">
      <c r="A67" s="167" t="s">
        <v>840</v>
      </c>
      <c r="B67" s="167" t="s">
        <v>847</v>
      </c>
      <c r="C67" s="167">
        <v>48.287822627265598</v>
      </c>
      <c r="D67" s="167">
        <v>2022</v>
      </c>
      <c r="E67" s="167" t="s">
        <v>88</v>
      </c>
    </row>
    <row r="68" spans="1:5">
      <c r="A68" s="167" t="s">
        <v>840</v>
      </c>
      <c r="B68" s="167" t="s">
        <v>847</v>
      </c>
      <c r="C68" s="167">
        <v>49.637266132111399</v>
      </c>
      <c r="D68" s="167">
        <v>2022</v>
      </c>
      <c r="E68" s="167" t="s">
        <v>82</v>
      </c>
    </row>
    <row r="69" spans="1:5">
      <c r="A69" s="167" t="s">
        <v>840</v>
      </c>
      <c r="B69" s="167" t="s">
        <v>847</v>
      </c>
      <c r="C69" s="167">
        <v>50.940730274410598</v>
      </c>
      <c r="D69" s="167">
        <v>2022</v>
      </c>
      <c r="E69" s="167" t="s">
        <v>83</v>
      </c>
    </row>
    <row r="70" spans="1:5">
      <c r="A70" s="167" t="s">
        <v>840</v>
      </c>
      <c r="B70" s="167" t="s">
        <v>847</v>
      </c>
      <c r="C70" s="167">
        <v>51.414322468296596</v>
      </c>
      <c r="D70" s="167">
        <v>2022</v>
      </c>
      <c r="E70" s="167" t="s">
        <v>84</v>
      </c>
    </row>
    <row r="71" spans="1:5">
      <c r="A71" s="167" t="s">
        <v>840</v>
      </c>
      <c r="B71" s="167" t="s">
        <v>847</v>
      </c>
      <c r="C71" s="167">
        <v>53.474641889276</v>
      </c>
      <c r="D71" s="167">
        <v>2022</v>
      </c>
      <c r="E71" s="167" t="s">
        <v>85</v>
      </c>
    </row>
    <row r="72" spans="1:5">
      <c r="A72" s="167" t="s">
        <v>840</v>
      </c>
      <c r="B72" s="167" t="s">
        <v>847</v>
      </c>
      <c r="C72" s="167">
        <v>52.764086907991199</v>
      </c>
      <c r="D72" s="167">
        <v>2022</v>
      </c>
      <c r="E72" s="167" t="s">
        <v>86</v>
      </c>
    </row>
    <row r="73" spans="1:5">
      <c r="A73" s="167" t="s">
        <v>840</v>
      </c>
      <c r="B73" s="167" t="s">
        <v>848</v>
      </c>
      <c r="C73" s="167">
        <v>52.380717296114298</v>
      </c>
      <c r="D73" s="167">
        <v>2021</v>
      </c>
      <c r="E73" s="167" t="s">
        <v>87</v>
      </c>
    </row>
    <row r="74" spans="1:5">
      <c r="A74" s="167" t="s">
        <v>840</v>
      </c>
      <c r="B74" s="167" t="s">
        <v>848</v>
      </c>
      <c r="C74" s="167">
        <v>51.537000426406102</v>
      </c>
      <c r="D74" s="167">
        <v>2021</v>
      </c>
      <c r="E74" s="167" t="s">
        <v>78</v>
      </c>
    </row>
    <row r="75" spans="1:5">
      <c r="A75" s="167" t="s">
        <v>840</v>
      </c>
      <c r="B75" s="167" t="s">
        <v>848</v>
      </c>
      <c r="C75" s="167">
        <v>44.827974124161699</v>
      </c>
      <c r="D75" s="167">
        <v>2021</v>
      </c>
      <c r="E75" s="167" t="s">
        <v>79</v>
      </c>
    </row>
    <row r="76" spans="1:5">
      <c r="A76" s="167" t="s">
        <v>840</v>
      </c>
      <c r="B76" s="167" t="s">
        <v>848</v>
      </c>
      <c r="C76" s="167">
        <v>47.696603071195902</v>
      </c>
      <c r="D76" s="167">
        <v>2022</v>
      </c>
      <c r="E76" s="167" t="s">
        <v>81</v>
      </c>
    </row>
    <row r="77" spans="1:5">
      <c r="A77" s="167" t="s">
        <v>840</v>
      </c>
      <c r="B77" s="167" t="s">
        <v>848</v>
      </c>
      <c r="C77" s="167">
        <v>54.745596868884498</v>
      </c>
      <c r="D77" s="167">
        <v>2022</v>
      </c>
      <c r="E77" s="167" t="s">
        <v>89</v>
      </c>
    </row>
    <row r="78" spans="1:5">
      <c r="A78" s="167" t="s">
        <v>840</v>
      </c>
      <c r="B78" s="167" t="s">
        <v>848</v>
      </c>
      <c r="C78" s="167">
        <v>50.191110522319498</v>
      </c>
      <c r="D78" s="167">
        <v>2022</v>
      </c>
      <c r="E78" s="167" t="s">
        <v>88</v>
      </c>
    </row>
    <row r="79" spans="1:5">
      <c r="A79" s="167" t="s">
        <v>840</v>
      </c>
      <c r="B79" s="167" t="s">
        <v>848</v>
      </c>
      <c r="C79" s="167">
        <v>51.373907566333301</v>
      </c>
      <c r="D79" s="167">
        <v>2022</v>
      </c>
      <c r="E79" s="167" t="s">
        <v>82</v>
      </c>
    </row>
    <row r="80" spans="1:5">
      <c r="A80" s="167" t="s">
        <v>840</v>
      </c>
      <c r="B80" s="167" t="s">
        <v>848</v>
      </c>
      <c r="C80" s="167">
        <v>51.050297095991297</v>
      </c>
      <c r="D80" s="167">
        <v>2022</v>
      </c>
      <c r="E80" s="167" t="s">
        <v>83</v>
      </c>
    </row>
    <row r="81" spans="1:5">
      <c r="A81" s="167" t="s">
        <v>840</v>
      </c>
      <c r="B81" s="167" t="s">
        <v>848</v>
      </c>
      <c r="C81" s="167">
        <v>53.172715423696701</v>
      </c>
      <c r="D81" s="167">
        <v>2022</v>
      </c>
      <c r="E81" s="167" t="s">
        <v>84</v>
      </c>
    </row>
    <row r="82" spans="1:5">
      <c r="A82" s="167" t="s">
        <v>840</v>
      </c>
      <c r="B82" s="167" t="s">
        <v>848</v>
      </c>
      <c r="C82" s="167">
        <v>53.3163834751808</v>
      </c>
      <c r="D82" s="167">
        <v>2022</v>
      </c>
      <c r="E82" s="167" t="s">
        <v>85</v>
      </c>
    </row>
    <row r="83" spans="1:5">
      <c r="A83" s="167" t="s">
        <v>840</v>
      </c>
      <c r="B83" s="167" t="s">
        <v>848</v>
      </c>
      <c r="C83" s="167">
        <v>51.078320090805903</v>
      </c>
      <c r="D83" s="167">
        <v>2022</v>
      </c>
      <c r="E83" s="167" t="s">
        <v>86</v>
      </c>
    </row>
    <row r="84" spans="1:5">
      <c r="A84" s="167" t="s">
        <v>840</v>
      </c>
      <c r="B84" s="167" t="s">
        <v>849</v>
      </c>
      <c r="C84" s="167">
        <v>49.035945818168599</v>
      </c>
      <c r="D84" s="167">
        <v>2021</v>
      </c>
      <c r="E84" s="167" t="s">
        <v>87</v>
      </c>
    </row>
    <row r="85" spans="1:5">
      <c r="A85" s="167" t="s">
        <v>840</v>
      </c>
      <c r="B85" s="167" t="s">
        <v>849</v>
      </c>
      <c r="C85" s="167">
        <v>50.386294927779602</v>
      </c>
      <c r="D85" s="167">
        <v>2021</v>
      </c>
      <c r="E85" s="167" t="s">
        <v>78</v>
      </c>
    </row>
    <row r="86" spans="1:5">
      <c r="A86" s="167" t="s">
        <v>840</v>
      </c>
      <c r="B86" s="167" t="s">
        <v>849</v>
      </c>
      <c r="C86" s="167">
        <v>52.391037788429301</v>
      </c>
      <c r="D86" s="167">
        <v>2021</v>
      </c>
      <c r="E86" s="167" t="s">
        <v>79</v>
      </c>
    </row>
    <row r="87" spans="1:5">
      <c r="A87" s="167" t="s">
        <v>840</v>
      </c>
      <c r="B87" s="167" t="s">
        <v>849</v>
      </c>
      <c r="C87" s="167">
        <v>47.949726571193203</v>
      </c>
      <c r="D87" s="167">
        <v>2022</v>
      </c>
      <c r="E87" s="167" t="s">
        <v>81</v>
      </c>
    </row>
    <row r="88" spans="1:5">
      <c r="A88" s="167" t="s">
        <v>840</v>
      </c>
      <c r="B88" s="167" t="s">
        <v>849</v>
      </c>
      <c r="C88" s="167">
        <v>50.5050519984243</v>
      </c>
      <c r="D88" s="167">
        <v>2022</v>
      </c>
      <c r="E88" s="167" t="s">
        <v>89</v>
      </c>
    </row>
    <row r="89" spans="1:5">
      <c r="A89" s="167" t="s">
        <v>840</v>
      </c>
      <c r="B89" s="167" t="s">
        <v>849</v>
      </c>
      <c r="C89" s="167">
        <v>50.965278547068799</v>
      </c>
      <c r="D89" s="167">
        <v>2022</v>
      </c>
      <c r="E89" s="167" t="s">
        <v>88</v>
      </c>
    </row>
    <row r="90" spans="1:5">
      <c r="A90" s="167" t="s">
        <v>840</v>
      </c>
      <c r="B90" s="167" t="s">
        <v>849</v>
      </c>
      <c r="C90" s="167">
        <v>45.7692264292291</v>
      </c>
      <c r="D90" s="167">
        <v>2022</v>
      </c>
      <c r="E90" s="167" t="s">
        <v>82</v>
      </c>
    </row>
    <row r="91" spans="1:5">
      <c r="A91" s="167" t="s">
        <v>840</v>
      </c>
      <c r="B91" s="167" t="s">
        <v>849</v>
      </c>
      <c r="C91" s="167">
        <v>50.219158357397198</v>
      </c>
      <c r="D91" s="167">
        <v>2022</v>
      </c>
      <c r="E91" s="167" t="s">
        <v>83</v>
      </c>
    </row>
    <row r="92" spans="1:5">
      <c r="A92" s="167" t="s">
        <v>840</v>
      </c>
      <c r="B92" s="167" t="s">
        <v>849</v>
      </c>
      <c r="C92" s="167">
        <v>51.593607065445603</v>
      </c>
      <c r="D92" s="167">
        <v>2022</v>
      </c>
      <c r="E92" s="167" t="s">
        <v>84</v>
      </c>
    </row>
    <row r="93" spans="1:5">
      <c r="A93" s="167" t="s">
        <v>840</v>
      </c>
      <c r="B93" s="167" t="s">
        <v>849</v>
      </c>
      <c r="C93" s="167">
        <v>54.1838325374652</v>
      </c>
      <c r="D93" s="167">
        <v>2022</v>
      </c>
      <c r="E93" s="167" t="s">
        <v>85</v>
      </c>
    </row>
    <row r="94" spans="1:5">
      <c r="A94" s="167" t="s">
        <v>840</v>
      </c>
      <c r="B94" s="167" t="s">
        <v>849</v>
      </c>
      <c r="C94" s="167">
        <v>52.636090778575301</v>
      </c>
      <c r="D94" s="167">
        <v>2022</v>
      </c>
      <c r="E94" s="167" t="s">
        <v>86</v>
      </c>
    </row>
    <row r="95" spans="1:5">
      <c r="A95" s="167" t="s">
        <v>840</v>
      </c>
      <c r="B95" s="167" t="s">
        <v>850</v>
      </c>
      <c r="C95" s="167">
        <v>52.586950076413999</v>
      </c>
      <c r="D95" s="167">
        <v>2021</v>
      </c>
      <c r="E95" s="167" t="s">
        <v>87</v>
      </c>
    </row>
    <row r="96" spans="1:5">
      <c r="A96" s="167" t="s">
        <v>840</v>
      </c>
      <c r="B96" s="167" t="s">
        <v>850</v>
      </c>
      <c r="C96" s="167">
        <v>40.346505280645502</v>
      </c>
      <c r="D96" s="167">
        <v>2022</v>
      </c>
      <c r="E96" s="167" t="s">
        <v>81</v>
      </c>
    </row>
    <row r="97" spans="1:5">
      <c r="A97" s="167" t="s">
        <v>840</v>
      </c>
      <c r="B97" s="167" t="s">
        <v>850</v>
      </c>
      <c r="C97" s="167">
        <v>44.705882352941103</v>
      </c>
      <c r="D97" s="167">
        <v>2022</v>
      </c>
      <c r="E97" s="167" t="s">
        <v>82</v>
      </c>
    </row>
    <row r="98" spans="1:5">
      <c r="A98" s="167" t="s">
        <v>840</v>
      </c>
      <c r="B98" s="167" t="s">
        <v>851</v>
      </c>
      <c r="C98" s="167">
        <v>49.489133978886002</v>
      </c>
      <c r="D98" s="167">
        <v>2021</v>
      </c>
      <c r="E98" s="167" t="s">
        <v>78</v>
      </c>
    </row>
    <row r="99" spans="1:5">
      <c r="A99" s="167" t="s">
        <v>840</v>
      </c>
      <c r="B99" s="167" t="s">
        <v>852</v>
      </c>
      <c r="C99" s="167">
        <v>48.179871520342601</v>
      </c>
      <c r="D99" s="167">
        <v>2021</v>
      </c>
      <c r="E99" s="167" t="s">
        <v>78</v>
      </c>
    </row>
    <row r="100" spans="1:5">
      <c r="A100" s="167" t="s">
        <v>840</v>
      </c>
      <c r="B100" s="167" t="s">
        <v>852</v>
      </c>
      <c r="C100" s="167">
        <v>48.179871520342601</v>
      </c>
      <c r="D100" s="167">
        <v>2022</v>
      </c>
      <c r="E100" s="167" t="s">
        <v>81</v>
      </c>
    </row>
    <row r="101" spans="1:5">
      <c r="A101" s="167" t="s">
        <v>840</v>
      </c>
      <c r="B101" s="167" t="s">
        <v>853</v>
      </c>
      <c r="C101" s="167">
        <v>41.182392239406902</v>
      </c>
      <c r="D101" s="167">
        <v>2021</v>
      </c>
      <c r="E101" s="167" t="s">
        <v>78</v>
      </c>
    </row>
    <row r="102" spans="1:5">
      <c r="A102" s="167" t="s">
        <v>840</v>
      </c>
      <c r="B102" s="167" t="s">
        <v>853</v>
      </c>
      <c r="C102" s="167">
        <v>56.5060245399861</v>
      </c>
      <c r="D102" s="167">
        <v>2022</v>
      </c>
      <c r="E102" s="167" t="s">
        <v>88</v>
      </c>
    </row>
    <row r="103" spans="1:5">
      <c r="A103" s="169" t="s">
        <v>840</v>
      </c>
      <c r="B103" s="169" t="s">
        <v>854</v>
      </c>
      <c r="C103" s="169">
        <v>55.357142857142797</v>
      </c>
      <c r="D103" s="169">
        <v>2021</v>
      </c>
      <c r="E103" s="169" t="s">
        <v>87</v>
      </c>
    </row>
    <row r="104" spans="1:5">
      <c r="A104" s="169" t="s">
        <v>840</v>
      </c>
      <c r="B104" s="169" t="s">
        <v>854</v>
      </c>
      <c r="C104" s="169">
        <v>50.909090909090899</v>
      </c>
      <c r="D104" s="169">
        <v>2021</v>
      </c>
      <c r="E104" s="169" t="s">
        <v>78</v>
      </c>
    </row>
    <row r="105" spans="1:5">
      <c r="A105" s="169" t="s">
        <v>840</v>
      </c>
      <c r="B105" s="169" t="s">
        <v>854</v>
      </c>
      <c r="C105" s="169">
        <v>55.357142857142797</v>
      </c>
      <c r="D105" s="169">
        <v>2021</v>
      </c>
      <c r="E105" s="169" t="s">
        <v>79</v>
      </c>
    </row>
    <row r="106" spans="1:5">
      <c r="A106" s="169" t="s">
        <v>840</v>
      </c>
      <c r="B106" s="169" t="s">
        <v>854</v>
      </c>
      <c r="C106" s="169">
        <v>47.659058719190902</v>
      </c>
      <c r="D106" s="169">
        <v>2022</v>
      </c>
      <c r="E106" s="169" t="s">
        <v>81</v>
      </c>
    </row>
  </sheetData>
  <phoneticPr fontId="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6474-904B-4157-9150-FA1D4F3F55CE}">
  <sheetPr>
    <pageSetUpPr fitToPage="1"/>
  </sheetPr>
  <dimension ref="A1:AC103"/>
  <sheetViews>
    <sheetView view="pageBreakPreview" topLeftCell="B1" zoomScale="80" zoomScaleNormal="60" zoomScaleSheetLayoutView="80" workbookViewId="0">
      <selection activeCell="G51" sqref="G51"/>
    </sheetView>
  </sheetViews>
  <sheetFormatPr defaultColWidth="9" defaultRowHeight="14.25"/>
  <cols>
    <col min="1" max="1" width="10.5" style="257" customWidth="1"/>
    <col min="2" max="2" width="15.75" style="257" customWidth="1"/>
    <col min="3" max="3" width="15.875" style="257" customWidth="1"/>
    <col min="4" max="4" width="12.25" style="257" customWidth="1"/>
    <col min="5" max="5" width="14.375" style="257" customWidth="1"/>
    <col min="6" max="6" width="12.25" style="257" customWidth="1"/>
    <col min="7" max="7" width="14.5" style="257" customWidth="1"/>
    <col min="8" max="8" width="12.25" style="257" customWidth="1"/>
    <col min="9" max="9" width="15.5" style="257" customWidth="1"/>
    <col min="10" max="10" width="12.25" style="257" customWidth="1"/>
    <col min="11" max="11" width="12.25" style="507" customWidth="1"/>
    <col min="12" max="12" width="12.25" style="508" customWidth="1"/>
    <col min="13" max="15" width="12.25" style="257" customWidth="1"/>
    <col min="16" max="16" width="11.25" style="509" bestFit="1"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229" customFormat="1" ht="28.5" customHeight="1" thickBot="1">
      <c r="A1" s="216" t="s">
        <v>1034</v>
      </c>
      <c r="B1" s="217" t="s">
        <v>1035</v>
      </c>
      <c r="C1" s="218" t="s">
        <v>1036</v>
      </c>
      <c r="D1" s="219" t="s">
        <v>1037</v>
      </c>
      <c r="E1" s="220"/>
      <c r="F1" s="221" t="s">
        <v>1130</v>
      </c>
      <c r="G1" s="222" t="s">
        <v>1038</v>
      </c>
      <c r="H1" s="223"/>
      <c r="I1" s="223"/>
      <c r="J1" s="223"/>
      <c r="K1" s="224"/>
      <c r="L1" s="225"/>
      <c r="M1" s="226"/>
      <c r="N1" s="226"/>
      <c r="O1" s="226"/>
      <c r="P1" s="227"/>
      <c r="Q1" s="218"/>
      <c r="R1" s="218"/>
      <c r="S1" s="218"/>
      <c r="T1" s="218"/>
      <c r="U1" s="218"/>
      <c r="V1" s="218"/>
      <c r="W1" s="218"/>
      <c r="X1" s="218"/>
      <c r="Y1" s="218"/>
      <c r="Z1" s="218"/>
      <c r="AA1" s="218"/>
      <c r="AB1" s="218"/>
      <c r="AC1" s="228"/>
    </row>
    <row r="2" spans="1:29" s="243" customFormat="1" ht="28.5" customHeight="1" thickTop="1">
      <c r="A2" s="230" t="s">
        <v>1039</v>
      </c>
      <c r="B2" s="231" t="b">
        <f>IF(E1="项目模式",IF(C2="——",IF(B37="元/平方米",ROUND(C39*D3/10000,0),ROUND(F3*C39/10000,0)),IF(B37="元/平方米",ROUND(C39*D3/10000,0),ROUND(F3*C39/10000,0))-D2),IF(E1="单套模式",IF(C2="——",IF(B37="元/平方米",ROUND(C39*D3/10000,0),ROUND(F3*C39/10000,0)),IF(B37="元/平方米",ROUND(C39*D3/10000,0),ROUND(F3*C39/10000,0))-D2)))</f>
        <v>0</v>
      </c>
      <c r="C2" s="232" t="s">
        <v>1040</v>
      </c>
      <c r="D2" s="233" t="e">
        <f ca="1">IF(E1="项目模式",SUMIF(INDIRECT("'"&amp;F2&amp;"'"&amp;"!A:A"),"承租人权益价值",INDIRECT("'"&amp;F2&amp;"'"&amp;"!c:c")),SUMIF(INDIRECT("'"&amp;F2&amp;"'"&amp;"!A:A"),"承租人权益价值（单套）",INDIRECT("'"&amp;F2&amp;"'"&amp;"!c:c")))</f>
        <v>#REF!</v>
      </c>
      <c r="E2" s="234" t="s">
        <v>1041</v>
      </c>
      <c r="F2" s="235"/>
      <c r="G2" s="236"/>
      <c r="H2" s="236"/>
      <c r="I2" s="236"/>
      <c r="J2" s="236"/>
      <c r="K2" s="237"/>
      <c r="L2" s="238"/>
      <c r="M2" s="239"/>
      <c r="N2" s="239"/>
      <c r="O2" s="239"/>
      <c r="P2" s="240"/>
      <c r="Q2" s="241"/>
      <c r="R2" s="241"/>
      <c r="S2" s="241"/>
      <c r="T2" s="241"/>
      <c r="U2" s="241"/>
      <c r="V2" s="241"/>
      <c r="W2" s="241"/>
      <c r="X2" s="241"/>
      <c r="Y2" s="241"/>
      <c r="Z2" s="241"/>
      <c r="AA2" s="241"/>
      <c r="AB2" s="241"/>
      <c r="AC2" s="242"/>
    </row>
    <row r="3" spans="1:29" s="243" customFormat="1" ht="28.5" customHeight="1" thickBot="1">
      <c r="A3" s="244" t="s">
        <v>1042</v>
      </c>
      <c r="B3" s="245" t="e">
        <f>IF(AND(C2="——",B37="元/平方米"),C39,ROUND(B2*10000/D3,0))</f>
        <v>#VALUE!</v>
      </c>
      <c r="C3" s="246" t="s">
        <v>1043</v>
      </c>
      <c r="D3" s="247" t="e">
        <f>SUMIF('[1]数据-汇总表'!$C19:$C33,D1,'[1]数据-汇总表'!$E19:$E33)</f>
        <v>#VALUE!</v>
      </c>
      <c r="E3" s="246" t="s">
        <v>1044</v>
      </c>
      <c r="F3" s="247" t="e">
        <f>SUMIF('[1]数据-取费表'!A5:A15,D1,'[1]数据-取费表'!AH5:AH15)</f>
        <v>#VALUE!</v>
      </c>
      <c r="G3" s="236"/>
      <c r="H3" s="236"/>
      <c r="I3" s="236"/>
      <c r="J3" s="236"/>
      <c r="K3" s="237"/>
      <c r="L3" s="238"/>
      <c r="M3" s="239" t="e">
        <f>IF(C2="——",IF(B37="元/平方米",ROUND(C39*D3/10000,0),ROUND(F3*C39/10000,0)),IF(B37="元/平方米",ROUND(C39*D3/10000,0),ROUND(F3*C39/10000,0))-D2)</f>
        <v>#VALUE!</v>
      </c>
      <c r="N3" s="239"/>
      <c r="O3" s="239"/>
      <c r="P3" s="240"/>
      <c r="Q3" s="241"/>
      <c r="R3" s="241"/>
      <c r="S3" s="241"/>
      <c r="T3" s="241"/>
      <c r="U3" s="241"/>
      <c r="V3" s="241"/>
      <c r="W3" s="241"/>
      <c r="X3" s="241"/>
      <c r="Y3" s="241"/>
      <c r="Z3" s="241"/>
      <c r="AA3" s="241"/>
      <c r="AB3" s="248"/>
      <c r="AC3" s="242"/>
    </row>
    <row r="4" spans="1:29" ht="15">
      <c r="A4" s="249" t="s">
        <v>1045</v>
      </c>
      <c r="B4" s="250"/>
      <c r="C4" s="582" t="s">
        <v>1046</v>
      </c>
      <c r="D4" s="583"/>
      <c r="E4" s="584" t="s">
        <v>1047</v>
      </c>
      <c r="F4" s="585"/>
      <c r="G4" s="582" t="s">
        <v>1048</v>
      </c>
      <c r="H4" s="583"/>
      <c r="I4" s="582" t="s">
        <v>1049</v>
      </c>
      <c r="J4" s="583"/>
      <c r="K4" s="251" t="s">
        <v>1050</v>
      </c>
      <c r="L4" s="252"/>
      <c r="M4" s="253"/>
      <c r="N4" s="253"/>
      <c r="O4" s="253"/>
      <c r="P4" s="586" t="s">
        <v>1051</v>
      </c>
      <c r="Q4" s="587"/>
      <c r="R4" s="592" t="s">
        <v>1047</v>
      </c>
      <c r="S4" s="593"/>
      <c r="T4" s="592" t="s">
        <v>1048</v>
      </c>
      <c r="U4" s="593"/>
      <c r="V4" s="607" t="s">
        <v>1049</v>
      </c>
      <c r="W4" s="607"/>
      <c r="X4" s="256"/>
      <c r="Y4" s="592" t="s">
        <v>1051</v>
      </c>
      <c r="Z4" s="593"/>
      <c r="AA4" s="579" t="s">
        <v>1047</v>
      </c>
      <c r="AB4" s="580" t="s">
        <v>1048</v>
      </c>
      <c r="AC4" s="579" t="s">
        <v>1049</v>
      </c>
    </row>
    <row r="5" spans="1:29" ht="15">
      <c r="A5" s="258"/>
      <c r="B5" s="259"/>
      <c r="C5" s="596" t="s">
        <v>1052</v>
      </c>
      <c r="D5" s="597"/>
      <c r="E5" s="598" t="e">
        <f>#REF!</f>
        <v>#REF!</v>
      </c>
      <c r="F5" s="599"/>
      <c r="G5" s="600" t="e">
        <f>#REF!</f>
        <v>#REF!</v>
      </c>
      <c r="H5" s="597"/>
      <c r="I5" s="600" t="e">
        <f>#REF!</f>
        <v>#REF!</v>
      </c>
      <c r="J5" s="597"/>
      <c r="K5" s="251"/>
      <c r="L5" s="252"/>
      <c r="M5" s="253"/>
      <c r="N5" s="253"/>
      <c r="O5" s="253"/>
      <c r="P5" s="588"/>
      <c r="Q5" s="589"/>
      <c r="R5" s="594"/>
      <c r="S5" s="595"/>
      <c r="T5" s="594"/>
      <c r="U5" s="595"/>
      <c r="V5" s="607"/>
      <c r="W5" s="607"/>
      <c r="X5" s="256"/>
      <c r="Y5" s="594"/>
      <c r="Z5" s="595"/>
      <c r="AA5" s="580"/>
      <c r="AB5" s="580"/>
      <c r="AC5" s="580"/>
    </row>
    <row r="6" spans="1:29" ht="15.75" thickBot="1">
      <c r="A6" s="261"/>
      <c r="B6" s="262"/>
      <c r="C6" s="601" t="s">
        <v>1053</v>
      </c>
      <c r="D6" s="602"/>
      <c r="E6" s="603" t="s">
        <v>1053</v>
      </c>
      <c r="F6" s="604"/>
      <c r="G6" s="601" t="s">
        <v>1053</v>
      </c>
      <c r="H6" s="602"/>
      <c r="I6" s="601" t="s">
        <v>1053</v>
      </c>
      <c r="J6" s="602"/>
      <c r="K6" s="251" t="s">
        <v>1054</v>
      </c>
      <c r="L6" s="252"/>
      <c r="M6" s="253"/>
      <c r="N6" s="253"/>
      <c r="O6" s="253"/>
      <c r="P6" s="590"/>
      <c r="Q6" s="591"/>
      <c r="R6" s="594"/>
      <c r="S6" s="595"/>
      <c r="T6" s="605"/>
      <c r="U6" s="606"/>
      <c r="V6" s="607"/>
      <c r="W6" s="607"/>
      <c r="X6" s="256"/>
      <c r="Y6" s="605"/>
      <c r="Z6" s="606"/>
      <c r="AA6" s="581"/>
      <c r="AB6" s="581"/>
      <c r="AC6" s="581"/>
    </row>
    <row r="7" spans="1:29" s="277" customFormat="1" ht="15.75" thickBot="1">
      <c r="A7" s="264" t="s">
        <v>1055</v>
      </c>
      <c r="B7" s="265"/>
      <c r="C7" s="266">
        <f>'比较法-住宅'!C6</f>
        <v>45418</v>
      </c>
      <c r="D7" s="267">
        <v>100</v>
      </c>
      <c r="E7" s="268">
        <v>45261</v>
      </c>
      <c r="F7" s="269">
        <f>SUMIF(48:48,YEAR(E7)&amp;"-"&amp;MONTH(E7),49:49)</f>
        <v>100</v>
      </c>
      <c r="G7" s="268">
        <v>45261</v>
      </c>
      <c r="H7" s="267">
        <f>SUMIF(48:48,YEAR(G7)&amp;"-"&amp;MONTH(G7),49:49)</f>
        <v>100</v>
      </c>
      <c r="I7" s="268">
        <v>45261</v>
      </c>
      <c r="J7" s="267">
        <f>SUMIF(48:48,YEAR(I7)&amp;"-"&amp;MONTH(I7),49:49)</f>
        <v>100</v>
      </c>
      <c r="K7" s="270"/>
      <c r="L7" s="271"/>
      <c r="M7" s="272"/>
      <c r="N7" s="272"/>
      <c r="O7" s="272"/>
      <c r="P7" s="608" t="s">
        <v>1056</v>
      </c>
      <c r="Q7" s="609"/>
      <c r="R7" s="273" t="s">
        <v>1057</v>
      </c>
      <c r="S7" s="274">
        <f t="shared" ref="S7:S14" si="0">F7</f>
        <v>100</v>
      </c>
      <c r="T7" s="273" t="s">
        <v>1057</v>
      </c>
      <c r="U7" s="274">
        <f t="shared" ref="U7:U14" si="1">H7</f>
        <v>100</v>
      </c>
      <c r="V7" s="273" t="s">
        <v>1057</v>
      </c>
      <c r="W7" s="274">
        <f t="shared" ref="W7:W14" si="2">J7</f>
        <v>100</v>
      </c>
      <c r="X7" s="275"/>
      <c r="Y7" s="608" t="s">
        <v>1056</v>
      </c>
      <c r="Z7" s="610"/>
      <c r="AA7" s="276">
        <f>D7/F7</f>
        <v>1</v>
      </c>
      <c r="AB7" s="276">
        <f>D7/H7</f>
        <v>1</v>
      </c>
      <c r="AC7" s="276">
        <f>D7/J7</f>
        <v>1</v>
      </c>
    </row>
    <row r="8" spans="1:29" s="277" customFormat="1" ht="15.75" thickBot="1">
      <c r="A8" s="264" t="s">
        <v>1058</v>
      </c>
      <c r="B8" s="265"/>
      <c r="C8" s="278"/>
      <c r="D8" s="267">
        <v>100</v>
      </c>
      <c r="E8" s="278"/>
      <c r="F8" s="269">
        <f>SUMIF(51:51,E8,52:52)-SUMIF(51:51,C8,52:52)+100</f>
        <v>100</v>
      </c>
      <c r="G8" s="278"/>
      <c r="H8" s="267">
        <f>SUMIF(51:51,G8,52:52)-SUMIF(51:51,C8,52:52)+100</f>
        <v>100</v>
      </c>
      <c r="I8" s="278"/>
      <c r="J8" s="267">
        <f>SUMIF(51:51,I8,52:52)-SUMIF(51:51,C8,52:52)+100</f>
        <v>100</v>
      </c>
      <c r="K8" s="270"/>
      <c r="L8" s="271"/>
      <c r="M8" s="272"/>
      <c r="N8" s="272"/>
      <c r="O8" s="272"/>
      <c r="P8" s="608" t="s">
        <v>1059</v>
      </c>
      <c r="Q8" s="610"/>
      <c r="R8" s="273" t="s">
        <v>1057</v>
      </c>
      <c r="S8" s="274">
        <f t="shared" si="0"/>
        <v>100</v>
      </c>
      <c r="T8" s="273" t="s">
        <v>1057</v>
      </c>
      <c r="U8" s="274">
        <f t="shared" si="1"/>
        <v>100</v>
      </c>
      <c r="V8" s="273" t="s">
        <v>1057</v>
      </c>
      <c r="W8" s="274">
        <f t="shared" si="2"/>
        <v>100</v>
      </c>
      <c r="X8" s="275"/>
      <c r="Y8" s="608" t="s">
        <v>1059</v>
      </c>
      <c r="Z8" s="610"/>
      <c r="AA8" s="276">
        <f t="shared" ref="AA8:AA36" si="3">D8/F8</f>
        <v>1</v>
      </c>
      <c r="AB8" s="276">
        <f t="shared" ref="AB8:AB36" si="4">D8/H8</f>
        <v>1</v>
      </c>
      <c r="AC8" s="276">
        <f t="shared" ref="AC8:AC36" si="5">D8/J8</f>
        <v>1</v>
      </c>
    </row>
    <row r="9" spans="1:29" s="277" customFormat="1" ht="15" thickBot="1">
      <c r="A9" s="279" t="s">
        <v>1060</v>
      </c>
      <c r="B9" s="280" t="s">
        <v>1061</v>
      </c>
      <c r="C9" s="281"/>
      <c r="D9" s="282">
        <v>100</v>
      </c>
      <c r="E9" s="283"/>
      <c r="F9" s="282">
        <f>SUMIF(53:53,E9,54:54)-SUMIF(53:53,C9,54:54)+100</f>
        <v>100</v>
      </c>
      <c r="G9" s="284"/>
      <c r="H9" s="282">
        <f>SUMIF(53:53,G9,54:54)-SUMIF(53:53,C9,54:54)+100</f>
        <v>100</v>
      </c>
      <c r="I9" s="284"/>
      <c r="J9" s="282">
        <f>SUMIF(53:53,I9,54:54)-SUMIF(53:53,C9,54:54)+100</f>
        <v>100</v>
      </c>
      <c r="K9" s="270"/>
      <c r="L9" s="271"/>
      <c r="M9" s="272"/>
      <c r="N9" s="272"/>
      <c r="O9" s="272"/>
      <c r="P9" s="611" t="s">
        <v>1062</v>
      </c>
      <c r="Q9" s="286" t="str">
        <f t="shared" ref="Q9:Q14" si="6">B9</f>
        <v>用途</v>
      </c>
      <c r="R9" s="273" t="s">
        <v>1057</v>
      </c>
      <c r="S9" s="274">
        <f t="shared" si="0"/>
        <v>100</v>
      </c>
      <c r="T9" s="273" t="s">
        <v>1057</v>
      </c>
      <c r="U9" s="274">
        <f t="shared" si="1"/>
        <v>100</v>
      </c>
      <c r="V9" s="273" t="s">
        <v>1057</v>
      </c>
      <c r="W9" s="274">
        <f t="shared" si="2"/>
        <v>100</v>
      </c>
      <c r="X9" s="275"/>
      <c r="Y9" s="612" t="s">
        <v>1063</v>
      </c>
      <c r="Z9" s="276" t="str">
        <f t="shared" ref="Z9:Z14" si="7">Q9</f>
        <v>用途</v>
      </c>
      <c r="AA9" s="276">
        <f t="shared" si="3"/>
        <v>1</v>
      </c>
      <c r="AB9" s="276">
        <f t="shared" si="4"/>
        <v>1</v>
      </c>
      <c r="AC9" s="276">
        <f t="shared" si="5"/>
        <v>1</v>
      </c>
    </row>
    <row r="10" spans="1:29" s="294" customFormat="1" ht="27.75" hidden="1" thickBot="1">
      <c r="A10" s="287"/>
      <c r="B10" s="288" t="s">
        <v>1064</v>
      </c>
      <c r="C10" s="289"/>
      <c r="D10" s="290">
        <v>100</v>
      </c>
      <c r="E10" s="289"/>
      <c r="F10" s="290">
        <f>SUMIF(55:55,E10,56:56)-SUMIF(55:55,C10,56:56)+100</f>
        <v>100</v>
      </c>
      <c r="G10" s="291"/>
      <c r="H10" s="290">
        <f>SUMIF(55:55,G10,56:56)-SUMIF(55:55,C10,56:56)+100</f>
        <v>100</v>
      </c>
      <c r="I10" s="289"/>
      <c r="J10" s="290">
        <f>SUMIF(55:55,I10,56:56)-SUMIF(55:55,C10,56:56)+100</f>
        <v>100</v>
      </c>
      <c r="K10" s="270"/>
      <c r="L10" s="292"/>
      <c r="M10" s="293"/>
      <c r="N10" s="293"/>
      <c r="O10" s="293"/>
      <c r="P10" s="611"/>
      <c r="Q10" s="286" t="str">
        <f t="shared" si="6"/>
        <v>土地使用年限（年）</v>
      </c>
      <c r="R10" s="273" t="s">
        <v>1057</v>
      </c>
      <c r="S10" s="274">
        <f t="shared" si="0"/>
        <v>100</v>
      </c>
      <c r="T10" s="273" t="s">
        <v>1057</v>
      </c>
      <c r="U10" s="274">
        <f t="shared" si="1"/>
        <v>100</v>
      </c>
      <c r="V10" s="273" t="s">
        <v>1057</v>
      </c>
      <c r="W10" s="274">
        <f t="shared" si="2"/>
        <v>100</v>
      </c>
      <c r="X10" s="275"/>
      <c r="Y10" s="612"/>
      <c r="Z10" s="276" t="str">
        <f t="shared" si="7"/>
        <v>土地使用年限（年）</v>
      </c>
      <c r="AA10" s="276">
        <f t="shared" si="3"/>
        <v>1</v>
      </c>
      <c r="AB10" s="276">
        <f t="shared" si="4"/>
        <v>1</v>
      </c>
      <c r="AC10" s="276">
        <f t="shared" si="5"/>
        <v>1</v>
      </c>
    </row>
    <row r="11" spans="1:29" ht="15.75" hidden="1" thickBot="1">
      <c r="A11" s="295"/>
      <c r="B11" s="296">
        <v>111</v>
      </c>
      <c r="C11" s="297"/>
      <c r="D11" s="290">
        <v>100</v>
      </c>
      <c r="E11" s="297"/>
      <c r="F11" s="290">
        <f>SUMIF(57:57,E11,58:58)-SUMIF(57:57,C11,58:58)+100</f>
        <v>100</v>
      </c>
      <c r="G11" s="297"/>
      <c r="H11" s="290">
        <f>SUMIF(57:57,G11,58:58)-SUMIF(57:57,C11,58:58)+100</f>
        <v>100</v>
      </c>
      <c r="I11" s="297"/>
      <c r="J11" s="290">
        <f>SUMIF(57:57,I11,58:58)-SUMIF(57:57,C11,58:58)+100</f>
        <v>100</v>
      </c>
      <c r="K11" s="298"/>
      <c r="L11" s="299"/>
      <c r="M11" s="253"/>
      <c r="N11" s="253"/>
      <c r="O11" s="253"/>
      <c r="P11" s="611"/>
      <c r="Q11" s="286">
        <f t="shared" si="6"/>
        <v>111</v>
      </c>
      <c r="R11" s="273" t="s">
        <v>1057</v>
      </c>
      <c r="S11" s="274">
        <f t="shared" si="0"/>
        <v>100</v>
      </c>
      <c r="T11" s="273" t="s">
        <v>1057</v>
      </c>
      <c r="U11" s="274">
        <f t="shared" si="1"/>
        <v>100</v>
      </c>
      <c r="V11" s="273" t="s">
        <v>1057</v>
      </c>
      <c r="W11" s="274">
        <f t="shared" si="2"/>
        <v>100</v>
      </c>
      <c r="X11" s="275"/>
      <c r="Y11" s="612"/>
      <c r="Z11" s="276">
        <f t="shared" si="7"/>
        <v>111</v>
      </c>
      <c r="AA11" s="276">
        <f t="shared" si="3"/>
        <v>1</v>
      </c>
      <c r="AB11" s="276">
        <f t="shared" si="4"/>
        <v>1</v>
      </c>
      <c r="AC11" s="276">
        <f t="shared" si="5"/>
        <v>1</v>
      </c>
    </row>
    <row r="12" spans="1:29" s="277" customFormat="1" ht="15.75" hidden="1" thickBot="1">
      <c r="A12" s="300"/>
      <c r="B12" s="296">
        <v>111</v>
      </c>
      <c r="C12" s="297"/>
      <c r="D12" s="301">
        <v>100</v>
      </c>
      <c r="E12" s="297"/>
      <c r="F12" s="290">
        <f>SUMIF(59:59,E12,60:60)-SUMIF(59:59,C12,60:60)+100</f>
        <v>100</v>
      </c>
      <c r="G12" s="297"/>
      <c r="H12" s="290">
        <f>SUMIF(59:59,G12,60:60)-SUMIF(59:59,C12,60:60)+100</f>
        <v>100</v>
      </c>
      <c r="I12" s="297"/>
      <c r="J12" s="290">
        <f>SUMIF(59:59,I12,60:60)-SUMIF(59:59,C12,60:60)+100</f>
        <v>100</v>
      </c>
      <c r="K12" s="298"/>
      <c r="L12" s="271"/>
      <c r="M12" s="272"/>
      <c r="N12" s="272"/>
      <c r="O12" s="272"/>
      <c r="P12" s="611"/>
      <c r="Q12" s="286">
        <f t="shared" si="6"/>
        <v>111</v>
      </c>
      <c r="R12" s="273" t="s">
        <v>1057</v>
      </c>
      <c r="S12" s="274">
        <f t="shared" si="0"/>
        <v>100</v>
      </c>
      <c r="T12" s="273" t="s">
        <v>1057</v>
      </c>
      <c r="U12" s="274">
        <f t="shared" si="1"/>
        <v>100</v>
      </c>
      <c r="V12" s="273" t="s">
        <v>1057</v>
      </c>
      <c r="W12" s="274">
        <f t="shared" si="2"/>
        <v>100</v>
      </c>
      <c r="X12" s="275"/>
      <c r="Y12" s="612"/>
      <c r="Z12" s="276">
        <f t="shared" si="7"/>
        <v>111</v>
      </c>
      <c r="AA12" s="276">
        <f>D12/F12</f>
        <v>1</v>
      </c>
      <c r="AB12" s="276">
        <f>D12/H12</f>
        <v>1</v>
      </c>
      <c r="AC12" s="276">
        <f>D12/J12</f>
        <v>1</v>
      </c>
    </row>
    <row r="13" spans="1:29" ht="15.75" hidden="1" thickBot="1">
      <c r="A13" s="302"/>
      <c r="B13" s="296">
        <v>111</v>
      </c>
      <c r="C13" s="303"/>
      <c r="D13" s="304">
        <v>100</v>
      </c>
      <c r="E13" s="297"/>
      <c r="F13" s="290">
        <f>SUMIF(61:61,E13,62:62)-SUMIF(61:61,C13,62:62)+100</f>
        <v>100</v>
      </c>
      <c r="G13" s="297"/>
      <c r="H13" s="304">
        <f>SUMIF(61:61,G13,62:62)-SUMIF(61:61,C13,62:62)+100</f>
        <v>100</v>
      </c>
      <c r="I13" s="297"/>
      <c r="J13" s="304">
        <f>SUMIF(61:61,I13,62:62)-SUMIF(61:61,C13,62:62)+100</f>
        <v>100</v>
      </c>
      <c r="K13" s="298"/>
      <c r="L13" s="305"/>
      <c r="M13" s="253"/>
      <c r="N13" s="253"/>
      <c r="O13" s="253"/>
      <c r="P13" s="611"/>
      <c r="Q13" s="286">
        <f t="shared" si="6"/>
        <v>111</v>
      </c>
      <c r="R13" s="273" t="s">
        <v>1057</v>
      </c>
      <c r="S13" s="274">
        <f t="shared" si="0"/>
        <v>100</v>
      </c>
      <c r="T13" s="273" t="s">
        <v>1057</v>
      </c>
      <c r="U13" s="274">
        <f t="shared" si="1"/>
        <v>100</v>
      </c>
      <c r="V13" s="273" t="s">
        <v>1057</v>
      </c>
      <c r="W13" s="274">
        <f t="shared" si="2"/>
        <v>100</v>
      </c>
      <c r="X13" s="275"/>
      <c r="Y13" s="612"/>
      <c r="Z13" s="276">
        <f t="shared" si="7"/>
        <v>111</v>
      </c>
      <c r="AA13" s="276">
        <f t="shared" si="3"/>
        <v>1</v>
      </c>
      <c r="AB13" s="276">
        <f t="shared" si="4"/>
        <v>1</v>
      </c>
      <c r="AC13" s="276">
        <f t="shared" si="5"/>
        <v>1</v>
      </c>
    </row>
    <row r="14" spans="1:29" ht="86.25" customHeight="1">
      <c r="A14" s="249" t="s">
        <v>1065</v>
      </c>
      <c r="B14" s="306" t="s">
        <v>1066</v>
      </c>
      <c r="C14" s="510" t="s">
        <v>1125</v>
      </c>
      <c r="D14" s="307">
        <v>100</v>
      </c>
      <c r="E14" s="513"/>
      <c r="F14" s="309">
        <f>SUMIF(63:63,E15,64:64)-SUMIF(63:63,C15,64:64)+100</f>
        <v>100</v>
      </c>
      <c r="G14" s="310"/>
      <c r="H14" s="307">
        <f>SUMIF(63:63,G15,64:64)-SUMIF(63:63,C15,64:64)+100</f>
        <v>100</v>
      </c>
      <c r="I14" s="308"/>
      <c r="J14" s="307">
        <f>SUMIF(63:63,I15,64:64)-SUMIF(63:63,C15,64:64)+100</f>
        <v>100</v>
      </c>
      <c r="K14" s="311">
        <v>3</v>
      </c>
      <c r="L14" s="305"/>
      <c r="M14" s="253"/>
      <c r="N14" s="253"/>
      <c r="O14" s="253"/>
      <c r="P14" s="613" t="s">
        <v>1067</v>
      </c>
      <c r="Q14" s="285" t="str">
        <f t="shared" si="6"/>
        <v>交通便捷度</v>
      </c>
      <c r="R14" s="312" t="s">
        <v>1057</v>
      </c>
      <c r="S14" s="313">
        <f t="shared" si="0"/>
        <v>100</v>
      </c>
      <c r="T14" s="312" t="s">
        <v>1057</v>
      </c>
      <c r="U14" s="313">
        <f t="shared" si="1"/>
        <v>100</v>
      </c>
      <c r="V14" s="312" t="s">
        <v>1057</v>
      </c>
      <c r="W14" s="313">
        <f t="shared" si="2"/>
        <v>100</v>
      </c>
      <c r="X14" s="256"/>
      <c r="Y14" s="613" t="s">
        <v>1067</v>
      </c>
      <c r="Z14" s="255" t="str">
        <f t="shared" si="7"/>
        <v>交通便捷度</v>
      </c>
      <c r="AA14" s="255">
        <f t="shared" si="3"/>
        <v>1</v>
      </c>
      <c r="AB14" s="255">
        <f t="shared" si="4"/>
        <v>1</v>
      </c>
      <c r="AC14" s="255">
        <f t="shared" si="5"/>
        <v>1</v>
      </c>
    </row>
    <row r="15" spans="1:29" ht="16.5">
      <c r="A15" s="258"/>
      <c r="B15" s="314"/>
      <c r="C15" s="512" t="s">
        <v>1128</v>
      </c>
      <c r="D15" s="316"/>
      <c r="E15" s="512" t="s">
        <v>1128</v>
      </c>
      <c r="F15" s="263"/>
      <c r="G15" s="512" t="s">
        <v>1128</v>
      </c>
      <c r="H15" s="317"/>
      <c r="I15" s="512" t="s">
        <v>1128</v>
      </c>
      <c r="J15" s="316"/>
      <c r="K15" s="318"/>
      <c r="L15" s="305"/>
      <c r="M15" s="253"/>
      <c r="N15" s="253"/>
      <c r="O15" s="253"/>
      <c r="P15" s="614"/>
      <c r="Q15" s="285"/>
      <c r="R15" s="312"/>
      <c r="S15" s="313"/>
      <c r="T15" s="312"/>
      <c r="U15" s="313"/>
      <c r="V15" s="312"/>
      <c r="W15" s="313"/>
      <c r="X15" s="256"/>
      <c r="Y15" s="614"/>
      <c r="Z15" s="255"/>
      <c r="AA15" s="255">
        <v>1</v>
      </c>
      <c r="AB15" s="255">
        <v>1</v>
      </c>
      <c r="AC15" s="255">
        <v>1</v>
      </c>
    </row>
    <row r="16" spans="1:29" ht="84.75" customHeight="1">
      <c r="A16" s="258"/>
      <c r="B16" s="320" t="s">
        <v>1068</v>
      </c>
      <c r="C16" s="511" t="s">
        <v>1126</v>
      </c>
      <c r="D16" s="322">
        <v>100</v>
      </c>
      <c r="E16" s="323" t="s">
        <v>1069</v>
      </c>
      <c r="F16" s="254">
        <f>SUMIF(65:65,E17,66:66)-SUMIF(65:65,C17,66:66)+100</f>
        <v>100</v>
      </c>
      <c r="G16" s="324" t="s">
        <v>1070</v>
      </c>
      <c r="H16" s="322">
        <f>SUMIF(65:65,G17,66:66)-SUMIF(65:65,C17,66:66)+100</f>
        <v>100</v>
      </c>
      <c r="I16" s="325" t="s">
        <v>1070</v>
      </c>
      <c r="J16" s="322">
        <f>SUMIF(65:65,I17,66:66)-SUMIF(65:65,C17,66:66)+100</f>
        <v>100</v>
      </c>
      <c r="K16" s="311"/>
      <c r="L16" s="305"/>
      <c r="M16" s="253"/>
      <c r="N16" s="253"/>
      <c r="O16" s="253"/>
      <c r="P16" s="614"/>
      <c r="Q16" s="285" t="str">
        <f>B16</f>
        <v>公共配套设施</v>
      </c>
      <c r="R16" s="312" t="s">
        <v>1057</v>
      </c>
      <c r="S16" s="313">
        <f>F16</f>
        <v>100</v>
      </c>
      <c r="T16" s="312" t="s">
        <v>1057</v>
      </c>
      <c r="U16" s="313">
        <f>H16</f>
        <v>100</v>
      </c>
      <c r="V16" s="312" t="s">
        <v>1057</v>
      </c>
      <c r="W16" s="313">
        <f>J16</f>
        <v>100</v>
      </c>
      <c r="X16" s="256"/>
      <c r="Y16" s="614"/>
      <c r="Z16" s="255" t="str">
        <f>Q16</f>
        <v>公共配套设施</v>
      </c>
      <c r="AA16" s="255">
        <f t="shared" si="3"/>
        <v>1</v>
      </c>
      <c r="AB16" s="255">
        <f t="shared" si="4"/>
        <v>1</v>
      </c>
      <c r="AC16" s="255">
        <f t="shared" si="5"/>
        <v>1</v>
      </c>
    </row>
    <row r="17" spans="1:29" ht="15">
      <c r="A17" s="258"/>
      <c r="B17" s="326"/>
      <c r="C17" s="514" t="s">
        <v>1129</v>
      </c>
      <c r="D17" s="316"/>
      <c r="E17" s="514" t="s">
        <v>1129</v>
      </c>
      <c r="F17" s="263"/>
      <c r="G17" s="514" t="s">
        <v>1129</v>
      </c>
      <c r="H17" s="316"/>
      <c r="I17" s="514" t="s">
        <v>1129</v>
      </c>
      <c r="J17" s="316"/>
      <c r="K17" s="318"/>
      <c r="L17" s="305"/>
      <c r="M17" s="253"/>
      <c r="N17" s="253"/>
      <c r="O17" s="253"/>
      <c r="P17" s="614"/>
      <c r="Q17" s="285"/>
      <c r="R17" s="312"/>
      <c r="S17" s="313"/>
      <c r="T17" s="312"/>
      <c r="U17" s="313"/>
      <c r="V17" s="312"/>
      <c r="W17" s="313"/>
      <c r="X17" s="256"/>
      <c r="Y17" s="614"/>
      <c r="Z17" s="255"/>
      <c r="AA17" s="255">
        <v>1</v>
      </c>
      <c r="AB17" s="255">
        <v>1</v>
      </c>
      <c r="AC17" s="255">
        <v>1</v>
      </c>
    </row>
    <row r="18" spans="1:29" ht="28.5">
      <c r="A18" s="258"/>
      <c r="B18" s="328" t="s">
        <v>1071</v>
      </c>
      <c r="C18" s="321" t="str">
        <f>IF(B1="工业",[1]估价对象房地状况!G6,[1]估价对象房地状况!C8)</f>
        <v>估价对象所在区域基础设施水平</v>
      </c>
      <c r="D18" s="317">
        <v>100</v>
      </c>
      <c r="E18" s="329"/>
      <c r="F18" s="254">
        <f>SUMIF(67:67,E19,68:68)-SUMIF(67:67,C19,68:68)+100</f>
        <v>100</v>
      </c>
      <c r="G18" s="330"/>
      <c r="H18" s="322">
        <f>SUMIF(67:67,G19,68:68)-SUMIF(67:67,C19,68:68)+100</f>
        <v>100</v>
      </c>
      <c r="I18" s="329"/>
      <c r="J18" s="322">
        <f>SUMIF(67:67,I19,68:68)-SUMIF(67:67,C19,68:68)+100</f>
        <v>100</v>
      </c>
      <c r="K18" s="311"/>
      <c r="L18" s="305"/>
      <c r="M18" s="253"/>
      <c r="N18" s="253"/>
      <c r="O18" s="253"/>
      <c r="P18" s="614"/>
      <c r="Q18" s="285" t="str">
        <f>B18</f>
        <v>基础设施水平</v>
      </c>
      <c r="R18" s="312" t="s">
        <v>1057</v>
      </c>
      <c r="S18" s="313">
        <f>F18</f>
        <v>100</v>
      </c>
      <c r="T18" s="312" t="s">
        <v>1057</v>
      </c>
      <c r="U18" s="313">
        <f>H18</f>
        <v>100</v>
      </c>
      <c r="V18" s="312" t="s">
        <v>1057</v>
      </c>
      <c r="W18" s="313">
        <f>J18</f>
        <v>100</v>
      </c>
      <c r="X18" s="256"/>
      <c r="Y18" s="614"/>
      <c r="Z18" s="255" t="str">
        <f>Q18</f>
        <v>基础设施水平</v>
      </c>
      <c r="AA18" s="255">
        <f t="shared" ref="AA18" si="8">D18/F18</f>
        <v>1</v>
      </c>
      <c r="AB18" s="255">
        <f t="shared" ref="AB18" si="9">D18/H18</f>
        <v>1</v>
      </c>
      <c r="AC18" s="255">
        <f t="shared" ref="AC18" si="10">D18/J18</f>
        <v>1</v>
      </c>
    </row>
    <row r="19" spans="1:29" ht="15">
      <c r="A19" s="258"/>
      <c r="B19" s="328"/>
      <c r="C19" s="327" t="s">
        <v>1072</v>
      </c>
      <c r="D19" s="317"/>
      <c r="E19" s="327" t="s">
        <v>1072</v>
      </c>
      <c r="F19" s="260"/>
      <c r="G19" s="327" t="s">
        <v>1072</v>
      </c>
      <c r="H19" s="316"/>
      <c r="I19" s="327" t="s">
        <v>1072</v>
      </c>
      <c r="J19" s="316"/>
      <c r="K19" s="331"/>
      <c r="L19" s="305"/>
      <c r="M19" s="253"/>
      <c r="N19" s="253"/>
      <c r="O19" s="253"/>
      <c r="P19" s="614"/>
      <c r="Q19" s="285"/>
      <c r="R19" s="312"/>
      <c r="S19" s="313"/>
      <c r="T19" s="312"/>
      <c r="U19" s="313"/>
      <c r="V19" s="312"/>
      <c r="W19" s="313"/>
      <c r="X19" s="256"/>
      <c r="Y19" s="614"/>
      <c r="Z19" s="255"/>
      <c r="AA19" s="255">
        <v>1</v>
      </c>
      <c r="AB19" s="255">
        <v>1</v>
      </c>
      <c r="AC19" s="255">
        <v>1</v>
      </c>
    </row>
    <row r="20" spans="1:29" ht="81" customHeight="1">
      <c r="A20" s="258"/>
      <c r="B20" s="320" t="s">
        <v>1073</v>
      </c>
      <c r="C20" s="511" t="s">
        <v>1127</v>
      </c>
      <c r="D20" s="322">
        <v>100</v>
      </c>
      <c r="E20" s="323" t="s">
        <v>1074</v>
      </c>
      <c r="F20" s="254">
        <f>SUMIF(69:69,E21,70:70)-SUMIF(69:69,C21,70:70)+100</f>
        <v>100</v>
      </c>
      <c r="G20" s="324" t="s">
        <v>1075</v>
      </c>
      <c r="H20" s="317">
        <f>SUMIF(69:69,G21,70:70)-SUMIF(69:69,C21,70:70)+100</f>
        <v>100</v>
      </c>
      <c r="I20" s="329" t="s">
        <v>1075</v>
      </c>
      <c r="J20" s="317">
        <f>SUMIF(69:69,I21,70:70)-SUMIF(69:69,C21,70:70)+100</f>
        <v>100</v>
      </c>
      <c r="K20" s="311"/>
      <c r="L20" s="305"/>
      <c r="M20" s="253"/>
      <c r="N20" s="253"/>
      <c r="O20" s="253"/>
      <c r="P20" s="614"/>
      <c r="Q20" s="285" t="str">
        <f>B20</f>
        <v>自然及人文环境</v>
      </c>
      <c r="R20" s="312" t="s">
        <v>1057</v>
      </c>
      <c r="S20" s="313">
        <f>F20</f>
        <v>100</v>
      </c>
      <c r="T20" s="312" t="s">
        <v>1057</v>
      </c>
      <c r="U20" s="313">
        <f>H20</f>
        <v>100</v>
      </c>
      <c r="V20" s="312" t="s">
        <v>1057</v>
      </c>
      <c r="W20" s="313">
        <f>J20</f>
        <v>100</v>
      </c>
      <c r="X20" s="256"/>
      <c r="Y20" s="614"/>
      <c r="Z20" s="255" t="str">
        <f>Q20</f>
        <v>自然及人文环境</v>
      </c>
      <c r="AA20" s="255">
        <f t="shared" si="3"/>
        <v>1</v>
      </c>
      <c r="AB20" s="255">
        <f t="shared" si="4"/>
        <v>1</v>
      </c>
      <c r="AC20" s="255">
        <f t="shared" si="5"/>
        <v>1</v>
      </c>
    </row>
    <row r="21" spans="1:29" ht="15.75" thickBot="1">
      <c r="A21" s="258"/>
      <c r="B21" s="326"/>
      <c r="C21" s="515" t="s">
        <v>1128</v>
      </c>
      <c r="D21" s="316"/>
      <c r="E21" s="515" t="s">
        <v>1128</v>
      </c>
      <c r="F21" s="263"/>
      <c r="G21" s="515" t="s">
        <v>1128</v>
      </c>
      <c r="H21" s="316"/>
      <c r="I21" s="515" t="s">
        <v>1128</v>
      </c>
      <c r="J21" s="316"/>
      <c r="K21" s="318"/>
      <c r="L21" s="305"/>
      <c r="M21" s="253"/>
      <c r="N21" s="253"/>
      <c r="O21" s="253"/>
      <c r="P21" s="614"/>
      <c r="Q21" s="285"/>
      <c r="R21" s="312"/>
      <c r="S21" s="313"/>
      <c r="T21" s="312"/>
      <c r="U21" s="313"/>
      <c r="V21" s="312"/>
      <c r="W21" s="313"/>
      <c r="X21" s="256"/>
      <c r="Y21" s="614"/>
      <c r="Z21" s="255"/>
      <c r="AA21" s="255">
        <v>1</v>
      </c>
      <c r="AB21" s="255">
        <v>1</v>
      </c>
      <c r="AC21" s="255">
        <v>1</v>
      </c>
    </row>
    <row r="22" spans="1:29" ht="15.75" hidden="1" thickBot="1">
      <c r="A22" s="258"/>
      <c r="B22" s="320" t="s">
        <v>1076</v>
      </c>
      <c r="C22" s="332"/>
      <c r="D22" s="317">
        <v>100</v>
      </c>
      <c r="E22" s="332"/>
      <c r="F22" s="333">
        <f>SUMIF(71:71,E22,72:72)-SUMIF(71:71,C22,72:72)+100</f>
        <v>100</v>
      </c>
      <c r="G22" s="332"/>
      <c r="H22" s="304">
        <f>SUMIF(71:71,G22,72:72)-SUMIF(71:71,C22,72:72)+100</f>
        <v>100</v>
      </c>
      <c r="I22" s="332"/>
      <c r="J22" s="304">
        <f>SUMIF(71:71,I22,72:72)-SUMIF(71:71,C22,72:72)+100</f>
        <v>100</v>
      </c>
      <c r="K22" s="334"/>
      <c r="L22" s="305"/>
      <c r="M22" s="253"/>
      <c r="N22" s="253"/>
      <c r="O22" s="253"/>
      <c r="P22" s="614"/>
      <c r="Q22" s="285" t="str">
        <f>B22</f>
        <v>楼层</v>
      </c>
      <c r="R22" s="312" t="s">
        <v>1057</v>
      </c>
      <c r="S22" s="313">
        <f>F22</f>
        <v>100</v>
      </c>
      <c r="T22" s="312" t="s">
        <v>1057</v>
      </c>
      <c r="U22" s="313">
        <f>H22</f>
        <v>100</v>
      </c>
      <c r="V22" s="312" t="s">
        <v>1057</v>
      </c>
      <c r="W22" s="313">
        <f>J22</f>
        <v>100</v>
      </c>
      <c r="X22" s="256"/>
      <c r="Y22" s="614"/>
      <c r="Z22" s="255" t="str">
        <f>Q22</f>
        <v>楼层</v>
      </c>
      <c r="AA22" s="255">
        <f t="shared" si="3"/>
        <v>1</v>
      </c>
      <c r="AB22" s="255">
        <f t="shared" si="4"/>
        <v>1</v>
      </c>
      <c r="AC22" s="255">
        <f t="shared" si="5"/>
        <v>1</v>
      </c>
    </row>
    <row r="23" spans="1:29" ht="15.75" hidden="1" thickBot="1">
      <c r="A23" s="258"/>
      <c r="B23" s="335">
        <v>111</v>
      </c>
      <c r="C23" s="297"/>
      <c r="D23" s="304">
        <v>100</v>
      </c>
      <c r="E23" s="297"/>
      <c r="F23" s="333">
        <f>SUMIF(73:73,E23,74:74)-SUMIF(73:73,C23,74:74)+100</f>
        <v>100</v>
      </c>
      <c r="G23" s="297"/>
      <c r="H23" s="304">
        <f>SUMIF(73:73,G23,74:74)-SUMIF(73:73,C23,74:74)+100</f>
        <v>100</v>
      </c>
      <c r="I23" s="297"/>
      <c r="J23" s="304">
        <f>SUMIF(73:73,I23,74:74)-SUMIF(73:73,C23,74:74)+100</f>
        <v>100</v>
      </c>
      <c r="K23" s="298"/>
      <c r="L23" s="305"/>
      <c r="M23" s="253"/>
      <c r="N23" s="253"/>
      <c r="O23" s="253"/>
      <c r="P23" s="614"/>
      <c r="Q23" s="285">
        <f>B23</f>
        <v>111</v>
      </c>
      <c r="R23" s="312" t="s">
        <v>1057</v>
      </c>
      <c r="S23" s="313">
        <f>F23</f>
        <v>100</v>
      </c>
      <c r="T23" s="312" t="s">
        <v>1057</v>
      </c>
      <c r="U23" s="313">
        <f>H23</f>
        <v>100</v>
      </c>
      <c r="V23" s="312" t="s">
        <v>1057</v>
      </c>
      <c r="W23" s="313">
        <f>J23</f>
        <v>100</v>
      </c>
      <c r="X23" s="256"/>
      <c r="Y23" s="614"/>
      <c r="Z23" s="255">
        <f>Q23</f>
        <v>111</v>
      </c>
      <c r="AA23" s="255">
        <f t="shared" si="3"/>
        <v>1</v>
      </c>
      <c r="AB23" s="255">
        <f t="shared" si="4"/>
        <v>1</v>
      </c>
      <c r="AC23" s="255">
        <f t="shared" si="5"/>
        <v>1</v>
      </c>
    </row>
    <row r="24" spans="1:29" ht="15.75" hidden="1" thickBot="1">
      <c r="A24" s="258"/>
      <c r="B24" s="335">
        <v>111</v>
      </c>
      <c r="C24" s="297"/>
      <c r="D24" s="304">
        <v>100</v>
      </c>
      <c r="E24" s="297"/>
      <c r="F24" s="333">
        <f>SUMIF(75:75,E24,76:76)-SUMIF(75:75,C24,76:76)+100</f>
        <v>100</v>
      </c>
      <c r="G24" s="297"/>
      <c r="H24" s="304">
        <f>SUMIF(75:75,G24,76:76)-SUMIF(75:75,C24,76:76)+100</f>
        <v>100</v>
      </c>
      <c r="I24" s="297"/>
      <c r="J24" s="304">
        <f>SUMIF(75:75,I24,76:76)-SUMIF(75:75,C24,76:76)+100</f>
        <v>100</v>
      </c>
      <c r="K24" s="298"/>
      <c r="L24" s="305"/>
      <c r="M24" s="253"/>
      <c r="N24" s="253"/>
      <c r="O24" s="253"/>
      <c r="P24" s="614"/>
      <c r="Q24" s="285">
        <f t="shared" ref="Q24:Q36" si="11">B24</f>
        <v>111</v>
      </c>
      <c r="R24" s="312" t="s">
        <v>1057</v>
      </c>
      <c r="S24" s="313">
        <f>F24</f>
        <v>100</v>
      </c>
      <c r="T24" s="312" t="s">
        <v>1057</v>
      </c>
      <c r="U24" s="313">
        <f>H24</f>
        <v>100</v>
      </c>
      <c r="V24" s="312" t="s">
        <v>1057</v>
      </c>
      <c r="W24" s="313">
        <f>J24</f>
        <v>100</v>
      </c>
      <c r="X24" s="256"/>
      <c r="Y24" s="614"/>
      <c r="Z24" s="255">
        <f>Q24</f>
        <v>111</v>
      </c>
      <c r="AA24" s="255">
        <f t="shared" si="3"/>
        <v>1</v>
      </c>
      <c r="AB24" s="255">
        <f t="shared" si="4"/>
        <v>1</v>
      </c>
      <c r="AC24" s="255">
        <f t="shared" si="5"/>
        <v>1</v>
      </c>
    </row>
    <row r="25" spans="1:29" s="277" customFormat="1" ht="15.75" hidden="1" thickBot="1">
      <c r="A25" s="336"/>
      <c r="B25" s="337">
        <v>111</v>
      </c>
      <c r="C25" s="338"/>
      <c r="D25" s="339">
        <v>100</v>
      </c>
      <c r="E25" s="340"/>
      <c r="F25" s="341">
        <f>SUMIF(77:77,E25,78:78)-SUMIF(77:77,C25,78:78)+100</f>
        <v>100</v>
      </c>
      <c r="G25" s="340"/>
      <c r="H25" s="339">
        <f>SUMIF(77:77,G25,78:78)-SUMIF(77:77,C25,78:78)+100</f>
        <v>100</v>
      </c>
      <c r="I25" s="340"/>
      <c r="J25" s="339">
        <f>SUMIF(77:77,I25,78:78)-SUMIF(77:77,C25,78:78)+100</f>
        <v>100</v>
      </c>
      <c r="K25" s="298"/>
      <c r="L25" s="271"/>
      <c r="M25" s="272"/>
      <c r="N25" s="272"/>
      <c r="O25" s="272"/>
      <c r="P25" s="614"/>
      <c r="Q25" s="286">
        <f t="shared" si="11"/>
        <v>111</v>
      </c>
      <c r="R25" s="273" t="s">
        <v>1057</v>
      </c>
      <c r="S25" s="274">
        <f>F25</f>
        <v>100</v>
      </c>
      <c r="T25" s="273" t="s">
        <v>1057</v>
      </c>
      <c r="U25" s="274">
        <f>H25</f>
        <v>100</v>
      </c>
      <c r="V25" s="273" t="s">
        <v>1057</v>
      </c>
      <c r="W25" s="274">
        <f>J25</f>
        <v>100</v>
      </c>
      <c r="X25" s="275"/>
      <c r="Y25" s="614"/>
      <c r="Z25" s="276">
        <f>Q25</f>
        <v>111</v>
      </c>
      <c r="AA25" s="255">
        <f>D25/F25</f>
        <v>1</v>
      </c>
      <c r="AB25" s="255">
        <f>D25/H25</f>
        <v>1</v>
      </c>
      <c r="AC25" s="255">
        <f>D25/J25</f>
        <v>1</v>
      </c>
    </row>
    <row r="26" spans="1:29" ht="28.5">
      <c r="A26" s="342" t="s">
        <v>1077</v>
      </c>
      <c r="B26" s="282" t="s">
        <v>1078</v>
      </c>
      <c r="C26" s="343" t="str">
        <f>B1</f>
        <v>车库</v>
      </c>
      <c r="D26" s="316">
        <v>100</v>
      </c>
      <c r="E26" s="315" t="s">
        <v>1035</v>
      </c>
      <c r="F26" s="263">
        <f>SUMIF(79:79,E26,80:80)-SUMIF(79:79,C26,80:80)+100</f>
        <v>100</v>
      </c>
      <c r="G26" s="315" t="s">
        <v>1035</v>
      </c>
      <c r="H26" s="316">
        <f>SUMIF(79:79,G26,80:80)-SUMIF(79:79,C26,80:80)+100</f>
        <v>100</v>
      </c>
      <c r="I26" s="315" t="s">
        <v>1035</v>
      </c>
      <c r="J26" s="316">
        <f>SUMIF(79:79,I26,80:80)-SUMIF(79:79,C26,80:80)+100</f>
        <v>100</v>
      </c>
      <c r="K26" s="334"/>
      <c r="L26" s="305"/>
      <c r="M26" s="253"/>
      <c r="N26" s="253"/>
      <c r="O26" s="253"/>
      <c r="P26" s="615" t="s">
        <v>1079</v>
      </c>
      <c r="Q26" s="285" t="str">
        <f t="shared" si="11"/>
        <v>配套类型</v>
      </c>
      <c r="R26" s="312" t="s">
        <v>1057</v>
      </c>
      <c r="S26" s="313">
        <f t="shared" ref="S26:S36" si="12">F26</f>
        <v>100</v>
      </c>
      <c r="T26" s="312" t="s">
        <v>1057</v>
      </c>
      <c r="U26" s="313">
        <f t="shared" ref="U26:U36" si="13">H26</f>
        <v>100</v>
      </c>
      <c r="V26" s="312" t="s">
        <v>1057</v>
      </c>
      <c r="W26" s="313">
        <f t="shared" ref="W26:W36" si="14">J26</f>
        <v>100</v>
      </c>
      <c r="X26" s="256"/>
      <c r="Y26" s="616" t="s">
        <v>1079</v>
      </c>
      <c r="Z26" s="255" t="str">
        <f t="shared" ref="Z26:Z36" si="15">Q26</f>
        <v>配套类型</v>
      </c>
      <c r="AA26" s="255">
        <f t="shared" si="3"/>
        <v>1</v>
      </c>
      <c r="AB26" s="255">
        <f t="shared" si="4"/>
        <v>1</v>
      </c>
      <c r="AC26" s="255">
        <f t="shared" si="5"/>
        <v>1</v>
      </c>
    </row>
    <row r="27" spans="1:29" s="352" customFormat="1" ht="15" hidden="1">
      <c r="A27" s="344"/>
      <c r="B27" s="290" t="s">
        <v>1080</v>
      </c>
      <c r="C27" s="345"/>
      <c r="D27" s="290">
        <v>100</v>
      </c>
      <c r="E27" s="345"/>
      <c r="F27" s="333">
        <f>SUMIF(81:81,E27,82:82)-SUMIF(81:81,C27,82:82)+100</f>
        <v>100</v>
      </c>
      <c r="G27" s="345"/>
      <c r="H27" s="304">
        <f>SUMIF(81:81,G27,82:82)-SUMIF(81:81,C27,82:82)+100</f>
        <v>100</v>
      </c>
      <c r="I27" s="345"/>
      <c r="J27" s="304">
        <f>SUMIF(81:81,I27,82:82)-SUMIF(81:81,C27,82:82)+100</f>
        <v>100</v>
      </c>
      <c r="K27" s="298"/>
      <c r="L27" s="299"/>
      <c r="M27" s="346"/>
      <c r="N27" s="346"/>
      <c r="O27" s="346"/>
      <c r="P27" s="616"/>
      <c r="Q27" s="347" t="str">
        <f t="shared" si="11"/>
        <v>项目停车位配比</v>
      </c>
      <c r="R27" s="348" t="s">
        <v>1057</v>
      </c>
      <c r="S27" s="349">
        <f t="shared" si="12"/>
        <v>100</v>
      </c>
      <c r="T27" s="348" t="s">
        <v>1057</v>
      </c>
      <c r="U27" s="349">
        <f t="shared" si="13"/>
        <v>100</v>
      </c>
      <c r="V27" s="348" t="s">
        <v>1057</v>
      </c>
      <c r="W27" s="349">
        <f t="shared" si="14"/>
        <v>100</v>
      </c>
      <c r="X27" s="350"/>
      <c r="Y27" s="616"/>
      <c r="Z27" s="351" t="str">
        <f t="shared" si="15"/>
        <v>项目停车位配比</v>
      </c>
      <c r="AA27" s="255">
        <f t="shared" si="3"/>
        <v>1</v>
      </c>
      <c r="AB27" s="255">
        <f t="shared" si="4"/>
        <v>1</v>
      </c>
      <c r="AC27" s="255">
        <f t="shared" si="5"/>
        <v>1</v>
      </c>
    </row>
    <row r="28" spans="1:29" ht="15" hidden="1">
      <c r="A28" s="353"/>
      <c r="B28" s="290" t="s">
        <v>1083</v>
      </c>
      <c r="C28" s="354" t="s">
        <v>1030</v>
      </c>
      <c r="D28" s="304">
        <v>100</v>
      </c>
      <c r="E28" s="354" t="s">
        <v>1030</v>
      </c>
      <c r="F28" s="333">
        <f>SUMIF(83:83,E28,84:84)-SUMIF(83:83,C28,84:84)+100</f>
        <v>100</v>
      </c>
      <c r="G28" s="354" t="s">
        <v>1030</v>
      </c>
      <c r="H28" s="304">
        <f>SUMIF(83:83,G28,84:84)-SUMIF(83:83,C28,84:84)+100</f>
        <v>100</v>
      </c>
      <c r="I28" s="354" t="s">
        <v>1030</v>
      </c>
      <c r="J28" s="304">
        <f>SUMIF(83:83,I28,84:84)-SUMIF(83:83,C28,84:84)+100</f>
        <v>100</v>
      </c>
      <c r="K28" s="334"/>
      <c r="L28" s="305"/>
      <c r="M28" s="253"/>
      <c r="N28" s="253"/>
      <c r="O28" s="253"/>
      <c r="P28" s="616"/>
      <c r="Q28" s="285" t="str">
        <f t="shared" si="11"/>
        <v>公共部分装修</v>
      </c>
      <c r="R28" s="312" t="s">
        <v>1057</v>
      </c>
      <c r="S28" s="313">
        <f t="shared" si="12"/>
        <v>100</v>
      </c>
      <c r="T28" s="312" t="s">
        <v>1057</v>
      </c>
      <c r="U28" s="313">
        <f t="shared" si="13"/>
        <v>100</v>
      </c>
      <c r="V28" s="312" t="s">
        <v>1057</v>
      </c>
      <c r="W28" s="313">
        <f t="shared" si="14"/>
        <v>100</v>
      </c>
      <c r="X28" s="256"/>
      <c r="Y28" s="616"/>
      <c r="Z28" s="255" t="str">
        <f t="shared" si="15"/>
        <v>公共部分装修</v>
      </c>
      <c r="AA28" s="255">
        <f t="shared" si="3"/>
        <v>1</v>
      </c>
      <c r="AB28" s="255">
        <f t="shared" si="4"/>
        <v>1</v>
      </c>
      <c r="AC28" s="255">
        <f t="shared" si="5"/>
        <v>1</v>
      </c>
    </row>
    <row r="29" spans="1:29" ht="15">
      <c r="A29" s="353"/>
      <c r="B29" s="290" t="s">
        <v>1084</v>
      </c>
      <c r="C29" s="355">
        <v>1</v>
      </c>
      <c r="D29" s="304">
        <v>100</v>
      </c>
      <c r="E29" s="356">
        <f>1-(2023-E40)/60</f>
        <v>0.73333333333333339</v>
      </c>
      <c r="F29" s="333">
        <f>LOOKUP(E29,86:86,87:87)-LOOKUP(C29,86:86,87:87)+100</f>
        <v>98</v>
      </c>
      <c r="G29" s="356">
        <f>1-(2023-G40)/60</f>
        <v>0.81666666666666665</v>
      </c>
      <c r="H29" s="333">
        <f>LOOKUP(G29,86:86,87:87)-LOOKUP(C29,86:86,87:87)+100</f>
        <v>99</v>
      </c>
      <c r="I29" s="356">
        <v>0.99</v>
      </c>
      <c r="J29" s="304">
        <f>LOOKUP(I29,86:86,87:87)-LOOKUP(C29,86:86,87:87)+100</f>
        <v>100</v>
      </c>
      <c r="K29" s="334">
        <v>1</v>
      </c>
      <c r="L29" s="305"/>
      <c r="M29" s="253"/>
      <c r="N29" s="253"/>
      <c r="O29" s="253"/>
      <c r="P29" s="616"/>
      <c r="Q29" s="285" t="str">
        <f t="shared" si="11"/>
        <v>成新率</v>
      </c>
      <c r="R29" s="312" t="s">
        <v>1057</v>
      </c>
      <c r="S29" s="313">
        <f t="shared" si="12"/>
        <v>98</v>
      </c>
      <c r="T29" s="312" t="s">
        <v>1057</v>
      </c>
      <c r="U29" s="313">
        <f t="shared" si="13"/>
        <v>99</v>
      </c>
      <c r="V29" s="312" t="s">
        <v>1057</v>
      </c>
      <c r="W29" s="313">
        <f t="shared" si="14"/>
        <v>100</v>
      </c>
      <c r="X29" s="256"/>
      <c r="Y29" s="616"/>
      <c r="Z29" s="255" t="str">
        <f t="shared" si="15"/>
        <v>成新率</v>
      </c>
      <c r="AA29" s="255">
        <f t="shared" si="3"/>
        <v>1.0204081632653061</v>
      </c>
      <c r="AB29" s="255">
        <f t="shared" si="4"/>
        <v>1.0101010101010102</v>
      </c>
      <c r="AC29" s="255">
        <f t="shared" si="5"/>
        <v>1</v>
      </c>
    </row>
    <row r="30" spans="1:29" ht="15">
      <c r="A30" s="353"/>
      <c r="B30" s="290" t="s">
        <v>1085</v>
      </c>
      <c r="C30" s="357" t="s">
        <v>1086</v>
      </c>
      <c r="D30" s="304">
        <v>100</v>
      </c>
      <c r="E30" s="357" t="s">
        <v>1086</v>
      </c>
      <c r="F30" s="333">
        <f>SUMIF(88:88,E30,89:89)-SUMIF(88:88,C30,89:89)+100</f>
        <v>100</v>
      </c>
      <c r="G30" s="357" t="s">
        <v>1086</v>
      </c>
      <c r="H30" s="304">
        <f>SUMIF(88:88,E30,89:89)-SUMIF(88:88,C30,89:89)+100</f>
        <v>100</v>
      </c>
      <c r="I30" s="357" t="s">
        <v>1086</v>
      </c>
      <c r="J30" s="304">
        <f>SUMIF(88:88,E30,89:89)-SUMIF(88:88,C30,89:89)+100</f>
        <v>100</v>
      </c>
      <c r="K30" s="334"/>
      <c r="L30" s="305"/>
      <c r="M30" s="253"/>
      <c r="N30" s="253"/>
      <c r="O30" s="253"/>
      <c r="P30" s="616"/>
      <c r="Q30" s="285" t="str">
        <f t="shared" si="11"/>
        <v>物业等级</v>
      </c>
      <c r="R30" s="312" t="s">
        <v>1057</v>
      </c>
      <c r="S30" s="313">
        <f t="shared" si="12"/>
        <v>100</v>
      </c>
      <c r="T30" s="312" t="s">
        <v>1057</v>
      </c>
      <c r="U30" s="313">
        <f t="shared" si="13"/>
        <v>100</v>
      </c>
      <c r="V30" s="312" t="s">
        <v>1057</v>
      </c>
      <c r="W30" s="313">
        <f t="shared" si="14"/>
        <v>100</v>
      </c>
      <c r="X30" s="256"/>
      <c r="Y30" s="616"/>
      <c r="Z30" s="255" t="str">
        <f t="shared" si="15"/>
        <v>物业等级</v>
      </c>
      <c r="AA30" s="255">
        <f t="shared" si="3"/>
        <v>1</v>
      </c>
      <c r="AB30" s="255">
        <f t="shared" si="4"/>
        <v>1</v>
      </c>
      <c r="AC30" s="255">
        <f t="shared" si="5"/>
        <v>1</v>
      </c>
    </row>
    <row r="31" spans="1:29" s="277" customFormat="1" ht="15">
      <c r="A31" s="358"/>
      <c r="B31" s="290" t="s">
        <v>1087</v>
      </c>
      <c r="C31" s="359">
        <v>22.7</v>
      </c>
      <c r="D31" s="290">
        <v>100</v>
      </c>
      <c r="E31" s="359" t="e">
        <f>#REF!</f>
        <v>#REF!</v>
      </c>
      <c r="F31" s="333" t="e">
        <f>LOOKUP(E31,91:91,92:92)-LOOKUP(C31,91:91,92:92)+100</f>
        <v>#REF!</v>
      </c>
      <c r="G31" s="359">
        <v>28</v>
      </c>
      <c r="H31" s="304">
        <f>LOOKUP(G31,91:91,92:92)-LOOKUP(C31,91:91,92:92)+100</f>
        <v>103</v>
      </c>
      <c r="I31" s="359">
        <v>30</v>
      </c>
      <c r="J31" s="304">
        <f>LOOKUP(I31,91:91,92:92)-LOOKUP(C31,91:91,92:92)+100</f>
        <v>107</v>
      </c>
      <c r="K31" s="334"/>
      <c r="L31" s="271"/>
      <c r="M31" s="272"/>
      <c r="N31" s="272"/>
      <c r="O31" s="272"/>
      <c r="P31" s="616"/>
      <c r="Q31" s="286" t="str">
        <f t="shared" si="11"/>
        <v>停车位面积</v>
      </c>
      <c r="R31" s="273" t="s">
        <v>1057</v>
      </c>
      <c r="S31" s="274" t="e">
        <f t="shared" si="12"/>
        <v>#REF!</v>
      </c>
      <c r="T31" s="273" t="s">
        <v>1057</v>
      </c>
      <c r="U31" s="274">
        <f t="shared" si="13"/>
        <v>103</v>
      </c>
      <c r="V31" s="273" t="s">
        <v>1057</v>
      </c>
      <c r="W31" s="274">
        <f t="shared" si="14"/>
        <v>107</v>
      </c>
      <c r="X31" s="275"/>
      <c r="Y31" s="616"/>
      <c r="Z31" s="276" t="str">
        <f t="shared" si="15"/>
        <v>停车位面积</v>
      </c>
      <c r="AA31" s="276" t="e">
        <f t="shared" si="3"/>
        <v>#REF!</v>
      </c>
      <c r="AB31" s="276">
        <f t="shared" si="4"/>
        <v>0.970873786407767</v>
      </c>
      <c r="AC31" s="276">
        <f t="shared" si="5"/>
        <v>0.93457943925233644</v>
      </c>
    </row>
    <row r="32" spans="1:29" ht="15">
      <c r="A32" s="353"/>
      <c r="B32" s="290" t="s">
        <v>1088</v>
      </c>
      <c r="C32" s="354" t="s">
        <v>1089</v>
      </c>
      <c r="D32" s="304">
        <v>100</v>
      </c>
      <c r="E32" s="354" t="s">
        <v>1089</v>
      </c>
      <c r="F32" s="333">
        <f>SUMIF(93:93,E32,94:94)-SUMIF(93:93,C32,94:94)+100</f>
        <v>100</v>
      </c>
      <c r="G32" s="354" t="s">
        <v>1089</v>
      </c>
      <c r="H32" s="304">
        <f>SUMIF(93:93,G32,94:94)-SUMIF(93:93,C32,94:94)+100</f>
        <v>100</v>
      </c>
      <c r="I32" s="354" t="s">
        <v>1089</v>
      </c>
      <c r="J32" s="304">
        <f>SUMIF(93:93,I32,94:94)-SUMIF(93:93,C32,94:94)+100</f>
        <v>100</v>
      </c>
      <c r="K32" s="334"/>
      <c r="L32" s="305"/>
      <c r="M32" s="253"/>
      <c r="N32" s="253"/>
      <c r="O32" s="253"/>
      <c r="P32" s="616" t="s">
        <v>1079</v>
      </c>
      <c r="Q32" s="285" t="str">
        <f t="shared" si="11"/>
        <v>车位类型</v>
      </c>
      <c r="R32" s="312" t="s">
        <v>1057</v>
      </c>
      <c r="S32" s="313">
        <f t="shared" si="12"/>
        <v>100</v>
      </c>
      <c r="T32" s="312" t="s">
        <v>1057</v>
      </c>
      <c r="U32" s="313">
        <f t="shared" si="13"/>
        <v>100</v>
      </c>
      <c r="V32" s="312" t="s">
        <v>1057</v>
      </c>
      <c r="W32" s="313">
        <f t="shared" si="14"/>
        <v>100</v>
      </c>
      <c r="X32" s="256"/>
      <c r="Y32" s="616" t="s">
        <v>1079</v>
      </c>
      <c r="Z32" s="255" t="str">
        <f t="shared" si="15"/>
        <v>车位类型</v>
      </c>
      <c r="AA32" s="255">
        <f t="shared" si="3"/>
        <v>1</v>
      </c>
      <c r="AB32" s="255">
        <f t="shared" si="4"/>
        <v>1</v>
      </c>
      <c r="AC32" s="255">
        <f t="shared" si="5"/>
        <v>1</v>
      </c>
    </row>
    <row r="33" spans="1:29" ht="15" hidden="1">
      <c r="A33" s="353"/>
      <c r="B33" s="290" t="s">
        <v>1090</v>
      </c>
      <c r="C33" s="354" t="s">
        <v>1091</v>
      </c>
      <c r="D33" s="304">
        <v>100</v>
      </c>
      <c r="E33" s="354" t="s">
        <v>1091</v>
      </c>
      <c r="F33" s="333">
        <f>SUMIF(95:95,E33,96:96)-SUMIF(95:95,C33,96:96)+100</f>
        <v>100</v>
      </c>
      <c r="G33" s="354" t="s">
        <v>1091</v>
      </c>
      <c r="H33" s="304">
        <f>SUMIF(95:95,G33,96:96)-SUMIF(95:95,C33,96:96)+100</f>
        <v>100</v>
      </c>
      <c r="I33" s="354" t="s">
        <v>1091</v>
      </c>
      <c r="J33" s="304">
        <f>SUMIF(95:95,I33,96:96)-SUMIF(95:95,C33,96:96)+100</f>
        <v>100</v>
      </c>
      <c r="K33" s="334"/>
      <c r="L33" s="305"/>
      <c r="M33" s="253"/>
      <c r="N33" s="253"/>
      <c r="O33" s="253"/>
      <c r="P33" s="616"/>
      <c r="Q33" s="285" t="str">
        <f t="shared" si="11"/>
        <v>是否直接入户</v>
      </c>
      <c r="R33" s="312" t="s">
        <v>1057</v>
      </c>
      <c r="S33" s="313">
        <f t="shared" si="12"/>
        <v>100</v>
      </c>
      <c r="T33" s="312" t="s">
        <v>1057</v>
      </c>
      <c r="U33" s="313">
        <f t="shared" si="13"/>
        <v>100</v>
      </c>
      <c r="V33" s="312" t="s">
        <v>1057</v>
      </c>
      <c r="W33" s="313">
        <f t="shared" si="14"/>
        <v>100</v>
      </c>
      <c r="X33" s="256"/>
      <c r="Y33" s="616"/>
      <c r="Z33" s="255" t="str">
        <f t="shared" si="15"/>
        <v>是否直接入户</v>
      </c>
      <c r="AA33" s="255">
        <f t="shared" si="3"/>
        <v>1</v>
      </c>
      <c r="AB33" s="255">
        <f t="shared" si="4"/>
        <v>1</v>
      </c>
      <c r="AC33" s="255">
        <f t="shared" si="5"/>
        <v>1</v>
      </c>
    </row>
    <row r="34" spans="1:29" ht="15">
      <c r="A34" s="353"/>
      <c r="B34" s="335">
        <v>111</v>
      </c>
      <c r="C34" s="297"/>
      <c r="D34" s="304">
        <v>100</v>
      </c>
      <c r="E34" s="297"/>
      <c r="F34" s="333">
        <f>SUMIF(97:97,E34,98:98)-SUMIF(97:97,C34,98:98)+100</f>
        <v>100</v>
      </c>
      <c r="G34" s="297"/>
      <c r="H34" s="304">
        <f>SUMIF(97:97,G34,98:98)-SUMIF(97:97,C34,98:98)+100</f>
        <v>100</v>
      </c>
      <c r="I34" s="297"/>
      <c r="J34" s="304">
        <f>SUMIF(97:97,I34,98:98)-SUMIF(97:97,C34,98:98)+100</f>
        <v>100</v>
      </c>
      <c r="K34" s="298"/>
      <c r="L34" s="305"/>
      <c r="M34" s="253"/>
      <c r="N34" s="253"/>
      <c r="O34" s="253"/>
      <c r="P34" s="616"/>
      <c r="Q34" s="285">
        <f t="shared" si="11"/>
        <v>111</v>
      </c>
      <c r="R34" s="312" t="s">
        <v>1057</v>
      </c>
      <c r="S34" s="313">
        <f t="shared" si="12"/>
        <v>100</v>
      </c>
      <c r="T34" s="312" t="s">
        <v>1057</v>
      </c>
      <c r="U34" s="313">
        <f t="shared" si="13"/>
        <v>100</v>
      </c>
      <c r="V34" s="312" t="s">
        <v>1057</v>
      </c>
      <c r="W34" s="313">
        <f t="shared" si="14"/>
        <v>100</v>
      </c>
      <c r="X34" s="256"/>
      <c r="Y34" s="616"/>
      <c r="Z34" s="255">
        <f t="shared" si="15"/>
        <v>111</v>
      </c>
      <c r="AA34" s="255">
        <f t="shared" si="3"/>
        <v>1</v>
      </c>
      <c r="AB34" s="255">
        <f t="shared" si="4"/>
        <v>1</v>
      </c>
      <c r="AC34" s="255">
        <f t="shared" si="5"/>
        <v>1</v>
      </c>
    </row>
    <row r="35" spans="1:29" s="352" customFormat="1" ht="15">
      <c r="A35" s="344"/>
      <c r="B35" s="335">
        <v>111</v>
      </c>
      <c r="C35" s="297"/>
      <c r="D35" s="304">
        <v>100</v>
      </c>
      <c r="E35" s="297"/>
      <c r="F35" s="333">
        <f>SUMIF(99:99,E35,100:100)-SUMIF(99:99,C35,100:100)+100</f>
        <v>100</v>
      </c>
      <c r="G35" s="297"/>
      <c r="H35" s="304">
        <f>SUMIF(99:99,G35,100:100)-SUMIF(99:99,C35,100:100)+100</f>
        <v>100</v>
      </c>
      <c r="I35" s="297"/>
      <c r="J35" s="304">
        <f>SUMIF(99:99,I35,100:100)-SUMIF(99:99,C35,100:100)+100</f>
        <v>100</v>
      </c>
      <c r="K35" s="298"/>
      <c r="L35" s="299"/>
      <c r="M35" s="346"/>
      <c r="N35" s="346"/>
      <c r="O35" s="346"/>
      <c r="P35" s="616"/>
      <c r="Q35" s="347">
        <f t="shared" si="11"/>
        <v>111</v>
      </c>
      <c r="R35" s="348" t="s">
        <v>1057</v>
      </c>
      <c r="S35" s="349">
        <f t="shared" si="12"/>
        <v>100</v>
      </c>
      <c r="T35" s="348" t="s">
        <v>1057</v>
      </c>
      <c r="U35" s="349">
        <f t="shared" si="13"/>
        <v>100</v>
      </c>
      <c r="V35" s="348" t="s">
        <v>1057</v>
      </c>
      <c r="W35" s="349">
        <f t="shared" si="14"/>
        <v>100</v>
      </c>
      <c r="X35" s="350"/>
      <c r="Y35" s="616"/>
      <c r="Z35" s="351">
        <f t="shared" si="15"/>
        <v>111</v>
      </c>
      <c r="AA35" s="255">
        <f t="shared" si="3"/>
        <v>1</v>
      </c>
      <c r="AB35" s="255">
        <f t="shared" si="4"/>
        <v>1</v>
      </c>
      <c r="AC35" s="255">
        <f t="shared" si="5"/>
        <v>1</v>
      </c>
    </row>
    <row r="36" spans="1:29" ht="15.75" thickBot="1">
      <c r="A36" s="360"/>
      <c r="B36" s="337">
        <v>111</v>
      </c>
      <c r="C36" s="303"/>
      <c r="D36" s="304">
        <v>100</v>
      </c>
      <c r="E36" s="297"/>
      <c r="F36" s="333">
        <f>SUMIF(101:101,E36,102:102)-SUMIF(101:101,C36,102:102)+100</f>
        <v>100</v>
      </c>
      <c r="G36" s="297"/>
      <c r="H36" s="304">
        <f>SUMIF(101:101,G36,102:102)-SUMIF(101:101,C36,102:102)+100</f>
        <v>100</v>
      </c>
      <c r="I36" s="297"/>
      <c r="J36" s="304">
        <f>SUMIF(101:101,I36,102:102)-SUMIF(101:101,C36,102:102)+100</f>
        <v>100</v>
      </c>
      <c r="K36" s="298"/>
      <c r="L36" s="305"/>
      <c r="M36" s="253"/>
      <c r="N36" s="253"/>
      <c r="O36" s="253"/>
      <c r="P36" s="616"/>
      <c r="Q36" s="285">
        <f t="shared" si="11"/>
        <v>111</v>
      </c>
      <c r="R36" s="312" t="s">
        <v>1057</v>
      </c>
      <c r="S36" s="313">
        <f t="shared" si="12"/>
        <v>100</v>
      </c>
      <c r="T36" s="312" t="s">
        <v>1057</v>
      </c>
      <c r="U36" s="313">
        <f t="shared" si="13"/>
        <v>100</v>
      </c>
      <c r="V36" s="312" t="s">
        <v>1057</v>
      </c>
      <c r="W36" s="313">
        <f t="shared" si="14"/>
        <v>100</v>
      </c>
      <c r="X36" s="256"/>
      <c r="Y36" s="616"/>
      <c r="Z36" s="255">
        <f t="shared" si="15"/>
        <v>111</v>
      </c>
      <c r="AA36" s="255">
        <f t="shared" si="3"/>
        <v>1</v>
      </c>
      <c r="AB36" s="255">
        <f t="shared" si="4"/>
        <v>1</v>
      </c>
      <c r="AC36" s="255">
        <f t="shared" si="5"/>
        <v>1</v>
      </c>
    </row>
    <row r="37" spans="1:29" ht="15">
      <c r="A37" s="361" t="s">
        <v>1092</v>
      </c>
      <c r="B37" s="362" t="s">
        <v>1093</v>
      </c>
      <c r="C37" s="363" t="s">
        <v>1094</v>
      </c>
      <c r="D37" s="364"/>
      <c r="E37" s="365" t="e">
        <f>#REF!</f>
        <v>#REF!</v>
      </c>
      <c r="F37" s="366"/>
      <c r="G37" s="367" t="e">
        <f>#REF!</f>
        <v>#REF!</v>
      </c>
      <c r="H37" s="368"/>
      <c r="I37" s="365" t="e">
        <f>#REF!</f>
        <v>#REF!</v>
      </c>
      <c r="J37" s="368"/>
      <c r="K37" s="369"/>
      <c r="L37" s="370"/>
      <c r="M37" s="253"/>
      <c r="N37" s="253"/>
      <c r="O37" s="253"/>
      <c r="P37" s="611" t="str">
        <f>A37</f>
        <v>成交单价</v>
      </c>
      <c r="Q37" s="611"/>
      <c r="R37" s="607" t="e">
        <f>E37</f>
        <v>#REF!</v>
      </c>
      <c r="S37" s="607"/>
      <c r="T37" s="607" t="e">
        <f>G37</f>
        <v>#REF!</v>
      </c>
      <c r="U37" s="607"/>
      <c r="V37" s="607" t="e">
        <f>I37</f>
        <v>#REF!</v>
      </c>
      <c r="W37" s="607"/>
      <c r="X37" s="371"/>
      <c r="Y37" s="372"/>
      <c r="Z37" s="371"/>
      <c r="AA37" s="371"/>
      <c r="AB37" s="371"/>
      <c r="AC37" s="371"/>
    </row>
    <row r="38" spans="1:29" ht="15.75" thickBot="1">
      <c r="A38" s="373" t="s">
        <v>1095</v>
      </c>
      <c r="B38" s="374" t="str">
        <f>B37</f>
        <v>元/车位</v>
      </c>
      <c r="C38" s="375" t="e">
        <f>R39</f>
        <v>#REF!</v>
      </c>
      <c r="D38" s="376" t="s">
        <v>1096</v>
      </c>
      <c r="E38" s="377" t="e">
        <f>R38</f>
        <v>#REF!</v>
      </c>
      <c r="F38" s="378"/>
      <c r="G38" s="375" t="e">
        <f>T38</f>
        <v>#REF!</v>
      </c>
      <c r="H38" s="378"/>
      <c r="I38" s="377" t="e">
        <f>V38</f>
        <v>#REF!</v>
      </c>
      <c r="J38" s="378"/>
      <c r="K38" s="379">
        <f>F38+H38+J38</f>
        <v>0</v>
      </c>
      <c r="L38" s="370"/>
      <c r="M38" s="253"/>
      <c r="N38" s="253"/>
      <c r="O38" s="253"/>
      <c r="P38" s="611" t="str">
        <f>A38</f>
        <v>比较价值（元/平方米）</v>
      </c>
      <c r="Q38" s="611"/>
      <c r="R38" s="607" t="e">
        <f>IF(F1="售价",ROUND(PRODUCT(R37,AA7:AA36),0),ROUND(PRODUCT(R37,AA7:AA36),1))</f>
        <v>#REF!</v>
      </c>
      <c r="S38" s="607"/>
      <c r="T38" s="607" t="e">
        <f>IF(F1="售价",ROUND(PRODUCT(T37,AB7:AB36),0),ROUND(PRODUCT(T37,AB7:AB36),1))</f>
        <v>#REF!</v>
      </c>
      <c r="U38" s="607"/>
      <c r="V38" s="607" t="e">
        <f>IF(F1="售价",ROUND(PRODUCT(V37,AC7:AC36),0),ROUND(PRODUCT(V37,AC7:AC36),1))</f>
        <v>#REF!</v>
      </c>
      <c r="W38" s="607"/>
      <c r="X38" s="371"/>
      <c r="Y38" s="371"/>
      <c r="Z38" s="371"/>
      <c r="AA38" s="371"/>
      <c r="AB38" s="371"/>
      <c r="AC38" s="371"/>
    </row>
    <row r="39" spans="1:29" ht="15.75" thickBot="1">
      <c r="A39" s="380" t="s">
        <v>1097</v>
      </c>
      <c r="B39" s="381"/>
      <c r="C39" s="262" t="e">
        <f>R39</f>
        <v>#REF!</v>
      </c>
      <c r="D39" s="262"/>
      <c r="E39" s="262"/>
      <c r="F39" s="262"/>
      <c r="G39" s="262"/>
      <c r="H39" s="262"/>
      <c r="I39" s="262"/>
      <c r="J39" s="262"/>
      <c r="K39" s="382"/>
      <c r="L39" s="370"/>
      <c r="M39" s="253"/>
      <c r="N39" s="253"/>
      <c r="O39" s="253"/>
      <c r="P39" s="617" t="str">
        <f>A39</f>
        <v>估价对象XX用房的比较价值（楼面单价，元/平方米）</v>
      </c>
      <c r="Q39" s="618"/>
      <c r="R39" s="619" t="e">
        <f>IF(F1="售价",ROUND(IF(D38="简单平均",AVERAGE(R38:W38),R38*F38+T38*H38+V38*J38),0),ROUND(IF(D38="简单平均",AVERAGE(R38:V38),R38*F38+T38*H38+V38*J38),1))</f>
        <v>#REF!</v>
      </c>
      <c r="S39" s="619"/>
      <c r="T39" s="619"/>
      <c r="U39" s="619"/>
      <c r="V39" s="619"/>
      <c r="W39" s="619"/>
      <c r="X39" s="371"/>
      <c r="Y39" s="371"/>
      <c r="Z39" s="371"/>
      <c r="AA39" s="371"/>
      <c r="AB39" s="371"/>
      <c r="AC39" s="371"/>
    </row>
    <row r="40" spans="1:29">
      <c r="A40" s="253"/>
      <c r="B40" s="253"/>
      <c r="C40" s="253"/>
      <c r="D40" s="253"/>
      <c r="E40" s="253">
        <v>2007</v>
      </c>
      <c r="F40" s="253"/>
      <c r="G40" s="397">
        <v>2012</v>
      </c>
      <c r="H40" s="253"/>
      <c r="I40" s="253">
        <v>2022</v>
      </c>
      <c r="J40" s="253"/>
      <c r="K40" s="383"/>
      <c r="L40" s="384"/>
      <c r="M40" s="253"/>
      <c r="N40" s="253"/>
      <c r="O40" s="253"/>
      <c r="P40" s="385"/>
      <c r="Q40" s="253"/>
      <c r="R40" s="253"/>
      <c r="S40" s="253"/>
      <c r="T40" s="253"/>
      <c r="U40" s="253"/>
      <c r="V40" s="253"/>
      <c r="W40" s="253"/>
      <c r="X40" s="253"/>
      <c r="Y40" s="253"/>
      <c r="Z40" s="253"/>
      <c r="AA40" s="253"/>
      <c r="AB40" s="253"/>
      <c r="AC40" s="253"/>
    </row>
    <row r="41" spans="1:29">
      <c r="A41" s="253"/>
      <c r="B41" s="253"/>
      <c r="C41" s="253"/>
      <c r="D41" s="253"/>
      <c r="E41" s="253"/>
      <c r="F41" s="253"/>
      <c r="G41" s="253"/>
      <c r="H41" s="253"/>
      <c r="I41" s="253"/>
      <c r="J41" s="253"/>
      <c r="K41" s="383"/>
      <c r="L41" s="384"/>
      <c r="M41" s="253"/>
      <c r="N41" s="253"/>
      <c r="O41" s="253"/>
      <c r="P41" s="385"/>
      <c r="Q41" s="253"/>
      <c r="R41" s="253"/>
      <c r="S41" s="253"/>
      <c r="T41" s="253"/>
      <c r="U41" s="253"/>
      <c r="V41" s="253"/>
      <c r="W41" s="253"/>
      <c r="X41" s="253"/>
      <c r="Y41" s="253"/>
      <c r="Z41" s="253"/>
      <c r="AA41" s="253"/>
      <c r="AB41" s="253"/>
      <c r="AC41" s="253"/>
    </row>
    <row r="42" spans="1:29" ht="13.5" customHeight="1">
      <c r="A42" s="253"/>
      <c r="B42" s="253"/>
      <c r="C42" s="386" t="s">
        <v>1098</v>
      </c>
      <c r="D42" s="387"/>
      <c r="E42" s="388" t="e">
        <f>IF(E37&lt;E38,E38/E37-1,E37/E38-1)</f>
        <v>#REF!</v>
      </c>
      <c r="F42" s="389" t="e">
        <f>IF(OR(E42&gt;=0.3,E42&lt;=-0.3),"超过30%","")</f>
        <v>#REF!</v>
      </c>
      <c r="G42" s="388" t="e">
        <f>IF(G37&lt;G38,G38/G37-1,G37/G38-1)</f>
        <v>#REF!</v>
      </c>
      <c r="H42" s="389" t="e">
        <f>IF(OR(G42&gt;=0.3,G42&lt;=-0.3),"超过30%","")</f>
        <v>#REF!</v>
      </c>
      <c r="I42" s="388" t="e">
        <f>IF(I37&lt;I38,I38/I37-1,I37/I38-1)</f>
        <v>#REF!</v>
      </c>
      <c r="J42" s="389" t="e">
        <f>IF(OR(I42&gt;=0.3,I42&lt;=-0.3),"超过30%","")</f>
        <v>#REF!</v>
      </c>
      <c r="K42" s="383"/>
      <c r="L42" s="384"/>
      <c r="M42" s="253"/>
      <c r="N42" s="253"/>
      <c r="O42" s="253"/>
      <c r="P42" s="385"/>
      <c r="Q42" s="253"/>
      <c r="R42" s="253"/>
      <c r="S42" s="253"/>
      <c r="T42" s="253"/>
      <c r="U42" s="253"/>
      <c r="V42" s="253"/>
      <c r="W42" s="253"/>
      <c r="X42" s="253"/>
      <c r="Y42" s="253"/>
      <c r="Z42" s="253"/>
      <c r="AA42" s="253"/>
      <c r="AB42" s="253"/>
      <c r="AC42" s="253"/>
    </row>
    <row r="43" spans="1:29" ht="13.5" customHeight="1">
      <c r="A43" s="253"/>
      <c r="B43" s="253"/>
      <c r="C43" s="386" t="s">
        <v>1099</v>
      </c>
      <c r="D43" s="390"/>
      <c r="E43" s="388" t="e">
        <f>IF(E38&lt;G38,G38/E38-1,E38/G38-1)</f>
        <v>#REF!</v>
      </c>
      <c r="F43" s="389" t="e">
        <f>IF(OR(E43&gt;=0.2,E43&lt;=-0.2),"超过20%","")</f>
        <v>#REF!</v>
      </c>
      <c r="G43" s="388" t="e">
        <f>IF(G38&lt;I38,I38/G38-1,G38/I38-1)</f>
        <v>#REF!</v>
      </c>
      <c r="H43" s="389" t="e">
        <f>IF(OR(G43&gt;=0.2,G43&lt;=-0.2),"超过20%","")</f>
        <v>#REF!</v>
      </c>
      <c r="I43" s="388" t="e">
        <f>IF(I38&lt;E38,E38/I38-1,I38/E38-1)</f>
        <v>#REF!</v>
      </c>
      <c r="J43" s="389" t="e">
        <f>IF(OR(I43&gt;=0.2,I43&lt;=-0.2),"超过20%","")</f>
        <v>#REF!</v>
      </c>
      <c r="K43" s="383"/>
      <c r="L43" s="384"/>
      <c r="M43" s="253"/>
      <c r="N43" s="253"/>
      <c r="O43" s="253"/>
      <c r="P43" s="385"/>
      <c r="Q43" s="253"/>
      <c r="R43" s="253"/>
      <c r="S43" s="253"/>
      <c r="T43" s="253"/>
      <c r="U43" s="253"/>
      <c r="V43" s="253"/>
      <c r="W43" s="253"/>
      <c r="X43" s="253"/>
      <c r="Y43" s="253"/>
      <c r="Z43" s="253"/>
      <c r="AA43" s="253"/>
      <c r="AB43" s="253"/>
      <c r="AC43" s="253"/>
    </row>
    <row r="44" spans="1:29" s="395" customFormat="1" ht="13.5" customHeight="1">
      <c r="A44" s="391"/>
      <c r="B44" s="391"/>
      <c r="C44" s="386" t="s">
        <v>1100</v>
      </c>
      <c r="D44" s="390"/>
      <c r="E44" s="388" t="e">
        <f>IF(E37&lt;G37,G37/E37-1,E37/G37-1)</f>
        <v>#REF!</v>
      </c>
      <c r="F44" s="389" t="e">
        <f>IF(OR(E44&gt;=0.3,E44&lt;=-0.3),"超过30%","")</f>
        <v>#REF!</v>
      </c>
      <c r="G44" s="388" t="e">
        <f>IF(G37&lt;I37,I37/G37-1,G37/I37-1)</f>
        <v>#REF!</v>
      </c>
      <c r="H44" s="389" t="e">
        <f>IF(OR(G44&gt;=0.3,G44&lt;=-0.3),"超过30%","")</f>
        <v>#REF!</v>
      </c>
      <c r="I44" s="388" t="e">
        <f>IF(I37&lt;E37,E37/I37-1,I37/E37-1)</f>
        <v>#REF!</v>
      </c>
      <c r="J44" s="389" t="e">
        <f>IF(OR(I44&gt;=0.3,I44&lt;=-0.3),"超过30%","")</f>
        <v>#REF!</v>
      </c>
      <c r="K44" s="392"/>
      <c r="L44" s="393"/>
      <c r="M44" s="391"/>
      <c r="N44" s="391"/>
      <c r="O44" s="391"/>
      <c r="P44" s="394"/>
      <c r="Q44" s="391"/>
      <c r="R44" s="391"/>
      <c r="S44" s="391"/>
      <c r="T44" s="391"/>
      <c r="U44" s="391"/>
      <c r="V44" s="391"/>
      <c r="W44" s="391"/>
      <c r="X44" s="391"/>
      <c r="Y44" s="391"/>
      <c r="Z44" s="391"/>
      <c r="AA44" s="391"/>
      <c r="AB44" s="391"/>
      <c r="AC44" s="391"/>
    </row>
    <row r="45" spans="1:29" s="395" customFormat="1">
      <c r="A45" s="391"/>
      <c r="B45" s="396"/>
      <c r="C45" s="397"/>
      <c r="D45" s="391"/>
      <c r="E45" s="391"/>
      <c r="F45" s="391"/>
      <c r="G45" s="391"/>
      <c r="H45" s="391"/>
      <c r="I45" s="391"/>
      <c r="J45" s="391"/>
      <c r="K45" s="392"/>
      <c r="L45" s="393"/>
      <c r="M45" s="391"/>
      <c r="N45" s="391"/>
      <c r="O45" s="391"/>
      <c r="P45" s="394"/>
      <c r="Q45" s="391"/>
      <c r="R45" s="391"/>
      <c r="S45" s="391"/>
      <c r="T45" s="391"/>
      <c r="U45" s="391"/>
      <c r="V45" s="391"/>
      <c r="W45" s="391"/>
      <c r="X45" s="391"/>
      <c r="Y45" s="391"/>
      <c r="Z45" s="391"/>
      <c r="AA45" s="391"/>
      <c r="AB45" s="391"/>
      <c r="AC45" s="391"/>
    </row>
    <row r="46" spans="1:29">
      <c r="A46" s="253"/>
      <c r="B46" s="396"/>
      <c r="C46" s="397"/>
      <c r="D46" s="253"/>
      <c r="E46" s="253"/>
      <c r="F46" s="253"/>
      <c r="G46" s="253"/>
      <c r="H46" s="253"/>
      <c r="I46" s="253"/>
      <c r="J46" s="253"/>
      <c r="K46" s="383"/>
      <c r="L46" s="384"/>
      <c r="M46" s="253"/>
      <c r="N46" s="253"/>
      <c r="O46" s="253"/>
      <c r="P46" s="385"/>
      <c r="Q46" s="253"/>
      <c r="R46" s="253"/>
      <c r="S46" s="253"/>
      <c r="T46" s="253"/>
      <c r="U46" s="253"/>
      <c r="V46" s="253"/>
      <c r="W46" s="253"/>
      <c r="X46" s="253"/>
      <c r="Y46" s="253"/>
      <c r="Z46" s="253"/>
      <c r="AA46" s="253"/>
      <c r="AB46" s="253"/>
      <c r="AC46" s="253"/>
    </row>
    <row r="47" spans="1:29" ht="21.75" thickBot="1">
      <c r="A47" s="398" t="s">
        <v>1101</v>
      </c>
      <c r="B47" s="399"/>
      <c r="C47" s="400"/>
      <c r="D47" s="400"/>
      <c r="E47" s="400"/>
      <c r="F47" s="401"/>
      <c r="G47" s="401"/>
      <c r="H47" s="400"/>
      <c r="I47" s="400"/>
      <c r="J47" s="400"/>
      <c r="K47" s="402"/>
      <c r="L47" s="403"/>
      <c r="M47" s="400"/>
      <c r="N47" s="404"/>
      <c r="O47" s="404"/>
      <c r="P47" s="405"/>
      <c r="Q47" s="406"/>
      <c r="R47" s="253"/>
      <c r="S47" s="253"/>
      <c r="T47" s="253"/>
      <c r="U47" s="253"/>
      <c r="V47" s="253"/>
      <c r="W47" s="253"/>
      <c r="X47" s="253"/>
      <c r="Y47" s="253"/>
      <c r="Z47" s="253"/>
      <c r="AA47" s="253"/>
      <c r="AB47" s="253"/>
      <c r="AC47" s="253"/>
    </row>
    <row r="48" spans="1:29" s="413" customFormat="1" ht="15">
      <c r="A48" s="407" t="s">
        <v>1055</v>
      </c>
      <c r="B48" s="408"/>
      <c r="C48" s="409" t="str">
        <f>YEAR(C7)&amp;"-"&amp;MONTH(C7)</f>
        <v>2024-5</v>
      </c>
      <c r="D48" s="410">
        <f>EDATE(C48,-1)</f>
        <v>45383</v>
      </c>
      <c r="E48" s="410">
        <f t="shared" ref="E48:AA48" si="16">EDATE(D48,-1)</f>
        <v>45352</v>
      </c>
      <c r="F48" s="410">
        <f t="shared" si="16"/>
        <v>45323</v>
      </c>
      <c r="G48" s="410">
        <f t="shared" si="16"/>
        <v>45292</v>
      </c>
      <c r="H48" s="410">
        <f t="shared" si="16"/>
        <v>45261</v>
      </c>
      <c r="I48" s="410">
        <f t="shared" si="16"/>
        <v>45231</v>
      </c>
      <c r="J48" s="410">
        <f t="shared" si="16"/>
        <v>45200</v>
      </c>
      <c r="K48" s="410">
        <f t="shared" si="16"/>
        <v>45170</v>
      </c>
      <c r="L48" s="410">
        <f t="shared" si="16"/>
        <v>45139</v>
      </c>
      <c r="M48" s="410">
        <f t="shared" si="16"/>
        <v>45108</v>
      </c>
      <c r="N48" s="410">
        <f t="shared" si="16"/>
        <v>45078</v>
      </c>
      <c r="O48" s="410">
        <f t="shared" si="16"/>
        <v>45047</v>
      </c>
      <c r="P48" s="411">
        <f t="shared" si="16"/>
        <v>45017</v>
      </c>
      <c r="Q48" s="411">
        <f t="shared" si="16"/>
        <v>44986</v>
      </c>
      <c r="R48" s="411">
        <f t="shared" si="16"/>
        <v>44958</v>
      </c>
      <c r="S48" s="411">
        <f t="shared" si="16"/>
        <v>44927</v>
      </c>
      <c r="T48" s="411">
        <f t="shared" si="16"/>
        <v>44896</v>
      </c>
      <c r="U48" s="411">
        <f t="shared" si="16"/>
        <v>44866</v>
      </c>
      <c r="V48" s="411">
        <f t="shared" si="16"/>
        <v>44835</v>
      </c>
      <c r="W48" s="411">
        <f t="shared" si="16"/>
        <v>44805</v>
      </c>
      <c r="X48" s="411">
        <f t="shared" si="16"/>
        <v>44774</v>
      </c>
      <c r="Y48" s="411">
        <f t="shared" si="16"/>
        <v>44743</v>
      </c>
      <c r="Z48" s="411">
        <f t="shared" si="16"/>
        <v>44713</v>
      </c>
      <c r="AA48" s="411">
        <f t="shared" si="16"/>
        <v>44682</v>
      </c>
      <c r="AB48" s="412"/>
      <c r="AC48" s="412"/>
    </row>
    <row r="49" spans="1:29" s="277" customFormat="1" ht="15">
      <c r="A49" s="336"/>
      <c r="B49" s="414"/>
      <c r="C49" s="415">
        <v>100</v>
      </c>
      <c r="D49" s="416">
        <v>100</v>
      </c>
      <c r="E49" s="416">
        <v>100</v>
      </c>
      <c r="F49" s="416">
        <v>100</v>
      </c>
      <c r="G49" s="416">
        <v>100</v>
      </c>
      <c r="H49" s="416">
        <v>100</v>
      </c>
      <c r="I49" s="416">
        <v>99.8</v>
      </c>
      <c r="J49" s="416">
        <v>99.8</v>
      </c>
      <c r="K49" s="416">
        <v>99.8</v>
      </c>
      <c r="L49" s="416">
        <v>99.8</v>
      </c>
      <c r="M49" s="417">
        <v>99.8</v>
      </c>
      <c r="N49" s="416">
        <v>99.8</v>
      </c>
      <c r="O49" s="417">
        <v>99.6</v>
      </c>
      <c r="P49" s="417">
        <v>99.6</v>
      </c>
      <c r="Q49" s="272">
        <v>99.6</v>
      </c>
      <c r="R49" s="272">
        <v>99.6</v>
      </c>
      <c r="S49" s="272">
        <v>99.6</v>
      </c>
      <c r="T49" s="272">
        <v>99.6</v>
      </c>
      <c r="U49" s="272">
        <v>99.4</v>
      </c>
      <c r="V49" s="272">
        <v>99.4</v>
      </c>
      <c r="W49" s="272">
        <v>99.4</v>
      </c>
      <c r="X49" s="272">
        <v>99.4</v>
      </c>
      <c r="Y49" s="272">
        <v>99.4</v>
      </c>
      <c r="Z49" s="272">
        <v>99.4</v>
      </c>
      <c r="AA49" s="272">
        <v>99.2</v>
      </c>
      <c r="AB49" s="272"/>
      <c r="AC49" s="272"/>
    </row>
    <row r="50" spans="1:29" s="277" customFormat="1" ht="15.75" thickBot="1">
      <c r="A50" s="418" t="s">
        <v>1102</v>
      </c>
      <c r="B50" s="419"/>
      <c r="C50" s="420"/>
      <c r="D50" s="421"/>
      <c r="E50" s="421"/>
      <c r="F50" s="421"/>
      <c r="G50" s="421"/>
      <c r="H50" s="421"/>
      <c r="I50" s="421"/>
      <c r="J50" s="421"/>
      <c r="K50" s="421"/>
      <c r="L50" s="421"/>
      <c r="M50" s="422"/>
      <c r="N50" s="421"/>
      <c r="O50" s="422"/>
      <c r="P50" s="423"/>
      <c r="Q50" s="406"/>
      <c r="R50" s="272"/>
      <c r="S50" s="272"/>
      <c r="T50" s="272"/>
      <c r="U50" s="272"/>
      <c r="V50" s="272"/>
      <c r="W50" s="272"/>
      <c r="X50" s="272"/>
      <c r="Y50" s="272"/>
      <c r="Z50" s="272"/>
      <c r="AA50" s="272"/>
      <c r="AB50" s="272"/>
      <c r="AC50" s="272"/>
    </row>
    <row r="51" spans="1:29" s="277" customFormat="1" ht="15">
      <c r="A51" s="424" t="s">
        <v>1058</v>
      </c>
      <c r="B51" s="414"/>
      <c r="C51" s="425" t="s">
        <v>1103</v>
      </c>
      <c r="D51" s="426"/>
      <c r="E51" s="426"/>
      <c r="F51" s="426"/>
      <c r="G51" s="426"/>
      <c r="H51" s="426"/>
      <c r="I51" s="426"/>
      <c r="J51" s="426"/>
      <c r="K51" s="426"/>
      <c r="L51" s="427"/>
      <c r="M51" s="428"/>
      <c r="N51" s="429"/>
      <c r="O51" s="429"/>
      <c r="P51" s="430"/>
      <c r="Q51" s="406"/>
      <c r="R51" s="272"/>
      <c r="S51" s="272"/>
      <c r="T51" s="272"/>
      <c r="U51" s="272"/>
      <c r="V51" s="272"/>
      <c r="W51" s="272"/>
      <c r="X51" s="272"/>
      <c r="Y51" s="272"/>
      <c r="Z51" s="272"/>
      <c r="AA51" s="272"/>
      <c r="AB51" s="272"/>
      <c r="AC51" s="272"/>
    </row>
    <row r="52" spans="1:29" s="277" customFormat="1" ht="15.75" thickBot="1">
      <c r="A52" s="424"/>
      <c r="B52" s="414"/>
      <c r="C52" s="431">
        <v>100</v>
      </c>
      <c r="D52" s="416"/>
      <c r="E52" s="416"/>
      <c r="F52" s="416"/>
      <c r="G52" s="416"/>
      <c r="H52" s="416"/>
      <c r="I52" s="416"/>
      <c r="J52" s="416"/>
      <c r="K52" s="416"/>
      <c r="L52" s="416"/>
      <c r="M52" s="335"/>
      <c r="N52" s="429"/>
      <c r="O52" s="429"/>
      <c r="P52" s="423"/>
      <c r="Q52" s="406"/>
      <c r="R52" s="272"/>
      <c r="S52" s="272"/>
      <c r="T52" s="272"/>
      <c r="U52" s="272"/>
      <c r="V52" s="272"/>
      <c r="W52" s="272"/>
      <c r="X52" s="272"/>
      <c r="Y52" s="272"/>
      <c r="Z52" s="272"/>
      <c r="AA52" s="272"/>
      <c r="AB52" s="272"/>
      <c r="AC52" s="272"/>
    </row>
    <row r="53" spans="1:29">
      <c r="A53" s="432" t="s">
        <v>1104</v>
      </c>
      <c r="B53" s="433" t="s">
        <v>1061</v>
      </c>
      <c r="C53" s="434">
        <f>C9</f>
        <v>0</v>
      </c>
      <c r="D53" s="435"/>
      <c r="E53" s="435"/>
      <c r="F53" s="435"/>
      <c r="G53" s="435"/>
      <c r="H53" s="435"/>
      <c r="I53" s="435"/>
      <c r="J53" s="435"/>
      <c r="K53" s="436"/>
      <c r="L53" s="437"/>
      <c r="M53" s="438"/>
      <c r="N53" s="439"/>
      <c r="O53" s="439"/>
      <c r="P53" s="440"/>
      <c r="Q53" s="406"/>
      <c r="R53" s="253"/>
      <c r="S53" s="253"/>
      <c r="T53" s="253"/>
      <c r="U53" s="253"/>
      <c r="V53" s="253"/>
      <c r="W53" s="253"/>
      <c r="X53" s="253"/>
      <c r="Y53" s="253"/>
      <c r="Z53" s="253"/>
      <c r="AA53" s="253"/>
      <c r="AB53" s="253"/>
      <c r="AC53" s="253"/>
    </row>
    <row r="54" spans="1:29" ht="15.75" thickBot="1">
      <c r="A54" s="441"/>
      <c r="B54" s="442"/>
      <c r="C54" s="443">
        <v>100</v>
      </c>
      <c r="D54" s="443"/>
      <c r="E54" s="443"/>
      <c r="F54" s="443"/>
      <c r="G54" s="443"/>
      <c r="H54" s="443"/>
      <c r="I54" s="443"/>
      <c r="J54" s="443"/>
      <c r="K54" s="443"/>
      <c r="L54" s="443"/>
      <c r="M54" s="444"/>
      <c r="N54" s="445"/>
      <c r="O54" s="445"/>
      <c r="P54" s="440"/>
      <c r="Q54" s="406"/>
      <c r="R54" s="253"/>
      <c r="S54" s="253"/>
      <c r="T54" s="253"/>
      <c r="U54" s="253"/>
      <c r="V54" s="253"/>
      <c r="W54" s="253"/>
      <c r="X54" s="253"/>
      <c r="Y54" s="253"/>
      <c r="Z54" s="253"/>
      <c r="AA54" s="253"/>
      <c r="AB54" s="253"/>
      <c r="AC54" s="253"/>
    </row>
    <row r="55" spans="1:29" ht="27.75" thickTop="1">
      <c r="A55" s="441"/>
      <c r="B55" s="446" t="s">
        <v>1064</v>
      </c>
      <c r="C55" s="447"/>
      <c r="D55" s="447"/>
      <c r="E55" s="447"/>
      <c r="F55" s="447"/>
      <c r="G55" s="447"/>
      <c r="H55" s="447"/>
      <c r="I55" s="447"/>
      <c r="J55" s="447"/>
      <c r="K55" s="448"/>
      <c r="L55" s="449"/>
      <c r="M55" s="450"/>
      <c r="N55" s="439"/>
      <c r="O55" s="439"/>
      <c r="P55" s="440"/>
      <c r="Q55" s="406"/>
      <c r="R55" s="253"/>
      <c r="S55" s="253"/>
      <c r="T55" s="253"/>
      <c r="U55" s="253"/>
      <c r="V55" s="253"/>
      <c r="W55" s="253"/>
      <c r="X55" s="253"/>
      <c r="Y55" s="253"/>
      <c r="Z55" s="253"/>
      <c r="AA55" s="253"/>
      <c r="AB55" s="253"/>
      <c r="AC55" s="253"/>
    </row>
    <row r="56" spans="1:29" ht="15.75" thickBot="1">
      <c r="A56" s="441"/>
      <c r="B56" s="451"/>
      <c r="C56" s="443"/>
      <c r="D56" s="443"/>
      <c r="E56" s="443"/>
      <c r="F56" s="443"/>
      <c r="G56" s="443"/>
      <c r="H56" s="443"/>
      <c r="I56" s="443"/>
      <c r="J56" s="443"/>
      <c r="K56" s="443"/>
      <c r="L56" s="443"/>
      <c r="M56" s="444"/>
      <c r="N56" s="445"/>
      <c r="O56" s="445"/>
      <c r="P56" s="440"/>
      <c r="Q56" s="406"/>
      <c r="R56" s="253"/>
      <c r="S56" s="253"/>
      <c r="T56" s="253"/>
      <c r="U56" s="253"/>
      <c r="V56" s="253"/>
      <c r="W56" s="253"/>
      <c r="X56" s="253"/>
      <c r="Y56" s="253"/>
      <c r="Z56" s="253"/>
      <c r="AA56" s="253"/>
      <c r="AB56" s="253"/>
      <c r="AC56" s="253"/>
    </row>
    <row r="57" spans="1:29" ht="15.75" thickTop="1">
      <c r="A57" s="441"/>
      <c r="B57" s="319">
        <f>B11</f>
        <v>111</v>
      </c>
      <c r="C57" s="452"/>
      <c r="D57" s="452"/>
      <c r="E57" s="452"/>
      <c r="F57" s="452"/>
      <c r="G57" s="452"/>
      <c r="H57" s="452"/>
      <c r="I57" s="452"/>
      <c r="J57" s="452"/>
      <c r="K57" s="453"/>
      <c r="L57" s="454"/>
      <c r="M57" s="455"/>
      <c r="N57" s="439"/>
      <c r="O57" s="439"/>
      <c r="P57" s="440"/>
      <c r="Q57" s="406"/>
      <c r="R57" s="253"/>
      <c r="S57" s="253"/>
      <c r="T57" s="253"/>
      <c r="U57" s="253"/>
      <c r="V57" s="253"/>
      <c r="W57" s="253"/>
      <c r="X57" s="253"/>
      <c r="Y57" s="253"/>
      <c r="Z57" s="253"/>
      <c r="AA57" s="253"/>
      <c r="AB57" s="253"/>
      <c r="AC57" s="253"/>
    </row>
    <row r="58" spans="1:29" ht="15.75" thickBot="1">
      <c r="A58" s="441"/>
      <c r="B58" s="442"/>
      <c r="C58" s="456"/>
      <c r="D58" s="443"/>
      <c r="E58" s="443"/>
      <c r="F58" s="443"/>
      <c r="G58" s="443"/>
      <c r="H58" s="443"/>
      <c r="I58" s="443"/>
      <c r="J58" s="443"/>
      <c r="K58" s="443"/>
      <c r="L58" s="443"/>
      <c r="M58" s="444"/>
      <c r="N58" s="445"/>
      <c r="O58" s="445"/>
      <c r="P58" s="440"/>
      <c r="Q58" s="406"/>
      <c r="R58" s="253"/>
      <c r="S58" s="253"/>
      <c r="T58" s="253"/>
      <c r="U58" s="253"/>
      <c r="V58" s="253"/>
      <c r="W58" s="253"/>
      <c r="X58" s="253"/>
      <c r="Y58" s="253"/>
      <c r="Z58" s="253"/>
      <c r="AA58" s="253"/>
      <c r="AB58" s="253"/>
      <c r="AC58" s="253"/>
    </row>
    <row r="59" spans="1:29" s="352" customFormat="1" ht="15.75" thickTop="1">
      <c r="A59" s="457"/>
      <c r="B59" s="446">
        <f>B12</f>
        <v>111</v>
      </c>
      <c r="C59" s="452"/>
      <c r="D59" s="452"/>
      <c r="E59" s="452"/>
      <c r="F59" s="452"/>
      <c r="G59" s="458"/>
      <c r="H59" s="459"/>
      <c r="I59" s="459"/>
      <c r="J59" s="459"/>
      <c r="K59" s="459"/>
      <c r="L59" s="460"/>
      <c r="M59" s="461"/>
      <c r="N59" s="462"/>
      <c r="O59" s="462"/>
      <c r="P59" s="463"/>
      <c r="Q59" s="464"/>
      <c r="R59" s="346"/>
      <c r="S59" s="346"/>
      <c r="T59" s="346"/>
      <c r="U59" s="346"/>
      <c r="V59" s="346"/>
      <c r="W59" s="346"/>
      <c r="X59" s="346"/>
      <c r="Y59" s="346"/>
      <c r="Z59" s="346"/>
      <c r="AA59" s="346"/>
      <c r="AB59" s="346"/>
      <c r="AC59" s="346"/>
    </row>
    <row r="60" spans="1:29" s="352" customFormat="1" ht="15.75" thickBot="1">
      <c r="A60" s="457"/>
      <c r="B60" s="451"/>
      <c r="C60" s="456"/>
      <c r="D60" s="443"/>
      <c r="E60" s="443"/>
      <c r="F60" s="443"/>
      <c r="G60" s="443"/>
      <c r="H60" s="443"/>
      <c r="I60" s="443"/>
      <c r="J60" s="443"/>
      <c r="K60" s="443"/>
      <c r="L60" s="443"/>
      <c r="M60" s="444"/>
      <c r="N60" s="445"/>
      <c r="O60" s="445"/>
      <c r="P60" s="463"/>
      <c r="Q60" s="464"/>
      <c r="R60" s="346"/>
      <c r="S60" s="346"/>
      <c r="T60" s="346"/>
      <c r="U60" s="346"/>
      <c r="V60" s="346"/>
      <c r="W60" s="346"/>
      <c r="X60" s="346"/>
      <c r="Y60" s="346"/>
      <c r="Z60" s="346"/>
      <c r="AA60" s="346"/>
      <c r="AB60" s="346"/>
      <c r="AC60" s="346"/>
    </row>
    <row r="61" spans="1:29" s="352" customFormat="1" ht="15.75" thickTop="1">
      <c r="A61" s="457"/>
      <c r="B61" s="446">
        <f>B13</f>
        <v>111</v>
      </c>
      <c r="C61" s="458"/>
      <c r="D61" s="458"/>
      <c r="E61" s="458"/>
      <c r="F61" s="458"/>
      <c r="G61" s="458"/>
      <c r="H61" s="459"/>
      <c r="I61" s="459"/>
      <c r="J61" s="459"/>
      <c r="K61" s="459"/>
      <c r="L61" s="460"/>
      <c r="M61" s="461"/>
      <c r="N61" s="462"/>
      <c r="O61" s="462"/>
      <c r="P61" s="465"/>
      <c r="Q61" s="466"/>
      <c r="R61" s="346"/>
      <c r="S61" s="346"/>
      <c r="T61" s="346"/>
      <c r="U61" s="346"/>
      <c r="V61" s="346"/>
      <c r="W61" s="346"/>
      <c r="X61" s="346"/>
      <c r="Y61" s="346"/>
      <c r="Z61" s="346"/>
      <c r="AA61" s="346"/>
      <c r="AB61" s="346"/>
      <c r="AC61" s="346"/>
    </row>
    <row r="62" spans="1:29" s="352" customFormat="1" ht="15.75" thickBot="1">
      <c r="A62" s="457"/>
      <c r="B62" s="451"/>
      <c r="C62" s="456"/>
      <c r="D62" s="456"/>
      <c r="E62" s="456"/>
      <c r="F62" s="456"/>
      <c r="G62" s="456"/>
      <c r="H62" s="467"/>
      <c r="I62" s="467"/>
      <c r="J62" s="467"/>
      <c r="K62" s="467"/>
      <c r="L62" s="467"/>
      <c r="M62" s="468"/>
      <c r="N62" s="462"/>
      <c r="O62" s="462"/>
      <c r="P62" s="463"/>
      <c r="Q62" s="464"/>
      <c r="R62" s="346"/>
      <c r="S62" s="346"/>
      <c r="T62" s="346"/>
      <c r="U62" s="346"/>
      <c r="V62" s="346"/>
      <c r="W62" s="346"/>
      <c r="X62" s="346"/>
      <c r="Y62" s="346"/>
      <c r="Z62" s="346"/>
      <c r="AA62" s="346"/>
      <c r="AB62" s="346"/>
      <c r="AC62" s="346"/>
    </row>
    <row r="63" spans="1:29" ht="15" thickTop="1">
      <c r="A63" s="432" t="s">
        <v>1065</v>
      </c>
      <c r="B63" s="433" t="s">
        <v>1066</v>
      </c>
      <c r="C63" s="469" t="s">
        <v>1105</v>
      </c>
      <c r="D63" s="469" t="s">
        <v>1106</v>
      </c>
      <c r="E63" s="469" t="s">
        <v>1107</v>
      </c>
      <c r="F63" s="469" t="s">
        <v>1108</v>
      </c>
      <c r="G63" s="469" t="s">
        <v>1109</v>
      </c>
      <c r="H63" s="434"/>
      <c r="I63" s="434"/>
      <c r="J63" s="434"/>
      <c r="K63" s="470"/>
      <c r="L63" s="471"/>
      <c r="M63" s="472"/>
      <c r="N63" s="439"/>
      <c r="O63" s="439"/>
      <c r="P63" s="473"/>
      <c r="Q63" s="406"/>
      <c r="R63" s="253"/>
      <c r="S63" s="253"/>
      <c r="T63" s="253"/>
      <c r="U63" s="253"/>
      <c r="V63" s="253"/>
      <c r="W63" s="253"/>
      <c r="X63" s="253"/>
      <c r="Y63" s="253"/>
      <c r="Z63" s="253"/>
      <c r="AA63" s="253"/>
      <c r="AB63" s="253"/>
      <c r="AC63" s="253"/>
    </row>
    <row r="64" spans="1:29" ht="15.75" thickBot="1">
      <c r="A64" s="441"/>
      <c r="B64" s="451"/>
      <c r="C64" s="474">
        <v>100</v>
      </c>
      <c r="D64" s="474">
        <f>C64-$K14</f>
        <v>97</v>
      </c>
      <c r="E64" s="474">
        <f>D64-$K14</f>
        <v>94</v>
      </c>
      <c r="F64" s="474">
        <f>E64-$K14</f>
        <v>91</v>
      </c>
      <c r="G64" s="474">
        <f>F64-$K14</f>
        <v>88</v>
      </c>
      <c r="H64" s="474"/>
      <c r="I64" s="474"/>
      <c r="J64" s="474"/>
      <c r="K64" s="474"/>
      <c r="L64" s="474"/>
      <c r="M64" s="475"/>
      <c r="N64" s="445"/>
      <c r="O64" s="445"/>
      <c r="P64" s="440"/>
      <c r="Q64" s="406"/>
      <c r="R64" s="253"/>
      <c r="S64" s="253"/>
      <c r="T64" s="253"/>
      <c r="U64" s="253"/>
      <c r="V64" s="253"/>
      <c r="W64" s="253"/>
      <c r="X64" s="253"/>
      <c r="Y64" s="253"/>
      <c r="Z64" s="253"/>
      <c r="AA64" s="253"/>
      <c r="AB64" s="253"/>
      <c r="AC64" s="253"/>
    </row>
    <row r="65" spans="1:29" ht="15.75" thickTop="1">
      <c r="A65" s="441"/>
      <c r="B65" s="446" t="s">
        <v>1068</v>
      </c>
      <c r="C65" s="476" t="s">
        <v>1105</v>
      </c>
      <c r="D65" s="476" t="s">
        <v>1106</v>
      </c>
      <c r="E65" s="476" t="s">
        <v>1107</v>
      </c>
      <c r="F65" s="476" t="s">
        <v>1108</v>
      </c>
      <c r="G65" s="476" t="s">
        <v>1109</v>
      </c>
      <c r="H65" s="477"/>
      <c r="I65" s="477"/>
      <c r="J65" s="477"/>
      <c r="K65" s="478"/>
      <c r="L65" s="479"/>
      <c r="M65" s="480"/>
      <c r="N65" s="439"/>
      <c r="O65" s="439"/>
      <c r="P65" s="440"/>
      <c r="Q65" s="406"/>
      <c r="R65" s="253"/>
      <c r="S65" s="253"/>
      <c r="T65" s="253"/>
      <c r="U65" s="253"/>
      <c r="V65" s="253"/>
      <c r="W65" s="253"/>
      <c r="X65" s="253"/>
      <c r="Y65" s="253"/>
      <c r="Z65" s="253"/>
      <c r="AA65" s="253"/>
      <c r="AB65" s="253"/>
      <c r="AC65" s="253"/>
    </row>
    <row r="66" spans="1:29" ht="15.75" thickBot="1">
      <c r="A66" s="441"/>
      <c r="B66" s="451"/>
      <c r="C66" s="474">
        <v>100</v>
      </c>
      <c r="D66" s="474">
        <f>C66-$K16</f>
        <v>100</v>
      </c>
      <c r="E66" s="474">
        <f>D66-$K16</f>
        <v>100</v>
      </c>
      <c r="F66" s="474">
        <f>E66-$K16</f>
        <v>100</v>
      </c>
      <c r="G66" s="474">
        <f>F66-$K16</f>
        <v>100</v>
      </c>
      <c r="H66" s="474"/>
      <c r="I66" s="474"/>
      <c r="J66" s="474"/>
      <c r="K66" s="474"/>
      <c r="L66" s="474"/>
      <c r="M66" s="475"/>
      <c r="N66" s="445"/>
      <c r="O66" s="445"/>
      <c r="P66" s="440"/>
      <c r="Q66" s="406"/>
      <c r="R66" s="253"/>
      <c r="S66" s="253"/>
      <c r="T66" s="253"/>
      <c r="U66" s="253"/>
      <c r="V66" s="253"/>
      <c r="W66" s="253"/>
      <c r="X66" s="253"/>
      <c r="Y66" s="253"/>
      <c r="Z66" s="253"/>
      <c r="AA66" s="253"/>
      <c r="AB66" s="253"/>
      <c r="AC66" s="253"/>
    </row>
    <row r="67" spans="1:29" ht="15.75" thickTop="1">
      <c r="A67" s="441"/>
      <c r="B67" s="481" t="s">
        <v>1071</v>
      </c>
      <c r="C67" s="319" t="s">
        <v>1110</v>
      </c>
      <c r="D67" s="319" t="s">
        <v>1111</v>
      </c>
      <c r="E67" s="319" t="s">
        <v>1112</v>
      </c>
      <c r="F67" s="319" t="s">
        <v>1113</v>
      </c>
      <c r="G67" s="319" t="s">
        <v>1114</v>
      </c>
      <c r="H67" s="477"/>
      <c r="I67" s="477"/>
      <c r="J67" s="477"/>
      <c r="K67" s="477"/>
      <c r="L67" s="477"/>
      <c r="M67" s="482"/>
      <c r="N67" s="445"/>
      <c r="O67" s="445"/>
      <c r="P67" s="440"/>
      <c r="Q67" s="406"/>
      <c r="R67" s="253"/>
      <c r="S67" s="253"/>
      <c r="T67" s="253"/>
      <c r="U67" s="253"/>
      <c r="V67" s="253"/>
      <c r="W67" s="253"/>
      <c r="X67" s="253"/>
      <c r="Y67" s="253"/>
      <c r="Z67" s="253"/>
      <c r="AA67" s="253"/>
      <c r="AB67" s="253"/>
      <c r="AC67" s="253"/>
    </row>
    <row r="68" spans="1:29" ht="15.75" thickBot="1">
      <c r="A68" s="441"/>
      <c r="B68" s="481"/>
      <c r="C68" s="474">
        <v>100</v>
      </c>
      <c r="D68" s="474">
        <f>C68-$K18</f>
        <v>100</v>
      </c>
      <c r="E68" s="474">
        <f>D68-$K18</f>
        <v>100</v>
      </c>
      <c r="F68" s="474">
        <f>E68-$K18</f>
        <v>100</v>
      </c>
      <c r="G68" s="474">
        <f>F68-$K18</f>
        <v>100</v>
      </c>
      <c r="H68" s="319"/>
      <c r="I68" s="319"/>
      <c r="J68" s="319"/>
      <c r="K68" s="319"/>
      <c r="L68" s="319"/>
      <c r="M68" s="317"/>
      <c r="N68" s="445"/>
      <c r="O68" s="445"/>
      <c r="P68" s="440"/>
      <c r="Q68" s="406"/>
      <c r="R68" s="253"/>
      <c r="S68" s="253"/>
      <c r="T68" s="253"/>
      <c r="U68" s="253"/>
      <c r="V68" s="253"/>
      <c r="W68" s="253"/>
      <c r="X68" s="253"/>
      <c r="Y68" s="253"/>
      <c r="Z68" s="253"/>
      <c r="AA68" s="253"/>
      <c r="AB68" s="253"/>
      <c r="AC68" s="253"/>
    </row>
    <row r="69" spans="1:29" ht="15.75" thickTop="1">
      <c r="A69" s="441"/>
      <c r="B69" s="446" t="s">
        <v>1073</v>
      </c>
      <c r="C69" s="476" t="s">
        <v>1105</v>
      </c>
      <c r="D69" s="476" t="s">
        <v>1106</v>
      </c>
      <c r="E69" s="476" t="s">
        <v>1107</v>
      </c>
      <c r="F69" s="476" t="s">
        <v>1108</v>
      </c>
      <c r="G69" s="476" t="s">
        <v>1109</v>
      </c>
      <c r="H69" s="477"/>
      <c r="I69" s="477"/>
      <c r="J69" s="477"/>
      <c r="K69" s="478"/>
      <c r="L69" s="479"/>
      <c r="M69" s="480"/>
      <c r="N69" s="439"/>
      <c r="O69" s="439"/>
      <c r="P69" s="440"/>
      <c r="Q69" s="406"/>
      <c r="R69" s="253"/>
      <c r="S69" s="253"/>
      <c r="T69" s="253"/>
      <c r="U69" s="253"/>
      <c r="V69" s="253"/>
      <c r="W69" s="253"/>
      <c r="X69" s="253"/>
      <c r="Y69" s="253"/>
      <c r="Z69" s="253"/>
      <c r="AA69" s="253"/>
      <c r="AB69" s="253"/>
      <c r="AC69" s="253"/>
    </row>
    <row r="70" spans="1:29" ht="15.75" thickBot="1">
      <c r="A70" s="441"/>
      <c r="B70" s="451"/>
      <c r="C70" s="474">
        <v>100</v>
      </c>
      <c r="D70" s="474">
        <f>C70-$K20</f>
        <v>100</v>
      </c>
      <c r="E70" s="474">
        <f>D70-$K20</f>
        <v>100</v>
      </c>
      <c r="F70" s="474">
        <f>E70-$K20</f>
        <v>100</v>
      </c>
      <c r="G70" s="474">
        <f>F70-$K20</f>
        <v>100</v>
      </c>
      <c r="H70" s="474"/>
      <c r="I70" s="474"/>
      <c r="J70" s="474"/>
      <c r="K70" s="474"/>
      <c r="L70" s="474"/>
      <c r="M70" s="475"/>
      <c r="N70" s="445"/>
      <c r="O70" s="445"/>
      <c r="P70" s="440"/>
      <c r="Q70" s="406"/>
      <c r="R70" s="253"/>
      <c r="S70" s="253"/>
      <c r="T70" s="253"/>
      <c r="U70" s="253"/>
      <c r="V70" s="253"/>
      <c r="W70" s="253"/>
      <c r="X70" s="253"/>
      <c r="Y70" s="253"/>
      <c r="Z70" s="253"/>
      <c r="AA70" s="253"/>
      <c r="AB70" s="253"/>
      <c r="AC70" s="253"/>
    </row>
    <row r="71" spans="1:29" ht="15.75" thickTop="1">
      <c r="A71" s="441"/>
      <c r="B71" s="446" t="s">
        <v>1076</v>
      </c>
      <c r="C71" s="458"/>
      <c r="D71" s="458"/>
      <c r="E71" s="458"/>
      <c r="F71" s="458"/>
      <c r="G71" s="458"/>
      <c r="H71" s="447"/>
      <c r="I71" s="447"/>
      <c r="J71" s="447"/>
      <c r="K71" s="448"/>
      <c r="L71" s="449"/>
      <c r="M71" s="450"/>
      <c r="N71" s="439"/>
      <c r="O71" s="439"/>
      <c r="P71" s="440"/>
      <c r="Q71" s="406"/>
      <c r="R71" s="253"/>
      <c r="S71" s="253"/>
      <c r="T71" s="253"/>
      <c r="U71" s="253"/>
      <c r="V71" s="253"/>
      <c r="W71" s="253"/>
      <c r="X71" s="253"/>
      <c r="Y71" s="253"/>
      <c r="Z71" s="253"/>
      <c r="AA71" s="253"/>
      <c r="AB71" s="253"/>
      <c r="AC71" s="253"/>
    </row>
    <row r="72" spans="1:29" ht="15.75" thickBot="1">
      <c r="A72" s="441"/>
      <c r="B72" s="451"/>
      <c r="C72" s="474">
        <v>100</v>
      </c>
      <c r="D72" s="474">
        <f>C72-$K22</f>
        <v>100</v>
      </c>
      <c r="E72" s="474">
        <f>D72-$K22</f>
        <v>100</v>
      </c>
      <c r="F72" s="474">
        <f>E72-$K22</f>
        <v>100</v>
      </c>
      <c r="G72" s="474">
        <f>F72-$K22</f>
        <v>100</v>
      </c>
      <c r="H72" s="474"/>
      <c r="I72" s="474"/>
      <c r="J72" s="474"/>
      <c r="K72" s="474"/>
      <c r="L72" s="474"/>
      <c r="M72" s="475"/>
      <c r="N72" s="445"/>
      <c r="O72" s="445"/>
      <c r="P72" s="440"/>
      <c r="Q72" s="406"/>
      <c r="R72" s="253"/>
      <c r="S72" s="253"/>
      <c r="T72" s="253"/>
      <c r="U72" s="253"/>
      <c r="V72" s="253"/>
      <c r="W72" s="253"/>
      <c r="X72" s="253"/>
      <c r="Y72" s="253"/>
      <c r="Z72" s="253"/>
      <c r="AA72" s="253"/>
      <c r="AB72" s="253"/>
      <c r="AC72" s="253"/>
    </row>
    <row r="73" spans="1:29" s="277" customFormat="1" ht="15.75" thickTop="1">
      <c r="A73" s="483"/>
      <c r="B73" s="446">
        <f>B23</f>
        <v>111</v>
      </c>
      <c r="C73" s="452"/>
      <c r="D73" s="452"/>
      <c r="E73" s="452"/>
      <c r="F73" s="452"/>
      <c r="G73" s="458"/>
      <c r="H73" s="458"/>
      <c r="I73" s="458"/>
      <c r="J73" s="458"/>
      <c r="K73" s="458"/>
      <c r="L73" s="484"/>
      <c r="M73" s="485"/>
      <c r="N73" s="429"/>
      <c r="O73" s="429"/>
      <c r="P73" s="440"/>
      <c r="Q73" s="406"/>
      <c r="R73" s="272"/>
      <c r="S73" s="272"/>
      <c r="T73" s="272"/>
      <c r="U73" s="272"/>
      <c r="V73" s="272"/>
      <c r="W73" s="272"/>
      <c r="X73" s="272"/>
      <c r="Y73" s="272"/>
      <c r="Z73" s="272"/>
      <c r="AA73" s="272"/>
      <c r="AB73" s="272"/>
      <c r="AC73" s="272"/>
    </row>
    <row r="74" spans="1:29" s="277" customFormat="1" ht="15.75" thickBot="1">
      <c r="A74" s="483"/>
      <c r="B74" s="451"/>
      <c r="C74" s="456"/>
      <c r="D74" s="443"/>
      <c r="E74" s="443"/>
      <c r="F74" s="443"/>
      <c r="G74" s="443"/>
      <c r="H74" s="443"/>
      <c r="I74" s="443"/>
      <c r="J74" s="443"/>
      <c r="K74" s="443"/>
      <c r="L74" s="443"/>
      <c r="M74" s="444"/>
      <c r="N74" s="445"/>
      <c r="O74" s="445"/>
      <c r="P74" s="440"/>
      <c r="Q74" s="406"/>
      <c r="R74" s="272"/>
      <c r="S74" s="272"/>
      <c r="T74" s="272"/>
      <c r="U74" s="272"/>
      <c r="V74" s="272"/>
      <c r="W74" s="272"/>
      <c r="X74" s="272"/>
      <c r="Y74" s="272"/>
      <c r="Z74" s="272"/>
      <c r="AA74" s="272"/>
      <c r="AB74" s="272"/>
      <c r="AC74" s="272"/>
    </row>
    <row r="75" spans="1:29" s="277" customFormat="1" ht="15.75" thickTop="1">
      <c r="A75" s="483"/>
      <c r="B75" s="446">
        <f>B24</f>
        <v>111</v>
      </c>
      <c r="C75" s="452"/>
      <c r="D75" s="452"/>
      <c r="E75" s="452"/>
      <c r="F75" s="452"/>
      <c r="G75" s="458"/>
      <c r="H75" s="458"/>
      <c r="I75" s="458"/>
      <c r="J75" s="458"/>
      <c r="K75" s="458"/>
      <c r="L75" s="458"/>
      <c r="M75" s="485"/>
      <c r="N75" s="429"/>
      <c r="O75" s="429"/>
      <c r="P75" s="440"/>
      <c r="Q75" s="406"/>
      <c r="R75" s="272"/>
      <c r="S75" s="272"/>
      <c r="T75" s="272"/>
      <c r="U75" s="272"/>
      <c r="V75" s="272"/>
      <c r="W75" s="272"/>
      <c r="X75" s="272"/>
      <c r="Y75" s="272"/>
      <c r="Z75" s="272"/>
      <c r="AA75" s="272"/>
      <c r="AB75" s="272"/>
      <c r="AC75" s="272"/>
    </row>
    <row r="76" spans="1:29" s="277" customFormat="1" ht="15.75" thickBot="1">
      <c r="A76" s="483"/>
      <c r="B76" s="451"/>
      <c r="C76" s="456"/>
      <c r="D76" s="443"/>
      <c r="E76" s="443"/>
      <c r="F76" s="443"/>
      <c r="G76" s="443"/>
      <c r="H76" s="443"/>
      <c r="I76" s="443"/>
      <c r="J76" s="443"/>
      <c r="K76" s="443"/>
      <c r="L76" s="443"/>
      <c r="M76" s="444"/>
      <c r="N76" s="445"/>
      <c r="O76" s="445"/>
      <c r="P76" s="440"/>
      <c r="Q76" s="406"/>
      <c r="R76" s="272"/>
      <c r="S76" s="272"/>
      <c r="T76" s="272"/>
      <c r="U76" s="272"/>
      <c r="V76" s="272"/>
      <c r="W76" s="272"/>
      <c r="X76" s="272"/>
      <c r="Y76" s="272"/>
      <c r="Z76" s="272"/>
      <c r="AA76" s="272"/>
      <c r="AB76" s="272"/>
      <c r="AC76" s="272"/>
    </row>
    <row r="77" spans="1:29" s="352" customFormat="1" ht="15.75" thickTop="1">
      <c r="A77" s="457"/>
      <c r="B77" s="446">
        <f>B25</f>
        <v>111</v>
      </c>
      <c r="C77" s="458"/>
      <c r="D77" s="458"/>
      <c r="E77" s="458"/>
      <c r="F77" s="458"/>
      <c r="G77" s="458"/>
      <c r="H77" s="459"/>
      <c r="I77" s="459"/>
      <c r="J77" s="459"/>
      <c r="K77" s="459"/>
      <c r="L77" s="460"/>
      <c r="M77" s="461"/>
      <c r="N77" s="462"/>
      <c r="O77" s="462"/>
      <c r="P77" s="463"/>
      <c r="Q77" s="464"/>
      <c r="R77" s="346"/>
      <c r="S77" s="346"/>
      <c r="T77" s="346"/>
      <c r="U77" s="346"/>
      <c r="V77" s="346"/>
      <c r="W77" s="346"/>
      <c r="X77" s="346"/>
      <c r="Y77" s="346"/>
      <c r="Z77" s="346"/>
      <c r="AA77" s="346"/>
      <c r="AB77" s="346"/>
      <c r="AC77" s="346"/>
    </row>
    <row r="78" spans="1:29" s="352" customFormat="1" ht="15.75" thickBot="1">
      <c r="A78" s="457"/>
      <c r="B78" s="451"/>
      <c r="C78" s="456"/>
      <c r="D78" s="456"/>
      <c r="E78" s="456"/>
      <c r="F78" s="456"/>
      <c r="G78" s="443"/>
      <c r="H78" s="443"/>
      <c r="I78" s="443"/>
      <c r="J78" s="443"/>
      <c r="K78" s="443"/>
      <c r="L78" s="443"/>
      <c r="M78" s="444"/>
      <c r="N78" s="462"/>
      <c r="O78" s="462"/>
      <c r="P78" s="463"/>
      <c r="Q78" s="464"/>
      <c r="R78" s="346"/>
      <c r="S78" s="346"/>
      <c r="T78" s="346"/>
      <c r="U78" s="346"/>
      <c r="V78" s="346"/>
      <c r="W78" s="346"/>
      <c r="X78" s="346"/>
      <c r="Y78" s="346"/>
      <c r="Z78" s="346"/>
      <c r="AA78" s="346"/>
      <c r="AB78" s="346"/>
      <c r="AC78" s="346"/>
    </row>
    <row r="79" spans="1:29" ht="27.75" thickTop="1">
      <c r="A79" s="432" t="s">
        <v>1077</v>
      </c>
      <c r="B79" s="433" t="s">
        <v>1115</v>
      </c>
      <c r="C79" s="434" t="str">
        <f>C26</f>
        <v>车库</v>
      </c>
      <c r="D79" s="435"/>
      <c r="E79" s="435"/>
      <c r="F79" s="435"/>
      <c r="G79" s="435"/>
      <c r="H79" s="435"/>
      <c r="I79" s="435"/>
      <c r="J79" s="435"/>
      <c r="K79" s="436"/>
      <c r="L79" s="437"/>
      <c r="M79" s="438"/>
      <c r="N79" s="439"/>
      <c r="O79" s="439"/>
      <c r="P79" s="440"/>
      <c r="Q79" s="406"/>
      <c r="R79" s="253"/>
      <c r="S79" s="253"/>
      <c r="T79" s="253"/>
      <c r="U79" s="253"/>
      <c r="V79" s="253"/>
      <c r="W79" s="253"/>
      <c r="X79" s="253"/>
      <c r="Y79" s="253"/>
      <c r="Z79" s="253"/>
      <c r="AA79" s="253"/>
      <c r="AB79" s="253"/>
      <c r="AC79" s="253"/>
    </row>
    <row r="80" spans="1:29" ht="15.75" thickBot="1">
      <c r="A80" s="441"/>
      <c r="B80" s="451"/>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445"/>
      <c r="O80" s="445"/>
      <c r="P80" s="440"/>
      <c r="Q80" s="406"/>
      <c r="R80" s="253"/>
      <c r="S80" s="253"/>
      <c r="T80" s="253"/>
      <c r="U80" s="253"/>
      <c r="V80" s="253"/>
      <c r="W80" s="253"/>
      <c r="X80" s="253"/>
      <c r="Y80" s="253"/>
      <c r="Z80" s="253"/>
      <c r="AA80" s="253"/>
      <c r="AB80" s="253"/>
      <c r="AC80" s="253"/>
    </row>
    <row r="81" spans="1:29" ht="15.75" thickTop="1">
      <c r="A81" s="441"/>
      <c r="B81" s="446" t="s">
        <v>1080</v>
      </c>
      <c r="C81" s="486" t="s">
        <v>1081</v>
      </c>
      <c r="D81" s="486" t="s">
        <v>1082</v>
      </c>
      <c r="E81" s="486"/>
      <c r="F81" s="486"/>
      <c r="G81" s="486"/>
      <c r="H81" s="486"/>
      <c r="I81" s="486"/>
      <c r="J81" s="486"/>
      <c r="K81" s="487"/>
      <c r="L81" s="488"/>
      <c r="M81" s="489"/>
      <c r="N81" s="429"/>
      <c r="O81" s="429"/>
      <c r="P81" s="440"/>
      <c r="Q81" s="406"/>
      <c r="R81" s="253"/>
      <c r="S81" s="253"/>
      <c r="T81" s="253"/>
      <c r="U81" s="253"/>
      <c r="V81" s="253"/>
      <c r="W81" s="253"/>
      <c r="X81" s="253"/>
      <c r="Y81" s="253"/>
      <c r="Z81" s="253"/>
      <c r="AA81" s="253"/>
      <c r="AB81" s="253"/>
      <c r="AC81" s="253"/>
    </row>
    <row r="82" spans="1:29" s="352" customFormat="1" ht="15.75" thickBot="1">
      <c r="A82" s="457"/>
      <c r="B82" s="451"/>
      <c r="C82" s="456">
        <v>100</v>
      </c>
      <c r="D82" s="443">
        <v>102</v>
      </c>
      <c r="E82" s="443"/>
      <c r="F82" s="443"/>
      <c r="G82" s="443"/>
      <c r="H82" s="443"/>
      <c r="I82" s="443"/>
      <c r="J82" s="443"/>
      <c r="K82" s="443"/>
      <c r="L82" s="443"/>
      <c r="M82" s="444"/>
      <c r="N82" s="445"/>
      <c r="O82" s="445"/>
      <c r="P82" s="463"/>
      <c r="Q82" s="464"/>
      <c r="R82" s="346"/>
      <c r="S82" s="346"/>
      <c r="T82" s="346"/>
      <c r="U82" s="346"/>
      <c r="V82" s="346"/>
      <c r="W82" s="346"/>
      <c r="X82" s="346"/>
      <c r="Y82" s="346"/>
      <c r="Z82" s="346"/>
      <c r="AA82" s="346"/>
      <c r="AB82" s="346"/>
      <c r="AC82" s="346"/>
    </row>
    <row r="83" spans="1:29" ht="15" thickTop="1">
      <c r="A83" s="490"/>
      <c r="B83" s="446" t="s">
        <v>1083</v>
      </c>
      <c r="C83" s="491" t="s">
        <v>1116</v>
      </c>
      <c r="D83" s="491" t="s">
        <v>1117</v>
      </c>
      <c r="E83" s="447"/>
      <c r="F83" s="447"/>
      <c r="G83" s="447"/>
      <c r="H83" s="447"/>
      <c r="I83" s="447"/>
      <c r="J83" s="447"/>
      <c r="K83" s="448"/>
      <c r="L83" s="449"/>
      <c r="M83" s="450"/>
      <c r="N83" s="439"/>
      <c r="O83" s="439"/>
      <c r="P83" s="440"/>
      <c r="Q83" s="406"/>
      <c r="R83" s="253"/>
      <c r="S83" s="253"/>
      <c r="T83" s="253"/>
      <c r="U83" s="253"/>
      <c r="V83" s="253"/>
      <c r="W83" s="253"/>
      <c r="X83" s="253"/>
      <c r="Y83" s="253"/>
      <c r="Z83" s="253"/>
      <c r="AA83" s="253"/>
      <c r="AB83" s="253"/>
      <c r="AC83" s="253"/>
    </row>
    <row r="84" spans="1:29" ht="15.75" thickBot="1">
      <c r="A84" s="441"/>
      <c r="B84" s="451"/>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445"/>
      <c r="O84" s="445"/>
      <c r="P84" s="440"/>
      <c r="Q84" s="406"/>
      <c r="R84" s="253"/>
      <c r="S84" s="253"/>
      <c r="T84" s="253"/>
      <c r="U84" s="253"/>
      <c r="V84" s="253"/>
      <c r="W84" s="253"/>
      <c r="X84" s="253"/>
      <c r="Y84" s="253"/>
      <c r="Z84" s="253"/>
      <c r="AA84" s="253"/>
      <c r="AB84" s="253"/>
      <c r="AC84" s="253"/>
    </row>
    <row r="85" spans="1:29" ht="15" thickTop="1">
      <c r="A85" s="490"/>
      <c r="B85" s="446" t="s">
        <v>1084</v>
      </c>
      <c r="C85" s="476" t="str">
        <f>C86&amp;"(含)"&amp;"-"&amp;D86</f>
        <v>0.5(含)-0.6</v>
      </c>
      <c r="D85" s="476" t="str">
        <f>D86&amp;"(含)"&amp;"-"&amp;E86</f>
        <v>0.6(含)-0.7</v>
      </c>
      <c r="E85" s="476" t="str">
        <f>E86&amp;"(含)"&amp;"-"&amp;F86</f>
        <v>0.7(含)-0.8</v>
      </c>
      <c r="F85" s="476" t="str">
        <f>F86&amp;"(含)"&amp;"-"&amp;G86</f>
        <v>0.8(含)-0.9</v>
      </c>
      <c r="G85" s="476" t="str">
        <f>G86&amp;"(含)"&amp;"-"&amp;ROUND(H86,0)&amp;"(含)"</f>
        <v>0.9(含)-1(含)</v>
      </c>
      <c r="H85" s="476"/>
      <c r="I85" s="447"/>
      <c r="J85" s="447"/>
      <c r="K85" s="448"/>
      <c r="L85" s="449"/>
      <c r="M85" s="450"/>
      <c r="N85" s="439"/>
      <c r="O85" s="439"/>
      <c r="P85" s="440"/>
      <c r="Q85" s="406"/>
      <c r="R85" s="253"/>
      <c r="S85" s="253"/>
      <c r="T85" s="253"/>
      <c r="U85" s="253"/>
      <c r="V85" s="253"/>
      <c r="W85" s="253"/>
      <c r="X85" s="253"/>
      <c r="Y85" s="253"/>
      <c r="Z85" s="253"/>
      <c r="AA85" s="253"/>
      <c r="AB85" s="253"/>
      <c r="AC85" s="253"/>
    </row>
    <row r="86" spans="1:29">
      <c r="A86" s="490"/>
      <c r="B86" s="481"/>
      <c r="C86" s="286">
        <v>0.5</v>
      </c>
      <c r="D86" s="286">
        <v>0.6</v>
      </c>
      <c r="E86" s="286">
        <v>0.7</v>
      </c>
      <c r="F86" s="286">
        <v>0.8</v>
      </c>
      <c r="G86" s="286">
        <v>0.9</v>
      </c>
      <c r="H86" s="286">
        <v>1.0001</v>
      </c>
      <c r="I86" s="492"/>
      <c r="J86" s="492"/>
      <c r="K86" s="493"/>
      <c r="L86" s="494"/>
      <c r="M86" s="495"/>
      <c r="N86" s="439"/>
      <c r="O86" s="439"/>
      <c r="P86" s="440"/>
      <c r="Q86" s="406"/>
      <c r="R86" s="253"/>
      <c r="S86" s="253"/>
      <c r="T86" s="253"/>
      <c r="U86" s="253"/>
      <c r="V86" s="253"/>
      <c r="W86" s="253"/>
      <c r="X86" s="253"/>
      <c r="Y86" s="253"/>
      <c r="Z86" s="253"/>
      <c r="AA86" s="253"/>
      <c r="AB86" s="253"/>
      <c r="AC86" s="253"/>
    </row>
    <row r="87" spans="1:29" ht="15.75" thickBot="1">
      <c r="A87" s="441"/>
      <c r="B87" s="451"/>
      <c r="C87" s="496">
        <v>100</v>
      </c>
      <c r="D87" s="474">
        <f>C87+$K$29</f>
        <v>101</v>
      </c>
      <c r="E87" s="474">
        <f t="shared" ref="E87:M87" si="19">D87+$K$29</f>
        <v>102</v>
      </c>
      <c r="F87" s="474">
        <f t="shared" si="19"/>
        <v>103</v>
      </c>
      <c r="G87" s="474">
        <f t="shared" si="19"/>
        <v>104</v>
      </c>
      <c r="H87" s="474">
        <f t="shared" si="19"/>
        <v>105</v>
      </c>
      <c r="I87" s="474">
        <f t="shared" si="19"/>
        <v>106</v>
      </c>
      <c r="J87" s="474">
        <f t="shared" si="19"/>
        <v>107</v>
      </c>
      <c r="K87" s="474">
        <f t="shared" si="19"/>
        <v>108</v>
      </c>
      <c r="L87" s="474">
        <f t="shared" si="19"/>
        <v>109</v>
      </c>
      <c r="M87" s="474">
        <f t="shared" si="19"/>
        <v>110</v>
      </c>
      <c r="N87" s="445"/>
      <c r="O87" s="445"/>
      <c r="P87" s="440"/>
      <c r="Q87" s="406"/>
      <c r="R87" s="253"/>
      <c r="S87" s="253"/>
      <c r="T87" s="253"/>
      <c r="U87" s="253"/>
      <c r="V87" s="253"/>
      <c r="W87" s="253"/>
      <c r="X87" s="253"/>
      <c r="Y87" s="253"/>
      <c r="Z87" s="253"/>
      <c r="AA87" s="253"/>
      <c r="AB87" s="253"/>
      <c r="AC87" s="253"/>
    </row>
    <row r="88" spans="1:29" ht="15" thickTop="1">
      <c r="A88" s="490"/>
      <c r="B88" s="481" t="s">
        <v>1085</v>
      </c>
      <c r="C88" s="497" t="s">
        <v>1118</v>
      </c>
      <c r="D88" s="435"/>
      <c r="E88" s="435"/>
      <c r="F88" s="435"/>
      <c r="G88" s="435"/>
      <c r="H88" s="435"/>
      <c r="I88" s="435"/>
      <c r="J88" s="435"/>
      <c r="K88" s="436"/>
      <c r="L88" s="437"/>
      <c r="M88" s="438"/>
      <c r="N88" s="439"/>
      <c r="O88" s="439"/>
      <c r="P88" s="440"/>
      <c r="Q88" s="406"/>
      <c r="R88" s="253"/>
      <c r="S88" s="253"/>
      <c r="T88" s="253"/>
      <c r="U88" s="253"/>
      <c r="V88" s="253"/>
      <c r="W88" s="253"/>
      <c r="X88" s="253"/>
      <c r="Y88" s="253"/>
      <c r="Z88" s="253"/>
      <c r="AA88" s="253"/>
      <c r="AB88" s="253"/>
      <c r="AC88" s="253"/>
    </row>
    <row r="89" spans="1:29" ht="15.75" thickBot="1">
      <c r="A89" s="441"/>
      <c r="B89" s="451"/>
      <c r="C89" s="496">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445"/>
      <c r="O89" s="445"/>
      <c r="P89" s="440"/>
      <c r="Q89" s="406"/>
      <c r="R89" s="253"/>
      <c r="S89" s="253"/>
      <c r="T89" s="253"/>
      <c r="U89" s="253"/>
      <c r="V89" s="253"/>
      <c r="W89" s="253"/>
      <c r="X89" s="253"/>
      <c r="Y89" s="253"/>
      <c r="Z89" s="253"/>
      <c r="AA89" s="253"/>
      <c r="AB89" s="253"/>
      <c r="AC89" s="253"/>
    </row>
    <row r="90" spans="1:29" s="352" customFormat="1" ht="15" thickTop="1">
      <c r="A90" s="498"/>
      <c r="B90" s="446" t="s">
        <v>1087</v>
      </c>
      <c r="C90" s="476" t="str">
        <f>C91&amp;"(含)"&amp;"-"&amp;D91</f>
        <v>0(含)-20</v>
      </c>
      <c r="D90" s="476" t="str">
        <f t="shared" ref="D90:L90" si="21">D91&amp;"(含)"&amp;"-"&amp;E91</f>
        <v>20(含)-25</v>
      </c>
      <c r="E90" s="476" t="str">
        <f t="shared" si="21"/>
        <v>25(含)-30</v>
      </c>
      <c r="F90" s="476" t="str">
        <f t="shared" si="21"/>
        <v>30(含)-</v>
      </c>
      <c r="G90" s="476" t="str">
        <f t="shared" si="21"/>
        <v>(含)-</v>
      </c>
      <c r="H90" s="476" t="str">
        <f t="shared" si="21"/>
        <v>(含)-</v>
      </c>
      <c r="I90" s="476" t="str">
        <f t="shared" si="21"/>
        <v>(含)-</v>
      </c>
      <c r="J90" s="476" t="str">
        <f t="shared" si="21"/>
        <v>(含)-</v>
      </c>
      <c r="K90" s="476" t="str">
        <f t="shared" si="21"/>
        <v>(含)-</v>
      </c>
      <c r="L90" s="476" t="str">
        <f t="shared" si="21"/>
        <v>(含)-</v>
      </c>
      <c r="M90" s="499" t="str">
        <f>M91&amp;"(含)"&amp;"-"&amp;P91</f>
        <v>(含)-</v>
      </c>
      <c r="N90" s="462"/>
      <c r="O90" s="462"/>
      <c r="P90" s="463"/>
      <c r="Q90" s="464"/>
      <c r="R90" s="346"/>
      <c r="S90" s="346"/>
      <c r="T90" s="346"/>
      <c r="U90" s="346"/>
      <c r="V90" s="346"/>
      <c r="W90" s="346"/>
      <c r="X90" s="346"/>
      <c r="Y90" s="346"/>
      <c r="Z90" s="346"/>
      <c r="AA90" s="346"/>
      <c r="AB90" s="346"/>
      <c r="AC90" s="346"/>
    </row>
    <row r="91" spans="1:29" s="352" customFormat="1">
      <c r="A91" s="498"/>
      <c r="B91" s="481"/>
      <c r="C91" s="500">
        <v>0</v>
      </c>
      <c r="D91" s="500">
        <v>20</v>
      </c>
      <c r="E91" s="500">
        <v>25</v>
      </c>
      <c r="F91" s="500">
        <v>30</v>
      </c>
      <c r="G91" s="500"/>
      <c r="H91" s="500"/>
      <c r="I91" s="500"/>
      <c r="J91" s="501"/>
      <c r="K91" s="501"/>
      <c r="L91" s="502"/>
      <c r="M91" s="503"/>
      <c r="N91" s="462"/>
      <c r="O91" s="462"/>
      <c r="P91" s="463"/>
      <c r="Q91" s="464"/>
      <c r="R91" s="346"/>
      <c r="S91" s="346"/>
      <c r="T91" s="346"/>
      <c r="U91" s="346"/>
      <c r="V91" s="346"/>
      <c r="W91" s="346"/>
      <c r="X91" s="346"/>
      <c r="Y91" s="346"/>
      <c r="Z91" s="346"/>
      <c r="AA91" s="346"/>
      <c r="AB91" s="346"/>
      <c r="AC91" s="346"/>
    </row>
    <row r="92" spans="1:29" s="352" customFormat="1" ht="15.75" thickBot="1">
      <c r="A92" s="457"/>
      <c r="B92" s="451"/>
      <c r="C92" s="456">
        <v>100</v>
      </c>
      <c r="D92" s="443">
        <v>102</v>
      </c>
      <c r="E92" s="443">
        <v>105</v>
      </c>
      <c r="F92" s="443">
        <v>109</v>
      </c>
      <c r="G92" s="443"/>
      <c r="H92" s="443"/>
      <c r="I92" s="443"/>
      <c r="J92" s="443"/>
      <c r="K92" s="443"/>
      <c r="L92" s="443"/>
      <c r="M92" s="444"/>
      <c r="N92" s="462"/>
      <c r="O92" s="462"/>
      <c r="P92" s="463"/>
      <c r="Q92" s="464"/>
      <c r="R92" s="346"/>
      <c r="S92" s="346"/>
      <c r="T92" s="346"/>
      <c r="U92" s="346"/>
      <c r="V92" s="346"/>
      <c r="W92" s="346"/>
      <c r="X92" s="346"/>
      <c r="Y92" s="346"/>
      <c r="Z92" s="346"/>
      <c r="AA92" s="346"/>
      <c r="AB92" s="346"/>
      <c r="AC92" s="346"/>
    </row>
    <row r="93" spans="1:29" ht="15" thickTop="1">
      <c r="A93" s="490"/>
      <c r="B93" s="446" t="s">
        <v>1088</v>
      </c>
      <c r="C93" s="491" t="s">
        <v>1119</v>
      </c>
      <c r="D93" s="458"/>
      <c r="E93" s="447"/>
      <c r="F93" s="447"/>
      <c r="G93" s="447"/>
      <c r="H93" s="447"/>
      <c r="I93" s="447"/>
      <c r="J93" s="447"/>
      <c r="K93" s="448"/>
      <c r="L93" s="449"/>
      <c r="M93" s="450"/>
      <c r="N93" s="439"/>
      <c r="O93" s="439"/>
      <c r="P93" s="440"/>
      <c r="Q93" s="406"/>
      <c r="R93" s="253"/>
      <c r="S93" s="253"/>
      <c r="T93" s="253"/>
      <c r="U93" s="253"/>
      <c r="V93" s="253"/>
      <c r="W93" s="253"/>
      <c r="X93" s="253"/>
      <c r="Y93" s="253"/>
      <c r="Z93" s="253"/>
      <c r="AA93" s="253"/>
      <c r="AB93" s="253"/>
      <c r="AC93" s="253"/>
    </row>
    <row r="94" spans="1:29" ht="15.75" thickBot="1">
      <c r="A94" s="441"/>
      <c r="B94" s="451"/>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445"/>
      <c r="O94" s="445"/>
      <c r="P94" s="440"/>
      <c r="Q94" s="406"/>
      <c r="R94" s="253"/>
      <c r="S94" s="253"/>
      <c r="T94" s="253"/>
      <c r="U94" s="253"/>
      <c r="V94" s="253"/>
      <c r="W94" s="253"/>
      <c r="X94" s="253"/>
      <c r="Y94" s="253"/>
      <c r="Z94" s="253"/>
      <c r="AA94" s="253"/>
      <c r="AB94" s="253"/>
      <c r="AC94" s="253"/>
    </row>
    <row r="95" spans="1:29" ht="15" thickTop="1">
      <c r="A95" s="490"/>
      <c r="B95" s="446" t="s">
        <v>1090</v>
      </c>
      <c r="C95" s="497" t="s">
        <v>1120</v>
      </c>
      <c r="D95" s="435"/>
      <c r="E95" s="435"/>
      <c r="F95" s="435"/>
      <c r="G95" s="435"/>
      <c r="H95" s="435"/>
      <c r="I95" s="435"/>
      <c r="J95" s="435"/>
      <c r="K95" s="436"/>
      <c r="L95" s="437"/>
      <c r="M95" s="438"/>
      <c r="N95" s="439"/>
      <c r="O95" s="439"/>
      <c r="P95" s="440"/>
      <c r="Q95" s="406"/>
      <c r="R95" s="253"/>
      <c r="S95" s="253"/>
      <c r="T95" s="253"/>
      <c r="U95" s="253"/>
      <c r="V95" s="253"/>
      <c r="W95" s="253"/>
      <c r="X95" s="253"/>
      <c r="Y95" s="253"/>
      <c r="Z95" s="253"/>
      <c r="AA95" s="253"/>
      <c r="AB95" s="253"/>
      <c r="AC95" s="253"/>
    </row>
    <row r="96" spans="1:29" ht="15.75" thickBot="1">
      <c r="A96" s="441"/>
      <c r="B96" s="451"/>
      <c r="C96" s="474">
        <v>100</v>
      </c>
      <c r="D96" s="474">
        <f>C96-$K33</f>
        <v>100</v>
      </c>
      <c r="E96" s="474">
        <f>D96-$K33</f>
        <v>100</v>
      </c>
      <c r="F96" s="474">
        <f>E96-$K33</f>
        <v>100</v>
      </c>
      <c r="G96" s="474">
        <f>F96-$K33</f>
        <v>100</v>
      </c>
      <c r="H96" s="474"/>
      <c r="I96" s="474"/>
      <c r="J96" s="474"/>
      <c r="K96" s="474"/>
      <c r="L96" s="474"/>
      <c r="M96" s="475"/>
      <c r="N96" s="445"/>
      <c r="O96" s="445"/>
      <c r="P96" s="440"/>
      <c r="Q96" s="406"/>
      <c r="R96" s="253"/>
      <c r="S96" s="253"/>
      <c r="T96" s="253"/>
      <c r="U96" s="253"/>
      <c r="V96" s="253"/>
      <c r="W96" s="253"/>
      <c r="X96" s="253"/>
      <c r="Y96" s="253"/>
      <c r="Z96" s="253"/>
      <c r="AA96" s="253"/>
      <c r="AB96" s="253"/>
      <c r="AC96" s="253"/>
    </row>
    <row r="97" spans="1:29" ht="15" thickTop="1">
      <c r="A97" s="490"/>
      <c r="B97" s="504">
        <f>B34</f>
        <v>111</v>
      </c>
      <c r="C97" s="452"/>
      <c r="D97" s="452"/>
      <c r="E97" s="452"/>
      <c r="F97" s="452"/>
      <c r="G97" s="458"/>
      <c r="H97" s="459"/>
      <c r="I97" s="459"/>
      <c r="J97" s="459"/>
      <c r="K97" s="459"/>
      <c r="L97" s="460"/>
      <c r="M97" s="461"/>
      <c r="N97" s="445"/>
      <c r="O97" s="445"/>
      <c r="P97" s="505"/>
      <c r="Q97" s="506"/>
      <c r="R97" s="253"/>
      <c r="S97" s="253"/>
      <c r="T97" s="253"/>
      <c r="U97" s="253"/>
      <c r="V97" s="253"/>
      <c r="W97" s="253"/>
      <c r="X97" s="253"/>
      <c r="Y97" s="253"/>
      <c r="Z97" s="253"/>
      <c r="AA97" s="253"/>
      <c r="AB97" s="253"/>
      <c r="AC97" s="253"/>
    </row>
    <row r="98" spans="1:29" ht="15.75" thickBot="1">
      <c r="A98" s="441"/>
      <c r="B98" s="451"/>
      <c r="C98" s="456"/>
      <c r="D98" s="443"/>
      <c r="E98" s="443"/>
      <c r="F98" s="443"/>
      <c r="G98" s="456"/>
      <c r="H98" s="467"/>
      <c r="I98" s="467"/>
      <c r="J98" s="467"/>
      <c r="K98" s="467"/>
      <c r="L98" s="467"/>
      <c r="M98" s="468"/>
      <c r="N98" s="445"/>
      <c r="O98" s="445"/>
      <c r="P98" s="440"/>
      <c r="Q98" s="406"/>
      <c r="R98" s="253"/>
      <c r="S98" s="253"/>
      <c r="T98" s="253"/>
      <c r="U98" s="253"/>
      <c r="V98" s="253"/>
      <c r="W98" s="253"/>
      <c r="X98" s="253"/>
      <c r="Y98" s="253"/>
      <c r="Z98" s="253"/>
      <c r="AA98" s="253"/>
      <c r="AB98" s="253"/>
      <c r="AC98" s="253"/>
    </row>
    <row r="99" spans="1:29" s="352" customFormat="1" ht="15" thickTop="1">
      <c r="A99" s="498"/>
      <c r="B99" s="446">
        <f>B35</f>
        <v>111</v>
      </c>
      <c r="C99" s="452"/>
      <c r="D99" s="452"/>
      <c r="E99" s="452"/>
      <c r="F99" s="452"/>
      <c r="G99" s="458"/>
      <c r="H99" s="459"/>
      <c r="I99" s="459"/>
      <c r="J99" s="459"/>
      <c r="K99" s="459"/>
      <c r="L99" s="460"/>
      <c r="M99" s="461"/>
      <c r="N99" s="462"/>
      <c r="O99" s="462"/>
      <c r="P99" s="463"/>
      <c r="Q99" s="464"/>
      <c r="R99" s="346"/>
      <c r="S99" s="346"/>
      <c r="T99" s="346"/>
      <c r="U99" s="346"/>
      <c r="V99" s="346"/>
      <c r="W99" s="346"/>
      <c r="X99" s="346"/>
      <c r="Y99" s="346"/>
      <c r="Z99" s="346"/>
      <c r="AA99" s="346"/>
      <c r="AB99" s="346"/>
      <c r="AC99" s="346"/>
    </row>
    <row r="100" spans="1:29" s="352" customFormat="1" ht="15.75" thickBot="1">
      <c r="A100" s="457"/>
      <c r="B100" s="442"/>
      <c r="C100" s="456"/>
      <c r="D100" s="443"/>
      <c r="E100" s="443"/>
      <c r="F100" s="443"/>
      <c r="G100" s="456"/>
      <c r="H100" s="467"/>
      <c r="I100" s="467"/>
      <c r="J100" s="467"/>
      <c r="K100" s="467"/>
      <c r="L100" s="467"/>
      <c r="M100" s="468"/>
      <c r="N100" s="462"/>
      <c r="O100" s="462"/>
      <c r="P100" s="463"/>
      <c r="Q100" s="464"/>
      <c r="R100" s="346"/>
      <c r="S100" s="346"/>
      <c r="T100" s="346"/>
      <c r="U100" s="346"/>
      <c r="V100" s="346"/>
      <c r="W100" s="346"/>
      <c r="X100" s="346"/>
      <c r="Y100" s="346"/>
      <c r="Z100" s="346"/>
      <c r="AA100" s="346"/>
      <c r="AB100" s="346"/>
      <c r="AC100" s="346"/>
    </row>
    <row r="101" spans="1:29" ht="15" thickTop="1">
      <c r="A101" s="490"/>
      <c r="B101" s="446">
        <f>B36</f>
        <v>111</v>
      </c>
      <c r="C101" s="458"/>
      <c r="D101" s="458"/>
      <c r="E101" s="458"/>
      <c r="F101" s="458"/>
      <c r="G101" s="458"/>
      <c r="H101" s="459"/>
      <c r="I101" s="459"/>
      <c r="J101" s="459"/>
      <c r="K101" s="459"/>
      <c r="L101" s="460"/>
      <c r="M101" s="461"/>
      <c r="N101" s="439"/>
      <c r="O101" s="439"/>
      <c r="P101" s="440"/>
      <c r="Q101" s="406"/>
      <c r="R101" s="253"/>
      <c r="S101" s="253"/>
      <c r="T101" s="253"/>
      <c r="U101" s="253"/>
      <c r="V101" s="253"/>
      <c r="W101" s="253"/>
      <c r="X101" s="253"/>
      <c r="Y101" s="253"/>
      <c r="Z101" s="253"/>
      <c r="AA101" s="253"/>
      <c r="AB101" s="253"/>
      <c r="AC101" s="253"/>
    </row>
    <row r="102" spans="1:29" ht="15.75" thickBot="1">
      <c r="A102" s="441"/>
      <c r="B102" s="451"/>
      <c r="C102" s="456"/>
      <c r="D102" s="456"/>
      <c r="E102" s="456"/>
      <c r="F102" s="456"/>
      <c r="G102" s="456"/>
      <c r="H102" s="467"/>
      <c r="I102" s="467"/>
      <c r="J102" s="467"/>
      <c r="K102" s="467"/>
      <c r="L102" s="467"/>
      <c r="M102" s="468"/>
      <c r="N102" s="445"/>
      <c r="O102" s="445"/>
      <c r="P102" s="440"/>
      <c r="Q102" s="406"/>
      <c r="R102" s="253"/>
      <c r="S102" s="253"/>
      <c r="T102" s="253"/>
      <c r="U102" s="253"/>
      <c r="V102" s="253"/>
      <c r="W102" s="253"/>
      <c r="X102" s="253"/>
      <c r="Y102" s="253"/>
      <c r="Z102" s="253"/>
      <c r="AA102" s="253"/>
      <c r="AB102" s="253"/>
      <c r="AC102" s="253"/>
    </row>
    <row r="103" spans="1:29" ht="15" thickTop="1">
      <c r="N103" s="253"/>
      <c r="O103" s="253"/>
      <c r="P103" s="385"/>
      <c r="Q103" s="253"/>
      <c r="R103" s="253"/>
      <c r="S103" s="253"/>
      <c r="T103" s="253"/>
      <c r="U103" s="253"/>
      <c r="V103" s="253"/>
      <c r="W103" s="253"/>
      <c r="X103" s="253"/>
      <c r="Y103" s="253"/>
      <c r="Z103" s="253"/>
      <c r="AA103" s="253"/>
      <c r="AB103" s="253"/>
      <c r="AC103" s="253"/>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 type="noConversion"/>
  <conditionalFormatting sqref="E42">
    <cfRule type="expression" dxfId="13" priority="13" stopIfTrue="1">
      <formula>$F$42="超过30%"</formula>
    </cfRule>
  </conditionalFormatting>
  <conditionalFormatting sqref="E43">
    <cfRule type="expression" dxfId="12" priority="11" stopIfTrue="1">
      <formula>$F$43="超过20%"</formula>
    </cfRule>
  </conditionalFormatting>
  <conditionalFormatting sqref="E44">
    <cfRule type="expression" dxfId="11" priority="10" stopIfTrue="1">
      <formula>$F$44="超过30%"</formula>
    </cfRule>
  </conditionalFormatting>
  <conditionalFormatting sqref="F7:F36 H7:H36 J7:J36">
    <cfRule type="cellIs" dxfId="10" priority="1" operator="notEqual">
      <formula>100</formula>
    </cfRule>
  </conditionalFormatting>
  <conditionalFormatting sqref="F38">
    <cfRule type="expression" dxfId="9" priority="4">
      <formula>$D$38="简单平均"</formula>
    </cfRule>
  </conditionalFormatting>
  <conditionalFormatting sqref="F42:F44 H42:H44 J42:J44">
    <cfRule type="containsText" dxfId="8" priority="14" stopIfTrue="1" operator="containsText" text="超过">
      <formula>NOT(ISERROR(SEARCH("超过",F42)))</formula>
    </cfRule>
  </conditionalFormatting>
  <conditionalFormatting sqref="G42">
    <cfRule type="expression" dxfId="7" priority="9" stopIfTrue="1">
      <formula>$H$52+$H$42="超过30%"</formula>
    </cfRule>
  </conditionalFormatting>
  <conditionalFormatting sqref="G43">
    <cfRule type="expression" dxfId="6" priority="8" stopIfTrue="1">
      <formula>$H$43="超过20%"</formula>
    </cfRule>
  </conditionalFormatting>
  <conditionalFormatting sqref="G44">
    <cfRule type="expression" dxfId="5" priority="12" stopIfTrue="1">
      <formula>$H$54+$H$44="超过30%"</formula>
    </cfRule>
  </conditionalFormatting>
  <conditionalFormatting sqref="H38">
    <cfRule type="expression" dxfId="4" priority="3">
      <formula>$D$38="简单平均"</formula>
    </cfRule>
  </conditionalFormatting>
  <conditionalFormatting sqref="I42">
    <cfRule type="expression" dxfId="3" priority="7" stopIfTrue="1">
      <formula>$J$52+$J$42="超过30%"</formula>
    </cfRule>
  </conditionalFormatting>
  <conditionalFormatting sqref="I43">
    <cfRule type="expression" dxfId="2" priority="6" stopIfTrue="1">
      <formula>$J$53+$J$43="超过20%"</formula>
    </cfRule>
  </conditionalFormatting>
  <conditionalFormatting sqref="I44">
    <cfRule type="expression" dxfId="1" priority="5" stopIfTrue="1">
      <formula>$J$44="超过30%"</formula>
    </cfRule>
  </conditionalFormatting>
  <conditionalFormatting sqref="J38">
    <cfRule type="expression" dxfId="0" priority="2">
      <formula>$D$38="简单平均"</formula>
    </cfRule>
  </conditionalFormatting>
  <dataValidations count="20">
    <dataValidation type="list" allowBlank="1" showInputMessage="1" showErrorMessage="1" sqref="E1" xr:uid="{7DE4EE95-7AFD-4DBF-8E36-DAC4D33BFB72}">
      <formula1>"项目模式,单套模式"</formula1>
    </dataValidation>
    <dataValidation type="list" allowBlank="1" showInputMessage="1" showErrorMessage="1" sqref="D38" xr:uid="{971ECFF0-8F42-43C8-84B0-6593354737D4}">
      <formula1>"简单平均,加权平均"</formula1>
    </dataValidation>
    <dataValidation type="list" allowBlank="1" showInputMessage="1" showErrorMessage="1" sqref="F2" xr:uid="{9E0330D3-5F19-4E21-860E-7985FE501B1E}">
      <formula1>估价方法</formula1>
    </dataValidation>
    <dataValidation type="list" allowBlank="1" showInputMessage="1" showErrorMessage="1" sqref="C2" xr:uid="{CC6E5883-1951-48A5-8D1B-182A793F6EBE}">
      <formula1>"需扣减承租人权益,——"</formula1>
    </dataValidation>
    <dataValidation type="list" allowBlank="1" showInputMessage="1" showErrorMessage="1" sqref="F1" xr:uid="{82F93FF7-2A92-4E3F-8760-D6A91BE7451B}">
      <formula1>"售价,租金"</formula1>
    </dataValidation>
    <dataValidation type="list" allowBlank="1" showInputMessage="1" showErrorMessage="1" sqref="C19 E19 G19 I19" xr:uid="{B5192445-2404-4B8B-B38D-117E251F5032}">
      <formula1>基础设施水平</formula1>
    </dataValidation>
    <dataValidation type="list" allowBlank="1" showInputMessage="1" showErrorMessage="1" sqref="C21 G21 E21 I21" xr:uid="{3D7EA0F0-BB77-441C-9BF5-C86C96587718}">
      <formula1>环境</formula1>
    </dataValidation>
    <dataValidation type="list" allowBlank="1" showInputMessage="1" showErrorMessage="1" sqref="B37" xr:uid="{FE50BCCA-80FC-4815-9500-F59998744C70}">
      <formula1>"元/平方米,元/车位"</formula1>
    </dataValidation>
    <dataValidation type="list" allowBlank="1" showInputMessage="1" showErrorMessage="1" sqref="C28 E28 G28 I28" xr:uid="{02C4F75C-33D2-4F23-87DF-E2A13B929166}">
      <formula1>车位公共部分装修</formula1>
    </dataValidation>
    <dataValidation type="list" allowBlank="1" showInputMessage="1" showErrorMessage="1" sqref="I26 E26 G26" xr:uid="{7AE3E22A-09A3-45E6-960C-5FEAC509364B}">
      <formula1>车位配套类型</formula1>
    </dataValidation>
    <dataValidation type="list" allowBlank="1" showInputMessage="1" showErrorMessage="1" sqref="B1" xr:uid="{EED0EE5A-3F13-48DF-ADAF-F7CC5A7C4420}">
      <formula1>地类判定</formula1>
    </dataValidation>
    <dataValidation type="list" allowBlank="1" showInputMessage="1" showErrorMessage="1" sqref="C33 E33 G33 I33" xr:uid="{C8A65F55-F83F-4710-80E0-83E8E7DBFE17}">
      <formula1>是否直接入户</formula1>
    </dataValidation>
    <dataValidation type="list" allowBlank="1" showInputMessage="1" showErrorMessage="1" sqref="C32 E32 G32 I32" xr:uid="{B1C0FD72-0550-4ED5-8657-A2FD3EB0A784}">
      <formula1>车位类型</formula1>
    </dataValidation>
    <dataValidation type="list" allowBlank="1" showInputMessage="1" showErrorMessage="1" sqref="C30 E30 G30 I30" xr:uid="{AD8B3AF1-5844-4250-A68D-BB70B96043C0}">
      <formula1>车位物业等级</formula1>
    </dataValidation>
    <dataValidation type="list" allowBlank="1" showInputMessage="1" showErrorMessage="1" sqref="C22 E22 G22 I22" xr:uid="{05E08A53-9D96-42B9-A8CE-85B11D05003E}">
      <formula1>车位楼层</formula1>
    </dataValidation>
    <dataValidation type="list" allowBlank="1" showInputMessage="1" showErrorMessage="1" sqref="E9 G9 I9" xr:uid="{DE1196D3-D656-40B0-A7E6-BFECD75871A5}">
      <formula1>车位用途</formula1>
    </dataValidation>
    <dataValidation type="list" allowBlank="1" showInputMessage="1" showErrorMessage="1" sqref="C8 E8 G8 I8" xr:uid="{13828062-A428-45C3-92CB-4D4A06CF0073}">
      <formula1>车位交易情况</formula1>
    </dataValidation>
    <dataValidation type="list" allowBlank="1" showInputMessage="1" showErrorMessage="1" sqref="E15 G15 C15 I15" xr:uid="{2F625E5E-5769-47B1-B925-B68B98C95B2F}">
      <formula1>交通便捷度</formula1>
    </dataValidation>
    <dataValidation type="list" allowBlank="1" showInputMessage="1" showErrorMessage="1" sqref="E17 C17 G17 I17" xr:uid="{54411565-D4E6-4951-8170-6A152A06DA7C}">
      <formula1>公共配套设施</formula1>
    </dataValidation>
    <dataValidation type="list" allowBlank="1" showInputMessage="1" showErrorMessage="1" sqref="D1" xr:uid="{E528987F-31B6-495E-9D2D-66EB020256E7}">
      <formula1>项目类型</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578" t="s">
        <v>168</v>
      </c>
      <c r="B1" s="620">
        <v>44378.333831018521</v>
      </c>
      <c r="C1" s="578"/>
      <c r="D1" s="578"/>
      <c r="E1" s="578"/>
      <c r="F1" s="620">
        <v>44348.333831018521</v>
      </c>
      <c r="G1" s="578"/>
      <c r="H1" s="578"/>
      <c r="I1" s="578"/>
      <c r="J1" s="620">
        <v>44317.333831018521</v>
      </c>
      <c r="K1" s="578"/>
      <c r="L1" s="578"/>
      <c r="M1" s="578"/>
      <c r="N1" s="620">
        <v>44287.333831018521</v>
      </c>
      <c r="O1" s="578"/>
      <c r="P1" s="578"/>
      <c r="Q1" s="578"/>
      <c r="R1" s="620">
        <v>44256.333831018521</v>
      </c>
      <c r="S1" s="578"/>
      <c r="T1" s="578"/>
      <c r="U1" s="578"/>
      <c r="V1" s="620">
        <v>44228.333831018521</v>
      </c>
      <c r="W1" s="578"/>
      <c r="X1" s="578"/>
      <c r="Y1" s="578"/>
      <c r="Z1" s="620">
        <v>44197.333831018521</v>
      </c>
      <c r="AA1" s="578"/>
      <c r="AB1" s="578"/>
      <c r="AC1" s="578"/>
      <c r="AD1" s="620">
        <v>44166.333831018521</v>
      </c>
      <c r="AE1" s="578"/>
      <c r="AF1" s="578"/>
      <c r="AG1" s="578"/>
      <c r="AH1" s="620">
        <v>44136.333831018521</v>
      </c>
      <c r="AI1" s="578"/>
      <c r="AJ1" s="578"/>
      <c r="AK1" s="578"/>
      <c r="AL1" s="620">
        <v>44105.333831018521</v>
      </c>
      <c r="AM1" s="578"/>
      <c r="AN1" s="578"/>
      <c r="AO1" s="578"/>
      <c r="AP1" s="620">
        <v>44075.333831018521</v>
      </c>
      <c r="AQ1" s="578"/>
      <c r="AR1" s="578"/>
      <c r="AS1" s="578"/>
      <c r="AT1" s="620">
        <v>44044.333831018521</v>
      </c>
      <c r="AU1" s="578"/>
      <c r="AV1" s="578"/>
      <c r="AW1" s="578"/>
      <c r="AX1" s="620">
        <v>44013.333831018521</v>
      </c>
      <c r="AY1" s="578"/>
      <c r="AZ1" s="578"/>
      <c r="BA1" s="578"/>
      <c r="BB1" s="620">
        <v>43983.333831018521</v>
      </c>
      <c r="BC1" s="578"/>
      <c r="BD1" s="578"/>
      <c r="BE1" s="578"/>
    </row>
    <row r="2" spans="1:58">
      <c r="A2" s="578"/>
      <c r="B2" t="s">
        <v>169</v>
      </c>
      <c r="C2" t="s">
        <v>170</v>
      </c>
      <c r="D2" t="s">
        <v>171</v>
      </c>
      <c r="E2" t="s">
        <v>172</v>
      </c>
      <c r="F2" t="s">
        <v>169</v>
      </c>
      <c r="G2" t="s">
        <v>170</v>
      </c>
      <c r="H2" t="s">
        <v>171</v>
      </c>
      <c r="I2" t="s">
        <v>172</v>
      </c>
      <c r="J2" t="s">
        <v>169</v>
      </c>
      <c r="K2" t="s">
        <v>170</v>
      </c>
      <c r="L2" t="s">
        <v>171</v>
      </c>
      <c r="M2" t="s">
        <v>172</v>
      </c>
      <c r="N2" t="s">
        <v>169</v>
      </c>
      <c r="O2" t="s">
        <v>170</v>
      </c>
      <c r="P2" t="s">
        <v>171</v>
      </c>
      <c r="Q2" t="s">
        <v>172</v>
      </c>
      <c r="R2" t="s">
        <v>169</v>
      </c>
      <c r="S2" t="s">
        <v>170</v>
      </c>
      <c r="T2" t="s">
        <v>171</v>
      </c>
      <c r="U2" t="s">
        <v>172</v>
      </c>
      <c r="V2" t="s">
        <v>169</v>
      </c>
      <c r="W2" t="s">
        <v>170</v>
      </c>
      <c r="X2" t="s">
        <v>171</v>
      </c>
      <c r="Y2" t="s">
        <v>172</v>
      </c>
      <c r="Z2" t="s">
        <v>169</v>
      </c>
      <c r="AA2" t="s">
        <v>170</v>
      </c>
      <c r="AB2" t="s">
        <v>171</v>
      </c>
      <c r="AC2" t="s">
        <v>172</v>
      </c>
      <c r="AD2" t="s">
        <v>169</v>
      </c>
      <c r="AE2" t="s">
        <v>170</v>
      </c>
      <c r="AF2" t="s">
        <v>171</v>
      </c>
      <c r="AG2" t="s">
        <v>172</v>
      </c>
      <c r="AH2" t="s">
        <v>169</v>
      </c>
      <c r="AI2" t="s">
        <v>170</v>
      </c>
      <c r="AJ2" t="s">
        <v>171</v>
      </c>
      <c r="AK2" t="s">
        <v>172</v>
      </c>
      <c r="AL2" t="s">
        <v>169</v>
      </c>
      <c r="AM2" t="s">
        <v>170</v>
      </c>
      <c r="AN2" t="s">
        <v>171</v>
      </c>
      <c r="AO2" t="s">
        <v>172</v>
      </c>
      <c r="AP2" t="s">
        <v>169</v>
      </c>
      <c r="AQ2" t="s">
        <v>170</v>
      </c>
      <c r="AR2" t="s">
        <v>171</v>
      </c>
      <c r="AS2" t="s">
        <v>172</v>
      </c>
      <c r="AT2" t="s">
        <v>169</v>
      </c>
      <c r="AU2" t="s">
        <v>170</v>
      </c>
      <c r="AV2" t="s">
        <v>171</v>
      </c>
      <c r="AW2" t="s">
        <v>172</v>
      </c>
      <c r="AX2" t="s">
        <v>169</v>
      </c>
      <c r="AY2" t="s">
        <v>170</v>
      </c>
      <c r="AZ2" t="s">
        <v>171</v>
      </c>
      <c r="BA2" t="s">
        <v>172</v>
      </c>
      <c r="BB2" t="s">
        <v>169</v>
      </c>
      <c r="BC2" t="s">
        <v>170</v>
      </c>
      <c r="BD2" t="s">
        <v>171</v>
      </c>
      <c r="BE2" t="s">
        <v>172</v>
      </c>
    </row>
    <row r="3" spans="1:58">
      <c r="A3" t="s">
        <v>617</v>
      </c>
      <c r="B3">
        <v>86</v>
      </c>
      <c r="C3">
        <v>31333</v>
      </c>
      <c r="D3">
        <v>47940</v>
      </c>
      <c r="E3" t="s">
        <v>581</v>
      </c>
      <c r="F3" t="s">
        <v>175</v>
      </c>
      <c r="G3" t="s">
        <v>175</v>
      </c>
      <c r="H3" t="s">
        <v>175</v>
      </c>
      <c r="I3" t="s">
        <v>175</v>
      </c>
      <c r="J3">
        <v>70.02</v>
      </c>
      <c r="K3">
        <v>30118</v>
      </c>
      <c r="L3">
        <v>45181</v>
      </c>
      <c r="M3" t="s">
        <v>523</v>
      </c>
      <c r="N3">
        <v>68.91</v>
      </c>
      <c r="O3">
        <v>30199</v>
      </c>
      <c r="P3">
        <v>42816</v>
      </c>
      <c r="Q3" t="s">
        <v>618</v>
      </c>
      <c r="R3">
        <v>61.03</v>
      </c>
      <c r="S3">
        <v>27952</v>
      </c>
      <c r="T3">
        <v>46853</v>
      </c>
      <c r="U3" t="s">
        <v>413</v>
      </c>
      <c r="V3">
        <v>61.28</v>
      </c>
      <c r="W3">
        <v>28453</v>
      </c>
      <c r="X3">
        <v>40816</v>
      </c>
      <c r="Y3" t="s">
        <v>444</v>
      </c>
      <c r="Z3">
        <v>63.7</v>
      </c>
      <c r="AA3">
        <v>29399</v>
      </c>
      <c r="AB3">
        <v>40610</v>
      </c>
      <c r="AC3" t="s">
        <v>619</v>
      </c>
      <c r="AD3">
        <v>64.77</v>
      </c>
      <c r="AE3">
        <v>29624</v>
      </c>
      <c r="AF3">
        <v>40618</v>
      </c>
      <c r="AG3" t="s">
        <v>590</v>
      </c>
      <c r="AH3">
        <v>66.8</v>
      </c>
      <c r="AI3">
        <v>30577</v>
      </c>
      <c r="AJ3">
        <v>40058</v>
      </c>
      <c r="AK3" t="s">
        <v>469</v>
      </c>
      <c r="AL3">
        <v>66.13</v>
      </c>
      <c r="AM3">
        <v>30012</v>
      </c>
      <c r="AN3">
        <v>39503</v>
      </c>
      <c r="AO3" t="s">
        <v>510</v>
      </c>
      <c r="AP3">
        <v>58.14</v>
      </c>
      <c r="AQ3">
        <v>27103</v>
      </c>
      <c r="AR3">
        <v>40064</v>
      </c>
      <c r="AS3" t="s">
        <v>585</v>
      </c>
      <c r="AT3">
        <v>63.18</v>
      </c>
      <c r="AU3">
        <v>29430</v>
      </c>
      <c r="AV3">
        <v>39317</v>
      </c>
      <c r="AW3" t="s">
        <v>620</v>
      </c>
    </row>
    <row r="4" spans="1:58">
      <c r="A4" t="s">
        <v>491</v>
      </c>
      <c r="B4">
        <v>56.72</v>
      </c>
      <c r="C4">
        <v>23333</v>
      </c>
      <c r="D4">
        <v>38897</v>
      </c>
      <c r="E4" t="s">
        <v>202</v>
      </c>
      <c r="F4">
        <v>57.91</v>
      </c>
      <c r="G4">
        <v>23574</v>
      </c>
      <c r="H4">
        <v>39143</v>
      </c>
      <c r="I4" t="s">
        <v>490</v>
      </c>
      <c r="J4">
        <v>58.26</v>
      </c>
      <c r="K4">
        <v>23522</v>
      </c>
      <c r="L4">
        <v>39534</v>
      </c>
      <c r="M4" t="s">
        <v>492</v>
      </c>
      <c r="N4">
        <v>60.11</v>
      </c>
      <c r="O4">
        <v>24589</v>
      </c>
      <c r="P4">
        <v>38529</v>
      </c>
      <c r="Q4" t="s">
        <v>278</v>
      </c>
      <c r="R4">
        <v>52.59</v>
      </c>
      <c r="S4">
        <v>21721</v>
      </c>
      <c r="T4">
        <v>38136</v>
      </c>
      <c r="U4" t="s">
        <v>174</v>
      </c>
      <c r="V4">
        <v>48.92</v>
      </c>
      <c r="W4">
        <v>20486</v>
      </c>
      <c r="X4">
        <v>37431</v>
      </c>
      <c r="Y4" t="s">
        <v>317</v>
      </c>
      <c r="Z4">
        <v>51.18</v>
      </c>
      <c r="AA4">
        <v>20892</v>
      </c>
      <c r="AB4">
        <v>37614</v>
      </c>
      <c r="AC4" t="s">
        <v>305</v>
      </c>
      <c r="AD4">
        <v>53.04</v>
      </c>
      <c r="AE4">
        <v>21283</v>
      </c>
      <c r="AF4">
        <v>37699</v>
      </c>
      <c r="AG4" t="s">
        <v>493</v>
      </c>
      <c r="AH4">
        <v>54.4</v>
      </c>
      <c r="AI4">
        <v>21500</v>
      </c>
      <c r="AJ4">
        <v>37228</v>
      </c>
      <c r="AK4" t="s">
        <v>400</v>
      </c>
      <c r="AL4">
        <v>56.54</v>
      </c>
      <c r="AM4">
        <v>20890</v>
      </c>
      <c r="AN4">
        <v>36959</v>
      </c>
      <c r="AO4" t="s">
        <v>459</v>
      </c>
      <c r="AP4">
        <v>52.44</v>
      </c>
      <c r="AQ4">
        <v>19858</v>
      </c>
      <c r="AR4">
        <v>36267</v>
      </c>
      <c r="AS4" t="s">
        <v>276</v>
      </c>
      <c r="AT4">
        <v>51.4</v>
      </c>
      <c r="AU4">
        <v>19847</v>
      </c>
      <c r="AV4">
        <v>36075</v>
      </c>
      <c r="AW4" t="s">
        <v>274</v>
      </c>
    </row>
    <row r="5" spans="1:58">
      <c r="A5" t="s">
        <v>545</v>
      </c>
      <c r="B5">
        <v>64.34</v>
      </c>
      <c r="C5">
        <v>19483</v>
      </c>
      <c r="D5">
        <v>43177</v>
      </c>
      <c r="E5" t="s">
        <v>546</v>
      </c>
      <c r="F5">
        <v>60.46</v>
      </c>
      <c r="G5">
        <v>20845</v>
      </c>
      <c r="H5">
        <v>43393</v>
      </c>
      <c r="I5" t="s">
        <v>363</v>
      </c>
      <c r="J5">
        <v>62.15</v>
      </c>
      <c r="K5">
        <v>21611</v>
      </c>
      <c r="L5">
        <v>43430</v>
      </c>
      <c r="M5" t="s">
        <v>526</v>
      </c>
      <c r="N5">
        <v>61.03</v>
      </c>
      <c r="O5">
        <v>21148</v>
      </c>
      <c r="P5">
        <v>42025</v>
      </c>
      <c r="Q5" t="s">
        <v>445</v>
      </c>
      <c r="R5">
        <v>58.5</v>
      </c>
      <c r="S5">
        <v>19827</v>
      </c>
      <c r="T5">
        <v>43065</v>
      </c>
      <c r="U5" t="s">
        <v>288</v>
      </c>
      <c r="V5">
        <v>54.29</v>
      </c>
      <c r="W5">
        <v>19618</v>
      </c>
      <c r="X5">
        <v>42242</v>
      </c>
      <c r="Y5" t="s">
        <v>325</v>
      </c>
      <c r="Z5">
        <v>56.25</v>
      </c>
      <c r="AA5">
        <v>19733</v>
      </c>
      <c r="AB5">
        <v>41242</v>
      </c>
      <c r="AC5" t="s">
        <v>372</v>
      </c>
      <c r="AD5">
        <v>56.54</v>
      </c>
      <c r="AE5">
        <v>19692</v>
      </c>
      <c r="AF5">
        <v>40526</v>
      </c>
      <c r="AG5" t="s">
        <v>180</v>
      </c>
      <c r="AH5">
        <v>53.8</v>
      </c>
      <c r="AI5">
        <v>18163</v>
      </c>
      <c r="AJ5">
        <v>40890</v>
      </c>
      <c r="AK5" t="s">
        <v>179</v>
      </c>
      <c r="AL5">
        <v>59.03</v>
      </c>
      <c r="AM5">
        <v>19013</v>
      </c>
      <c r="AN5">
        <v>39149</v>
      </c>
      <c r="AO5" t="s">
        <v>199</v>
      </c>
      <c r="AP5">
        <v>59.32</v>
      </c>
      <c r="AQ5">
        <v>19347</v>
      </c>
      <c r="AR5">
        <v>39244</v>
      </c>
      <c r="AS5" t="s">
        <v>228</v>
      </c>
      <c r="AT5">
        <v>57.46</v>
      </c>
      <c r="AU5">
        <v>19741</v>
      </c>
      <c r="AV5">
        <v>39207</v>
      </c>
      <c r="AW5" t="s">
        <v>303</v>
      </c>
    </row>
    <row r="6" spans="1:58" s="67" customFormat="1">
      <c r="A6" s="67" t="s">
        <v>166</v>
      </c>
      <c r="B6" s="67">
        <v>57.5</v>
      </c>
      <c r="C6" s="67">
        <v>11350</v>
      </c>
      <c r="D6" s="67">
        <v>45020</v>
      </c>
      <c r="E6" s="67" t="s">
        <v>414</v>
      </c>
      <c r="F6" s="67">
        <v>55.41</v>
      </c>
      <c r="G6" s="67">
        <v>10004</v>
      </c>
      <c r="H6" s="67">
        <v>38579</v>
      </c>
      <c r="I6" s="67" t="s">
        <v>478</v>
      </c>
      <c r="J6" s="67">
        <v>59.54</v>
      </c>
      <c r="K6" s="67">
        <v>10705</v>
      </c>
      <c r="L6" s="67">
        <v>39715</v>
      </c>
      <c r="M6" s="67" t="s">
        <v>371</v>
      </c>
      <c r="N6" s="67">
        <v>57.22</v>
      </c>
      <c r="O6" s="67">
        <v>11131</v>
      </c>
      <c r="P6" s="67">
        <v>36388</v>
      </c>
      <c r="Q6" s="67" t="s">
        <v>332</v>
      </c>
      <c r="R6" s="67">
        <v>48.39</v>
      </c>
      <c r="S6" s="67">
        <v>13165</v>
      </c>
      <c r="T6" s="67">
        <v>36159</v>
      </c>
      <c r="U6" s="67" t="s">
        <v>476</v>
      </c>
      <c r="V6" s="67">
        <v>45.18</v>
      </c>
      <c r="W6" s="67">
        <v>12200</v>
      </c>
      <c r="X6" s="67">
        <v>34923</v>
      </c>
      <c r="Y6" s="67" t="s">
        <v>382</v>
      </c>
      <c r="Z6" s="67">
        <v>43.48</v>
      </c>
      <c r="AA6" s="67">
        <v>10935</v>
      </c>
      <c r="AB6" s="67">
        <v>34577</v>
      </c>
      <c r="AC6" s="67" t="s">
        <v>328</v>
      </c>
      <c r="AD6" s="67">
        <v>45.8</v>
      </c>
      <c r="AE6" s="67">
        <v>11182</v>
      </c>
      <c r="AF6" s="67">
        <v>37534</v>
      </c>
      <c r="AG6" s="67" t="s">
        <v>355</v>
      </c>
      <c r="AH6" s="67">
        <v>46.67</v>
      </c>
      <c r="AI6" s="67">
        <v>11732</v>
      </c>
      <c r="AJ6" s="67">
        <v>37604</v>
      </c>
      <c r="AK6" s="67" t="s">
        <v>495</v>
      </c>
      <c r="AL6" s="67">
        <v>44.24</v>
      </c>
      <c r="AM6" s="67">
        <v>11484</v>
      </c>
      <c r="AN6" s="67">
        <v>57934</v>
      </c>
      <c r="AO6" s="67" t="s">
        <v>514</v>
      </c>
      <c r="AP6" s="67">
        <v>45.4</v>
      </c>
      <c r="AQ6" s="67">
        <v>11407</v>
      </c>
      <c r="AR6" s="67">
        <v>54801</v>
      </c>
      <c r="AS6" s="67" t="s">
        <v>515</v>
      </c>
      <c r="AT6" s="67">
        <v>48.14</v>
      </c>
      <c r="AU6" s="67">
        <v>13019</v>
      </c>
      <c r="AV6" s="67">
        <v>46944</v>
      </c>
      <c r="AW6" s="67" t="s">
        <v>516</v>
      </c>
      <c r="AX6">
        <v>50.61</v>
      </c>
      <c r="AY6">
        <v>13108</v>
      </c>
      <c r="AZ6">
        <v>46037</v>
      </c>
      <c r="BA6" t="s">
        <v>653</v>
      </c>
      <c r="BB6">
        <v>49.6</v>
      </c>
      <c r="BC6">
        <v>13694</v>
      </c>
      <c r="BD6">
        <v>46787</v>
      </c>
      <c r="BE6" t="s">
        <v>654</v>
      </c>
      <c r="BF6"/>
    </row>
    <row r="7" spans="1:58" s="67" customFormat="1">
      <c r="A7" s="67" t="s">
        <v>652</v>
      </c>
      <c r="B7" s="67">
        <v>55.9</v>
      </c>
      <c r="C7" s="67">
        <v>7574</v>
      </c>
      <c r="D7" s="67">
        <v>43078</v>
      </c>
      <c r="E7" s="67" t="s">
        <v>267</v>
      </c>
      <c r="F7" s="67">
        <v>56.78</v>
      </c>
      <c r="G7" s="67">
        <v>8162</v>
      </c>
      <c r="H7" s="67">
        <v>42579</v>
      </c>
      <c r="I7" s="67" t="s">
        <v>351</v>
      </c>
      <c r="J7" s="67">
        <v>56.68</v>
      </c>
      <c r="K7" s="67">
        <v>7641</v>
      </c>
      <c r="L7" s="67">
        <v>42271</v>
      </c>
      <c r="M7" s="67" t="s">
        <v>290</v>
      </c>
      <c r="N7" s="67">
        <v>56.27</v>
      </c>
      <c r="O7" s="67">
        <v>7251</v>
      </c>
      <c r="P7" s="67">
        <v>41930</v>
      </c>
      <c r="Q7" s="67" t="s">
        <v>290</v>
      </c>
      <c r="R7" s="67">
        <v>53.46</v>
      </c>
      <c r="S7" s="67">
        <v>7271</v>
      </c>
      <c r="T7" s="67">
        <v>41839</v>
      </c>
      <c r="U7" s="67" t="s">
        <v>414</v>
      </c>
      <c r="V7" s="67">
        <v>52.56</v>
      </c>
      <c r="W7" s="67">
        <v>7777</v>
      </c>
      <c r="X7" s="67">
        <v>41593</v>
      </c>
      <c r="Y7" s="67" t="s">
        <v>359</v>
      </c>
      <c r="Z7" s="67">
        <v>52.16</v>
      </c>
      <c r="AA7" s="67">
        <v>7450</v>
      </c>
      <c r="AB7" s="67">
        <v>41658</v>
      </c>
      <c r="AC7" s="67" t="s">
        <v>463</v>
      </c>
      <c r="AD7" s="67">
        <v>52.4</v>
      </c>
      <c r="AE7" s="67">
        <v>7620</v>
      </c>
      <c r="AF7" s="67">
        <v>41479</v>
      </c>
      <c r="AG7" s="67" t="s">
        <v>359</v>
      </c>
      <c r="AH7" s="67">
        <v>54.93</v>
      </c>
      <c r="AI7" s="67">
        <v>7723</v>
      </c>
      <c r="AJ7" s="67">
        <v>41541</v>
      </c>
      <c r="AK7" s="67" t="s">
        <v>353</v>
      </c>
      <c r="AL7" s="67">
        <v>57.5</v>
      </c>
      <c r="AM7" s="67">
        <v>7955</v>
      </c>
      <c r="AN7" s="67">
        <v>41557</v>
      </c>
      <c r="AO7" s="67" t="s">
        <v>381</v>
      </c>
      <c r="AP7" s="67">
        <v>55.74</v>
      </c>
      <c r="AQ7" s="67">
        <v>7945</v>
      </c>
      <c r="AR7" s="67">
        <v>41814</v>
      </c>
      <c r="AS7" s="67" t="s">
        <v>311</v>
      </c>
      <c r="AT7" s="67">
        <v>53.77</v>
      </c>
      <c r="AU7" s="67">
        <v>7153</v>
      </c>
      <c r="AV7" s="67">
        <v>41475</v>
      </c>
      <c r="AW7" s="67" t="s">
        <v>352</v>
      </c>
      <c r="AX7">
        <v>53.46</v>
      </c>
      <c r="AY7">
        <v>6808</v>
      </c>
      <c r="AZ7">
        <v>40798</v>
      </c>
      <c r="BA7" t="s">
        <v>327</v>
      </c>
      <c r="BB7">
        <v>54.56</v>
      </c>
      <c r="BC7">
        <v>7368</v>
      </c>
      <c r="BD7">
        <v>40672</v>
      </c>
      <c r="BE7" t="s">
        <v>290</v>
      </c>
    </row>
    <row r="8" spans="1:58">
      <c r="A8" t="s">
        <v>301</v>
      </c>
      <c r="B8">
        <v>46.42</v>
      </c>
      <c r="C8">
        <v>4939</v>
      </c>
      <c r="D8">
        <v>33070</v>
      </c>
      <c r="E8" t="s">
        <v>222</v>
      </c>
      <c r="F8">
        <v>42.73</v>
      </c>
      <c r="G8">
        <v>4760</v>
      </c>
      <c r="H8">
        <v>32925</v>
      </c>
      <c r="I8" t="s">
        <v>267</v>
      </c>
      <c r="J8">
        <v>41.42</v>
      </c>
      <c r="K8">
        <v>4171</v>
      </c>
      <c r="L8">
        <v>33128</v>
      </c>
      <c r="M8" t="s">
        <v>233</v>
      </c>
      <c r="N8">
        <v>41.21</v>
      </c>
      <c r="O8">
        <v>3520</v>
      </c>
      <c r="P8">
        <v>33005</v>
      </c>
      <c r="Q8" t="s">
        <v>302</v>
      </c>
      <c r="R8">
        <v>47.85</v>
      </c>
      <c r="S8">
        <v>3236</v>
      </c>
      <c r="T8">
        <v>32676</v>
      </c>
      <c r="U8" t="s">
        <v>303</v>
      </c>
      <c r="V8">
        <v>40.58</v>
      </c>
      <c r="W8">
        <v>3276</v>
      </c>
      <c r="X8">
        <v>34885</v>
      </c>
      <c r="Y8" t="s">
        <v>304</v>
      </c>
      <c r="Z8" t="s">
        <v>175</v>
      </c>
      <c r="AA8" t="s">
        <v>175</v>
      </c>
      <c r="AB8" t="s">
        <v>175</v>
      </c>
      <c r="AC8" t="s">
        <v>175</v>
      </c>
      <c r="AD8">
        <v>39.93</v>
      </c>
      <c r="AE8">
        <v>4189</v>
      </c>
      <c r="AF8">
        <v>31374</v>
      </c>
      <c r="AG8" t="s">
        <v>194</v>
      </c>
      <c r="AH8">
        <v>40.49</v>
      </c>
      <c r="AI8">
        <v>4137</v>
      </c>
      <c r="AJ8">
        <v>29754</v>
      </c>
      <c r="AK8" t="s">
        <v>305</v>
      </c>
      <c r="AL8">
        <v>40.92</v>
      </c>
      <c r="AM8">
        <v>3533</v>
      </c>
      <c r="AN8">
        <v>29381</v>
      </c>
      <c r="AO8" t="s">
        <v>306</v>
      </c>
      <c r="AP8">
        <v>44.21</v>
      </c>
      <c r="AQ8">
        <v>4244</v>
      </c>
      <c r="AR8">
        <v>30375</v>
      </c>
      <c r="AS8" t="s">
        <v>307</v>
      </c>
      <c r="AT8">
        <v>56.91</v>
      </c>
      <c r="AU8">
        <v>4767</v>
      </c>
      <c r="AV8">
        <v>31684</v>
      </c>
      <c r="AW8" t="s">
        <v>308</v>
      </c>
    </row>
    <row r="9" spans="1:58" s="67" customFormat="1">
      <c r="A9" s="67" t="s">
        <v>167</v>
      </c>
      <c r="B9" s="67">
        <v>43.85</v>
      </c>
      <c r="C9" s="67">
        <v>4429</v>
      </c>
      <c r="D9" s="67">
        <v>33393</v>
      </c>
      <c r="E9" s="67" t="s">
        <v>220</v>
      </c>
      <c r="F9" s="67">
        <v>42.73</v>
      </c>
      <c r="G9" s="67">
        <v>4935</v>
      </c>
      <c r="H9" s="67">
        <v>31680</v>
      </c>
      <c r="I9" s="67" t="s">
        <v>221</v>
      </c>
      <c r="J9" s="67">
        <v>44.99</v>
      </c>
      <c r="K9" s="67">
        <v>4510</v>
      </c>
      <c r="L9" s="67">
        <v>32052</v>
      </c>
      <c r="M9" s="67" t="s">
        <v>222</v>
      </c>
      <c r="N9" s="67">
        <v>43.91</v>
      </c>
      <c r="O9" s="67">
        <v>4266</v>
      </c>
      <c r="P9" s="67">
        <v>31119</v>
      </c>
      <c r="Q9" s="67" t="s">
        <v>223</v>
      </c>
      <c r="R9" s="67">
        <v>41.05</v>
      </c>
      <c r="S9" s="67">
        <v>4941</v>
      </c>
      <c r="T9" s="67">
        <v>30019</v>
      </c>
      <c r="U9" s="67" t="s">
        <v>224</v>
      </c>
      <c r="V9" s="67">
        <v>40.729999999999997</v>
      </c>
      <c r="W9" s="67">
        <v>4815</v>
      </c>
      <c r="X9" s="67">
        <v>29449</v>
      </c>
      <c r="Y9" s="67" t="s">
        <v>196</v>
      </c>
      <c r="Z9" s="67">
        <v>40.65</v>
      </c>
      <c r="AA9" s="67">
        <v>5175</v>
      </c>
      <c r="AB9" s="67">
        <v>30578</v>
      </c>
      <c r="AC9" s="67" t="s">
        <v>225</v>
      </c>
      <c r="AD9" s="67">
        <v>41.84</v>
      </c>
      <c r="AE9" s="67">
        <v>5587</v>
      </c>
      <c r="AF9" s="67">
        <v>30252</v>
      </c>
      <c r="AG9" s="67" t="s">
        <v>196</v>
      </c>
      <c r="AH9" s="67">
        <v>41.41</v>
      </c>
      <c r="AI9" s="67">
        <v>4870</v>
      </c>
      <c r="AJ9" s="67">
        <v>29941</v>
      </c>
      <c r="AK9" s="67" t="s">
        <v>196</v>
      </c>
      <c r="AL9" s="67">
        <v>39.299999999999997</v>
      </c>
      <c r="AM9" s="67">
        <v>5182</v>
      </c>
      <c r="AN9" s="67">
        <v>29775</v>
      </c>
      <c r="AO9" s="67" t="s">
        <v>226</v>
      </c>
      <c r="AP9" s="67">
        <v>41.23</v>
      </c>
      <c r="AQ9" s="67">
        <v>4915</v>
      </c>
      <c r="AR9" s="67">
        <v>29761</v>
      </c>
      <c r="AS9" s="67" t="s">
        <v>227</v>
      </c>
      <c r="AT9" s="67">
        <v>41.63</v>
      </c>
      <c r="AU9" s="67">
        <v>5060</v>
      </c>
      <c r="AV9" s="67">
        <v>27546</v>
      </c>
      <c r="AW9" s="67" t="s">
        <v>228</v>
      </c>
      <c r="AX9">
        <v>41.17</v>
      </c>
      <c r="AY9">
        <v>4782</v>
      </c>
      <c r="AZ9">
        <v>27560</v>
      </c>
      <c r="BA9" t="s">
        <v>273</v>
      </c>
      <c r="BB9">
        <v>41.45</v>
      </c>
      <c r="BC9">
        <v>4674</v>
      </c>
      <c r="BD9">
        <v>26815</v>
      </c>
      <c r="BE9" t="s">
        <v>472</v>
      </c>
    </row>
    <row r="10" spans="1:58" s="67" customFormat="1">
      <c r="A10" s="67" t="s">
        <v>165</v>
      </c>
      <c r="B10" s="67">
        <v>45.24</v>
      </c>
      <c r="C10" s="67">
        <v>3871</v>
      </c>
      <c r="D10" s="67">
        <v>30741</v>
      </c>
      <c r="E10" s="67" t="s">
        <v>272</v>
      </c>
      <c r="F10" s="67">
        <v>45.62</v>
      </c>
      <c r="G10" s="67">
        <v>3540</v>
      </c>
      <c r="H10" s="67">
        <v>30546</v>
      </c>
      <c r="I10" s="67" t="s">
        <v>273</v>
      </c>
      <c r="J10" s="67">
        <v>43.5</v>
      </c>
      <c r="K10" s="67">
        <v>3462</v>
      </c>
      <c r="L10" s="67">
        <v>30524</v>
      </c>
      <c r="M10" s="67" t="s">
        <v>274</v>
      </c>
      <c r="N10" s="67">
        <v>43.27</v>
      </c>
      <c r="O10" s="67">
        <v>3295</v>
      </c>
      <c r="P10" s="67">
        <v>30426</v>
      </c>
      <c r="Q10" s="67" t="s">
        <v>275</v>
      </c>
      <c r="R10" s="67">
        <v>41.99</v>
      </c>
      <c r="S10" s="67">
        <v>3321</v>
      </c>
      <c r="T10" s="67">
        <v>29047</v>
      </c>
      <c r="U10" s="67" t="s">
        <v>276</v>
      </c>
      <c r="V10" s="67">
        <v>40.94</v>
      </c>
      <c r="W10" s="67">
        <v>3341</v>
      </c>
      <c r="X10" s="67">
        <v>28354</v>
      </c>
      <c r="Y10" s="67" t="s">
        <v>277</v>
      </c>
      <c r="Z10" s="67">
        <v>42.1</v>
      </c>
      <c r="AA10" s="67">
        <v>3137</v>
      </c>
      <c r="AB10" s="67">
        <v>26961</v>
      </c>
      <c r="AC10" s="67" t="s">
        <v>278</v>
      </c>
      <c r="AD10" s="67">
        <v>41.41</v>
      </c>
      <c r="AE10" s="67">
        <v>3104</v>
      </c>
      <c r="AF10" s="67">
        <v>28226</v>
      </c>
      <c r="AG10" s="67" t="s">
        <v>279</v>
      </c>
      <c r="AH10" s="67">
        <v>40.909999999999997</v>
      </c>
      <c r="AI10" s="67">
        <v>2930</v>
      </c>
      <c r="AJ10" s="67">
        <v>26182</v>
      </c>
      <c r="AK10" s="67" t="s">
        <v>280</v>
      </c>
      <c r="AL10" s="67">
        <v>41.89</v>
      </c>
      <c r="AM10" s="67">
        <v>3120</v>
      </c>
      <c r="AN10" s="67">
        <v>27345</v>
      </c>
      <c r="AO10" s="67" t="s">
        <v>281</v>
      </c>
      <c r="AP10" s="67">
        <v>43.17</v>
      </c>
      <c r="AQ10" s="67">
        <v>3202</v>
      </c>
      <c r="AR10" s="67">
        <v>27684</v>
      </c>
      <c r="AS10" s="67" t="s">
        <v>282</v>
      </c>
      <c r="AT10" s="67">
        <v>42.61</v>
      </c>
      <c r="AU10" s="67">
        <v>3480</v>
      </c>
      <c r="AV10" s="67">
        <v>27295</v>
      </c>
      <c r="AW10" s="67" t="s">
        <v>278</v>
      </c>
      <c r="AX10">
        <v>41.46</v>
      </c>
      <c r="AY10">
        <v>3299</v>
      </c>
      <c r="AZ10">
        <v>25858</v>
      </c>
      <c r="BA10" t="s">
        <v>608</v>
      </c>
      <c r="BB10">
        <v>42.15</v>
      </c>
      <c r="BC10">
        <v>3382</v>
      </c>
      <c r="BD10">
        <v>26875</v>
      </c>
      <c r="BE10" t="s">
        <v>619</v>
      </c>
    </row>
    <row r="11" spans="1:58">
      <c r="A11" t="s">
        <v>185</v>
      </c>
      <c r="B11">
        <v>40.46</v>
      </c>
      <c r="C11">
        <v>3859</v>
      </c>
      <c r="D11">
        <v>35509</v>
      </c>
      <c r="E11" t="s">
        <v>186</v>
      </c>
      <c r="F11">
        <v>41.08</v>
      </c>
      <c r="G11">
        <v>3359</v>
      </c>
      <c r="H11">
        <v>35643</v>
      </c>
      <c r="I11" t="s">
        <v>187</v>
      </c>
      <c r="J11">
        <v>41.75</v>
      </c>
      <c r="K11">
        <v>3354</v>
      </c>
      <c r="L11">
        <v>35946</v>
      </c>
      <c r="M11" t="s">
        <v>188</v>
      </c>
      <c r="N11">
        <v>40.25</v>
      </c>
      <c r="O11">
        <v>3657</v>
      </c>
      <c r="P11">
        <v>36151</v>
      </c>
      <c r="Q11" t="s">
        <v>189</v>
      </c>
      <c r="R11">
        <v>40.520000000000003</v>
      </c>
      <c r="S11">
        <v>3813</v>
      </c>
      <c r="T11">
        <v>33693</v>
      </c>
      <c r="U11" t="s">
        <v>190</v>
      </c>
      <c r="V11">
        <v>40.26</v>
      </c>
      <c r="W11">
        <v>3883</v>
      </c>
      <c r="X11">
        <v>33622</v>
      </c>
      <c r="Y11" t="s">
        <v>191</v>
      </c>
      <c r="Z11">
        <v>41.1</v>
      </c>
      <c r="AA11">
        <v>3579</v>
      </c>
      <c r="AB11">
        <v>33289</v>
      </c>
      <c r="AC11" t="s">
        <v>192</v>
      </c>
      <c r="AD11">
        <v>39.979999999999997</v>
      </c>
      <c r="AE11">
        <v>3464</v>
      </c>
      <c r="AF11">
        <v>33495</v>
      </c>
      <c r="AG11" t="s">
        <v>193</v>
      </c>
      <c r="AH11">
        <v>41.92</v>
      </c>
      <c r="AI11">
        <v>3730</v>
      </c>
      <c r="AJ11">
        <v>32930</v>
      </c>
      <c r="AK11" t="s">
        <v>194</v>
      </c>
      <c r="AL11">
        <v>40.68</v>
      </c>
      <c r="AM11">
        <v>3608</v>
      </c>
      <c r="AN11">
        <v>34330</v>
      </c>
      <c r="AO11" t="s">
        <v>195</v>
      </c>
      <c r="AP11">
        <v>45.87</v>
      </c>
      <c r="AQ11">
        <v>3895</v>
      </c>
      <c r="AR11">
        <v>33203</v>
      </c>
      <c r="AS11" t="s">
        <v>196</v>
      </c>
      <c r="AT11">
        <v>39.68</v>
      </c>
      <c r="AU11">
        <v>3556</v>
      </c>
      <c r="AV11">
        <v>33544</v>
      </c>
      <c r="AW11" t="s">
        <v>197</v>
      </c>
    </row>
    <row r="12" spans="1:58">
      <c r="A12" t="s">
        <v>173</v>
      </c>
      <c r="B12">
        <v>38.54</v>
      </c>
      <c r="C12">
        <v>2590</v>
      </c>
      <c r="D12">
        <v>27943</v>
      </c>
      <c r="E12" t="s">
        <v>174</v>
      </c>
      <c r="F12" t="s">
        <v>175</v>
      </c>
      <c r="G12" t="s">
        <v>175</v>
      </c>
      <c r="H12" t="s">
        <v>175</v>
      </c>
      <c r="I12" t="s">
        <v>175</v>
      </c>
      <c r="J12">
        <v>37.75</v>
      </c>
      <c r="K12">
        <v>2379</v>
      </c>
      <c r="L12">
        <v>27852</v>
      </c>
      <c r="M12" t="s">
        <v>176</v>
      </c>
      <c r="N12">
        <v>39.409999999999997</v>
      </c>
      <c r="O12">
        <v>3521</v>
      </c>
      <c r="P12">
        <v>27606</v>
      </c>
      <c r="Q12" t="s">
        <v>177</v>
      </c>
      <c r="R12">
        <v>36.630000000000003</v>
      </c>
      <c r="S12">
        <v>2200</v>
      </c>
      <c r="T12">
        <v>28809</v>
      </c>
      <c r="U12" t="s">
        <v>178</v>
      </c>
      <c r="V12">
        <v>39.56</v>
      </c>
      <c r="W12">
        <v>2378</v>
      </c>
      <c r="X12">
        <v>30083</v>
      </c>
      <c r="Y12" t="s">
        <v>179</v>
      </c>
      <c r="Z12">
        <v>39.119999999999997</v>
      </c>
      <c r="AA12">
        <v>2480</v>
      </c>
      <c r="AB12">
        <v>28033</v>
      </c>
      <c r="AC12" t="s">
        <v>180</v>
      </c>
      <c r="AD12">
        <v>38.26</v>
      </c>
      <c r="AE12">
        <v>2337</v>
      </c>
      <c r="AF12">
        <v>29076</v>
      </c>
      <c r="AG12" t="s">
        <v>181</v>
      </c>
      <c r="AH12">
        <v>39.9</v>
      </c>
      <c r="AI12">
        <v>2439</v>
      </c>
      <c r="AJ12">
        <v>26900</v>
      </c>
      <c r="AK12" t="s">
        <v>182</v>
      </c>
      <c r="AL12">
        <v>43.11</v>
      </c>
      <c r="AM12">
        <v>2649</v>
      </c>
      <c r="AN12">
        <v>27235</v>
      </c>
      <c r="AO12" t="s">
        <v>183</v>
      </c>
      <c r="AP12">
        <v>37.380000000000003</v>
      </c>
      <c r="AQ12">
        <v>2423</v>
      </c>
      <c r="AR12">
        <v>26702</v>
      </c>
      <c r="AS12" t="s">
        <v>184</v>
      </c>
      <c r="AT12" t="s">
        <v>175</v>
      </c>
      <c r="AU12" t="s">
        <v>175</v>
      </c>
      <c r="AV12" t="s">
        <v>175</v>
      </c>
      <c r="AW12" t="s">
        <v>175</v>
      </c>
    </row>
  </sheetData>
  <mergeCells count="15">
    <mergeCell ref="R1:U1"/>
    <mergeCell ref="A1:A2"/>
    <mergeCell ref="B1:E1"/>
    <mergeCell ref="F1:I1"/>
    <mergeCell ref="J1:M1"/>
    <mergeCell ref="N1:Q1"/>
    <mergeCell ref="AT1:AW1"/>
    <mergeCell ref="AX1:BA1"/>
    <mergeCell ref="BB1:BE1"/>
    <mergeCell ref="V1:Y1"/>
    <mergeCell ref="Z1:AC1"/>
    <mergeCell ref="AD1:AG1"/>
    <mergeCell ref="AH1:AK1"/>
    <mergeCell ref="AL1:AO1"/>
    <mergeCell ref="AP1:AS1"/>
  </mergeCells>
  <phoneticPr fontId="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578" t="s">
        <v>168</v>
      </c>
      <c r="B1" s="620">
        <v>44378.333831018521</v>
      </c>
      <c r="C1" s="578"/>
      <c r="D1" s="578"/>
      <c r="E1" s="578"/>
      <c r="F1" s="620">
        <v>44348.333831018521</v>
      </c>
      <c r="G1" s="578"/>
      <c r="H1" s="578"/>
      <c r="I1" s="578"/>
      <c r="J1" s="620">
        <v>44317.333831018521</v>
      </c>
      <c r="K1" s="578"/>
      <c r="L1" s="578"/>
      <c r="M1" s="578"/>
      <c r="N1" s="620">
        <v>44287.333831018521</v>
      </c>
      <c r="O1" s="578"/>
      <c r="P1" s="578"/>
      <c r="Q1" s="578"/>
      <c r="R1" s="620">
        <v>44256.333831018521</v>
      </c>
      <c r="S1" s="578"/>
      <c r="T1" s="578"/>
      <c r="U1" s="578"/>
      <c r="V1" s="620">
        <v>44228.333831018521</v>
      </c>
      <c r="W1" s="578"/>
      <c r="X1" s="578"/>
      <c r="Y1" s="578"/>
      <c r="Z1" s="620">
        <v>44197.333831018521</v>
      </c>
      <c r="AA1" s="578"/>
      <c r="AB1" s="578"/>
      <c r="AC1" s="578"/>
      <c r="AD1" s="620">
        <v>44166.333831018521</v>
      </c>
      <c r="AE1" s="578"/>
      <c r="AF1" s="578"/>
      <c r="AG1" s="578"/>
      <c r="AH1" s="620">
        <v>44136.333831018521</v>
      </c>
      <c r="AI1" s="578"/>
      <c r="AJ1" s="578"/>
      <c r="AK1" s="578"/>
      <c r="AL1" s="620">
        <v>44105.333831018521</v>
      </c>
      <c r="AM1" s="578"/>
      <c r="AN1" s="578"/>
      <c r="AO1" s="578"/>
      <c r="AP1" s="620">
        <v>44075.333831018521</v>
      </c>
      <c r="AQ1" s="578"/>
      <c r="AR1" s="578"/>
      <c r="AS1" s="578"/>
      <c r="AT1" s="620">
        <v>44044.333831018521</v>
      </c>
      <c r="AU1" s="578"/>
      <c r="AV1" s="578"/>
      <c r="AW1" s="578"/>
    </row>
    <row r="2" spans="1:49">
      <c r="A2" s="578"/>
      <c r="B2" t="s">
        <v>169</v>
      </c>
      <c r="C2" t="s">
        <v>170</v>
      </c>
      <c r="D2" t="s">
        <v>171</v>
      </c>
      <c r="E2" t="s">
        <v>172</v>
      </c>
      <c r="F2" t="s">
        <v>169</v>
      </c>
      <c r="G2" t="s">
        <v>170</v>
      </c>
      <c r="H2" t="s">
        <v>171</v>
      </c>
      <c r="I2" t="s">
        <v>172</v>
      </c>
      <c r="J2" t="s">
        <v>169</v>
      </c>
      <c r="K2" t="s">
        <v>170</v>
      </c>
      <c r="L2" t="s">
        <v>171</v>
      </c>
      <c r="M2" t="s">
        <v>172</v>
      </c>
      <c r="N2" t="s">
        <v>169</v>
      </c>
      <c r="O2" t="s">
        <v>170</v>
      </c>
      <c r="P2" t="s">
        <v>171</v>
      </c>
      <c r="Q2" t="s">
        <v>172</v>
      </c>
      <c r="R2" t="s">
        <v>169</v>
      </c>
      <c r="S2" t="s">
        <v>170</v>
      </c>
      <c r="T2" t="s">
        <v>171</v>
      </c>
      <c r="U2" t="s">
        <v>172</v>
      </c>
      <c r="V2" t="s">
        <v>169</v>
      </c>
      <c r="W2" t="s">
        <v>170</v>
      </c>
      <c r="X2" t="s">
        <v>171</v>
      </c>
      <c r="Y2" t="s">
        <v>172</v>
      </c>
      <c r="Z2" t="s">
        <v>169</v>
      </c>
      <c r="AA2" t="s">
        <v>170</v>
      </c>
      <c r="AB2" t="s">
        <v>171</v>
      </c>
      <c r="AC2" t="s">
        <v>172</v>
      </c>
      <c r="AD2" t="s">
        <v>169</v>
      </c>
      <c r="AE2" t="s">
        <v>170</v>
      </c>
      <c r="AF2" t="s">
        <v>171</v>
      </c>
      <c r="AG2" t="s">
        <v>172</v>
      </c>
      <c r="AH2" t="s">
        <v>169</v>
      </c>
      <c r="AI2" t="s">
        <v>170</v>
      </c>
      <c r="AJ2" t="s">
        <v>171</v>
      </c>
      <c r="AK2" t="s">
        <v>172</v>
      </c>
      <c r="AL2" t="s">
        <v>169</v>
      </c>
      <c r="AM2" t="s">
        <v>170</v>
      </c>
      <c r="AN2" t="s">
        <v>171</v>
      </c>
      <c r="AO2" t="s">
        <v>172</v>
      </c>
      <c r="AP2" t="s">
        <v>169</v>
      </c>
      <c r="AQ2" t="s">
        <v>170</v>
      </c>
      <c r="AR2" t="s">
        <v>171</v>
      </c>
      <c r="AS2" t="s">
        <v>172</v>
      </c>
      <c r="AT2" t="s">
        <v>169</v>
      </c>
      <c r="AU2" t="s">
        <v>170</v>
      </c>
      <c r="AV2" t="s">
        <v>171</v>
      </c>
      <c r="AW2" t="s">
        <v>172</v>
      </c>
    </row>
    <row r="3" spans="1:49">
      <c r="A3" t="s">
        <v>173</v>
      </c>
      <c r="B3">
        <v>38.54</v>
      </c>
      <c r="C3">
        <v>2590</v>
      </c>
      <c r="D3">
        <v>27943</v>
      </c>
      <c r="E3" t="s">
        <v>174</v>
      </c>
      <c r="F3" t="s">
        <v>175</v>
      </c>
      <c r="G3" t="s">
        <v>175</v>
      </c>
      <c r="H3" t="s">
        <v>175</v>
      </c>
      <c r="I3" t="s">
        <v>175</v>
      </c>
      <c r="J3">
        <v>37.75</v>
      </c>
      <c r="K3">
        <v>2379</v>
      </c>
      <c r="L3">
        <v>27852</v>
      </c>
      <c r="M3" t="s">
        <v>176</v>
      </c>
      <c r="N3">
        <v>39.409999999999997</v>
      </c>
      <c r="O3">
        <v>3521</v>
      </c>
      <c r="P3">
        <v>27606</v>
      </c>
      <c r="Q3" t="s">
        <v>177</v>
      </c>
      <c r="R3">
        <v>36.630000000000003</v>
      </c>
      <c r="S3">
        <v>2200</v>
      </c>
      <c r="T3">
        <v>28809</v>
      </c>
      <c r="U3" t="s">
        <v>178</v>
      </c>
      <c r="V3">
        <v>39.56</v>
      </c>
      <c r="W3">
        <v>2378</v>
      </c>
      <c r="X3">
        <v>30083</v>
      </c>
      <c r="Y3" t="s">
        <v>179</v>
      </c>
      <c r="Z3">
        <v>39.119999999999997</v>
      </c>
      <c r="AA3">
        <v>2480</v>
      </c>
      <c r="AB3">
        <v>28033</v>
      </c>
      <c r="AC3" t="s">
        <v>180</v>
      </c>
      <c r="AD3">
        <v>38.26</v>
      </c>
      <c r="AE3">
        <v>2337</v>
      </c>
      <c r="AF3">
        <v>29076</v>
      </c>
      <c r="AG3" t="s">
        <v>181</v>
      </c>
      <c r="AH3">
        <v>39.9</v>
      </c>
      <c r="AI3">
        <v>2439</v>
      </c>
      <c r="AJ3">
        <v>26900</v>
      </c>
      <c r="AK3" t="s">
        <v>182</v>
      </c>
      <c r="AL3">
        <v>43.11</v>
      </c>
      <c r="AM3">
        <v>2649</v>
      </c>
      <c r="AN3">
        <v>27235</v>
      </c>
      <c r="AO3" t="s">
        <v>183</v>
      </c>
      <c r="AP3">
        <v>37.380000000000003</v>
      </c>
      <c r="AQ3">
        <v>2423</v>
      </c>
      <c r="AR3">
        <v>26702</v>
      </c>
      <c r="AS3" t="s">
        <v>184</v>
      </c>
      <c r="AT3" t="s">
        <v>175</v>
      </c>
      <c r="AU3" t="s">
        <v>175</v>
      </c>
      <c r="AV3" t="s">
        <v>175</v>
      </c>
      <c r="AW3" t="s">
        <v>175</v>
      </c>
    </row>
    <row r="4" spans="1:49">
      <c r="A4" t="s">
        <v>185</v>
      </c>
      <c r="B4">
        <v>40.46</v>
      </c>
      <c r="C4">
        <v>3859</v>
      </c>
      <c r="D4">
        <v>35509</v>
      </c>
      <c r="E4" t="s">
        <v>186</v>
      </c>
      <c r="F4">
        <v>41.08</v>
      </c>
      <c r="G4">
        <v>3359</v>
      </c>
      <c r="H4">
        <v>35643</v>
      </c>
      <c r="I4" t="s">
        <v>187</v>
      </c>
      <c r="J4">
        <v>41.75</v>
      </c>
      <c r="K4">
        <v>3354</v>
      </c>
      <c r="L4">
        <v>35946</v>
      </c>
      <c r="M4" t="s">
        <v>188</v>
      </c>
      <c r="N4">
        <v>40.25</v>
      </c>
      <c r="O4">
        <v>3657</v>
      </c>
      <c r="P4">
        <v>36151</v>
      </c>
      <c r="Q4" t="s">
        <v>189</v>
      </c>
      <c r="R4">
        <v>40.520000000000003</v>
      </c>
      <c r="S4">
        <v>3813</v>
      </c>
      <c r="T4">
        <v>33693</v>
      </c>
      <c r="U4" t="s">
        <v>190</v>
      </c>
      <c r="V4">
        <v>40.26</v>
      </c>
      <c r="W4">
        <v>3883</v>
      </c>
      <c r="X4">
        <v>33622</v>
      </c>
      <c r="Y4" t="s">
        <v>191</v>
      </c>
      <c r="Z4">
        <v>41.1</v>
      </c>
      <c r="AA4">
        <v>3579</v>
      </c>
      <c r="AB4">
        <v>33289</v>
      </c>
      <c r="AC4" t="s">
        <v>192</v>
      </c>
      <c r="AD4">
        <v>39.979999999999997</v>
      </c>
      <c r="AE4">
        <v>3464</v>
      </c>
      <c r="AF4">
        <v>33495</v>
      </c>
      <c r="AG4" t="s">
        <v>193</v>
      </c>
      <c r="AH4">
        <v>41.92</v>
      </c>
      <c r="AI4">
        <v>3730</v>
      </c>
      <c r="AJ4">
        <v>32930</v>
      </c>
      <c r="AK4" t="s">
        <v>194</v>
      </c>
      <c r="AL4">
        <v>40.68</v>
      </c>
      <c r="AM4">
        <v>3608</v>
      </c>
      <c r="AN4">
        <v>34330</v>
      </c>
      <c r="AO4" t="s">
        <v>195</v>
      </c>
      <c r="AP4">
        <v>45.87</v>
      </c>
      <c r="AQ4">
        <v>3895</v>
      </c>
      <c r="AR4">
        <v>33203</v>
      </c>
      <c r="AS4" t="s">
        <v>196</v>
      </c>
      <c r="AT4">
        <v>39.68</v>
      </c>
      <c r="AU4">
        <v>3556</v>
      </c>
      <c r="AV4">
        <v>33544</v>
      </c>
      <c r="AW4" t="s">
        <v>197</v>
      </c>
    </row>
    <row r="5" spans="1:49">
      <c r="A5" t="s">
        <v>198</v>
      </c>
      <c r="B5">
        <v>40.9</v>
      </c>
      <c r="C5">
        <v>3914</v>
      </c>
      <c r="D5">
        <v>27128</v>
      </c>
      <c r="E5" t="s">
        <v>199</v>
      </c>
      <c r="F5" t="s">
        <v>175</v>
      </c>
      <c r="G5" t="s">
        <v>175</v>
      </c>
      <c r="H5" t="s">
        <v>175</v>
      </c>
      <c r="I5" t="s">
        <v>175</v>
      </c>
      <c r="J5">
        <v>40.22</v>
      </c>
      <c r="K5">
        <v>3715</v>
      </c>
      <c r="L5">
        <v>26883</v>
      </c>
      <c r="M5" t="s">
        <v>200</v>
      </c>
      <c r="N5">
        <v>43.43</v>
      </c>
      <c r="O5">
        <v>3586</v>
      </c>
      <c r="P5">
        <v>26452</v>
      </c>
      <c r="Q5" t="s">
        <v>201</v>
      </c>
      <c r="R5" t="s">
        <v>175</v>
      </c>
      <c r="S5" t="s">
        <v>175</v>
      </c>
      <c r="T5" t="s">
        <v>175</v>
      </c>
      <c r="U5" t="s">
        <v>175</v>
      </c>
      <c r="V5" t="s">
        <v>175</v>
      </c>
      <c r="W5" t="s">
        <v>175</v>
      </c>
      <c r="X5" t="s">
        <v>175</v>
      </c>
      <c r="Y5" t="s">
        <v>175</v>
      </c>
      <c r="Z5">
        <v>39.86</v>
      </c>
      <c r="AA5">
        <v>3420</v>
      </c>
      <c r="AB5">
        <v>27330</v>
      </c>
      <c r="AC5" t="s">
        <v>202</v>
      </c>
      <c r="AD5">
        <v>36.93</v>
      </c>
      <c r="AE5">
        <v>3660</v>
      </c>
      <c r="AF5">
        <v>26903</v>
      </c>
      <c r="AG5" t="s">
        <v>203</v>
      </c>
      <c r="AH5">
        <v>40.159999999999997</v>
      </c>
      <c r="AI5">
        <v>3601</v>
      </c>
      <c r="AJ5">
        <v>27221</v>
      </c>
      <c r="AK5" t="s">
        <v>204</v>
      </c>
      <c r="AL5" t="s">
        <v>175</v>
      </c>
      <c r="AM5" t="s">
        <v>175</v>
      </c>
      <c r="AN5" t="s">
        <v>175</v>
      </c>
      <c r="AO5" t="s">
        <v>175</v>
      </c>
      <c r="AP5">
        <v>56.43</v>
      </c>
      <c r="AQ5">
        <v>3071</v>
      </c>
      <c r="AR5">
        <v>25593</v>
      </c>
      <c r="AS5" t="s">
        <v>205</v>
      </c>
      <c r="AT5" t="s">
        <v>175</v>
      </c>
      <c r="AU5" t="s">
        <v>175</v>
      </c>
      <c r="AV5" t="s">
        <v>175</v>
      </c>
      <c r="AW5" t="s">
        <v>175</v>
      </c>
    </row>
    <row r="6" spans="1:49">
      <c r="A6" t="s">
        <v>206</v>
      </c>
      <c r="B6">
        <v>41.65</v>
      </c>
      <c r="C6">
        <v>5983</v>
      </c>
      <c r="D6">
        <v>40348</v>
      </c>
      <c r="E6" t="s">
        <v>207</v>
      </c>
      <c r="F6" t="s">
        <v>175</v>
      </c>
      <c r="G6" t="s">
        <v>175</v>
      </c>
      <c r="H6" t="s">
        <v>175</v>
      </c>
      <c r="I6" t="s">
        <v>175</v>
      </c>
      <c r="J6" t="s">
        <v>175</v>
      </c>
      <c r="K6" t="s">
        <v>175</v>
      </c>
      <c r="L6" t="s">
        <v>175</v>
      </c>
      <c r="M6" t="s">
        <v>175</v>
      </c>
      <c r="N6">
        <v>40.47</v>
      </c>
      <c r="O6">
        <v>5041</v>
      </c>
      <c r="P6">
        <v>36841</v>
      </c>
      <c r="Q6" t="s">
        <v>208</v>
      </c>
      <c r="R6" t="s">
        <v>175</v>
      </c>
      <c r="S6" t="s">
        <v>175</v>
      </c>
      <c r="T6" t="s">
        <v>175</v>
      </c>
      <c r="U6" t="s">
        <v>175</v>
      </c>
      <c r="V6" t="s">
        <v>175</v>
      </c>
      <c r="W6" t="s">
        <v>175</v>
      </c>
      <c r="X6" t="s">
        <v>175</v>
      </c>
      <c r="Y6" t="s">
        <v>175</v>
      </c>
      <c r="Z6">
        <v>38.49</v>
      </c>
      <c r="AA6">
        <v>5413</v>
      </c>
      <c r="AB6">
        <v>34488</v>
      </c>
      <c r="AC6" t="s">
        <v>209</v>
      </c>
      <c r="AD6">
        <v>38.47</v>
      </c>
      <c r="AE6">
        <v>5453</v>
      </c>
      <c r="AF6">
        <v>33283</v>
      </c>
      <c r="AG6" t="s">
        <v>210</v>
      </c>
      <c r="AH6">
        <v>40.53</v>
      </c>
      <c r="AI6">
        <v>4436</v>
      </c>
      <c r="AJ6">
        <v>36326</v>
      </c>
      <c r="AK6" t="s">
        <v>209</v>
      </c>
      <c r="AL6">
        <v>40.36</v>
      </c>
      <c r="AM6">
        <v>5167</v>
      </c>
      <c r="AN6">
        <v>38327</v>
      </c>
      <c r="AO6" t="s">
        <v>211</v>
      </c>
      <c r="AP6">
        <v>39.9</v>
      </c>
      <c r="AQ6">
        <v>4886</v>
      </c>
      <c r="AR6">
        <v>37384</v>
      </c>
      <c r="AS6" t="s">
        <v>212</v>
      </c>
      <c r="AT6">
        <v>39.69</v>
      </c>
      <c r="AU6">
        <v>5343</v>
      </c>
      <c r="AV6">
        <v>37476</v>
      </c>
      <c r="AW6" t="s">
        <v>213</v>
      </c>
    </row>
    <row r="7" spans="1:49">
      <c r="A7" t="s">
        <v>214</v>
      </c>
      <c r="B7">
        <v>41.89</v>
      </c>
      <c r="C7">
        <v>4130</v>
      </c>
      <c r="D7">
        <v>36735</v>
      </c>
      <c r="E7" t="s">
        <v>215</v>
      </c>
      <c r="F7">
        <v>43.47</v>
      </c>
      <c r="G7">
        <v>4060</v>
      </c>
      <c r="H7">
        <v>37831</v>
      </c>
      <c r="I7" t="s">
        <v>216</v>
      </c>
      <c r="J7">
        <v>42.46</v>
      </c>
      <c r="K7">
        <v>4550</v>
      </c>
      <c r="L7">
        <v>36408</v>
      </c>
      <c r="M7" t="s">
        <v>217</v>
      </c>
      <c r="N7" t="s">
        <v>175</v>
      </c>
      <c r="O7" t="s">
        <v>175</v>
      </c>
      <c r="P7" t="s">
        <v>175</v>
      </c>
      <c r="Q7" t="s">
        <v>175</v>
      </c>
      <c r="R7" t="s">
        <v>175</v>
      </c>
      <c r="S7" t="s">
        <v>175</v>
      </c>
      <c r="T7" t="s">
        <v>175</v>
      </c>
      <c r="U7" t="s">
        <v>175</v>
      </c>
      <c r="V7" t="s">
        <v>175</v>
      </c>
      <c r="W7" t="s">
        <v>175</v>
      </c>
      <c r="X7" t="s">
        <v>175</v>
      </c>
      <c r="Y7" t="s">
        <v>175</v>
      </c>
      <c r="Z7">
        <v>40.869999999999997</v>
      </c>
      <c r="AA7">
        <v>3583</v>
      </c>
      <c r="AB7">
        <v>34378</v>
      </c>
      <c r="AC7" t="s">
        <v>218</v>
      </c>
      <c r="AD7" t="s">
        <v>175</v>
      </c>
      <c r="AE7" t="s">
        <v>175</v>
      </c>
      <c r="AF7" t="s">
        <v>175</v>
      </c>
      <c r="AG7" t="s">
        <v>175</v>
      </c>
      <c r="AH7" t="s">
        <v>175</v>
      </c>
      <c r="AI7" t="s">
        <v>175</v>
      </c>
      <c r="AJ7" t="s">
        <v>175</v>
      </c>
      <c r="AK7" t="s">
        <v>175</v>
      </c>
      <c r="AL7" t="s">
        <v>175</v>
      </c>
      <c r="AM7" t="s">
        <v>175</v>
      </c>
      <c r="AN7" t="s">
        <v>175</v>
      </c>
      <c r="AO7" t="s">
        <v>175</v>
      </c>
      <c r="AP7" t="s">
        <v>175</v>
      </c>
      <c r="AQ7" t="s">
        <v>175</v>
      </c>
      <c r="AR7" t="s">
        <v>175</v>
      </c>
      <c r="AS7" t="s">
        <v>175</v>
      </c>
      <c r="AT7" t="s">
        <v>175</v>
      </c>
      <c r="AU7" t="s">
        <v>175</v>
      </c>
      <c r="AV7" t="s">
        <v>175</v>
      </c>
      <c r="AW7" t="s">
        <v>175</v>
      </c>
    </row>
    <row r="8" spans="1:49">
      <c r="A8" t="s">
        <v>219</v>
      </c>
      <c r="B8">
        <v>43.85</v>
      </c>
      <c r="C8">
        <v>4429</v>
      </c>
      <c r="D8">
        <v>33393</v>
      </c>
      <c r="E8" t="s">
        <v>220</v>
      </c>
      <c r="F8">
        <v>42.73</v>
      </c>
      <c r="G8">
        <v>4935</v>
      </c>
      <c r="H8">
        <v>31680</v>
      </c>
      <c r="I8" t="s">
        <v>221</v>
      </c>
      <c r="J8">
        <v>44.99</v>
      </c>
      <c r="K8">
        <v>4510</v>
      </c>
      <c r="L8">
        <v>32052</v>
      </c>
      <c r="M8" t="s">
        <v>222</v>
      </c>
      <c r="N8">
        <v>43.91</v>
      </c>
      <c r="O8">
        <v>4266</v>
      </c>
      <c r="P8">
        <v>31119</v>
      </c>
      <c r="Q8" t="s">
        <v>223</v>
      </c>
      <c r="R8">
        <v>41.05</v>
      </c>
      <c r="S8">
        <v>4941</v>
      </c>
      <c r="T8">
        <v>30019</v>
      </c>
      <c r="U8" t="s">
        <v>224</v>
      </c>
      <c r="V8">
        <v>40.729999999999997</v>
      </c>
      <c r="W8">
        <v>4815</v>
      </c>
      <c r="X8">
        <v>29449</v>
      </c>
      <c r="Y8" t="s">
        <v>196</v>
      </c>
      <c r="Z8">
        <v>40.65</v>
      </c>
      <c r="AA8">
        <v>5175</v>
      </c>
      <c r="AB8">
        <v>30578</v>
      </c>
      <c r="AC8" t="s">
        <v>225</v>
      </c>
      <c r="AD8">
        <v>41.84</v>
      </c>
      <c r="AE8">
        <v>5587</v>
      </c>
      <c r="AF8">
        <v>30252</v>
      </c>
      <c r="AG8" t="s">
        <v>196</v>
      </c>
      <c r="AH8">
        <v>41.41</v>
      </c>
      <c r="AI8">
        <v>4870</v>
      </c>
      <c r="AJ8">
        <v>29941</v>
      </c>
      <c r="AK8" t="s">
        <v>196</v>
      </c>
      <c r="AL8">
        <v>39.299999999999997</v>
      </c>
      <c r="AM8">
        <v>5182</v>
      </c>
      <c r="AN8">
        <v>29775</v>
      </c>
      <c r="AO8" t="s">
        <v>226</v>
      </c>
      <c r="AP8">
        <v>41.23</v>
      </c>
      <c r="AQ8">
        <v>4915</v>
      </c>
      <c r="AR8">
        <v>29761</v>
      </c>
      <c r="AS8" t="s">
        <v>227</v>
      </c>
      <c r="AT8">
        <v>41.63</v>
      </c>
      <c r="AU8">
        <v>5060</v>
      </c>
      <c r="AV8">
        <v>27546</v>
      </c>
      <c r="AW8" t="s">
        <v>228</v>
      </c>
    </row>
    <row r="9" spans="1:49">
      <c r="A9" t="s">
        <v>229</v>
      </c>
      <c r="B9">
        <v>43.86</v>
      </c>
      <c r="C9">
        <v>4989</v>
      </c>
      <c r="D9">
        <v>38222</v>
      </c>
      <c r="E9" t="s">
        <v>230</v>
      </c>
      <c r="F9" t="s">
        <v>175</v>
      </c>
      <c r="G9" t="s">
        <v>175</v>
      </c>
      <c r="H9" t="s">
        <v>175</v>
      </c>
      <c r="I9" t="s">
        <v>175</v>
      </c>
      <c r="J9">
        <v>45.89</v>
      </c>
      <c r="K9">
        <v>4451</v>
      </c>
      <c r="L9">
        <v>37832</v>
      </c>
      <c r="M9" t="s">
        <v>231</v>
      </c>
      <c r="N9">
        <v>45.97</v>
      </c>
      <c r="O9">
        <v>4317</v>
      </c>
      <c r="P9">
        <v>36306</v>
      </c>
      <c r="Q9" t="s">
        <v>232</v>
      </c>
      <c r="R9">
        <v>45.04</v>
      </c>
      <c r="S9">
        <v>4246</v>
      </c>
      <c r="T9">
        <v>36013</v>
      </c>
      <c r="U9" t="s">
        <v>233</v>
      </c>
      <c r="V9">
        <v>45.75</v>
      </c>
      <c r="W9">
        <v>4001</v>
      </c>
      <c r="X9">
        <v>35400</v>
      </c>
      <c r="Y9" t="s">
        <v>234</v>
      </c>
      <c r="Z9">
        <v>42.65</v>
      </c>
      <c r="AA9">
        <v>4003</v>
      </c>
      <c r="AB9">
        <v>34994</v>
      </c>
      <c r="AC9" t="s">
        <v>235</v>
      </c>
      <c r="AD9">
        <v>43.68</v>
      </c>
      <c r="AE9">
        <v>4000</v>
      </c>
      <c r="AF9">
        <v>35062</v>
      </c>
      <c r="AG9" t="s">
        <v>236</v>
      </c>
      <c r="AH9">
        <v>43.89</v>
      </c>
      <c r="AI9">
        <v>4611</v>
      </c>
      <c r="AJ9">
        <v>35737</v>
      </c>
      <c r="AK9" t="s">
        <v>237</v>
      </c>
      <c r="AL9">
        <v>45.01</v>
      </c>
      <c r="AM9">
        <v>4303</v>
      </c>
      <c r="AN9">
        <v>35916</v>
      </c>
      <c r="AO9" t="s">
        <v>238</v>
      </c>
      <c r="AP9">
        <v>46.01</v>
      </c>
      <c r="AQ9">
        <v>4187</v>
      </c>
      <c r="AR9">
        <v>35898</v>
      </c>
      <c r="AS9" t="s">
        <v>239</v>
      </c>
      <c r="AT9">
        <v>44.73</v>
      </c>
      <c r="AU9">
        <v>4238</v>
      </c>
      <c r="AV9">
        <v>34786</v>
      </c>
      <c r="AW9" t="s">
        <v>240</v>
      </c>
    </row>
    <row r="10" spans="1:49">
      <c r="A10" t="s">
        <v>241</v>
      </c>
      <c r="B10">
        <v>44.2</v>
      </c>
      <c r="C10">
        <v>4686</v>
      </c>
      <c r="D10">
        <v>36965</v>
      </c>
      <c r="E10" t="s">
        <v>242</v>
      </c>
      <c r="F10" t="s">
        <v>175</v>
      </c>
      <c r="G10" t="s">
        <v>175</v>
      </c>
      <c r="H10" t="s">
        <v>175</v>
      </c>
      <c r="I10" t="s">
        <v>175</v>
      </c>
      <c r="J10" t="s">
        <v>175</v>
      </c>
      <c r="K10" t="s">
        <v>175</v>
      </c>
      <c r="L10" t="s">
        <v>175</v>
      </c>
      <c r="M10" t="s">
        <v>175</v>
      </c>
      <c r="N10" t="s">
        <v>175</v>
      </c>
      <c r="O10" t="s">
        <v>175</v>
      </c>
      <c r="P10" t="s">
        <v>175</v>
      </c>
      <c r="Q10" t="s">
        <v>175</v>
      </c>
      <c r="R10">
        <v>43.3</v>
      </c>
      <c r="S10">
        <v>4843</v>
      </c>
      <c r="T10">
        <v>35314</v>
      </c>
      <c r="U10" t="s">
        <v>243</v>
      </c>
      <c r="V10" t="s">
        <v>175</v>
      </c>
      <c r="W10" t="s">
        <v>175</v>
      </c>
      <c r="X10" t="s">
        <v>175</v>
      </c>
      <c r="Y10" t="s">
        <v>175</v>
      </c>
      <c r="Z10">
        <v>41.94</v>
      </c>
      <c r="AA10">
        <v>3590</v>
      </c>
      <c r="AB10">
        <v>36759</v>
      </c>
      <c r="AC10" t="s">
        <v>215</v>
      </c>
      <c r="AD10" t="s">
        <v>175</v>
      </c>
      <c r="AE10" t="s">
        <v>175</v>
      </c>
      <c r="AF10" t="s">
        <v>175</v>
      </c>
      <c r="AG10" t="s">
        <v>175</v>
      </c>
      <c r="AH10" t="s">
        <v>175</v>
      </c>
      <c r="AI10" t="s">
        <v>175</v>
      </c>
      <c r="AJ10" t="s">
        <v>175</v>
      </c>
      <c r="AK10" t="s">
        <v>175</v>
      </c>
      <c r="AL10" t="s">
        <v>175</v>
      </c>
      <c r="AM10" t="s">
        <v>175</v>
      </c>
      <c r="AN10" t="s">
        <v>175</v>
      </c>
      <c r="AO10" t="s">
        <v>175</v>
      </c>
      <c r="AP10" t="s">
        <v>175</v>
      </c>
      <c r="AQ10" t="s">
        <v>175</v>
      </c>
      <c r="AR10" t="s">
        <v>175</v>
      </c>
      <c r="AS10" t="s">
        <v>175</v>
      </c>
      <c r="AT10" t="s">
        <v>175</v>
      </c>
      <c r="AU10" t="s">
        <v>175</v>
      </c>
      <c r="AV10" t="s">
        <v>175</v>
      </c>
      <c r="AW10" t="s">
        <v>175</v>
      </c>
    </row>
    <row r="11" spans="1:49">
      <c r="A11" t="s">
        <v>244</v>
      </c>
      <c r="B11">
        <v>44.66</v>
      </c>
      <c r="C11">
        <v>3853</v>
      </c>
      <c r="D11">
        <v>37215</v>
      </c>
      <c r="E11" t="s">
        <v>245</v>
      </c>
      <c r="F11">
        <v>46.92</v>
      </c>
      <c r="G11">
        <v>3795</v>
      </c>
      <c r="H11">
        <v>37008</v>
      </c>
      <c r="I11" t="s">
        <v>246</v>
      </c>
      <c r="J11">
        <v>44.4</v>
      </c>
      <c r="K11">
        <v>3604</v>
      </c>
      <c r="L11">
        <v>37003</v>
      </c>
      <c r="M11" t="s">
        <v>245</v>
      </c>
      <c r="N11">
        <v>43.32</v>
      </c>
      <c r="O11">
        <v>3768</v>
      </c>
      <c r="P11">
        <v>37726</v>
      </c>
      <c r="Q11" t="s">
        <v>216</v>
      </c>
      <c r="R11">
        <v>42.14</v>
      </c>
      <c r="S11">
        <v>3946</v>
      </c>
      <c r="T11">
        <v>37234</v>
      </c>
      <c r="U11" t="s">
        <v>247</v>
      </c>
      <c r="V11">
        <v>42.96</v>
      </c>
      <c r="W11">
        <v>3729</v>
      </c>
      <c r="X11">
        <v>36701</v>
      </c>
      <c r="Y11" t="s">
        <v>248</v>
      </c>
      <c r="Z11">
        <v>41.58</v>
      </c>
      <c r="AA11">
        <v>3672</v>
      </c>
      <c r="AB11">
        <v>35034</v>
      </c>
      <c r="AC11" t="s">
        <v>249</v>
      </c>
      <c r="AD11">
        <v>41.76</v>
      </c>
      <c r="AE11">
        <v>3407</v>
      </c>
      <c r="AF11">
        <v>36145</v>
      </c>
      <c r="AG11" t="s">
        <v>210</v>
      </c>
      <c r="AH11">
        <v>43.63</v>
      </c>
      <c r="AI11">
        <v>3616</v>
      </c>
      <c r="AJ11">
        <v>35834</v>
      </c>
      <c r="AK11" t="s">
        <v>250</v>
      </c>
      <c r="AL11">
        <v>43.82</v>
      </c>
      <c r="AM11">
        <v>3509</v>
      </c>
      <c r="AN11">
        <v>36164</v>
      </c>
      <c r="AO11" t="s">
        <v>251</v>
      </c>
      <c r="AP11">
        <v>44.4</v>
      </c>
      <c r="AQ11">
        <v>3625</v>
      </c>
      <c r="AR11">
        <v>36536</v>
      </c>
      <c r="AS11" t="s">
        <v>252</v>
      </c>
      <c r="AT11">
        <v>44.83</v>
      </c>
      <c r="AU11">
        <v>3467</v>
      </c>
      <c r="AV11">
        <v>36691</v>
      </c>
      <c r="AW11" t="s">
        <v>253</v>
      </c>
    </row>
    <row r="12" spans="1:49">
      <c r="A12" t="s">
        <v>254</v>
      </c>
      <c r="B12">
        <v>44.69</v>
      </c>
      <c r="C12">
        <v>4380</v>
      </c>
      <c r="D12">
        <v>36731</v>
      </c>
      <c r="E12" t="s">
        <v>250</v>
      </c>
      <c r="F12">
        <v>53.84</v>
      </c>
      <c r="G12">
        <v>3422</v>
      </c>
      <c r="H12">
        <v>37552</v>
      </c>
      <c r="I12" t="s">
        <v>255</v>
      </c>
      <c r="J12">
        <v>44.89</v>
      </c>
      <c r="K12">
        <v>3836</v>
      </c>
      <c r="L12">
        <v>37759</v>
      </c>
      <c r="M12" t="s">
        <v>218</v>
      </c>
      <c r="N12">
        <v>45.64</v>
      </c>
      <c r="O12">
        <v>3449</v>
      </c>
      <c r="P12">
        <v>37286</v>
      </c>
      <c r="Q12" t="s">
        <v>256</v>
      </c>
      <c r="R12">
        <v>45.13</v>
      </c>
      <c r="S12">
        <v>3829</v>
      </c>
      <c r="T12">
        <v>38343</v>
      </c>
      <c r="U12" t="s">
        <v>257</v>
      </c>
      <c r="V12">
        <v>48.15</v>
      </c>
      <c r="W12">
        <v>3181</v>
      </c>
      <c r="X12">
        <v>36552</v>
      </c>
      <c r="Y12" t="s">
        <v>181</v>
      </c>
      <c r="Z12">
        <v>43.78</v>
      </c>
      <c r="AA12">
        <v>3646</v>
      </c>
      <c r="AB12">
        <v>36931</v>
      </c>
      <c r="AC12" t="s">
        <v>195</v>
      </c>
      <c r="AD12">
        <v>45.76</v>
      </c>
      <c r="AE12">
        <v>3641</v>
      </c>
      <c r="AF12">
        <v>37581</v>
      </c>
      <c r="AG12" t="s">
        <v>250</v>
      </c>
      <c r="AH12">
        <v>47.17</v>
      </c>
      <c r="AI12">
        <v>3408</v>
      </c>
      <c r="AJ12">
        <v>38093</v>
      </c>
      <c r="AK12" t="s">
        <v>258</v>
      </c>
      <c r="AL12">
        <v>45.68</v>
      </c>
      <c r="AM12">
        <v>3504</v>
      </c>
      <c r="AN12">
        <v>37864</v>
      </c>
      <c r="AO12" t="s">
        <v>259</v>
      </c>
      <c r="AP12">
        <v>45.81</v>
      </c>
      <c r="AQ12">
        <v>3603</v>
      </c>
      <c r="AR12">
        <v>38222</v>
      </c>
      <c r="AS12" t="s">
        <v>260</v>
      </c>
      <c r="AT12">
        <v>46.73</v>
      </c>
      <c r="AU12">
        <v>3936</v>
      </c>
      <c r="AV12">
        <v>37672</v>
      </c>
      <c r="AW12" t="s">
        <v>261</v>
      </c>
    </row>
    <row r="13" spans="1:49">
      <c r="A13" t="s">
        <v>262</v>
      </c>
      <c r="B13">
        <v>44.82</v>
      </c>
      <c r="C13">
        <v>5800</v>
      </c>
      <c r="D13">
        <v>40685</v>
      </c>
      <c r="E13" t="s">
        <v>263</v>
      </c>
      <c r="F13">
        <v>41.27</v>
      </c>
      <c r="G13">
        <v>4967</v>
      </c>
      <c r="H13">
        <v>40427</v>
      </c>
      <c r="I13" t="s">
        <v>264</v>
      </c>
      <c r="J13" t="s">
        <v>175</v>
      </c>
      <c r="K13" t="s">
        <v>175</v>
      </c>
      <c r="L13" t="s">
        <v>175</v>
      </c>
      <c r="M13" t="s">
        <v>175</v>
      </c>
      <c r="N13">
        <v>50.12</v>
      </c>
      <c r="O13">
        <v>7600</v>
      </c>
      <c r="P13">
        <v>41642</v>
      </c>
      <c r="Q13" t="s">
        <v>265</v>
      </c>
      <c r="R13">
        <v>44.19</v>
      </c>
      <c r="S13">
        <v>5500</v>
      </c>
      <c r="T13">
        <v>39306</v>
      </c>
      <c r="U13" t="s">
        <v>266</v>
      </c>
      <c r="V13">
        <v>42.01</v>
      </c>
      <c r="W13">
        <v>5614</v>
      </c>
      <c r="X13">
        <v>38109</v>
      </c>
      <c r="Y13" t="s">
        <v>263</v>
      </c>
      <c r="Z13">
        <v>41.77</v>
      </c>
      <c r="AA13">
        <v>5300</v>
      </c>
      <c r="AB13">
        <v>37520</v>
      </c>
      <c r="AC13" t="s">
        <v>189</v>
      </c>
      <c r="AD13">
        <v>48.42</v>
      </c>
      <c r="AE13">
        <v>6133</v>
      </c>
      <c r="AF13">
        <v>37312</v>
      </c>
      <c r="AG13" t="s">
        <v>267</v>
      </c>
      <c r="AH13" t="s">
        <v>175</v>
      </c>
      <c r="AI13" t="s">
        <v>175</v>
      </c>
      <c r="AJ13" t="s">
        <v>175</v>
      </c>
      <c r="AK13" t="s">
        <v>175</v>
      </c>
      <c r="AL13">
        <v>47.84</v>
      </c>
      <c r="AM13">
        <v>6083</v>
      </c>
      <c r="AN13">
        <v>38862</v>
      </c>
      <c r="AO13" t="s">
        <v>268</v>
      </c>
      <c r="AP13">
        <v>50.24</v>
      </c>
      <c r="AQ13">
        <v>6286</v>
      </c>
      <c r="AR13">
        <v>39924</v>
      </c>
      <c r="AS13" t="s">
        <v>269</v>
      </c>
      <c r="AT13">
        <v>42.62</v>
      </c>
      <c r="AU13">
        <v>5400</v>
      </c>
      <c r="AV13">
        <v>38469</v>
      </c>
      <c r="AW13" t="s">
        <v>270</v>
      </c>
    </row>
    <row r="14" spans="1:49">
      <c r="A14" t="s">
        <v>271</v>
      </c>
      <c r="B14">
        <v>45.24</v>
      </c>
      <c r="C14">
        <v>3871</v>
      </c>
      <c r="D14">
        <v>30741</v>
      </c>
      <c r="E14" t="s">
        <v>272</v>
      </c>
      <c r="F14">
        <v>45.62</v>
      </c>
      <c r="G14">
        <v>3540</v>
      </c>
      <c r="H14">
        <v>30546</v>
      </c>
      <c r="I14" t="s">
        <v>273</v>
      </c>
      <c r="J14">
        <v>43.5</v>
      </c>
      <c r="K14">
        <v>3462</v>
      </c>
      <c r="L14">
        <v>30524</v>
      </c>
      <c r="M14" t="s">
        <v>274</v>
      </c>
      <c r="N14">
        <v>43.27</v>
      </c>
      <c r="O14">
        <v>3295</v>
      </c>
      <c r="P14">
        <v>30426</v>
      </c>
      <c r="Q14" t="s">
        <v>275</v>
      </c>
      <c r="R14">
        <v>41.99</v>
      </c>
      <c r="S14">
        <v>3321</v>
      </c>
      <c r="T14">
        <v>29047</v>
      </c>
      <c r="U14" t="s">
        <v>276</v>
      </c>
      <c r="V14">
        <v>40.94</v>
      </c>
      <c r="W14">
        <v>3341</v>
      </c>
      <c r="X14">
        <v>28354</v>
      </c>
      <c r="Y14" t="s">
        <v>277</v>
      </c>
      <c r="Z14">
        <v>42.1</v>
      </c>
      <c r="AA14">
        <v>3137</v>
      </c>
      <c r="AB14">
        <v>26961</v>
      </c>
      <c r="AC14" t="s">
        <v>278</v>
      </c>
      <c r="AD14">
        <v>41.41</v>
      </c>
      <c r="AE14">
        <v>3104</v>
      </c>
      <c r="AF14">
        <v>28226</v>
      </c>
      <c r="AG14" t="s">
        <v>279</v>
      </c>
      <c r="AH14">
        <v>40.909999999999997</v>
      </c>
      <c r="AI14">
        <v>2930</v>
      </c>
      <c r="AJ14">
        <v>26182</v>
      </c>
      <c r="AK14" t="s">
        <v>280</v>
      </c>
      <c r="AL14">
        <v>41.89</v>
      </c>
      <c r="AM14">
        <v>3120</v>
      </c>
      <c r="AN14">
        <v>27345</v>
      </c>
      <c r="AO14" t="s">
        <v>281</v>
      </c>
      <c r="AP14">
        <v>43.17</v>
      </c>
      <c r="AQ14">
        <v>3202</v>
      </c>
      <c r="AR14">
        <v>27684</v>
      </c>
      <c r="AS14" t="s">
        <v>282</v>
      </c>
      <c r="AT14">
        <v>42.61</v>
      </c>
      <c r="AU14">
        <v>3480</v>
      </c>
      <c r="AV14">
        <v>27295</v>
      </c>
      <c r="AW14" t="s">
        <v>278</v>
      </c>
    </row>
    <row r="15" spans="1:49">
      <c r="A15" t="s">
        <v>283</v>
      </c>
      <c r="B15">
        <v>45.76</v>
      </c>
      <c r="C15">
        <v>3544</v>
      </c>
      <c r="D15">
        <v>35981</v>
      </c>
      <c r="E15" t="s">
        <v>178</v>
      </c>
      <c r="F15">
        <v>45.95</v>
      </c>
      <c r="G15">
        <v>3783</v>
      </c>
      <c r="H15">
        <v>35332</v>
      </c>
      <c r="I15" t="s">
        <v>284</v>
      </c>
      <c r="J15">
        <v>44.89</v>
      </c>
      <c r="K15">
        <v>3554</v>
      </c>
      <c r="L15">
        <v>34198</v>
      </c>
      <c r="M15" t="s">
        <v>220</v>
      </c>
      <c r="N15">
        <v>45.11</v>
      </c>
      <c r="O15">
        <v>3536</v>
      </c>
      <c r="P15">
        <v>32439</v>
      </c>
      <c r="Q15" t="s">
        <v>285</v>
      </c>
      <c r="R15">
        <v>44.8</v>
      </c>
      <c r="S15">
        <v>3393</v>
      </c>
      <c r="T15">
        <v>33202</v>
      </c>
      <c r="U15" t="s">
        <v>221</v>
      </c>
      <c r="V15">
        <v>45.08</v>
      </c>
      <c r="W15">
        <v>3375</v>
      </c>
      <c r="X15">
        <v>33632</v>
      </c>
      <c r="Y15" t="s">
        <v>286</v>
      </c>
      <c r="Z15">
        <v>44.71</v>
      </c>
      <c r="AA15">
        <v>3283</v>
      </c>
      <c r="AB15">
        <v>34108</v>
      </c>
      <c r="AC15" t="s">
        <v>287</v>
      </c>
      <c r="AD15">
        <v>44.8</v>
      </c>
      <c r="AE15">
        <v>3309</v>
      </c>
      <c r="AF15">
        <v>33216</v>
      </c>
      <c r="AG15" t="s">
        <v>221</v>
      </c>
      <c r="AH15">
        <v>44.9</v>
      </c>
      <c r="AI15">
        <v>3339</v>
      </c>
      <c r="AJ15">
        <v>33091</v>
      </c>
      <c r="AK15" t="s">
        <v>288</v>
      </c>
      <c r="AL15">
        <v>45.79</v>
      </c>
      <c r="AM15">
        <v>3394</v>
      </c>
      <c r="AN15">
        <v>33322</v>
      </c>
      <c r="AO15" t="s">
        <v>289</v>
      </c>
      <c r="AP15">
        <v>45.17</v>
      </c>
      <c r="AQ15">
        <v>3624</v>
      </c>
      <c r="AR15">
        <v>33661</v>
      </c>
      <c r="AS15" t="s">
        <v>290</v>
      </c>
      <c r="AT15">
        <v>47.41</v>
      </c>
      <c r="AU15">
        <v>3257</v>
      </c>
      <c r="AV15">
        <v>32218</v>
      </c>
      <c r="AW15" t="s">
        <v>272</v>
      </c>
    </row>
    <row r="16" spans="1:49">
      <c r="A16" t="s">
        <v>291</v>
      </c>
      <c r="B16">
        <v>45.81</v>
      </c>
      <c r="C16">
        <v>5218</v>
      </c>
      <c r="D16">
        <v>39503</v>
      </c>
      <c r="E16" t="s">
        <v>292</v>
      </c>
      <c r="F16">
        <v>46.74</v>
      </c>
      <c r="G16">
        <v>5435</v>
      </c>
      <c r="H16">
        <v>39777</v>
      </c>
      <c r="I16" t="s">
        <v>293</v>
      </c>
      <c r="J16">
        <v>42.36</v>
      </c>
      <c r="K16">
        <v>4788</v>
      </c>
      <c r="L16">
        <v>38840</v>
      </c>
      <c r="M16" t="s">
        <v>294</v>
      </c>
      <c r="N16">
        <v>43.21</v>
      </c>
      <c r="O16">
        <v>3908</v>
      </c>
      <c r="P16">
        <v>39322</v>
      </c>
      <c r="Q16" t="s">
        <v>208</v>
      </c>
      <c r="R16">
        <v>42.36</v>
      </c>
      <c r="S16">
        <v>4227</v>
      </c>
      <c r="T16">
        <v>36150</v>
      </c>
      <c r="U16" t="s">
        <v>295</v>
      </c>
      <c r="V16">
        <v>44.61</v>
      </c>
      <c r="W16">
        <v>4620</v>
      </c>
      <c r="X16">
        <v>36187</v>
      </c>
      <c r="Y16" t="s">
        <v>296</v>
      </c>
      <c r="Z16">
        <v>44.21</v>
      </c>
      <c r="AA16">
        <v>4720</v>
      </c>
      <c r="AB16">
        <v>37157</v>
      </c>
      <c r="AC16" t="s">
        <v>297</v>
      </c>
      <c r="AD16">
        <v>44.25</v>
      </c>
      <c r="AE16">
        <v>4938</v>
      </c>
      <c r="AF16">
        <v>37435</v>
      </c>
      <c r="AG16" t="s">
        <v>197</v>
      </c>
      <c r="AH16">
        <v>43.97</v>
      </c>
      <c r="AI16">
        <v>5259</v>
      </c>
      <c r="AJ16">
        <v>37975</v>
      </c>
      <c r="AK16" t="s">
        <v>298</v>
      </c>
      <c r="AL16">
        <v>43.44</v>
      </c>
      <c r="AM16">
        <v>5202</v>
      </c>
      <c r="AN16">
        <v>38136</v>
      </c>
      <c r="AO16" t="s">
        <v>186</v>
      </c>
      <c r="AP16">
        <v>43.57</v>
      </c>
      <c r="AQ16">
        <v>5535</v>
      </c>
      <c r="AR16">
        <v>39472</v>
      </c>
      <c r="AS16" t="s">
        <v>299</v>
      </c>
      <c r="AT16">
        <v>43.72</v>
      </c>
      <c r="AU16">
        <v>4919</v>
      </c>
      <c r="AV16">
        <v>39845</v>
      </c>
      <c r="AW16" t="s">
        <v>300</v>
      </c>
    </row>
    <row r="17" spans="1:49">
      <c r="A17" t="s">
        <v>301</v>
      </c>
      <c r="B17">
        <v>46.42</v>
      </c>
      <c r="C17">
        <v>4939</v>
      </c>
      <c r="D17">
        <v>33070</v>
      </c>
      <c r="E17" t="s">
        <v>222</v>
      </c>
      <c r="F17">
        <v>42.73</v>
      </c>
      <c r="G17">
        <v>4760</v>
      </c>
      <c r="H17">
        <v>32925</v>
      </c>
      <c r="I17" t="s">
        <v>267</v>
      </c>
      <c r="J17">
        <v>41.42</v>
      </c>
      <c r="K17">
        <v>4171</v>
      </c>
      <c r="L17">
        <v>33128</v>
      </c>
      <c r="M17" t="s">
        <v>233</v>
      </c>
      <c r="N17">
        <v>41.21</v>
      </c>
      <c r="O17">
        <v>3520</v>
      </c>
      <c r="P17">
        <v>33005</v>
      </c>
      <c r="Q17" t="s">
        <v>302</v>
      </c>
      <c r="R17">
        <v>47.85</v>
      </c>
      <c r="S17">
        <v>3236</v>
      </c>
      <c r="T17">
        <v>32676</v>
      </c>
      <c r="U17" t="s">
        <v>303</v>
      </c>
      <c r="V17">
        <v>40.58</v>
      </c>
      <c r="W17">
        <v>3276</v>
      </c>
      <c r="X17">
        <v>34885</v>
      </c>
      <c r="Y17" t="s">
        <v>304</v>
      </c>
      <c r="Z17" t="s">
        <v>175</v>
      </c>
      <c r="AA17" t="s">
        <v>175</v>
      </c>
      <c r="AB17" t="s">
        <v>175</v>
      </c>
      <c r="AC17" t="s">
        <v>175</v>
      </c>
      <c r="AD17">
        <v>39.93</v>
      </c>
      <c r="AE17">
        <v>4189</v>
      </c>
      <c r="AF17">
        <v>31374</v>
      </c>
      <c r="AG17" t="s">
        <v>194</v>
      </c>
      <c r="AH17">
        <v>40.49</v>
      </c>
      <c r="AI17">
        <v>4137</v>
      </c>
      <c r="AJ17">
        <v>29754</v>
      </c>
      <c r="AK17" t="s">
        <v>305</v>
      </c>
      <c r="AL17">
        <v>40.92</v>
      </c>
      <c r="AM17">
        <v>3533</v>
      </c>
      <c r="AN17">
        <v>29381</v>
      </c>
      <c r="AO17" t="s">
        <v>306</v>
      </c>
      <c r="AP17">
        <v>44.21</v>
      </c>
      <c r="AQ17">
        <v>4244</v>
      </c>
      <c r="AR17">
        <v>30375</v>
      </c>
      <c r="AS17" t="s">
        <v>307</v>
      </c>
      <c r="AT17">
        <v>56.91</v>
      </c>
      <c r="AU17">
        <v>4767</v>
      </c>
      <c r="AV17">
        <v>31684</v>
      </c>
      <c r="AW17" t="s">
        <v>308</v>
      </c>
    </row>
    <row r="18" spans="1:49">
      <c r="A18" t="s">
        <v>309</v>
      </c>
      <c r="B18">
        <v>46.93</v>
      </c>
      <c r="C18">
        <v>4842</v>
      </c>
      <c r="D18">
        <v>35963</v>
      </c>
      <c r="E18" t="s">
        <v>310</v>
      </c>
      <c r="F18">
        <v>49.72</v>
      </c>
      <c r="G18">
        <v>4723</v>
      </c>
      <c r="H18">
        <v>37296</v>
      </c>
      <c r="I18" t="s">
        <v>311</v>
      </c>
      <c r="J18">
        <v>47.8</v>
      </c>
      <c r="K18">
        <v>4632</v>
      </c>
      <c r="L18">
        <v>36780</v>
      </c>
      <c r="M18" t="s">
        <v>312</v>
      </c>
      <c r="N18">
        <v>45.14</v>
      </c>
      <c r="O18">
        <v>4448</v>
      </c>
      <c r="P18">
        <v>34773</v>
      </c>
      <c r="Q18" t="s">
        <v>267</v>
      </c>
      <c r="R18">
        <v>44.17</v>
      </c>
      <c r="S18">
        <v>4609</v>
      </c>
      <c r="T18">
        <v>33339</v>
      </c>
      <c r="U18" t="s">
        <v>313</v>
      </c>
      <c r="V18">
        <v>44.47</v>
      </c>
      <c r="W18">
        <v>4850</v>
      </c>
      <c r="X18">
        <v>34551</v>
      </c>
      <c r="Y18" t="s">
        <v>314</v>
      </c>
      <c r="Z18">
        <v>44.46</v>
      </c>
      <c r="AA18">
        <v>4683</v>
      </c>
      <c r="AB18">
        <v>33810</v>
      </c>
      <c r="AC18" t="s">
        <v>179</v>
      </c>
      <c r="AD18">
        <v>43.82</v>
      </c>
      <c r="AE18">
        <v>5201</v>
      </c>
      <c r="AF18">
        <v>35062</v>
      </c>
      <c r="AG18" t="s">
        <v>302</v>
      </c>
      <c r="AH18">
        <v>45.93</v>
      </c>
      <c r="AI18">
        <v>5121</v>
      </c>
      <c r="AJ18">
        <v>33893</v>
      </c>
      <c r="AK18" t="s">
        <v>176</v>
      </c>
      <c r="AL18">
        <v>45.68</v>
      </c>
      <c r="AM18">
        <v>5099</v>
      </c>
      <c r="AN18">
        <v>34189</v>
      </c>
      <c r="AO18" t="s">
        <v>315</v>
      </c>
      <c r="AP18">
        <v>44.12</v>
      </c>
      <c r="AQ18">
        <v>5223</v>
      </c>
      <c r="AR18">
        <v>34580</v>
      </c>
      <c r="AS18" t="s">
        <v>316</v>
      </c>
      <c r="AT18">
        <v>43.62</v>
      </c>
      <c r="AU18">
        <v>5359</v>
      </c>
      <c r="AV18">
        <v>33372</v>
      </c>
      <c r="AW18" t="s">
        <v>317</v>
      </c>
    </row>
    <row r="19" spans="1:49">
      <c r="A19" t="s">
        <v>318</v>
      </c>
      <c r="B19">
        <v>47.05</v>
      </c>
      <c r="C19">
        <v>5740</v>
      </c>
      <c r="D19">
        <v>39634</v>
      </c>
      <c r="E19" t="s">
        <v>249</v>
      </c>
      <c r="F19">
        <v>48.09</v>
      </c>
      <c r="G19">
        <v>7371</v>
      </c>
      <c r="H19">
        <v>37861</v>
      </c>
      <c r="I19" t="s">
        <v>319</v>
      </c>
      <c r="J19">
        <v>44.24</v>
      </c>
      <c r="K19">
        <v>4922</v>
      </c>
      <c r="L19">
        <v>37367</v>
      </c>
      <c r="M19" t="s">
        <v>320</v>
      </c>
      <c r="N19">
        <v>44.41</v>
      </c>
      <c r="O19">
        <v>4741</v>
      </c>
      <c r="P19">
        <v>38491</v>
      </c>
      <c r="Q19" t="s">
        <v>321</v>
      </c>
      <c r="R19">
        <v>43.37</v>
      </c>
      <c r="S19">
        <v>4765</v>
      </c>
      <c r="T19">
        <v>38565</v>
      </c>
      <c r="U19" t="s">
        <v>266</v>
      </c>
      <c r="V19">
        <v>43.12</v>
      </c>
      <c r="W19">
        <v>4924</v>
      </c>
      <c r="X19">
        <v>39317</v>
      </c>
      <c r="Y19" t="s">
        <v>300</v>
      </c>
      <c r="Z19" t="s">
        <v>175</v>
      </c>
      <c r="AA19" t="s">
        <v>175</v>
      </c>
      <c r="AB19" t="s">
        <v>175</v>
      </c>
      <c r="AC19" t="s">
        <v>175</v>
      </c>
      <c r="AD19" t="s">
        <v>175</v>
      </c>
      <c r="AE19" t="s">
        <v>175</v>
      </c>
      <c r="AF19" t="s">
        <v>175</v>
      </c>
      <c r="AG19" t="s">
        <v>175</v>
      </c>
      <c r="AH19" t="s">
        <v>175</v>
      </c>
      <c r="AI19" t="s">
        <v>175</v>
      </c>
      <c r="AJ19" t="s">
        <v>175</v>
      </c>
      <c r="AK19" t="s">
        <v>175</v>
      </c>
      <c r="AL19" t="s">
        <v>175</v>
      </c>
      <c r="AM19" t="s">
        <v>175</v>
      </c>
      <c r="AN19" t="s">
        <v>175</v>
      </c>
      <c r="AO19" t="s">
        <v>175</v>
      </c>
      <c r="AP19" t="s">
        <v>175</v>
      </c>
      <c r="AQ19" t="s">
        <v>175</v>
      </c>
      <c r="AR19" t="s">
        <v>175</v>
      </c>
      <c r="AS19" t="s">
        <v>175</v>
      </c>
      <c r="AT19" t="s">
        <v>175</v>
      </c>
      <c r="AU19" t="s">
        <v>175</v>
      </c>
      <c r="AV19" t="s">
        <v>175</v>
      </c>
      <c r="AW19" t="s">
        <v>175</v>
      </c>
    </row>
    <row r="20" spans="1:49">
      <c r="A20" t="s">
        <v>322</v>
      </c>
      <c r="B20">
        <v>47.5</v>
      </c>
      <c r="C20">
        <v>4055</v>
      </c>
      <c r="D20">
        <v>41569</v>
      </c>
      <c r="E20" t="s">
        <v>323</v>
      </c>
      <c r="F20">
        <v>50</v>
      </c>
      <c r="G20">
        <v>4467</v>
      </c>
      <c r="H20">
        <v>45173</v>
      </c>
      <c r="I20" t="s">
        <v>324</v>
      </c>
      <c r="J20">
        <v>47.88</v>
      </c>
      <c r="K20">
        <v>3981</v>
      </c>
      <c r="L20">
        <v>37295</v>
      </c>
      <c r="M20" t="s">
        <v>325</v>
      </c>
      <c r="N20">
        <v>47.5</v>
      </c>
      <c r="O20">
        <v>3827</v>
      </c>
      <c r="P20">
        <v>34793</v>
      </c>
      <c r="Q20" t="s">
        <v>326</v>
      </c>
      <c r="R20">
        <v>47.05</v>
      </c>
      <c r="S20">
        <v>3771</v>
      </c>
      <c r="T20">
        <v>35912</v>
      </c>
      <c r="U20" t="s">
        <v>327</v>
      </c>
      <c r="V20">
        <v>43.45</v>
      </c>
      <c r="W20">
        <v>3859</v>
      </c>
      <c r="X20">
        <v>34569</v>
      </c>
      <c r="Y20" t="s">
        <v>328</v>
      </c>
      <c r="Z20">
        <v>44.02</v>
      </c>
      <c r="AA20">
        <v>3673</v>
      </c>
      <c r="AB20">
        <v>34398</v>
      </c>
      <c r="AC20" t="s">
        <v>329</v>
      </c>
      <c r="AD20">
        <v>42.15</v>
      </c>
      <c r="AE20">
        <v>4123</v>
      </c>
      <c r="AF20">
        <v>36794</v>
      </c>
      <c r="AG20" t="s">
        <v>330</v>
      </c>
      <c r="AH20">
        <v>46.03</v>
      </c>
      <c r="AI20">
        <v>3786</v>
      </c>
      <c r="AJ20">
        <v>37418</v>
      </c>
      <c r="AK20" t="s">
        <v>268</v>
      </c>
      <c r="AL20">
        <v>50.81</v>
      </c>
      <c r="AM20">
        <v>4380</v>
      </c>
      <c r="AN20">
        <v>37451</v>
      </c>
      <c r="AO20" t="s">
        <v>176</v>
      </c>
      <c r="AP20">
        <v>46.37</v>
      </c>
      <c r="AQ20">
        <v>3837</v>
      </c>
      <c r="AR20">
        <v>36552</v>
      </c>
      <c r="AS20" t="s">
        <v>246</v>
      </c>
      <c r="AT20">
        <v>44.32</v>
      </c>
      <c r="AU20">
        <v>3592</v>
      </c>
      <c r="AV20">
        <v>35886</v>
      </c>
      <c r="AW20" t="s">
        <v>192</v>
      </c>
    </row>
    <row r="21" spans="1:49">
      <c r="A21" t="s">
        <v>331</v>
      </c>
      <c r="B21">
        <v>48.18</v>
      </c>
      <c r="C21">
        <v>3964</v>
      </c>
      <c r="D21">
        <v>30613</v>
      </c>
      <c r="E21" t="s">
        <v>332</v>
      </c>
      <c r="F21">
        <v>43.87</v>
      </c>
      <c r="G21">
        <v>4650</v>
      </c>
      <c r="H21">
        <v>33424</v>
      </c>
      <c r="I21" t="s">
        <v>220</v>
      </c>
      <c r="J21">
        <v>43.86</v>
      </c>
      <c r="K21">
        <v>4196</v>
      </c>
      <c r="L21">
        <v>31732</v>
      </c>
      <c r="M21" t="s">
        <v>196</v>
      </c>
      <c r="N21">
        <v>44.93</v>
      </c>
      <c r="O21">
        <v>4175</v>
      </c>
      <c r="P21">
        <v>33268</v>
      </c>
      <c r="Q21" t="s">
        <v>333</v>
      </c>
      <c r="R21">
        <v>43.21</v>
      </c>
      <c r="S21">
        <v>3779</v>
      </c>
      <c r="T21">
        <v>35005</v>
      </c>
      <c r="U21" t="s">
        <v>334</v>
      </c>
      <c r="V21">
        <v>44.43</v>
      </c>
      <c r="W21">
        <v>3680</v>
      </c>
      <c r="X21">
        <v>31349</v>
      </c>
      <c r="Y21" t="s">
        <v>335</v>
      </c>
      <c r="Z21">
        <v>44.1</v>
      </c>
      <c r="AA21">
        <v>3233</v>
      </c>
      <c r="AB21">
        <v>30485</v>
      </c>
      <c r="AC21" t="s">
        <v>276</v>
      </c>
      <c r="AD21">
        <v>45.52</v>
      </c>
      <c r="AE21">
        <v>3512</v>
      </c>
      <c r="AF21">
        <v>33274</v>
      </c>
      <c r="AG21" t="s">
        <v>336</v>
      </c>
      <c r="AH21">
        <v>43.76</v>
      </c>
      <c r="AI21">
        <v>4021</v>
      </c>
      <c r="AJ21">
        <v>30378</v>
      </c>
      <c r="AK21" t="s">
        <v>337</v>
      </c>
      <c r="AL21">
        <v>46.11</v>
      </c>
      <c r="AM21">
        <v>3925</v>
      </c>
      <c r="AN21">
        <v>32268</v>
      </c>
      <c r="AO21" t="s">
        <v>338</v>
      </c>
      <c r="AP21">
        <v>46.58</v>
      </c>
      <c r="AQ21">
        <v>4048</v>
      </c>
      <c r="AR21">
        <v>32490</v>
      </c>
      <c r="AS21" t="s">
        <v>255</v>
      </c>
      <c r="AT21">
        <v>47.07</v>
      </c>
      <c r="AU21">
        <v>3592</v>
      </c>
      <c r="AV21">
        <v>32035</v>
      </c>
      <c r="AW21" t="s">
        <v>339</v>
      </c>
    </row>
    <row r="22" spans="1:49">
      <c r="A22" t="s">
        <v>340</v>
      </c>
      <c r="B22">
        <v>48.22</v>
      </c>
      <c r="C22">
        <v>3568</v>
      </c>
      <c r="D22">
        <v>40093</v>
      </c>
      <c r="E22" t="s">
        <v>190</v>
      </c>
      <c r="F22">
        <v>64.39</v>
      </c>
      <c r="G22">
        <v>3300</v>
      </c>
      <c r="H22">
        <v>38924</v>
      </c>
      <c r="I22" t="s">
        <v>341</v>
      </c>
      <c r="J22" t="s">
        <v>175</v>
      </c>
      <c r="K22" t="s">
        <v>175</v>
      </c>
      <c r="L22" t="s">
        <v>175</v>
      </c>
      <c r="M22" t="s">
        <v>175</v>
      </c>
      <c r="N22">
        <v>60.13</v>
      </c>
      <c r="O22">
        <v>3017</v>
      </c>
      <c r="P22">
        <v>37860</v>
      </c>
      <c r="Q22" t="s">
        <v>342</v>
      </c>
      <c r="R22">
        <v>56.11</v>
      </c>
      <c r="S22">
        <v>3367</v>
      </c>
      <c r="T22">
        <v>38727</v>
      </c>
      <c r="U22" t="s">
        <v>343</v>
      </c>
      <c r="V22">
        <v>53.98</v>
      </c>
      <c r="W22">
        <v>2800</v>
      </c>
      <c r="X22">
        <v>37850</v>
      </c>
      <c r="Y22" t="s">
        <v>274</v>
      </c>
      <c r="Z22">
        <v>47.34</v>
      </c>
      <c r="AA22">
        <v>2980</v>
      </c>
      <c r="AB22">
        <v>39041</v>
      </c>
      <c r="AC22" t="s">
        <v>231</v>
      </c>
      <c r="AD22">
        <v>52.23</v>
      </c>
      <c r="AE22">
        <v>2982</v>
      </c>
      <c r="AF22">
        <v>39421</v>
      </c>
      <c r="AG22" t="s">
        <v>313</v>
      </c>
      <c r="AH22" t="s">
        <v>175</v>
      </c>
      <c r="AI22" t="s">
        <v>175</v>
      </c>
      <c r="AJ22" t="s">
        <v>175</v>
      </c>
      <c r="AK22" t="s">
        <v>175</v>
      </c>
      <c r="AL22">
        <v>63.85</v>
      </c>
      <c r="AM22">
        <v>2767</v>
      </c>
      <c r="AN22">
        <v>39256</v>
      </c>
      <c r="AO22" t="s">
        <v>344</v>
      </c>
      <c r="AP22">
        <v>57.75</v>
      </c>
      <c r="AQ22">
        <v>3023</v>
      </c>
      <c r="AR22">
        <v>37891</v>
      </c>
      <c r="AS22" t="s">
        <v>345</v>
      </c>
      <c r="AT22">
        <v>57.44</v>
      </c>
      <c r="AU22">
        <v>2990</v>
      </c>
      <c r="AV22">
        <v>36994</v>
      </c>
      <c r="AW22" t="s">
        <v>346</v>
      </c>
    </row>
    <row r="23" spans="1:49">
      <c r="A23" t="s">
        <v>347</v>
      </c>
      <c r="B23">
        <v>48.34</v>
      </c>
      <c r="C23">
        <v>5650</v>
      </c>
      <c r="D23">
        <v>42246</v>
      </c>
      <c r="E23" t="s">
        <v>348</v>
      </c>
      <c r="F23">
        <v>48.37</v>
      </c>
      <c r="G23">
        <v>3614</v>
      </c>
      <c r="H23">
        <v>39119</v>
      </c>
      <c r="I23" t="s">
        <v>349</v>
      </c>
      <c r="J23">
        <v>50.4</v>
      </c>
      <c r="K23">
        <v>4232</v>
      </c>
      <c r="L23">
        <v>39266</v>
      </c>
      <c r="M23" t="s">
        <v>350</v>
      </c>
      <c r="N23">
        <v>52.14</v>
      </c>
      <c r="O23">
        <v>3978</v>
      </c>
      <c r="P23">
        <v>39070</v>
      </c>
      <c r="Q23" t="s">
        <v>351</v>
      </c>
      <c r="R23">
        <v>50.43</v>
      </c>
      <c r="S23">
        <v>4002</v>
      </c>
      <c r="T23">
        <v>38890</v>
      </c>
      <c r="U23" t="s">
        <v>352</v>
      </c>
      <c r="V23">
        <v>50.89</v>
      </c>
      <c r="W23">
        <v>3579</v>
      </c>
      <c r="X23">
        <v>38499</v>
      </c>
      <c r="Y23" t="s">
        <v>353</v>
      </c>
      <c r="Z23">
        <v>52.72</v>
      </c>
      <c r="AA23">
        <v>3573</v>
      </c>
      <c r="AB23">
        <v>40394</v>
      </c>
      <c r="AC23" t="s">
        <v>310</v>
      </c>
      <c r="AD23">
        <v>53.13</v>
      </c>
      <c r="AE23">
        <v>4089</v>
      </c>
      <c r="AF23">
        <v>39163</v>
      </c>
      <c r="AG23" t="s">
        <v>176</v>
      </c>
      <c r="AH23">
        <v>48.71</v>
      </c>
      <c r="AI23">
        <v>4321</v>
      </c>
      <c r="AJ23">
        <v>40255</v>
      </c>
      <c r="AK23" t="s">
        <v>354</v>
      </c>
      <c r="AL23">
        <v>48.3</v>
      </c>
      <c r="AM23">
        <v>4092</v>
      </c>
      <c r="AN23">
        <v>39576</v>
      </c>
      <c r="AO23" t="s">
        <v>355</v>
      </c>
      <c r="AP23">
        <v>49.05</v>
      </c>
      <c r="AQ23">
        <v>4230</v>
      </c>
      <c r="AR23">
        <v>38226</v>
      </c>
      <c r="AS23" t="s">
        <v>350</v>
      </c>
      <c r="AT23">
        <v>50.49</v>
      </c>
      <c r="AU23">
        <v>3565</v>
      </c>
      <c r="AV23">
        <v>38601</v>
      </c>
      <c r="AW23" t="s">
        <v>356</v>
      </c>
    </row>
    <row r="24" spans="1:49">
      <c r="A24" t="s">
        <v>357</v>
      </c>
      <c r="B24">
        <v>48.65</v>
      </c>
      <c r="C24">
        <v>3300</v>
      </c>
      <c r="D24">
        <v>36832</v>
      </c>
      <c r="E24" t="s">
        <v>226</v>
      </c>
      <c r="F24">
        <v>42.24</v>
      </c>
      <c r="G24">
        <v>3725</v>
      </c>
      <c r="H24">
        <v>37971</v>
      </c>
      <c r="I24" t="s">
        <v>189</v>
      </c>
      <c r="J24">
        <v>45.25</v>
      </c>
      <c r="K24">
        <v>3413</v>
      </c>
      <c r="L24">
        <v>37333</v>
      </c>
      <c r="M24" t="s">
        <v>251</v>
      </c>
      <c r="N24">
        <v>45.27</v>
      </c>
      <c r="O24">
        <v>3217</v>
      </c>
      <c r="P24">
        <v>34377</v>
      </c>
      <c r="Q24" t="s">
        <v>181</v>
      </c>
      <c r="R24">
        <v>46.65</v>
      </c>
      <c r="S24">
        <v>3148</v>
      </c>
      <c r="T24">
        <v>35378</v>
      </c>
      <c r="U24" t="s">
        <v>358</v>
      </c>
      <c r="V24">
        <v>45.28</v>
      </c>
      <c r="W24">
        <v>3059</v>
      </c>
      <c r="X24">
        <v>33809</v>
      </c>
      <c r="Y24" t="s">
        <v>286</v>
      </c>
      <c r="Z24">
        <v>44.85</v>
      </c>
      <c r="AA24">
        <v>3123</v>
      </c>
      <c r="AB24">
        <v>33664</v>
      </c>
      <c r="AC24" t="s">
        <v>311</v>
      </c>
      <c r="AD24">
        <v>47.64</v>
      </c>
      <c r="AE24">
        <v>3050</v>
      </c>
      <c r="AF24">
        <v>34371</v>
      </c>
      <c r="AG24" t="s">
        <v>227</v>
      </c>
      <c r="AH24">
        <v>44.76</v>
      </c>
      <c r="AI24">
        <v>3038</v>
      </c>
      <c r="AJ24">
        <v>35443</v>
      </c>
      <c r="AK24" t="s">
        <v>359</v>
      </c>
      <c r="AL24">
        <v>46.5</v>
      </c>
      <c r="AM24">
        <v>3273</v>
      </c>
      <c r="AN24">
        <v>37323</v>
      </c>
      <c r="AO24" t="s">
        <v>236</v>
      </c>
      <c r="AP24">
        <v>47.31</v>
      </c>
      <c r="AQ24">
        <v>3211</v>
      </c>
      <c r="AR24">
        <v>35074</v>
      </c>
      <c r="AS24" t="s">
        <v>221</v>
      </c>
      <c r="AT24">
        <v>46.63</v>
      </c>
      <c r="AU24">
        <v>3174</v>
      </c>
      <c r="AV24">
        <v>34730</v>
      </c>
      <c r="AW24" t="s">
        <v>360</v>
      </c>
    </row>
    <row r="25" spans="1:49">
      <c r="A25" t="s">
        <v>361</v>
      </c>
      <c r="B25">
        <v>48.99</v>
      </c>
      <c r="C25">
        <v>3637</v>
      </c>
      <c r="D25">
        <v>35107</v>
      </c>
      <c r="E25" t="s">
        <v>180</v>
      </c>
      <c r="F25">
        <v>46.91</v>
      </c>
      <c r="G25">
        <v>3421</v>
      </c>
      <c r="H25">
        <v>34133</v>
      </c>
      <c r="I25" t="s">
        <v>289</v>
      </c>
      <c r="J25">
        <v>47.78</v>
      </c>
      <c r="K25">
        <v>3504</v>
      </c>
      <c r="L25">
        <v>34639</v>
      </c>
      <c r="M25" t="s">
        <v>362</v>
      </c>
      <c r="N25">
        <v>45.96</v>
      </c>
      <c r="O25">
        <v>3612</v>
      </c>
      <c r="P25">
        <v>32978</v>
      </c>
      <c r="Q25" t="s">
        <v>363</v>
      </c>
      <c r="R25">
        <v>44.34</v>
      </c>
      <c r="S25">
        <v>3471</v>
      </c>
      <c r="T25">
        <v>34581</v>
      </c>
      <c r="U25" t="s">
        <v>350</v>
      </c>
      <c r="V25">
        <v>46.91</v>
      </c>
      <c r="W25">
        <v>3215</v>
      </c>
      <c r="X25">
        <v>33988</v>
      </c>
      <c r="Y25" t="s">
        <v>362</v>
      </c>
      <c r="Z25">
        <v>47.77</v>
      </c>
      <c r="AA25">
        <v>3257</v>
      </c>
      <c r="AB25">
        <v>34397</v>
      </c>
      <c r="AC25" t="s">
        <v>364</v>
      </c>
      <c r="AD25">
        <v>47.74</v>
      </c>
      <c r="AE25">
        <v>3520</v>
      </c>
      <c r="AF25">
        <v>35850</v>
      </c>
      <c r="AG25" t="s">
        <v>311</v>
      </c>
      <c r="AH25">
        <v>47.32</v>
      </c>
      <c r="AI25">
        <v>3821</v>
      </c>
      <c r="AJ25">
        <v>36391</v>
      </c>
      <c r="AK25" t="s">
        <v>312</v>
      </c>
      <c r="AL25">
        <v>51.98</v>
      </c>
      <c r="AM25">
        <v>3287</v>
      </c>
      <c r="AN25">
        <v>35154</v>
      </c>
      <c r="AO25" t="s">
        <v>365</v>
      </c>
      <c r="AP25">
        <v>47.66</v>
      </c>
      <c r="AQ25">
        <v>3571</v>
      </c>
      <c r="AR25">
        <v>35316</v>
      </c>
      <c r="AS25" t="s">
        <v>333</v>
      </c>
      <c r="AT25">
        <v>47.75</v>
      </c>
      <c r="AU25">
        <v>3331</v>
      </c>
      <c r="AV25">
        <v>35223</v>
      </c>
      <c r="AW25" t="s">
        <v>176</v>
      </c>
    </row>
    <row r="26" spans="1:49">
      <c r="A26" t="s">
        <v>366</v>
      </c>
      <c r="B26">
        <v>49.43</v>
      </c>
      <c r="C26">
        <v>3753</v>
      </c>
      <c r="D26">
        <v>39261</v>
      </c>
      <c r="E26" t="s">
        <v>269</v>
      </c>
      <c r="F26">
        <v>52.2</v>
      </c>
      <c r="G26">
        <v>3391</v>
      </c>
      <c r="H26">
        <v>38758</v>
      </c>
      <c r="I26" t="s">
        <v>367</v>
      </c>
      <c r="J26">
        <v>46.17</v>
      </c>
      <c r="K26">
        <v>3287</v>
      </c>
      <c r="L26">
        <v>39379</v>
      </c>
      <c r="M26" t="s">
        <v>368</v>
      </c>
      <c r="N26">
        <v>45.98</v>
      </c>
      <c r="O26">
        <v>3299</v>
      </c>
      <c r="P26">
        <v>38184</v>
      </c>
      <c r="Q26" t="s">
        <v>265</v>
      </c>
      <c r="R26">
        <v>47.21</v>
      </c>
      <c r="S26">
        <v>3198</v>
      </c>
      <c r="T26">
        <v>38851</v>
      </c>
      <c r="U26" t="s">
        <v>252</v>
      </c>
      <c r="V26">
        <v>50.06</v>
      </c>
      <c r="W26">
        <v>3485</v>
      </c>
      <c r="X26">
        <v>37613</v>
      </c>
      <c r="Y26" t="s">
        <v>369</v>
      </c>
      <c r="Z26">
        <v>47.72</v>
      </c>
      <c r="AA26">
        <v>3211</v>
      </c>
      <c r="AB26">
        <v>38654</v>
      </c>
      <c r="AC26" t="s">
        <v>334</v>
      </c>
      <c r="AD26">
        <v>47.07</v>
      </c>
      <c r="AE26">
        <v>3851</v>
      </c>
      <c r="AF26">
        <v>38675</v>
      </c>
      <c r="AG26" t="s">
        <v>250</v>
      </c>
      <c r="AH26">
        <v>46.69</v>
      </c>
      <c r="AI26">
        <v>3343</v>
      </c>
      <c r="AJ26">
        <v>39028</v>
      </c>
      <c r="AK26" t="s">
        <v>191</v>
      </c>
      <c r="AL26">
        <v>45.02</v>
      </c>
      <c r="AM26">
        <v>3250</v>
      </c>
      <c r="AN26">
        <v>37981</v>
      </c>
      <c r="AO26" t="s">
        <v>195</v>
      </c>
      <c r="AP26">
        <v>50.47</v>
      </c>
      <c r="AQ26">
        <v>3325</v>
      </c>
      <c r="AR26">
        <v>37589</v>
      </c>
      <c r="AS26" t="s">
        <v>360</v>
      </c>
      <c r="AT26">
        <v>50.23</v>
      </c>
      <c r="AU26">
        <v>3128</v>
      </c>
      <c r="AV26">
        <v>38193</v>
      </c>
      <c r="AW26" t="s">
        <v>179</v>
      </c>
    </row>
    <row r="27" spans="1:49">
      <c r="A27" t="s">
        <v>370</v>
      </c>
      <c r="B27">
        <v>49.46</v>
      </c>
      <c r="C27">
        <v>3050</v>
      </c>
      <c r="D27">
        <v>37454</v>
      </c>
      <c r="E27" t="s">
        <v>226</v>
      </c>
      <c r="F27">
        <v>49.33</v>
      </c>
      <c r="G27">
        <v>3171</v>
      </c>
      <c r="H27">
        <v>37528</v>
      </c>
      <c r="I27" t="s">
        <v>179</v>
      </c>
      <c r="J27">
        <v>47.56</v>
      </c>
      <c r="K27">
        <v>2954</v>
      </c>
      <c r="L27">
        <v>36403</v>
      </c>
      <c r="M27" t="s">
        <v>317</v>
      </c>
      <c r="N27">
        <v>48.63</v>
      </c>
      <c r="O27">
        <v>2774</v>
      </c>
      <c r="P27">
        <v>34866</v>
      </c>
      <c r="Q27" t="s">
        <v>180</v>
      </c>
      <c r="R27">
        <v>50.98</v>
      </c>
      <c r="S27">
        <v>2862</v>
      </c>
      <c r="T27">
        <v>34053</v>
      </c>
      <c r="U27" t="s">
        <v>371</v>
      </c>
      <c r="V27">
        <v>46.62</v>
      </c>
      <c r="W27">
        <v>2952</v>
      </c>
      <c r="X27">
        <v>34198</v>
      </c>
      <c r="Y27" t="s">
        <v>372</v>
      </c>
      <c r="Z27">
        <v>46.87</v>
      </c>
      <c r="AA27">
        <v>2951</v>
      </c>
      <c r="AB27">
        <v>33409</v>
      </c>
      <c r="AC27" t="s">
        <v>222</v>
      </c>
      <c r="AD27">
        <v>47.66</v>
      </c>
      <c r="AE27">
        <v>2876</v>
      </c>
      <c r="AF27">
        <v>35661</v>
      </c>
      <c r="AG27" t="s">
        <v>315</v>
      </c>
      <c r="AH27">
        <v>50.13</v>
      </c>
      <c r="AI27">
        <v>2799</v>
      </c>
      <c r="AJ27">
        <v>35431</v>
      </c>
      <c r="AK27" t="s">
        <v>373</v>
      </c>
      <c r="AL27">
        <v>47.82</v>
      </c>
      <c r="AM27">
        <v>2992</v>
      </c>
      <c r="AN27">
        <v>36223</v>
      </c>
      <c r="AO27" t="s">
        <v>226</v>
      </c>
      <c r="AP27">
        <v>48.33</v>
      </c>
      <c r="AQ27">
        <v>2898</v>
      </c>
      <c r="AR27">
        <v>35101</v>
      </c>
      <c r="AS27" t="s">
        <v>374</v>
      </c>
      <c r="AT27">
        <v>45.44</v>
      </c>
      <c r="AU27">
        <v>2901</v>
      </c>
      <c r="AV27">
        <v>34107</v>
      </c>
      <c r="AW27" t="s">
        <v>311</v>
      </c>
    </row>
    <row r="28" spans="1:49">
      <c r="A28" t="s">
        <v>375</v>
      </c>
      <c r="B28">
        <v>49.75</v>
      </c>
      <c r="C28">
        <v>3949</v>
      </c>
      <c r="D28">
        <v>38512</v>
      </c>
      <c r="E28" t="s">
        <v>376</v>
      </c>
      <c r="F28">
        <v>50.8</v>
      </c>
      <c r="G28">
        <v>3847</v>
      </c>
      <c r="H28">
        <v>38396</v>
      </c>
      <c r="I28" t="s">
        <v>377</v>
      </c>
      <c r="J28">
        <v>46.23</v>
      </c>
      <c r="K28">
        <v>3626</v>
      </c>
      <c r="L28">
        <v>38522</v>
      </c>
      <c r="M28" t="s">
        <v>245</v>
      </c>
      <c r="N28">
        <v>44.96</v>
      </c>
      <c r="O28">
        <v>3556</v>
      </c>
      <c r="P28">
        <v>38334</v>
      </c>
      <c r="Q28" t="s">
        <v>368</v>
      </c>
      <c r="R28">
        <v>44.63</v>
      </c>
      <c r="S28">
        <v>3533</v>
      </c>
      <c r="T28">
        <v>35771</v>
      </c>
      <c r="U28" t="s">
        <v>378</v>
      </c>
      <c r="V28">
        <v>43.22</v>
      </c>
      <c r="W28">
        <v>3433</v>
      </c>
      <c r="X28">
        <v>35058</v>
      </c>
      <c r="Y28" t="s">
        <v>296</v>
      </c>
      <c r="Z28">
        <v>43.23</v>
      </c>
      <c r="AA28">
        <v>3378</v>
      </c>
      <c r="AB28">
        <v>34948</v>
      </c>
      <c r="AC28" t="s">
        <v>349</v>
      </c>
      <c r="AD28">
        <v>43.59</v>
      </c>
      <c r="AE28">
        <v>3465</v>
      </c>
      <c r="AF28">
        <v>34896</v>
      </c>
      <c r="AG28" t="s">
        <v>302</v>
      </c>
      <c r="AH28">
        <v>43.72</v>
      </c>
      <c r="AI28">
        <v>3360</v>
      </c>
      <c r="AJ28">
        <v>35604</v>
      </c>
      <c r="AK28" t="s">
        <v>237</v>
      </c>
      <c r="AL28">
        <v>44.04</v>
      </c>
      <c r="AM28">
        <v>3360</v>
      </c>
      <c r="AN28">
        <v>35268</v>
      </c>
      <c r="AO28" t="s">
        <v>302</v>
      </c>
      <c r="AP28">
        <v>45.91</v>
      </c>
      <c r="AQ28">
        <v>3562</v>
      </c>
      <c r="AR28">
        <v>35269</v>
      </c>
      <c r="AS28" t="s">
        <v>284</v>
      </c>
      <c r="AT28">
        <v>45.11</v>
      </c>
      <c r="AU28">
        <v>3561</v>
      </c>
      <c r="AV28">
        <v>35391</v>
      </c>
      <c r="AW28" t="s">
        <v>379</v>
      </c>
    </row>
    <row r="29" spans="1:49">
      <c r="A29" t="s">
        <v>380</v>
      </c>
      <c r="B29">
        <v>49.77</v>
      </c>
      <c r="C29">
        <v>4021</v>
      </c>
      <c r="D29">
        <v>38094</v>
      </c>
      <c r="E29" t="s">
        <v>317</v>
      </c>
      <c r="F29">
        <v>53.26</v>
      </c>
      <c r="G29">
        <v>4215</v>
      </c>
      <c r="H29">
        <v>38458</v>
      </c>
      <c r="I29" t="s">
        <v>381</v>
      </c>
      <c r="J29">
        <v>47.15</v>
      </c>
      <c r="K29">
        <v>3946</v>
      </c>
      <c r="L29">
        <v>37170</v>
      </c>
      <c r="M29" t="s">
        <v>246</v>
      </c>
      <c r="N29">
        <v>47.57</v>
      </c>
      <c r="O29">
        <v>3776</v>
      </c>
      <c r="P29">
        <v>36764</v>
      </c>
      <c r="Q29" t="s">
        <v>382</v>
      </c>
      <c r="R29">
        <v>46.66</v>
      </c>
      <c r="S29">
        <v>3577</v>
      </c>
      <c r="T29">
        <v>35638</v>
      </c>
      <c r="U29" t="s">
        <v>327</v>
      </c>
      <c r="V29">
        <v>45.92</v>
      </c>
      <c r="W29">
        <v>3575</v>
      </c>
      <c r="X29">
        <v>35530</v>
      </c>
      <c r="Y29" t="s">
        <v>234</v>
      </c>
      <c r="Z29">
        <v>45.91</v>
      </c>
      <c r="AA29">
        <v>3444</v>
      </c>
      <c r="AB29">
        <v>36128</v>
      </c>
      <c r="AC29" t="s">
        <v>178</v>
      </c>
      <c r="AD29">
        <v>46.42</v>
      </c>
      <c r="AE29">
        <v>3221</v>
      </c>
      <c r="AF29">
        <v>37718</v>
      </c>
      <c r="AG29" t="s">
        <v>268</v>
      </c>
      <c r="AH29">
        <v>46.41</v>
      </c>
      <c r="AI29">
        <v>3461</v>
      </c>
      <c r="AJ29">
        <v>38210</v>
      </c>
      <c r="AK29" t="s">
        <v>383</v>
      </c>
      <c r="AL29">
        <v>45.39</v>
      </c>
      <c r="AM29">
        <v>3694</v>
      </c>
      <c r="AN29">
        <v>36322</v>
      </c>
      <c r="AO29" t="s">
        <v>302</v>
      </c>
      <c r="AP29">
        <v>45.41</v>
      </c>
      <c r="AQ29">
        <v>3724</v>
      </c>
      <c r="AR29">
        <v>37189</v>
      </c>
      <c r="AS29" t="s">
        <v>253</v>
      </c>
      <c r="AT29">
        <v>49.06</v>
      </c>
      <c r="AU29">
        <v>3436</v>
      </c>
      <c r="AV29">
        <v>37255</v>
      </c>
      <c r="AW29" t="s">
        <v>181</v>
      </c>
    </row>
    <row r="30" spans="1:49">
      <c r="A30" t="s">
        <v>384</v>
      </c>
      <c r="B30">
        <v>49.82</v>
      </c>
      <c r="C30">
        <v>4030</v>
      </c>
      <c r="D30">
        <v>46546</v>
      </c>
      <c r="E30" t="s">
        <v>385</v>
      </c>
      <c r="F30">
        <v>47.18</v>
      </c>
      <c r="G30">
        <v>3984</v>
      </c>
      <c r="H30">
        <v>46428</v>
      </c>
      <c r="I30" t="s">
        <v>386</v>
      </c>
      <c r="J30">
        <v>46.31</v>
      </c>
      <c r="K30">
        <v>4067</v>
      </c>
      <c r="L30">
        <v>46428</v>
      </c>
      <c r="M30" t="s">
        <v>387</v>
      </c>
      <c r="N30">
        <v>45.59</v>
      </c>
      <c r="O30">
        <v>4091</v>
      </c>
      <c r="P30">
        <v>46126</v>
      </c>
      <c r="Q30" t="s">
        <v>388</v>
      </c>
      <c r="R30">
        <v>45.48</v>
      </c>
      <c r="S30">
        <v>4126</v>
      </c>
      <c r="T30">
        <v>44562</v>
      </c>
      <c r="U30" t="s">
        <v>264</v>
      </c>
      <c r="V30">
        <v>44.89</v>
      </c>
      <c r="W30">
        <v>4084</v>
      </c>
      <c r="X30">
        <v>44303</v>
      </c>
      <c r="Y30" t="s">
        <v>389</v>
      </c>
      <c r="Z30">
        <v>43.95</v>
      </c>
      <c r="AA30">
        <v>4281</v>
      </c>
      <c r="AB30">
        <v>44426</v>
      </c>
      <c r="AC30" t="s">
        <v>390</v>
      </c>
      <c r="AD30">
        <v>45.11</v>
      </c>
      <c r="AE30">
        <v>4025</v>
      </c>
      <c r="AF30">
        <v>44440</v>
      </c>
      <c r="AG30" t="s">
        <v>391</v>
      </c>
      <c r="AH30">
        <v>45.12</v>
      </c>
      <c r="AI30">
        <v>3949</v>
      </c>
      <c r="AJ30">
        <v>42239</v>
      </c>
      <c r="AK30" t="s">
        <v>212</v>
      </c>
      <c r="AL30">
        <v>44.4</v>
      </c>
      <c r="AM30">
        <v>4063</v>
      </c>
      <c r="AN30">
        <v>42658</v>
      </c>
      <c r="AO30" t="s">
        <v>392</v>
      </c>
      <c r="AP30">
        <v>43.66</v>
      </c>
      <c r="AQ30">
        <v>4162</v>
      </c>
      <c r="AR30">
        <v>42535</v>
      </c>
      <c r="AS30" t="s">
        <v>393</v>
      </c>
      <c r="AT30">
        <v>44.92</v>
      </c>
      <c r="AU30">
        <v>3887</v>
      </c>
      <c r="AV30">
        <v>43430</v>
      </c>
      <c r="AW30" t="s">
        <v>394</v>
      </c>
    </row>
    <row r="31" spans="1:49">
      <c r="A31" t="s">
        <v>395</v>
      </c>
      <c r="B31">
        <v>50.51</v>
      </c>
      <c r="C31">
        <v>4597</v>
      </c>
      <c r="D31">
        <v>39354</v>
      </c>
      <c r="E31" t="s">
        <v>350</v>
      </c>
      <c r="F31">
        <v>62.29</v>
      </c>
      <c r="G31">
        <v>4655</v>
      </c>
      <c r="H31">
        <v>38481</v>
      </c>
      <c r="I31" t="s">
        <v>396</v>
      </c>
      <c r="J31">
        <v>59.17</v>
      </c>
      <c r="K31">
        <v>4841</v>
      </c>
      <c r="L31">
        <v>36194</v>
      </c>
      <c r="M31" t="s">
        <v>397</v>
      </c>
      <c r="N31">
        <v>56.12</v>
      </c>
      <c r="O31">
        <v>4853</v>
      </c>
      <c r="P31">
        <v>35837</v>
      </c>
      <c r="Q31" t="s">
        <v>398</v>
      </c>
      <c r="R31">
        <v>51.64</v>
      </c>
      <c r="S31">
        <v>4745</v>
      </c>
      <c r="T31">
        <v>35682</v>
      </c>
      <c r="U31" t="s">
        <v>343</v>
      </c>
      <c r="V31">
        <v>53.3</v>
      </c>
      <c r="W31">
        <v>4733</v>
      </c>
      <c r="X31">
        <v>35329</v>
      </c>
      <c r="Y31" t="s">
        <v>399</v>
      </c>
      <c r="Z31">
        <v>52.73</v>
      </c>
      <c r="AA31">
        <v>4527</v>
      </c>
      <c r="AB31">
        <v>36245</v>
      </c>
      <c r="AC31" t="s">
        <v>307</v>
      </c>
      <c r="AD31">
        <v>52.92</v>
      </c>
      <c r="AE31">
        <v>4561</v>
      </c>
      <c r="AF31">
        <v>36245</v>
      </c>
      <c r="AG31" t="s">
        <v>400</v>
      </c>
      <c r="AH31">
        <v>55.86</v>
      </c>
      <c r="AI31">
        <v>4540</v>
      </c>
      <c r="AJ31">
        <v>36762</v>
      </c>
      <c r="AK31" t="s">
        <v>401</v>
      </c>
      <c r="AL31">
        <v>50.33</v>
      </c>
      <c r="AM31">
        <v>4644</v>
      </c>
      <c r="AN31">
        <v>38295</v>
      </c>
      <c r="AO31" t="s">
        <v>179</v>
      </c>
      <c r="AP31">
        <v>49.06</v>
      </c>
      <c r="AQ31">
        <v>4673</v>
      </c>
      <c r="AR31">
        <v>39135</v>
      </c>
      <c r="AS31" t="s">
        <v>238</v>
      </c>
      <c r="AT31">
        <v>46.74</v>
      </c>
      <c r="AU31">
        <v>4823</v>
      </c>
      <c r="AV31">
        <v>41475</v>
      </c>
      <c r="AW31" t="s">
        <v>402</v>
      </c>
    </row>
    <row r="32" spans="1:49">
      <c r="A32" t="s">
        <v>403</v>
      </c>
      <c r="B32">
        <v>50.83</v>
      </c>
      <c r="C32">
        <v>4467</v>
      </c>
      <c r="D32">
        <v>38599</v>
      </c>
      <c r="E32" t="s">
        <v>181</v>
      </c>
      <c r="F32">
        <v>50.41</v>
      </c>
      <c r="G32">
        <v>4078</v>
      </c>
      <c r="H32">
        <v>38834</v>
      </c>
      <c r="I32" t="s">
        <v>267</v>
      </c>
      <c r="J32">
        <v>48.93</v>
      </c>
      <c r="K32">
        <v>3658</v>
      </c>
      <c r="L32">
        <v>39159</v>
      </c>
      <c r="M32" t="s">
        <v>302</v>
      </c>
      <c r="N32">
        <v>49.4</v>
      </c>
      <c r="O32">
        <v>3528</v>
      </c>
      <c r="P32">
        <v>37639</v>
      </c>
      <c r="Q32" t="s">
        <v>220</v>
      </c>
      <c r="R32">
        <v>49.61</v>
      </c>
      <c r="S32">
        <v>3412</v>
      </c>
      <c r="T32">
        <v>38672</v>
      </c>
      <c r="U32" t="s">
        <v>350</v>
      </c>
      <c r="V32">
        <v>46.9</v>
      </c>
      <c r="W32">
        <v>3542</v>
      </c>
      <c r="X32">
        <v>38471</v>
      </c>
      <c r="Y32" t="s">
        <v>235</v>
      </c>
      <c r="Z32">
        <v>47.36</v>
      </c>
      <c r="AA32">
        <v>3306</v>
      </c>
      <c r="AB32">
        <v>37359</v>
      </c>
      <c r="AC32" t="s">
        <v>246</v>
      </c>
      <c r="AD32">
        <v>46.13</v>
      </c>
      <c r="AE32">
        <v>3419</v>
      </c>
      <c r="AF32">
        <v>37349</v>
      </c>
      <c r="AG32" t="s">
        <v>192</v>
      </c>
      <c r="AH32">
        <v>47.56</v>
      </c>
      <c r="AI32">
        <v>3619</v>
      </c>
      <c r="AJ32">
        <v>36396</v>
      </c>
      <c r="AK32" t="s">
        <v>317</v>
      </c>
      <c r="AL32">
        <v>49.31</v>
      </c>
      <c r="AM32">
        <v>3560</v>
      </c>
      <c r="AN32">
        <v>35818</v>
      </c>
      <c r="AO32" t="s">
        <v>374</v>
      </c>
      <c r="AP32">
        <v>48.37</v>
      </c>
      <c r="AQ32">
        <v>3903</v>
      </c>
      <c r="AR32">
        <v>36263</v>
      </c>
      <c r="AS32" t="s">
        <v>351</v>
      </c>
      <c r="AT32">
        <v>50.35</v>
      </c>
      <c r="AU32">
        <v>3514</v>
      </c>
      <c r="AV32">
        <v>34746</v>
      </c>
      <c r="AW32" t="s">
        <v>343</v>
      </c>
    </row>
    <row r="33" spans="1:49">
      <c r="A33" t="s">
        <v>404</v>
      </c>
      <c r="B33">
        <v>51.03</v>
      </c>
      <c r="C33">
        <v>4273</v>
      </c>
      <c r="D33">
        <v>44840</v>
      </c>
      <c r="E33" t="s">
        <v>405</v>
      </c>
      <c r="F33">
        <v>49.84</v>
      </c>
      <c r="G33">
        <v>3876</v>
      </c>
      <c r="H33">
        <v>46053</v>
      </c>
      <c r="I33" t="s">
        <v>406</v>
      </c>
      <c r="J33">
        <v>48.93</v>
      </c>
      <c r="K33">
        <v>3576</v>
      </c>
      <c r="L33">
        <v>46053</v>
      </c>
      <c r="M33" t="s">
        <v>407</v>
      </c>
      <c r="N33">
        <v>48.53</v>
      </c>
      <c r="O33">
        <v>3671</v>
      </c>
      <c r="P33">
        <v>42053</v>
      </c>
      <c r="Q33" t="s">
        <v>321</v>
      </c>
      <c r="R33">
        <v>49.26</v>
      </c>
      <c r="S33">
        <v>3713</v>
      </c>
      <c r="T33">
        <v>42053</v>
      </c>
      <c r="U33" t="s">
        <v>295</v>
      </c>
      <c r="V33">
        <v>46.54</v>
      </c>
      <c r="W33">
        <v>3353</v>
      </c>
      <c r="X33">
        <v>36678</v>
      </c>
      <c r="Y33" t="s">
        <v>246</v>
      </c>
      <c r="Z33">
        <v>48.7</v>
      </c>
      <c r="AA33">
        <v>3770</v>
      </c>
      <c r="AB33">
        <v>41753</v>
      </c>
      <c r="AC33" t="s">
        <v>217</v>
      </c>
      <c r="AD33">
        <v>49.48</v>
      </c>
      <c r="AE33">
        <v>3809</v>
      </c>
      <c r="AF33">
        <v>39141</v>
      </c>
      <c r="AG33" t="s">
        <v>359</v>
      </c>
      <c r="AH33">
        <v>49.61</v>
      </c>
      <c r="AI33">
        <v>3907</v>
      </c>
      <c r="AJ33">
        <v>40858</v>
      </c>
      <c r="AK33" t="s">
        <v>383</v>
      </c>
      <c r="AL33">
        <v>51.49</v>
      </c>
      <c r="AM33">
        <v>3942</v>
      </c>
      <c r="AN33">
        <v>41821</v>
      </c>
      <c r="AO33" t="s">
        <v>268</v>
      </c>
      <c r="AP33">
        <v>51.61</v>
      </c>
      <c r="AQ33">
        <v>3881</v>
      </c>
      <c r="AR33">
        <v>41350</v>
      </c>
      <c r="AS33" t="s">
        <v>378</v>
      </c>
      <c r="AT33">
        <v>49.87</v>
      </c>
      <c r="AU33">
        <v>3589</v>
      </c>
      <c r="AV33">
        <v>41413</v>
      </c>
      <c r="AW33" t="s">
        <v>265</v>
      </c>
    </row>
    <row r="34" spans="1:49">
      <c r="A34" t="s">
        <v>408</v>
      </c>
      <c r="B34">
        <v>51.68</v>
      </c>
      <c r="C34">
        <v>3785</v>
      </c>
      <c r="D34">
        <v>42025</v>
      </c>
      <c r="E34" t="s">
        <v>409</v>
      </c>
      <c r="F34" t="s">
        <v>175</v>
      </c>
      <c r="G34" t="s">
        <v>175</v>
      </c>
      <c r="H34" t="s">
        <v>175</v>
      </c>
      <c r="I34" t="s">
        <v>175</v>
      </c>
      <c r="J34" t="s">
        <v>175</v>
      </c>
      <c r="K34" t="s">
        <v>175</v>
      </c>
      <c r="L34" t="s">
        <v>175</v>
      </c>
      <c r="M34" t="s">
        <v>175</v>
      </c>
      <c r="N34" t="s">
        <v>175</v>
      </c>
      <c r="O34" t="s">
        <v>175</v>
      </c>
      <c r="P34" t="s">
        <v>175</v>
      </c>
      <c r="Q34" t="s">
        <v>175</v>
      </c>
      <c r="R34" t="s">
        <v>175</v>
      </c>
      <c r="S34" t="s">
        <v>175</v>
      </c>
      <c r="T34" t="s">
        <v>175</v>
      </c>
      <c r="U34" t="s">
        <v>175</v>
      </c>
      <c r="V34" t="s">
        <v>175</v>
      </c>
      <c r="W34" t="s">
        <v>175</v>
      </c>
      <c r="X34" t="s">
        <v>175</v>
      </c>
      <c r="Y34" t="s">
        <v>175</v>
      </c>
      <c r="Z34">
        <v>49.47</v>
      </c>
      <c r="AA34">
        <v>3654</v>
      </c>
      <c r="AB34">
        <v>37836</v>
      </c>
      <c r="AC34" t="s">
        <v>356</v>
      </c>
      <c r="AD34" t="s">
        <v>175</v>
      </c>
      <c r="AE34" t="s">
        <v>175</v>
      </c>
      <c r="AF34" t="s">
        <v>175</v>
      </c>
      <c r="AG34" t="s">
        <v>175</v>
      </c>
      <c r="AH34" t="s">
        <v>175</v>
      </c>
      <c r="AI34" t="s">
        <v>175</v>
      </c>
      <c r="AJ34" t="s">
        <v>175</v>
      </c>
      <c r="AK34" t="s">
        <v>175</v>
      </c>
      <c r="AL34" t="s">
        <v>175</v>
      </c>
      <c r="AM34" t="s">
        <v>175</v>
      </c>
      <c r="AN34" t="s">
        <v>175</v>
      </c>
      <c r="AO34" t="s">
        <v>175</v>
      </c>
      <c r="AP34">
        <v>55.7</v>
      </c>
      <c r="AQ34">
        <v>3629</v>
      </c>
      <c r="AR34">
        <v>38848</v>
      </c>
      <c r="AS34" t="s">
        <v>255</v>
      </c>
      <c r="AT34">
        <v>50.54</v>
      </c>
      <c r="AU34">
        <v>3460</v>
      </c>
      <c r="AV34">
        <v>38399</v>
      </c>
      <c r="AW34" t="s">
        <v>181</v>
      </c>
    </row>
    <row r="35" spans="1:49">
      <c r="A35" t="s">
        <v>410</v>
      </c>
      <c r="B35">
        <v>51.96</v>
      </c>
      <c r="C35">
        <v>5235</v>
      </c>
      <c r="D35">
        <v>40384</v>
      </c>
      <c r="E35" t="s">
        <v>240</v>
      </c>
      <c r="F35">
        <v>55.3</v>
      </c>
      <c r="G35">
        <v>5319</v>
      </c>
      <c r="H35">
        <v>40188</v>
      </c>
      <c r="I35" t="s">
        <v>374</v>
      </c>
      <c r="J35">
        <v>51.7</v>
      </c>
      <c r="K35">
        <v>5196</v>
      </c>
      <c r="L35">
        <v>40289</v>
      </c>
      <c r="M35" t="s">
        <v>350</v>
      </c>
      <c r="N35">
        <v>49.31</v>
      </c>
      <c r="O35">
        <v>4994</v>
      </c>
      <c r="P35">
        <v>39156</v>
      </c>
      <c r="Q35" t="s">
        <v>269</v>
      </c>
      <c r="R35">
        <v>49.65</v>
      </c>
      <c r="S35">
        <v>5465</v>
      </c>
      <c r="T35">
        <v>39297</v>
      </c>
      <c r="U35" t="s">
        <v>359</v>
      </c>
      <c r="V35">
        <v>47.55</v>
      </c>
      <c r="W35">
        <v>4843</v>
      </c>
      <c r="X35">
        <v>38578</v>
      </c>
      <c r="Y35" t="s">
        <v>296</v>
      </c>
      <c r="Z35">
        <v>45.13</v>
      </c>
      <c r="AA35">
        <v>4603</v>
      </c>
      <c r="AB35">
        <v>38885</v>
      </c>
      <c r="AC35" t="s">
        <v>411</v>
      </c>
      <c r="AD35">
        <v>46.65</v>
      </c>
      <c r="AE35">
        <v>4501</v>
      </c>
      <c r="AF35">
        <v>38503</v>
      </c>
      <c r="AG35" t="s">
        <v>251</v>
      </c>
      <c r="AH35">
        <v>45.77</v>
      </c>
      <c r="AI35">
        <v>4496</v>
      </c>
      <c r="AJ35">
        <v>39411</v>
      </c>
      <c r="AK35" t="s">
        <v>411</v>
      </c>
      <c r="AL35">
        <v>47.86</v>
      </c>
      <c r="AM35">
        <v>4754</v>
      </c>
      <c r="AN35">
        <v>39206</v>
      </c>
      <c r="AO35" t="s">
        <v>355</v>
      </c>
      <c r="AP35">
        <v>46.81</v>
      </c>
      <c r="AQ35">
        <v>4586</v>
      </c>
      <c r="AR35">
        <v>38854</v>
      </c>
      <c r="AS35" t="s">
        <v>265</v>
      </c>
      <c r="AT35">
        <v>46.84</v>
      </c>
      <c r="AU35">
        <v>4717</v>
      </c>
      <c r="AV35">
        <v>38892</v>
      </c>
      <c r="AW35" t="s">
        <v>265</v>
      </c>
    </row>
    <row r="36" spans="1:49">
      <c r="A36" t="s">
        <v>412</v>
      </c>
      <c r="B36">
        <v>52.2</v>
      </c>
      <c r="C36">
        <v>3236</v>
      </c>
      <c r="D36">
        <v>39196</v>
      </c>
      <c r="E36" t="s">
        <v>311</v>
      </c>
      <c r="F36">
        <v>54.45</v>
      </c>
      <c r="G36">
        <v>3347</v>
      </c>
      <c r="H36">
        <v>39561</v>
      </c>
      <c r="I36" t="s">
        <v>374</v>
      </c>
      <c r="J36">
        <v>51.76</v>
      </c>
      <c r="K36">
        <v>3078</v>
      </c>
      <c r="L36">
        <v>39748</v>
      </c>
      <c r="M36" t="s">
        <v>413</v>
      </c>
      <c r="N36">
        <v>51.36</v>
      </c>
      <c r="O36">
        <v>2947</v>
      </c>
      <c r="P36">
        <v>38284</v>
      </c>
      <c r="Q36" t="s">
        <v>290</v>
      </c>
      <c r="R36">
        <v>48.27</v>
      </c>
      <c r="S36">
        <v>2887</v>
      </c>
      <c r="T36">
        <v>37684</v>
      </c>
      <c r="U36" t="s">
        <v>239</v>
      </c>
      <c r="V36">
        <v>46.41</v>
      </c>
      <c r="W36">
        <v>2930</v>
      </c>
      <c r="X36">
        <v>36308</v>
      </c>
      <c r="Y36" t="s">
        <v>414</v>
      </c>
      <c r="Z36">
        <v>44.04</v>
      </c>
      <c r="AA36">
        <v>3147</v>
      </c>
      <c r="AB36">
        <v>37374</v>
      </c>
      <c r="AC36" t="s">
        <v>415</v>
      </c>
      <c r="AD36">
        <v>47.33</v>
      </c>
      <c r="AE36">
        <v>3160</v>
      </c>
      <c r="AF36">
        <v>37673</v>
      </c>
      <c r="AG36" t="s">
        <v>328</v>
      </c>
      <c r="AH36">
        <v>46.85</v>
      </c>
      <c r="AI36">
        <v>2995</v>
      </c>
      <c r="AJ36">
        <v>37321</v>
      </c>
      <c r="AK36" t="s">
        <v>416</v>
      </c>
      <c r="AL36">
        <v>46.65</v>
      </c>
      <c r="AM36">
        <v>3173</v>
      </c>
      <c r="AN36">
        <v>37960</v>
      </c>
      <c r="AO36" t="s">
        <v>409</v>
      </c>
      <c r="AP36">
        <v>45.72</v>
      </c>
      <c r="AQ36">
        <v>3283</v>
      </c>
      <c r="AR36">
        <v>37519</v>
      </c>
      <c r="AS36" t="s">
        <v>235</v>
      </c>
      <c r="AT36">
        <v>48.86</v>
      </c>
      <c r="AU36">
        <v>3238</v>
      </c>
      <c r="AV36">
        <v>36941</v>
      </c>
      <c r="AW36" t="s">
        <v>353</v>
      </c>
    </row>
    <row r="37" spans="1:49">
      <c r="A37" t="s">
        <v>417</v>
      </c>
      <c r="B37">
        <v>52.34</v>
      </c>
      <c r="C37">
        <v>5813</v>
      </c>
      <c r="D37">
        <v>42467</v>
      </c>
      <c r="E37" t="s">
        <v>296</v>
      </c>
      <c r="F37">
        <v>45.48</v>
      </c>
      <c r="G37">
        <v>5125</v>
      </c>
      <c r="H37">
        <v>42947</v>
      </c>
      <c r="I37" t="s">
        <v>213</v>
      </c>
      <c r="J37">
        <v>44.98</v>
      </c>
      <c r="K37">
        <v>4874</v>
      </c>
      <c r="L37">
        <v>42913</v>
      </c>
      <c r="M37" t="s">
        <v>418</v>
      </c>
      <c r="N37">
        <v>45.08</v>
      </c>
      <c r="O37">
        <v>4913</v>
      </c>
      <c r="P37">
        <v>42691</v>
      </c>
      <c r="Q37" t="s">
        <v>419</v>
      </c>
      <c r="R37">
        <v>45.87</v>
      </c>
      <c r="S37">
        <v>4983</v>
      </c>
      <c r="T37">
        <v>41279</v>
      </c>
      <c r="U37" t="s">
        <v>420</v>
      </c>
      <c r="V37">
        <v>46.46</v>
      </c>
      <c r="W37">
        <v>5059</v>
      </c>
      <c r="X37">
        <v>36864</v>
      </c>
      <c r="Y37" t="s">
        <v>421</v>
      </c>
      <c r="Z37">
        <v>45.78</v>
      </c>
      <c r="AA37">
        <v>4978</v>
      </c>
      <c r="AB37">
        <v>38659</v>
      </c>
      <c r="AC37" t="s">
        <v>320</v>
      </c>
      <c r="AD37">
        <v>46.2</v>
      </c>
      <c r="AE37">
        <v>4894</v>
      </c>
      <c r="AF37">
        <v>37569</v>
      </c>
      <c r="AG37" t="s">
        <v>409</v>
      </c>
      <c r="AH37">
        <v>46.23</v>
      </c>
      <c r="AI37">
        <v>5182</v>
      </c>
      <c r="AJ37">
        <v>41085</v>
      </c>
      <c r="AK37" t="s">
        <v>422</v>
      </c>
      <c r="AL37">
        <v>44.76</v>
      </c>
      <c r="AM37">
        <v>5003</v>
      </c>
      <c r="AN37">
        <v>40777</v>
      </c>
      <c r="AO37" t="s">
        <v>300</v>
      </c>
      <c r="AP37">
        <v>46.13</v>
      </c>
      <c r="AQ37">
        <v>5353</v>
      </c>
      <c r="AR37">
        <v>39780</v>
      </c>
      <c r="AS37" t="s">
        <v>292</v>
      </c>
      <c r="AT37">
        <v>46.15</v>
      </c>
      <c r="AU37">
        <v>5302</v>
      </c>
      <c r="AV37">
        <v>39729</v>
      </c>
      <c r="AW37" t="s">
        <v>188</v>
      </c>
    </row>
    <row r="38" spans="1:49">
      <c r="A38" t="s">
        <v>423</v>
      </c>
      <c r="B38">
        <v>52.43</v>
      </c>
      <c r="C38">
        <v>3054</v>
      </c>
      <c r="D38">
        <v>37795</v>
      </c>
      <c r="E38" t="s">
        <v>364</v>
      </c>
      <c r="F38">
        <v>54.19</v>
      </c>
      <c r="G38">
        <v>2958</v>
      </c>
      <c r="H38">
        <v>36888</v>
      </c>
      <c r="I38" t="s">
        <v>339</v>
      </c>
      <c r="J38">
        <v>51.38</v>
      </c>
      <c r="K38">
        <v>2978</v>
      </c>
      <c r="L38">
        <v>35309</v>
      </c>
      <c r="M38" t="s">
        <v>307</v>
      </c>
      <c r="N38">
        <v>48.64</v>
      </c>
      <c r="O38">
        <v>3046</v>
      </c>
      <c r="P38">
        <v>34833</v>
      </c>
      <c r="Q38" t="s">
        <v>180</v>
      </c>
      <c r="R38">
        <v>48.33</v>
      </c>
      <c r="S38">
        <v>2917</v>
      </c>
      <c r="T38">
        <v>34311</v>
      </c>
      <c r="U38" t="s">
        <v>424</v>
      </c>
      <c r="V38">
        <v>46.85</v>
      </c>
      <c r="W38">
        <v>2743</v>
      </c>
      <c r="X38">
        <v>32926</v>
      </c>
      <c r="Y38" t="s">
        <v>425</v>
      </c>
      <c r="Z38">
        <v>48.13</v>
      </c>
      <c r="AA38">
        <v>2845</v>
      </c>
      <c r="AB38">
        <v>33417</v>
      </c>
      <c r="AC38" t="s">
        <v>337</v>
      </c>
      <c r="AD38">
        <v>47.53</v>
      </c>
      <c r="AE38">
        <v>2870</v>
      </c>
      <c r="AF38">
        <v>34264</v>
      </c>
      <c r="AG38" t="s">
        <v>364</v>
      </c>
      <c r="AH38">
        <v>48.94</v>
      </c>
      <c r="AI38">
        <v>2907</v>
      </c>
      <c r="AJ38">
        <v>35479</v>
      </c>
      <c r="AK38" t="s">
        <v>362</v>
      </c>
      <c r="AL38">
        <v>49.75</v>
      </c>
      <c r="AM38">
        <v>2883</v>
      </c>
      <c r="AN38">
        <v>35398</v>
      </c>
      <c r="AO38" t="s">
        <v>426</v>
      </c>
      <c r="AP38">
        <v>48.98</v>
      </c>
      <c r="AQ38">
        <v>2933</v>
      </c>
      <c r="AR38">
        <v>35054</v>
      </c>
      <c r="AS38" t="s">
        <v>427</v>
      </c>
      <c r="AT38">
        <v>47.51</v>
      </c>
      <c r="AU38">
        <v>2952</v>
      </c>
      <c r="AV38">
        <v>34854</v>
      </c>
      <c r="AW38" t="s">
        <v>372</v>
      </c>
    </row>
    <row r="39" spans="1:49">
      <c r="A39" t="s">
        <v>428</v>
      </c>
      <c r="B39">
        <v>52.44</v>
      </c>
      <c r="C39">
        <v>6445</v>
      </c>
      <c r="D39">
        <v>38363</v>
      </c>
      <c r="E39" t="s">
        <v>224</v>
      </c>
      <c r="F39">
        <v>52.68</v>
      </c>
      <c r="G39">
        <v>5973</v>
      </c>
      <c r="H39">
        <v>38109</v>
      </c>
      <c r="I39" t="s">
        <v>196</v>
      </c>
      <c r="J39">
        <v>53.58</v>
      </c>
      <c r="K39">
        <v>5808</v>
      </c>
      <c r="L39">
        <v>37711</v>
      </c>
      <c r="M39" t="s">
        <v>275</v>
      </c>
      <c r="N39">
        <v>48.66</v>
      </c>
      <c r="O39">
        <v>5091</v>
      </c>
      <c r="P39">
        <v>37173</v>
      </c>
      <c r="Q39" t="s">
        <v>327</v>
      </c>
      <c r="R39">
        <v>48.31</v>
      </c>
      <c r="S39">
        <v>5181</v>
      </c>
      <c r="T39">
        <v>35781</v>
      </c>
      <c r="U39" t="s">
        <v>333</v>
      </c>
      <c r="V39">
        <v>47.67</v>
      </c>
      <c r="W39">
        <v>5024</v>
      </c>
      <c r="X39">
        <v>34353</v>
      </c>
      <c r="Y39" t="s">
        <v>364</v>
      </c>
      <c r="Z39">
        <v>47</v>
      </c>
      <c r="AA39">
        <v>4970</v>
      </c>
      <c r="AB39">
        <v>34651</v>
      </c>
      <c r="AC39" t="s">
        <v>176</v>
      </c>
      <c r="AD39">
        <v>46.78</v>
      </c>
      <c r="AE39">
        <v>5129</v>
      </c>
      <c r="AF39">
        <v>35610</v>
      </c>
      <c r="AG39" t="s">
        <v>220</v>
      </c>
      <c r="AH39">
        <v>47.57</v>
      </c>
      <c r="AI39">
        <v>5266</v>
      </c>
      <c r="AJ39">
        <v>35420</v>
      </c>
      <c r="AK39" t="s">
        <v>360</v>
      </c>
      <c r="AL39">
        <v>47.98</v>
      </c>
      <c r="AM39">
        <v>5342</v>
      </c>
      <c r="AN39">
        <v>35126</v>
      </c>
      <c r="AO39" t="s">
        <v>326</v>
      </c>
      <c r="AP39">
        <v>50.14</v>
      </c>
      <c r="AQ39">
        <v>5457</v>
      </c>
      <c r="AR39">
        <v>34468</v>
      </c>
      <c r="AS39" t="s">
        <v>307</v>
      </c>
      <c r="AT39">
        <v>50.8</v>
      </c>
      <c r="AU39">
        <v>5620</v>
      </c>
      <c r="AV39">
        <v>33794</v>
      </c>
      <c r="AW39" t="s">
        <v>429</v>
      </c>
    </row>
    <row r="40" spans="1:49">
      <c r="A40" t="s">
        <v>430</v>
      </c>
      <c r="B40">
        <v>52.73</v>
      </c>
      <c r="C40">
        <v>4394</v>
      </c>
      <c r="D40">
        <v>47070</v>
      </c>
      <c r="E40" t="s">
        <v>431</v>
      </c>
      <c r="F40">
        <v>55.27</v>
      </c>
      <c r="G40">
        <v>4311</v>
      </c>
      <c r="H40">
        <v>46276</v>
      </c>
      <c r="I40" t="s">
        <v>193</v>
      </c>
      <c r="J40" t="s">
        <v>175</v>
      </c>
      <c r="K40" t="s">
        <v>175</v>
      </c>
      <c r="L40" t="s">
        <v>175</v>
      </c>
      <c r="M40" t="s">
        <v>175</v>
      </c>
      <c r="N40" t="s">
        <v>175</v>
      </c>
      <c r="O40" t="s">
        <v>175</v>
      </c>
      <c r="P40" t="s">
        <v>175</v>
      </c>
      <c r="Q40" t="s">
        <v>175</v>
      </c>
      <c r="R40" t="s">
        <v>175</v>
      </c>
      <c r="S40" t="s">
        <v>175</v>
      </c>
      <c r="T40" t="s">
        <v>175</v>
      </c>
      <c r="U40" t="s">
        <v>175</v>
      </c>
      <c r="V40" t="s">
        <v>175</v>
      </c>
      <c r="W40" t="s">
        <v>175</v>
      </c>
      <c r="X40" t="s">
        <v>175</v>
      </c>
      <c r="Y40" t="s">
        <v>175</v>
      </c>
      <c r="Z40">
        <v>46.8</v>
      </c>
      <c r="AA40">
        <v>4286</v>
      </c>
      <c r="AB40">
        <v>42465</v>
      </c>
      <c r="AC40" t="s">
        <v>263</v>
      </c>
      <c r="AD40" t="s">
        <v>175</v>
      </c>
      <c r="AE40" t="s">
        <v>175</v>
      </c>
      <c r="AF40" t="s">
        <v>175</v>
      </c>
      <c r="AG40" t="s">
        <v>175</v>
      </c>
      <c r="AH40">
        <v>53.86</v>
      </c>
      <c r="AI40">
        <v>4275</v>
      </c>
      <c r="AJ40">
        <v>42287</v>
      </c>
      <c r="AK40" t="s">
        <v>194</v>
      </c>
      <c r="AL40">
        <v>53.88</v>
      </c>
      <c r="AM40">
        <v>4418</v>
      </c>
      <c r="AN40">
        <v>43495</v>
      </c>
      <c r="AO40" t="s">
        <v>258</v>
      </c>
      <c r="AP40">
        <v>51.8</v>
      </c>
      <c r="AQ40">
        <v>4067</v>
      </c>
      <c r="AR40">
        <v>43313</v>
      </c>
      <c r="AS40" t="s">
        <v>242</v>
      </c>
      <c r="AT40" t="s">
        <v>175</v>
      </c>
      <c r="AU40" t="s">
        <v>175</v>
      </c>
      <c r="AV40" t="s">
        <v>175</v>
      </c>
      <c r="AW40" t="s">
        <v>175</v>
      </c>
    </row>
    <row r="41" spans="1:49">
      <c r="A41" t="s">
        <v>432</v>
      </c>
      <c r="B41">
        <v>53.27</v>
      </c>
      <c r="C41">
        <v>3078</v>
      </c>
      <c r="D41">
        <v>40711</v>
      </c>
      <c r="E41" t="s">
        <v>356</v>
      </c>
      <c r="F41" t="s">
        <v>175</v>
      </c>
      <c r="G41" t="s">
        <v>175</v>
      </c>
      <c r="H41" t="s">
        <v>175</v>
      </c>
      <c r="I41" t="s">
        <v>175</v>
      </c>
      <c r="J41" t="s">
        <v>175</v>
      </c>
      <c r="K41" t="s">
        <v>175</v>
      </c>
      <c r="L41" t="s">
        <v>175</v>
      </c>
      <c r="M41" t="s">
        <v>175</v>
      </c>
      <c r="N41" t="s">
        <v>175</v>
      </c>
      <c r="O41" t="s">
        <v>175</v>
      </c>
      <c r="P41" t="s">
        <v>175</v>
      </c>
      <c r="Q41" t="s">
        <v>175</v>
      </c>
      <c r="R41">
        <v>45.77</v>
      </c>
      <c r="S41">
        <v>2975</v>
      </c>
      <c r="T41">
        <v>37731</v>
      </c>
      <c r="U41" t="s">
        <v>231</v>
      </c>
      <c r="V41">
        <v>51.44</v>
      </c>
      <c r="W41">
        <v>3210</v>
      </c>
      <c r="X41">
        <v>37680</v>
      </c>
      <c r="Y41" t="s">
        <v>326</v>
      </c>
      <c r="Z41">
        <v>50.25</v>
      </c>
      <c r="AA41">
        <v>3308</v>
      </c>
      <c r="AB41">
        <v>37851</v>
      </c>
      <c r="AC41" t="s">
        <v>433</v>
      </c>
      <c r="AD41">
        <v>49.51</v>
      </c>
      <c r="AE41">
        <v>3264</v>
      </c>
      <c r="AF41">
        <v>39096</v>
      </c>
      <c r="AG41" t="s">
        <v>232</v>
      </c>
      <c r="AH41">
        <v>43.75</v>
      </c>
      <c r="AI41">
        <v>3267</v>
      </c>
      <c r="AJ41">
        <v>40677</v>
      </c>
      <c r="AK41" t="s">
        <v>434</v>
      </c>
      <c r="AL41" t="s">
        <v>175</v>
      </c>
      <c r="AM41" t="s">
        <v>175</v>
      </c>
      <c r="AN41" t="s">
        <v>175</v>
      </c>
      <c r="AO41" t="s">
        <v>175</v>
      </c>
      <c r="AP41">
        <v>51.15</v>
      </c>
      <c r="AQ41">
        <v>3200</v>
      </c>
      <c r="AR41">
        <v>40077</v>
      </c>
      <c r="AS41" t="s">
        <v>316</v>
      </c>
      <c r="AT41">
        <v>47.16</v>
      </c>
      <c r="AU41">
        <v>3069</v>
      </c>
      <c r="AV41">
        <v>39953</v>
      </c>
      <c r="AW41" t="s">
        <v>435</v>
      </c>
    </row>
    <row r="42" spans="1:49">
      <c r="A42" t="s">
        <v>436</v>
      </c>
      <c r="B42">
        <v>53.39</v>
      </c>
      <c r="C42">
        <v>3938</v>
      </c>
      <c r="D42">
        <v>23744</v>
      </c>
      <c r="E42" t="s">
        <v>437</v>
      </c>
      <c r="F42">
        <v>53.06</v>
      </c>
      <c r="G42">
        <v>4005</v>
      </c>
      <c r="H42">
        <v>23704</v>
      </c>
      <c r="I42" t="s">
        <v>438</v>
      </c>
      <c r="J42">
        <v>52.64</v>
      </c>
      <c r="K42">
        <v>3991</v>
      </c>
      <c r="L42">
        <v>23663</v>
      </c>
      <c r="M42" t="s">
        <v>439</v>
      </c>
      <c r="N42">
        <v>51.27</v>
      </c>
      <c r="O42">
        <v>3853</v>
      </c>
      <c r="P42">
        <v>23489</v>
      </c>
      <c r="Q42" t="s">
        <v>440</v>
      </c>
      <c r="R42">
        <v>51.78</v>
      </c>
      <c r="S42">
        <v>3836</v>
      </c>
      <c r="T42">
        <v>23256</v>
      </c>
      <c r="U42" t="s">
        <v>439</v>
      </c>
      <c r="V42">
        <v>51.29</v>
      </c>
      <c r="W42">
        <v>3860</v>
      </c>
      <c r="X42">
        <v>23256</v>
      </c>
      <c r="Y42" t="s">
        <v>205</v>
      </c>
      <c r="Z42">
        <v>49.97</v>
      </c>
      <c r="AA42">
        <v>3748</v>
      </c>
      <c r="AB42">
        <v>23256</v>
      </c>
      <c r="AC42" t="s">
        <v>441</v>
      </c>
      <c r="AD42">
        <v>49.48</v>
      </c>
      <c r="AE42">
        <v>3868</v>
      </c>
      <c r="AF42">
        <v>25134</v>
      </c>
      <c r="AG42" t="s">
        <v>442</v>
      </c>
      <c r="AH42">
        <v>49.98</v>
      </c>
      <c r="AI42">
        <v>3801</v>
      </c>
      <c r="AJ42">
        <v>24885</v>
      </c>
      <c r="AK42" t="s">
        <v>443</v>
      </c>
      <c r="AL42">
        <v>49.57</v>
      </c>
      <c r="AM42">
        <v>3805</v>
      </c>
      <c r="AN42">
        <v>33050</v>
      </c>
      <c r="AO42" t="s">
        <v>444</v>
      </c>
      <c r="AP42">
        <v>49.42</v>
      </c>
      <c r="AQ42">
        <v>3863</v>
      </c>
      <c r="AR42">
        <v>34039</v>
      </c>
      <c r="AS42" t="s">
        <v>445</v>
      </c>
      <c r="AT42">
        <v>50.09</v>
      </c>
      <c r="AU42">
        <v>3808</v>
      </c>
      <c r="AV42">
        <v>32683</v>
      </c>
      <c r="AW42" t="s">
        <v>281</v>
      </c>
    </row>
    <row r="43" spans="1:49">
      <c r="A43" t="s">
        <v>446</v>
      </c>
      <c r="B43">
        <v>53.5</v>
      </c>
      <c r="C43">
        <v>4013</v>
      </c>
      <c r="D43">
        <v>39561</v>
      </c>
      <c r="E43" t="s">
        <v>447</v>
      </c>
      <c r="F43">
        <v>48.53</v>
      </c>
      <c r="G43">
        <v>3847</v>
      </c>
      <c r="H43">
        <v>40391</v>
      </c>
      <c r="I43" t="s">
        <v>448</v>
      </c>
      <c r="J43">
        <v>46.26</v>
      </c>
      <c r="K43">
        <v>3640</v>
      </c>
      <c r="L43">
        <v>39443</v>
      </c>
      <c r="M43" t="s">
        <v>368</v>
      </c>
      <c r="N43">
        <v>44.39</v>
      </c>
      <c r="O43">
        <v>3480</v>
      </c>
      <c r="P43">
        <v>38889</v>
      </c>
      <c r="Q43" t="s">
        <v>215</v>
      </c>
      <c r="R43">
        <v>45</v>
      </c>
      <c r="S43">
        <v>3487</v>
      </c>
      <c r="T43">
        <v>36343</v>
      </c>
      <c r="U43" t="s">
        <v>258</v>
      </c>
      <c r="V43">
        <v>43.01</v>
      </c>
      <c r="W43">
        <v>3404</v>
      </c>
      <c r="X43">
        <v>35281</v>
      </c>
      <c r="Y43" t="s">
        <v>235</v>
      </c>
      <c r="Z43">
        <v>43.73</v>
      </c>
      <c r="AA43">
        <v>3418</v>
      </c>
      <c r="AB43">
        <v>35935</v>
      </c>
      <c r="AC43" t="s">
        <v>250</v>
      </c>
      <c r="AD43">
        <v>43.94</v>
      </c>
      <c r="AE43">
        <v>3328</v>
      </c>
      <c r="AF43">
        <v>36308</v>
      </c>
      <c r="AG43" t="s">
        <v>354</v>
      </c>
      <c r="AH43">
        <v>45.25</v>
      </c>
      <c r="AI43">
        <v>3372</v>
      </c>
      <c r="AJ43">
        <v>35874</v>
      </c>
      <c r="AK43" t="s">
        <v>449</v>
      </c>
      <c r="AL43">
        <v>46.38</v>
      </c>
      <c r="AM43">
        <v>3490</v>
      </c>
      <c r="AN43">
        <v>36147</v>
      </c>
      <c r="AO43" t="s">
        <v>350</v>
      </c>
      <c r="AP43">
        <v>47.09</v>
      </c>
      <c r="AQ43">
        <v>3735</v>
      </c>
      <c r="AR43">
        <v>35875</v>
      </c>
      <c r="AS43" t="s">
        <v>220</v>
      </c>
      <c r="AT43">
        <v>44.93</v>
      </c>
      <c r="AU43">
        <v>3442</v>
      </c>
      <c r="AV43">
        <v>36504</v>
      </c>
      <c r="AW43" t="s">
        <v>268</v>
      </c>
    </row>
    <row r="44" spans="1:49">
      <c r="A44" t="s">
        <v>450</v>
      </c>
      <c r="B44">
        <v>53.96</v>
      </c>
      <c r="C44">
        <v>3340</v>
      </c>
      <c r="D44">
        <v>39458</v>
      </c>
      <c r="E44" t="s">
        <v>224</v>
      </c>
      <c r="F44">
        <v>54.58</v>
      </c>
      <c r="G44">
        <v>3575</v>
      </c>
      <c r="H44">
        <v>39708</v>
      </c>
      <c r="I44" t="s">
        <v>289</v>
      </c>
      <c r="J44">
        <v>54.47</v>
      </c>
      <c r="K44">
        <v>3216</v>
      </c>
      <c r="L44">
        <v>40080</v>
      </c>
      <c r="M44" t="s">
        <v>451</v>
      </c>
      <c r="N44">
        <v>52.68</v>
      </c>
      <c r="O44">
        <v>3228</v>
      </c>
      <c r="P44">
        <v>39926</v>
      </c>
      <c r="Q44" t="s">
        <v>226</v>
      </c>
      <c r="R44">
        <v>51.23</v>
      </c>
      <c r="S44">
        <v>3222</v>
      </c>
      <c r="T44">
        <v>39799</v>
      </c>
      <c r="U44" t="s">
        <v>314</v>
      </c>
      <c r="V44">
        <v>50.5</v>
      </c>
      <c r="W44">
        <v>3154</v>
      </c>
      <c r="X44">
        <v>37372</v>
      </c>
      <c r="Y44" t="s">
        <v>333</v>
      </c>
      <c r="Z44">
        <v>48.88</v>
      </c>
      <c r="AA44">
        <v>3006</v>
      </c>
      <c r="AB44">
        <v>37151</v>
      </c>
      <c r="AC44" t="s">
        <v>179</v>
      </c>
      <c r="AD44">
        <v>47.95</v>
      </c>
      <c r="AE44">
        <v>3093</v>
      </c>
      <c r="AF44">
        <v>39600</v>
      </c>
      <c r="AG44" t="s">
        <v>251</v>
      </c>
      <c r="AH44">
        <v>50.05</v>
      </c>
      <c r="AI44">
        <v>3117</v>
      </c>
      <c r="AJ44">
        <v>38917</v>
      </c>
      <c r="AK44" t="s">
        <v>240</v>
      </c>
      <c r="AL44">
        <v>51.05</v>
      </c>
      <c r="AM44">
        <v>3486</v>
      </c>
      <c r="AN44">
        <v>38205</v>
      </c>
      <c r="AO44" t="s">
        <v>315</v>
      </c>
      <c r="AP44">
        <v>49.25</v>
      </c>
      <c r="AQ44">
        <v>3286</v>
      </c>
      <c r="AR44">
        <v>38377</v>
      </c>
      <c r="AS44" t="s">
        <v>350</v>
      </c>
      <c r="AT44">
        <v>50.06</v>
      </c>
      <c r="AU44">
        <v>3398</v>
      </c>
      <c r="AV44">
        <v>37887</v>
      </c>
      <c r="AW44" t="s">
        <v>353</v>
      </c>
    </row>
    <row r="45" spans="1:49">
      <c r="A45" t="s">
        <v>452</v>
      </c>
      <c r="B45">
        <v>54.01</v>
      </c>
      <c r="C45">
        <v>6665</v>
      </c>
      <c r="D45">
        <v>39837</v>
      </c>
      <c r="E45" t="s">
        <v>176</v>
      </c>
      <c r="F45">
        <v>58.55</v>
      </c>
      <c r="G45">
        <v>6650</v>
      </c>
      <c r="H45">
        <v>39639</v>
      </c>
      <c r="I45" t="s">
        <v>204</v>
      </c>
      <c r="J45">
        <v>64.86</v>
      </c>
      <c r="K45">
        <v>6931</v>
      </c>
      <c r="L45">
        <v>39284</v>
      </c>
      <c r="M45" t="s">
        <v>453</v>
      </c>
      <c r="N45">
        <v>56.73</v>
      </c>
      <c r="O45">
        <v>5881</v>
      </c>
      <c r="P45">
        <v>37622</v>
      </c>
      <c r="Q45" t="s">
        <v>199</v>
      </c>
      <c r="R45">
        <v>58.01</v>
      </c>
      <c r="S45">
        <v>5835</v>
      </c>
      <c r="T45">
        <v>37232</v>
      </c>
      <c r="U45" t="s">
        <v>282</v>
      </c>
      <c r="V45">
        <v>56.4</v>
      </c>
      <c r="W45">
        <v>5705</v>
      </c>
      <c r="X45">
        <v>36204</v>
      </c>
      <c r="Y45" t="s">
        <v>282</v>
      </c>
      <c r="Z45">
        <v>55.2</v>
      </c>
      <c r="AA45">
        <v>5410</v>
      </c>
      <c r="AB45">
        <v>36918</v>
      </c>
      <c r="AC45" t="s">
        <v>200</v>
      </c>
      <c r="AD45">
        <v>55.97</v>
      </c>
      <c r="AE45">
        <v>5826</v>
      </c>
      <c r="AF45">
        <v>37903</v>
      </c>
      <c r="AG45" t="s">
        <v>204</v>
      </c>
      <c r="AH45">
        <v>57.02</v>
      </c>
      <c r="AI45">
        <v>5855</v>
      </c>
      <c r="AJ45">
        <v>37073</v>
      </c>
      <c r="AK45" t="s">
        <v>454</v>
      </c>
      <c r="AL45">
        <v>56.14</v>
      </c>
      <c r="AM45">
        <v>6104</v>
      </c>
      <c r="AN45">
        <v>37097</v>
      </c>
      <c r="AO45" t="s">
        <v>455</v>
      </c>
      <c r="AP45">
        <v>56.86</v>
      </c>
      <c r="AQ45">
        <v>6084</v>
      </c>
      <c r="AR45">
        <v>37037</v>
      </c>
      <c r="AS45" t="s">
        <v>456</v>
      </c>
      <c r="AT45">
        <v>56.23</v>
      </c>
      <c r="AU45">
        <v>6114</v>
      </c>
      <c r="AV45">
        <v>36519</v>
      </c>
      <c r="AW45" t="s">
        <v>457</v>
      </c>
    </row>
    <row r="46" spans="1:49">
      <c r="A46" t="s">
        <v>458</v>
      </c>
      <c r="B46">
        <v>54.79</v>
      </c>
      <c r="C46">
        <v>4427</v>
      </c>
      <c r="D46">
        <v>39885</v>
      </c>
      <c r="E46" t="s">
        <v>289</v>
      </c>
      <c r="F46">
        <v>57.11</v>
      </c>
      <c r="G46">
        <v>4491</v>
      </c>
      <c r="H46">
        <v>40483</v>
      </c>
      <c r="I46" t="s">
        <v>223</v>
      </c>
      <c r="J46">
        <v>53.11</v>
      </c>
      <c r="K46">
        <v>4197</v>
      </c>
      <c r="L46">
        <v>40483</v>
      </c>
      <c r="M46" t="s">
        <v>287</v>
      </c>
      <c r="N46">
        <v>54.79</v>
      </c>
      <c r="O46">
        <v>4169</v>
      </c>
      <c r="P46">
        <v>35810</v>
      </c>
      <c r="Q46" t="s">
        <v>459</v>
      </c>
      <c r="R46">
        <v>53.9</v>
      </c>
      <c r="S46">
        <v>4283</v>
      </c>
      <c r="T46">
        <v>38109</v>
      </c>
      <c r="U46" t="s">
        <v>460</v>
      </c>
      <c r="V46">
        <v>52.34</v>
      </c>
      <c r="W46">
        <v>4180</v>
      </c>
      <c r="X46">
        <v>38093</v>
      </c>
      <c r="Y46" t="s">
        <v>289</v>
      </c>
      <c r="Z46">
        <v>49.37</v>
      </c>
      <c r="AA46">
        <v>3909</v>
      </c>
      <c r="AB46">
        <v>37441</v>
      </c>
      <c r="AC46" t="s">
        <v>358</v>
      </c>
      <c r="AD46">
        <v>50.53</v>
      </c>
      <c r="AE46">
        <v>4058</v>
      </c>
      <c r="AF46">
        <v>34383</v>
      </c>
      <c r="AG46" t="s">
        <v>339</v>
      </c>
      <c r="AH46">
        <v>51.34</v>
      </c>
      <c r="AI46">
        <v>4033</v>
      </c>
      <c r="AJ46">
        <v>37603</v>
      </c>
      <c r="AK46" t="s">
        <v>326</v>
      </c>
      <c r="AL46">
        <v>53.39</v>
      </c>
      <c r="AM46">
        <v>4139</v>
      </c>
      <c r="AN46">
        <v>37609</v>
      </c>
      <c r="AO46" t="s">
        <v>461</v>
      </c>
      <c r="AP46">
        <v>52.79</v>
      </c>
      <c r="AQ46">
        <v>4207</v>
      </c>
      <c r="AR46">
        <v>37566</v>
      </c>
      <c r="AS46" t="s">
        <v>426</v>
      </c>
      <c r="AT46">
        <v>51.79</v>
      </c>
      <c r="AU46">
        <v>4172</v>
      </c>
      <c r="AV46">
        <v>37681</v>
      </c>
      <c r="AW46" t="s">
        <v>289</v>
      </c>
    </row>
    <row r="47" spans="1:49">
      <c r="A47" t="s">
        <v>462</v>
      </c>
      <c r="B47">
        <v>55.9</v>
      </c>
      <c r="C47">
        <v>7574</v>
      </c>
      <c r="D47">
        <v>43078</v>
      </c>
      <c r="E47" t="s">
        <v>267</v>
      </c>
      <c r="F47">
        <v>56.78</v>
      </c>
      <c r="G47">
        <v>8162</v>
      </c>
      <c r="H47">
        <v>42579</v>
      </c>
      <c r="I47" t="s">
        <v>351</v>
      </c>
      <c r="J47">
        <v>56.68</v>
      </c>
      <c r="K47">
        <v>7641</v>
      </c>
      <c r="L47">
        <v>42271</v>
      </c>
      <c r="M47" t="s">
        <v>290</v>
      </c>
      <c r="N47">
        <v>56.27</v>
      </c>
      <c r="O47">
        <v>7251</v>
      </c>
      <c r="P47">
        <v>41930</v>
      </c>
      <c r="Q47" t="s">
        <v>290</v>
      </c>
      <c r="R47">
        <v>53.46</v>
      </c>
      <c r="S47">
        <v>7271</v>
      </c>
      <c r="T47">
        <v>41839</v>
      </c>
      <c r="U47" t="s">
        <v>414</v>
      </c>
      <c r="V47">
        <v>52.56</v>
      </c>
      <c r="W47">
        <v>7777</v>
      </c>
      <c r="X47">
        <v>41593</v>
      </c>
      <c r="Y47" t="s">
        <v>359</v>
      </c>
      <c r="Z47">
        <v>52.16</v>
      </c>
      <c r="AA47">
        <v>7450</v>
      </c>
      <c r="AB47">
        <v>41658</v>
      </c>
      <c r="AC47" t="s">
        <v>463</v>
      </c>
      <c r="AD47">
        <v>52.4</v>
      </c>
      <c r="AE47">
        <v>7620</v>
      </c>
      <c r="AF47">
        <v>41479</v>
      </c>
      <c r="AG47" t="s">
        <v>359</v>
      </c>
      <c r="AH47">
        <v>54.93</v>
      </c>
      <c r="AI47">
        <v>7723</v>
      </c>
      <c r="AJ47">
        <v>41541</v>
      </c>
      <c r="AK47" t="s">
        <v>353</v>
      </c>
      <c r="AL47">
        <v>57.5</v>
      </c>
      <c r="AM47">
        <v>7955</v>
      </c>
      <c r="AN47">
        <v>41557</v>
      </c>
      <c r="AO47" t="s">
        <v>381</v>
      </c>
      <c r="AP47">
        <v>55.74</v>
      </c>
      <c r="AQ47">
        <v>7945</v>
      </c>
      <c r="AR47">
        <v>41814</v>
      </c>
      <c r="AS47" t="s">
        <v>311</v>
      </c>
      <c r="AT47">
        <v>53.77</v>
      </c>
      <c r="AU47">
        <v>7153</v>
      </c>
      <c r="AV47">
        <v>41475</v>
      </c>
      <c r="AW47" t="s">
        <v>352</v>
      </c>
    </row>
    <row r="48" spans="1:49">
      <c r="A48" t="s">
        <v>464</v>
      </c>
      <c r="B48">
        <v>55.95</v>
      </c>
      <c r="C48">
        <v>3911</v>
      </c>
      <c r="D48">
        <v>25830</v>
      </c>
      <c r="E48" t="s">
        <v>465</v>
      </c>
      <c r="F48">
        <v>56.47</v>
      </c>
      <c r="G48">
        <v>4170</v>
      </c>
      <c r="H48">
        <v>25413</v>
      </c>
      <c r="I48" t="s">
        <v>466</v>
      </c>
      <c r="J48">
        <v>54.46</v>
      </c>
      <c r="K48">
        <v>4025</v>
      </c>
      <c r="L48">
        <v>25556</v>
      </c>
      <c r="M48" t="s">
        <v>467</v>
      </c>
      <c r="N48">
        <v>53.33</v>
      </c>
      <c r="O48">
        <v>4004</v>
      </c>
      <c r="P48">
        <v>27962</v>
      </c>
      <c r="Q48" t="s">
        <v>468</v>
      </c>
      <c r="R48">
        <v>53.2</v>
      </c>
      <c r="S48">
        <v>4007</v>
      </c>
      <c r="T48">
        <v>31907</v>
      </c>
      <c r="U48" t="s">
        <v>469</v>
      </c>
      <c r="V48">
        <v>53.48</v>
      </c>
      <c r="W48">
        <v>3976</v>
      </c>
      <c r="X48">
        <v>31103</v>
      </c>
      <c r="Y48" t="s">
        <v>470</v>
      </c>
      <c r="Z48">
        <v>52.31</v>
      </c>
      <c r="AA48">
        <v>3981</v>
      </c>
      <c r="AB48">
        <v>31354</v>
      </c>
      <c r="AC48" t="s">
        <v>469</v>
      </c>
      <c r="AD48">
        <v>51.88</v>
      </c>
      <c r="AE48">
        <v>3885</v>
      </c>
      <c r="AF48">
        <v>31650</v>
      </c>
      <c r="AG48" t="s">
        <v>471</v>
      </c>
      <c r="AH48">
        <v>51.85</v>
      </c>
      <c r="AI48">
        <v>3946</v>
      </c>
      <c r="AJ48">
        <v>33520</v>
      </c>
      <c r="AK48" t="s">
        <v>472</v>
      </c>
      <c r="AL48">
        <v>52.35</v>
      </c>
      <c r="AM48">
        <v>3990</v>
      </c>
      <c r="AN48">
        <v>32909</v>
      </c>
      <c r="AO48" t="s">
        <v>473</v>
      </c>
      <c r="AP48">
        <v>51.92</v>
      </c>
      <c r="AQ48">
        <v>3989</v>
      </c>
      <c r="AR48">
        <v>32909</v>
      </c>
      <c r="AS48" t="s">
        <v>474</v>
      </c>
      <c r="AT48">
        <v>51.8</v>
      </c>
      <c r="AU48">
        <v>3888</v>
      </c>
      <c r="AV48">
        <v>33390</v>
      </c>
      <c r="AW48" t="s">
        <v>346</v>
      </c>
    </row>
    <row r="49" spans="1:49">
      <c r="A49" t="s">
        <v>475</v>
      </c>
      <c r="B49">
        <v>56.14</v>
      </c>
      <c r="C49">
        <v>5590</v>
      </c>
      <c r="D49">
        <v>44626</v>
      </c>
      <c r="E49" t="s">
        <v>269</v>
      </c>
      <c r="F49">
        <v>58.06</v>
      </c>
      <c r="G49">
        <v>5567</v>
      </c>
      <c r="H49">
        <v>43900</v>
      </c>
      <c r="I49" t="s">
        <v>353</v>
      </c>
      <c r="J49">
        <v>55.45</v>
      </c>
      <c r="K49">
        <v>5414</v>
      </c>
      <c r="L49">
        <v>43546</v>
      </c>
      <c r="M49" t="s">
        <v>194</v>
      </c>
      <c r="N49">
        <v>55.84</v>
      </c>
      <c r="O49">
        <v>5294</v>
      </c>
      <c r="P49">
        <v>42582</v>
      </c>
      <c r="Q49" t="s">
        <v>287</v>
      </c>
      <c r="R49">
        <v>55.08</v>
      </c>
      <c r="S49">
        <v>5202</v>
      </c>
      <c r="T49">
        <v>42509</v>
      </c>
      <c r="U49" t="s">
        <v>352</v>
      </c>
      <c r="V49">
        <v>54.21</v>
      </c>
      <c r="W49">
        <v>5223</v>
      </c>
      <c r="X49">
        <v>40842</v>
      </c>
      <c r="Y49" t="s">
        <v>433</v>
      </c>
      <c r="Z49">
        <v>54.1</v>
      </c>
      <c r="AA49">
        <v>5217</v>
      </c>
      <c r="AB49">
        <v>41840</v>
      </c>
      <c r="AC49" t="s">
        <v>234</v>
      </c>
      <c r="AD49">
        <v>53.93</v>
      </c>
      <c r="AE49">
        <v>5185</v>
      </c>
      <c r="AF49">
        <v>42102</v>
      </c>
      <c r="AG49" t="s">
        <v>239</v>
      </c>
      <c r="AH49">
        <v>53.03</v>
      </c>
      <c r="AI49">
        <v>5200</v>
      </c>
      <c r="AJ49">
        <v>41576</v>
      </c>
      <c r="AK49" t="s">
        <v>379</v>
      </c>
      <c r="AL49">
        <v>54.67</v>
      </c>
      <c r="AM49">
        <v>5307</v>
      </c>
      <c r="AN49">
        <v>41833</v>
      </c>
      <c r="AO49" t="s">
        <v>317</v>
      </c>
      <c r="AP49">
        <v>54.4</v>
      </c>
      <c r="AQ49">
        <v>5361</v>
      </c>
      <c r="AR49">
        <v>42331</v>
      </c>
      <c r="AS49" t="s">
        <v>325</v>
      </c>
      <c r="AT49">
        <v>55.41</v>
      </c>
      <c r="AU49">
        <v>5220</v>
      </c>
      <c r="AV49">
        <v>41412</v>
      </c>
      <c r="AW49" t="s">
        <v>476</v>
      </c>
    </row>
    <row r="50" spans="1:49">
      <c r="A50" t="s">
        <v>477</v>
      </c>
      <c r="B50">
        <v>56.29</v>
      </c>
      <c r="C50">
        <v>6130</v>
      </c>
      <c r="D50">
        <v>39212</v>
      </c>
      <c r="E50" t="s">
        <v>478</v>
      </c>
      <c r="F50">
        <v>53.66</v>
      </c>
      <c r="G50">
        <v>5991</v>
      </c>
      <c r="H50">
        <v>39300</v>
      </c>
      <c r="I50" t="s">
        <v>326</v>
      </c>
      <c r="J50">
        <v>54.03</v>
      </c>
      <c r="K50">
        <v>6390</v>
      </c>
      <c r="L50">
        <v>39301</v>
      </c>
      <c r="M50" t="s">
        <v>289</v>
      </c>
      <c r="N50">
        <v>50.07</v>
      </c>
      <c r="O50">
        <v>5212</v>
      </c>
      <c r="P50">
        <v>39248</v>
      </c>
      <c r="Q50" t="s">
        <v>316</v>
      </c>
      <c r="R50">
        <v>49.68</v>
      </c>
      <c r="S50">
        <v>5187</v>
      </c>
      <c r="T50">
        <v>37703</v>
      </c>
      <c r="U50" t="s">
        <v>358</v>
      </c>
      <c r="V50">
        <v>47.83</v>
      </c>
      <c r="W50">
        <v>5164</v>
      </c>
      <c r="X50">
        <v>37920</v>
      </c>
      <c r="Y50" t="s">
        <v>449</v>
      </c>
      <c r="Z50">
        <v>47.88</v>
      </c>
      <c r="AA50">
        <v>4984</v>
      </c>
      <c r="AB50">
        <v>37845</v>
      </c>
      <c r="AC50" t="s">
        <v>479</v>
      </c>
      <c r="AD50">
        <v>48.07</v>
      </c>
      <c r="AE50">
        <v>5111</v>
      </c>
      <c r="AF50">
        <v>37930</v>
      </c>
      <c r="AG50" t="s">
        <v>232</v>
      </c>
      <c r="AH50">
        <v>48.52</v>
      </c>
      <c r="AI50">
        <v>5209</v>
      </c>
      <c r="AJ50">
        <v>37985</v>
      </c>
      <c r="AK50" t="s">
        <v>414</v>
      </c>
      <c r="AL50">
        <v>49.24</v>
      </c>
      <c r="AM50">
        <v>5493</v>
      </c>
      <c r="AN50">
        <v>39527</v>
      </c>
      <c r="AO50" t="s">
        <v>236</v>
      </c>
      <c r="AP50">
        <v>49.99</v>
      </c>
      <c r="AQ50">
        <v>5508</v>
      </c>
      <c r="AR50">
        <v>38299</v>
      </c>
      <c r="AS50" t="s">
        <v>310</v>
      </c>
      <c r="AT50">
        <v>48.14</v>
      </c>
      <c r="AU50">
        <v>5457</v>
      </c>
      <c r="AV50">
        <v>39596</v>
      </c>
      <c r="AW50" t="s">
        <v>252</v>
      </c>
    </row>
    <row r="51" spans="1:49">
      <c r="A51" t="s">
        <v>480</v>
      </c>
      <c r="B51">
        <v>56.34</v>
      </c>
      <c r="C51">
        <v>4846</v>
      </c>
      <c r="D51">
        <v>43979</v>
      </c>
      <c r="E51" t="s">
        <v>239</v>
      </c>
      <c r="F51">
        <v>48.28</v>
      </c>
      <c r="G51">
        <v>4281</v>
      </c>
      <c r="H51">
        <v>44129</v>
      </c>
      <c r="I51" t="s">
        <v>481</v>
      </c>
      <c r="J51">
        <v>49.21</v>
      </c>
      <c r="K51">
        <v>4060</v>
      </c>
      <c r="L51">
        <v>44163</v>
      </c>
      <c r="M51" t="s">
        <v>482</v>
      </c>
      <c r="N51">
        <v>46.87</v>
      </c>
      <c r="O51">
        <v>3840</v>
      </c>
      <c r="P51">
        <v>43779</v>
      </c>
      <c r="Q51" t="s">
        <v>385</v>
      </c>
      <c r="R51">
        <v>49.77</v>
      </c>
      <c r="S51">
        <v>4057</v>
      </c>
      <c r="T51">
        <v>41460</v>
      </c>
      <c r="U51" t="s">
        <v>245</v>
      </c>
      <c r="V51">
        <v>50.19</v>
      </c>
      <c r="W51">
        <v>4151</v>
      </c>
      <c r="X51">
        <v>41941</v>
      </c>
      <c r="Y51" t="s">
        <v>191</v>
      </c>
      <c r="Z51">
        <v>49.08</v>
      </c>
      <c r="AA51">
        <v>4122</v>
      </c>
      <c r="AB51">
        <v>40965</v>
      </c>
      <c r="AC51" t="s">
        <v>260</v>
      </c>
      <c r="AD51">
        <v>50.38</v>
      </c>
      <c r="AE51">
        <v>4077</v>
      </c>
      <c r="AF51">
        <v>39964</v>
      </c>
      <c r="AG51" t="s">
        <v>421</v>
      </c>
      <c r="AH51">
        <v>51.7</v>
      </c>
      <c r="AI51">
        <v>4202</v>
      </c>
      <c r="AJ51">
        <v>40418</v>
      </c>
      <c r="AK51" t="s">
        <v>329</v>
      </c>
      <c r="AL51">
        <v>52.23</v>
      </c>
      <c r="AM51">
        <v>4249</v>
      </c>
      <c r="AN51">
        <v>40991</v>
      </c>
      <c r="AO51" t="s">
        <v>379</v>
      </c>
      <c r="AP51">
        <v>53.86</v>
      </c>
      <c r="AQ51">
        <v>4416</v>
      </c>
      <c r="AR51">
        <v>41940</v>
      </c>
      <c r="AS51" t="s">
        <v>325</v>
      </c>
      <c r="AT51">
        <v>54.08</v>
      </c>
      <c r="AU51">
        <v>4463</v>
      </c>
      <c r="AV51">
        <v>42084</v>
      </c>
      <c r="AW51" t="s">
        <v>325</v>
      </c>
    </row>
    <row r="52" spans="1:49">
      <c r="A52" t="s">
        <v>483</v>
      </c>
      <c r="B52">
        <v>56.39</v>
      </c>
      <c r="C52">
        <v>5238</v>
      </c>
      <c r="D52">
        <v>45610</v>
      </c>
      <c r="E52" t="s">
        <v>349</v>
      </c>
      <c r="F52">
        <v>57.24</v>
      </c>
      <c r="G52">
        <v>4914</v>
      </c>
      <c r="H52">
        <v>45353</v>
      </c>
      <c r="I52" t="s">
        <v>449</v>
      </c>
      <c r="J52">
        <v>53.53</v>
      </c>
      <c r="K52">
        <v>4383</v>
      </c>
      <c r="L52">
        <v>45402</v>
      </c>
      <c r="M52" t="s">
        <v>415</v>
      </c>
      <c r="N52">
        <v>50.83</v>
      </c>
      <c r="O52">
        <v>4332</v>
      </c>
      <c r="P52">
        <v>43852</v>
      </c>
      <c r="Q52" t="s">
        <v>292</v>
      </c>
      <c r="R52">
        <v>51.7</v>
      </c>
      <c r="S52">
        <v>4377</v>
      </c>
      <c r="T52">
        <v>44362</v>
      </c>
      <c r="U52" t="s">
        <v>484</v>
      </c>
      <c r="V52">
        <v>51.54</v>
      </c>
      <c r="W52">
        <v>4400</v>
      </c>
      <c r="X52">
        <v>44015</v>
      </c>
      <c r="Y52" t="s">
        <v>295</v>
      </c>
      <c r="Z52">
        <v>49.47</v>
      </c>
      <c r="AA52">
        <v>4240</v>
      </c>
      <c r="AB52">
        <v>43703</v>
      </c>
      <c r="AC52" t="s">
        <v>247</v>
      </c>
      <c r="AD52">
        <v>48.65</v>
      </c>
      <c r="AE52">
        <v>4196</v>
      </c>
      <c r="AF52">
        <v>44105</v>
      </c>
      <c r="AG52" t="s">
        <v>485</v>
      </c>
      <c r="AH52">
        <v>46.68</v>
      </c>
      <c r="AI52">
        <v>4207</v>
      </c>
      <c r="AJ52">
        <v>44566</v>
      </c>
      <c r="AK52" t="s">
        <v>418</v>
      </c>
      <c r="AL52">
        <v>50.92</v>
      </c>
      <c r="AM52">
        <v>4443</v>
      </c>
      <c r="AN52">
        <v>43136</v>
      </c>
      <c r="AO52" t="s">
        <v>435</v>
      </c>
      <c r="AP52">
        <v>51.62</v>
      </c>
      <c r="AQ52">
        <v>4597</v>
      </c>
      <c r="AR52">
        <v>42432</v>
      </c>
      <c r="AS52" t="s">
        <v>252</v>
      </c>
      <c r="AT52">
        <v>50.09</v>
      </c>
      <c r="AU52">
        <v>4095</v>
      </c>
      <c r="AV52">
        <v>41685</v>
      </c>
      <c r="AW52" t="s">
        <v>448</v>
      </c>
    </row>
    <row r="53" spans="1:49">
      <c r="A53" t="s">
        <v>486</v>
      </c>
      <c r="B53">
        <v>56.65</v>
      </c>
      <c r="C53">
        <v>5929</v>
      </c>
      <c r="D53">
        <v>37070</v>
      </c>
      <c r="E53" t="s">
        <v>487</v>
      </c>
      <c r="F53">
        <v>56.26</v>
      </c>
      <c r="G53">
        <v>5829</v>
      </c>
      <c r="H53">
        <v>36978</v>
      </c>
      <c r="I53" t="s">
        <v>488</v>
      </c>
      <c r="J53">
        <v>54.69</v>
      </c>
      <c r="K53">
        <v>5827</v>
      </c>
      <c r="L53">
        <v>36448</v>
      </c>
      <c r="M53" t="s">
        <v>444</v>
      </c>
      <c r="N53">
        <v>49.85</v>
      </c>
      <c r="O53">
        <v>5257</v>
      </c>
      <c r="P53">
        <v>35554</v>
      </c>
      <c r="Q53" t="s">
        <v>489</v>
      </c>
      <c r="R53">
        <v>49.26</v>
      </c>
      <c r="S53">
        <v>5173</v>
      </c>
      <c r="T53">
        <v>35032</v>
      </c>
      <c r="U53" t="s">
        <v>426</v>
      </c>
      <c r="V53">
        <v>49.02</v>
      </c>
      <c r="W53">
        <v>4957</v>
      </c>
      <c r="X53">
        <v>34968</v>
      </c>
      <c r="Y53" t="s">
        <v>489</v>
      </c>
      <c r="Z53">
        <v>47.82</v>
      </c>
      <c r="AA53">
        <v>4781</v>
      </c>
      <c r="AB53">
        <v>35696</v>
      </c>
      <c r="AC53" t="s">
        <v>286</v>
      </c>
      <c r="AD53">
        <v>49.14</v>
      </c>
      <c r="AE53">
        <v>4970</v>
      </c>
      <c r="AF53">
        <v>35998</v>
      </c>
      <c r="AG53" t="s">
        <v>326</v>
      </c>
      <c r="AH53">
        <v>50.31</v>
      </c>
      <c r="AI53">
        <v>5181</v>
      </c>
      <c r="AJ53">
        <v>35985</v>
      </c>
      <c r="AK53" t="s">
        <v>427</v>
      </c>
      <c r="AL53">
        <v>50.89</v>
      </c>
      <c r="AM53">
        <v>5492</v>
      </c>
      <c r="AN53">
        <v>35646</v>
      </c>
      <c r="AO53" t="s">
        <v>177</v>
      </c>
      <c r="AP53">
        <v>52.07</v>
      </c>
      <c r="AQ53">
        <v>5559</v>
      </c>
      <c r="AR53">
        <v>35164</v>
      </c>
      <c r="AS53" t="s">
        <v>490</v>
      </c>
      <c r="AT53">
        <v>51.09</v>
      </c>
      <c r="AU53">
        <v>5589</v>
      </c>
      <c r="AV53">
        <v>36252</v>
      </c>
      <c r="AW53" t="s">
        <v>424</v>
      </c>
    </row>
    <row r="54" spans="1:49">
      <c r="A54" t="s">
        <v>491</v>
      </c>
      <c r="B54">
        <v>56.72</v>
      </c>
      <c r="C54">
        <v>23333</v>
      </c>
      <c r="D54">
        <v>38897</v>
      </c>
      <c r="E54" t="s">
        <v>202</v>
      </c>
      <c r="F54">
        <v>57.91</v>
      </c>
      <c r="G54">
        <v>23574</v>
      </c>
      <c r="H54">
        <v>39143</v>
      </c>
      <c r="I54" t="s">
        <v>490</v>
      </c>
      <c r="J54">
        <v>58.26</v>
      </c>
      <c r="K54">
        <v>23522</v>
      </c>
      <c r="L54">
        <v>39534</v>
      </c>
      <c r="M54" t="s">
        <v>492</v>
      </c>
      <c r="N54">
        <v>60.11</v>
      </c>
      <c r="O54">
        <v>24589</v>
      </c>
      <c r="P54">
        <v>38529</v>
      </c>
      <c r="Q54" t="s">
        <v>278</v>
      </c>
      <c r="R54">
        <v>52.59</v>
      </c>
      <c r="S54">
        <v>21721</v>
      </c>
      <c r="T54">
        <v>38136</v>
      </c>
      <c r="U54" t="s">
        <v>174</v>
      </c>
      <c r="V54">
        <v>48.92</v>
      </c>
      <c r="W54">
        <v>20486</v>
      </c>
      <c r="X54">
        <v>37431</v>
      </c>
      <c r="Y54" t="s">
        <v>317</v>
      </c>
      <c r="Z54">
        <v>51.18</v>
      </c>
      <c r="AA54">
        <v>20892</v>
      </c>
      <c r="AB54">
        <v>37614</v>
      </c>
      <c r="AC54" t="s">
        <v>305</v>
      </c>
      <c r="AD54">
        <v>53.04</v>
      </c>
      <c r="AE54">
        <v>21283</v>
      </c>
      <c r="AF54">
        <v>37699</v>
      </c>
      <c r="AG54" t="s">
        <v>493</v>
      </c>
      <c r="AH54">
        <v>54.4</v>
      </c>
      <c r="AI54">
        <v>21500</v>
      </c>
      <c r="AJ54">
        <v>37228</v>
      </c>
      <c r="AK54" t="s">
        <v>400</v>
      </c>
      <c r="AL54">
        <v>56.54</v>
      </c>
      <c r="AM54">
        <v>20890</v>
      </c>
      <c r="AN54">
        <v>36959</v>
      </c>
      <c r="AO54" t="s">
        <v>459</v>
      </c>
      <c r="AP54">
        <v>52.44</v>
      </c>
      <c r="AQ54">
        <v>19858</v>
      </c>
      <c r="AR54">
        <v>36267</v>
      </c>
      <c r="AS54" t="s">
        <v>276</v>
      </c>
      <c r="AT54">
        <v>51.4</v>
      </c>
      <c r="AU54">
        <v>19847</v>
      </c>
      <c r="AV54">
        <v>36075</v>
      </c>
      <c r="AW54" t="s">
        <v>274</v>
      </c>
    </row>
    <row r="55" spans="1:49">
      <c r="A55" t="s">
        <v>494</v>
      </c>
      <c r="B55">
        <v>57.01</v>
      </c>
      <c r="C55">
        <v>5083</v>
      </c>
      <c r="D55">
        <v>46052</v>
      </c>
      <c r="E55" t="s">
        <v>258</v>
      </c>
      <c r="F55">
        <v>55.43</v>
      </c>
      <c r="G55">
        <v>4311</v>
      </c>
      <c r="H55">
        <v>45703</v>
      </c>
      <c r="I55" t="s">
        <v>231</v>
      </c>
      <c r="J55">
        <v>56.85</v>
      </c>
      <c r="K55">
        <v>4333</v>
      </c>
      <c r="L55">
        <v>45768</v>
      </c>
      <c r="M55" t="s">
        <v>495</v>
      </c>
      <c r="N55">
        <v>53.13</v>
      </c>
      <c r="O55">
        <v>4007</v>
      </c>
      <c r="P55">
        <v>46014</v>
      </c>
      <c r="Q55" t="s">
        <v>321</v>
      </c>
      <c r="R55">
        <v>54.3</v>
      </c>
      <c r="S55">
        <v>4009</v>
      </c>
      <c r="T55">
        <v>44167</v>
      </c>
      <c r="U55" t="s">
        <v>409</v>
      </c>
      <c r="V55">
        <v>50.29</v>
      </c>
      <c r="W55">
        <v>3709</v>
      </c>
      <c r="X55">
        <v>45898</v>
      </c>
      <c r="Y55" t="s">
        <v>496</v>
      </c>
      <c r="Z55">
        <v>55.71</v>
      </c>
      <c r="AA55">
        <v>3937</v>
      </c>
      <c r="AB55">
        <v>45542</v>
      </c>
      <c r="AC55" t="s">
        <v>497</v>
      </c>
      <c r="AD55">
        <v>52.23</v>
      </c>
      <c r="AE55">
        <v>3865</v>
      </c>
      <c r="AF55">
        <v>45737</v>
      </c>
      <c r="AG55" t="s">
        <v>323</v>
      </c>
      <c r="AH55">
        <v>53.76</v>
      </c>
      <c r="AI55">
        <v>3621</v>
      </c>
      <c r="AJ55">
        <v>46643</v>
      </c>
      <c r="AK55" t="s">
        <v>187</v>
      </c>
      <c r="AL55">
        <v>51.59</v>
      </c>
      <c r="AM55">
        <v>3756</v>
      </c>
      <c r="AN55">
        <v>47600</v>
      </c>
      <c r="AO55" t="s">
        <v>498</v>
      </c>
      <c r="AP55">
        <v>54.59</v>
      </c>
      <c r="AQ55">
        <v>3887</v>
      </c>
      <c r="AR55">
        <v>47169</v>
      </c>
      <c r="AS55" t="s">
        <v>499</v>
      </c>
      <c r="AT55">
        <v>56.2</v>
      </c>
      <c r="AU55">
        <v>4110</v>
      </c>
      <c r="AV55">
        <v>46450</v>
      </c>
      <c r="AW55" t="s">
        <v>354</v>
      </c>
    </row>
    <row r="56" spans="1:49">
      <c r="A56" t="s">
        <v>500</v>
      </c>
      <c r="B56">
        <v>57.03</v>
      </c>
      <c r="C56">
        <v>4800</v>
      </c>
      <c r="D56">
        <v>45127</v>
      </c>
      <c r="E56" t="s">
        <v>359</v>
      </c>
      <c r="F56" t="s">
        <v>175</v>
      </c>
      <c r="G56" t="s">
        <v>175</v>
      </c>
      <c r="H56" t="s">
        <v>175</v>
      </c>
      <c r="I56" t="s">
        <v>175</v>
      </c>
      <c r="J56" t="s">
        <v>175</v>
      </c>
      <c r="K56" t="s">
        <v>175</v>
      </c>
      <c r="L56" t="s">
        <v>175</v>
      </c>
      <c r="M56" t="s">
        <v>175</v>
      </c>
      <c r="N56">
        <v>50.49</v>
      </c>
      <c r="O56">
        <v>4400</v>
      </c>
      <c r="P56">
        <v>42690</v>
      </c>
      <c r="Q56" t="s">
        <v>197</v>
      </c>
      <c r="R56">
        <v>48.92</v>
      </c>
      <c r="S56">
        <v>4213</v>
      </c>
      <c r="T56">
        <v>41868</v>
      </c>
      <c r="U56" t="s">
        <v>501</v>
      </c>
      <c r="V56">
        <v>46.62</v>
      </c>
      <c r="W56">
        <v>3995</v>
      </c>
      <c r="X56">
        <v>41395</v>
      </c>
      <c r="Y56" t="s">
        <v>402</v>
      </c>
      <c r="Z56">
        <v>50.59</v>
      </c>
      <c r="AA56">
        <v>4256</v>
      </c>
      <c r="AB56">
        <v>41470</v>
      </c>
      <c r="AC56" t="s">
        <v>355</v>
      </c>
      <c r="AD56" t="s">
        <v>175</v>
      </c>
      <c r="AE56" t="s">
        <v>175</v>
      </c>
      <c r="AF56" t="s">
        <v>175</v>
      </c>
      <c r="AG56" t="s">
        <v>175</v>
      </c>
      <c r="AH56" t="s">
        <v>175</v>
      </c>
      <c r="AI56" t="s">
        <v>175</v>
      </c>
      <c r="AJ56" t="s">
        <v>175</v>
      </c>
      <c r="AK56" t="s">
        <v>175</v>
      </c>
      <c r="AL56">
        <v>49.64</v>
      </c>
      <c r="AM56">
        <v>4373</v>
      </c>
      <c r="AN56">
        <v>43126</v>
      </c>
      <c r="AO56" t="s">
        <v>502</v>
      </c>
      <c r="AP56">
        <v>52.29</v>
      </c>
      <c r="AQ56">
        <v>4383</v>
      </c>
      <c r="AR56">
        <v>42929</v>
      </c>
      <c r="AS56" t="s">
        <v>235</v>
      </c>
      <c r="AT56" t="s">
        <v>175</v>
      </c>
      <c r="AU56" t="s">
        <v>175</v>
      </c>
      <c r="AV56" t="s">
        <v>175</v>
      </c>
      <c r="AW56" t="s">
        <v>175</v>
      </c>
    </row>
    <row r="57" spans="1:49">
      <c r="A57" t="s">
        <v>503</v>
      </c>
      <c r="B57">
        <v>57.36</v>
      </c>
      <c r="C57">
        <v>7079</v>
      </c>
      <c r="D57">
        <v>32629</v>
      </c>
      <c r="E57" t="s">
        <v>504</v>
      </c>
      <c r="F57">
        <v>60.36</v>
      </c>
      <c r="G57">
        <v>5743</v>
      </c>
      <c r="H57">
        <v>32610</v>
      </c>
      <c r="I57" t="s">
        <v>505</v>
      </c>
      <c r="J57">
        <v>62.51</v>
      </c>
      <c r="K57">
        <v>6320</v>
      </c>
      <c r="L57">
        <v>32526</v>
      </c>
      <c r="M57" t="s">
        <v>506</v>
      </c>
      <c r="N57">
        <v>55.15</v>
      </c>
      <c r="O57">
        <v>5829</v>
      </c>
      <c r="P57">
        <v>32050</v>
      </c>
      <c r="Q57" t="s">
        <v>470</v>
      </c>
      <c r="R57">
        <v>56.21</v>
      </c>
      <c r="S57">
        <v>5867</v>
      </c>
      <c r="T57">
        <v>32273</v>
      </c>
      <c r="U57" t="s">
        <v>507</v>
      </c>
      <c r="V57">
        <v>55.35</v>
      </c>
      <c r="W57">
        <v>5676</v>
      </c>
      <c r="X57">
        <v>32087</v>
      </c>
      <c r="Y57" t="s">
        <v>508</v>
      </c>
      <c r="Z57">
        <v>52.97</v>
      </c>
      <c r="AA57">
        <v>5724</v>
      </c>
      <c r="AB57">
        <v>32669</v>
      </c>
      <c r="AC57" t="s">
        <v>509</v>
      </c>
      <c r="AD57">
        <v>53.14</v>
      </c>
      <c r="AE57">
        <v>5920</v>
      </c>
      <c r="AF57">
        <v>32135</v>
      </c>
      <c r="AG57" t="s">
        <v>341</v>
      </c>
      <c r="AH57">
        <v>54.22</v>
      </c>
      <c r="AI57">
        <v>5806</v>
      </c>
      <c r="AJ57">
        <v>32415</v>
      </c>
      <c r="AK57" t="s">
        <v>510</v>
      </c>
      <c r="AL57">
        <v>55.84</v>
      </c>
      <c r="AM57">
        <v>5763</v>
      </c>
      <c r="AN57">
        <v>31921</v>
      </c>
      <c r="AO57" t="s">
        <v>511</v>
      </c>
      <c r="AP57">
        <v>55.26</v>
      </c>
      <c r="AQ57">
        <v>6280</v>
      </c>
      <c r="AR57">
        <v>31193</v>
      </c>
      <c r="AS57" t="s">
        <v>512</v>
      </c>
      <c r="AT57">
        <v>53.97</v>
      </c>
      <c r="AU57">
        <v>5987</v>
      </c>
      <c r="AV57">
        <v>31287</v>
      </c>
      <c r="AW57" t="s">
        <v>508</v>
      </c>
    </row>
    <row r="58" spans="1:49">
      <c r="A58" t="s">
        <v>513</v>
      </c>
      <c r="B58">
        <v>57.5</v>
      </c>
      <c r="C58">
        <v>11350</v>
      </c>
      <c r="D58">
        <v>45020</v>
      </c>
      <c r="E58" t="s">
        <v>414</v>
      </c>
      <c r="F58">
        <v>55.41</v>
      </c>
      <c r="G58">
        <v>10004</v>
      </c>
      <c r="H58">
        <v>38579</v>
      </c>
      <c r="I58" t="s">
        <v>478</v>
      </c>
      <c r="J58">
        <v>59.54</v>
      </c>
      <c r="K58">
        <v>10705</v>
      </c>
      <c r="L58">
        <v>39715</v>
      </c>
      <c r="M58" t="s">
        <v>371</v>
      </c>
      <c r="N58">
        <v>57.22</v>
      </c>
      <c r="O58">
        <v>11131</v>
      </c>
      <c r="P58">
        <v>36388</v>
      </c>
      <c r="Q58" t="s">
        <v>332</v>
      </c>
      <c r="R58">
        <v>48.39</v>
      </c>
      <c r="S58">
        <v>13165</v>
      </c>
      <c r="T58">
        <v>36159</v>
      </c>
      <c r="U58" t="s">
        <v>476</v>
      </c>
      <c r="V58">
        <v>45.18</v>
      </c>
      <c r="W58">
        <v>12200</v>
      </c>
      <c r="X58">
        <v>34923</v>
      </c>
      <c r="Y58" t="s">
        <v>382</v>
      </c>
      <c r="Z58">
        <v>43.48</v>
      </c>
      <c r="AA58">
        <v>10935</v>
      </c>
      <c r="AB58">
        <v>34577</v>
      </c>
      <c r="AC58" t="s">
        <v>328</v>
      </c>
      <c r="AD58">
        <v>45.8</v>
      </c>
      <c r="AE58">
        <v>11182</v>
      </c>
      <c r="AF58">
        <v>37534</v>
      </c>
      <c r="AG58" t="s">
        <v>355</v>
      </c>
      <c r="AH58">
        <v>46.67</v>
      </c>
      <c r="AI58">
        <v>11732</v>
      </c>
      <c r="AJ58">
        <v>37604</v>
      </c>
      <c r="AK58" t="s">
        <v>495</v>
      </c>
      <c r="AL58">
        <v>44.24</v>
      </c>
      <c r="AM58">
        <v>11484</v>
      </c>
      <c r="AN58">
        <v>57934</v>
      </c>
      <c r="AO58" t="s">
        <v>514</v>
      </c>
      <c r="AP58">
        <v>45.4</v>
      </c>
      <c r="AQ58">
        <v>11407</v>
      </c>
      <c r="AR58">
        <v>54801</v>
      </c>
      <c r="AS58" t="s">
        <v>515</v>
      </c>
      <c r="AT58">
        <v>48.14</v>
      </c>
      <c r="AU58">
        <v>13019</v>
      </c>
      <c r="AV58">
        <v>46944</v>
      </c>
      <c r="AW58" t="s">
        <v>516</v>
      </c>
    </row>
    <row r="59" spans="1:49">
      <c r="A59" t="s">
        <v>517</v>
      </c>
      <c r="B59">
        <v>57.6</v>
      </c>
      <c r="C59">
        <v>6113</v>
      </c>
      <c r="D59">
        <v>36999</v>
      </c>
      <c r="E59" t="s">
        <v>518</v>
      </c>
      <c r="F59" t="s">
        <v>175</v>
      </c>
      <c r="G59" t="s">
        <v>175</v>
      </c>
      <c r="H59" t="s">
        <v>175</v>
      </c>
      <c r="I59" t="s">
        <v>175</v>
      </c>
      <c r="J59">
        <v>52.6</v>
      </c>
      <c r="K59">
        <v>5967</v>
      </c>
      <c r="L59">
        <v>37148</v>
      </c>
      <c r="M59" t="s">
        <v>373</v>
      </c>
      <c r="N59">
        <v>49.53</v>
      </c>
      <c r="O59">
        <v>5132</v>
      </c>
      <c r="P59">
        <v>37976</v>
      </c>
      <c r="Q59" t="s">
        <v>310</v>
      </c>
      <c r="R59">
        <v>47.84</v>
      </c>
      <c r="S59">
        <v>5132</v>
      </c>
      <c r="T59">
        <v>36159</v>
      </c>
      <c r="U59" t="s">
        <v>377</v>
      </c>
      <c r="V59">
        <v>47.77</v>
      </c>
      <c r="W59">
        <v>4935</v>
      </c>
      <c r="X59">
        <v>34794</v>
      </c>
      <c r="Y59" t="s">
        <v>203</v>
      </c>
      <c r="Z59">
        <v>47.75</v>
      </c>
      <c r="AA59">
        <v>5008</v>
      </c>
      <c r="AB59">
        <v>34997</v>
      </c>
      <c r="AC59" t="s">
        <v>326</v>
      </c>
      <c r="AD59">
        <v>47.47</v>
      </c>
      <c r="AE59">
        <v>5122</v>
      </c>
      <c r="AF59">
        <v>35463</v>
      </c>
      <c r="AG59" t="s">
        <v>476</v>
      </c>
      <c r="AH59">
        <v>48.74</v>
      </c>
      <c r="AI59">
        <v>5274</v>
      </c>
      <c r="AJ59">
        <v>34440</v>
      </c>
      <c r="AK59" t="s">
        <v>373</v>
      </c>
      <c r="AL59">
        <v>50.15</v>
      </c>
      <c r="AM59">
        <v>5367</v>
      </c>
      <c r="AN59">
        <v>35225</v>
      </c>
      <c r="AO59" t="s">
        <v>425</v>
      </c>
      <c r="AP59">
        <v>49.93</v>
      </c>
      <c r="AQ59">
        <v>5336</v>
      </c>
      <c r="AR59">
        <v>36255</v>
      </c>
      <c r="AS59" t="s">
        <v>374</v>
      </c>
      <c r="AT59">
        <v>50.95</v>
      </c>
      <c r="AU59">
        <v>5337</v>
      </c>
      <c r="AV59">
        <v>35521</v>
      </c>
      <c r="AW59" t="s">
        <v>255</v>
      </c>
    </row>
    <row r="60" spans="1:49">
      <c r="A60" t="s">
        <v>519</v>
      </c>
      <c r="B60">
        <v>59.1</v>
      </c>
      <c r="C60">
        <v>6860</v>
      </c>
      <c r="D60">
        <v>39870</v>
      </c>
      <c r="E60" t="s">
        <v>182</v>
      </c>
      <c r="F60">
        <v>55.96</v>
      </c>
      <c r="G60">
        <v>6430</v>
      </c>
      <c r="H60">
        <v>39646</v>
      </c>
      <c r="I60" t="s">
        <v>223</v>
      </c>
      <c r="J60">
        <v>55.02</v>
      </c>
      <c r="K60">
        <v>5733</v>
      </c>
      <c r="L60">
        <v>39618</v>
      </c>
      <c r="M60" t="s">
        <v>364</v>
      </c>
      <c r="N60">
        <v>53.07</v>
      </c>
      <c r="O60">
        <v>5482</v>
      </c>
      <c r="P60">
        <v>38434</v>
      </c>
      <c r="Q60" t="s">
        <v>362</v>
      </c>
      <c r="R60">
        <v>53.68</v>
      </c>
      <c r="S60">
        <v>5302</v>
      </c>
      <c r="T60">
        <v>37350</v>
      </c>
      <c r="U60" t="s">
        <v>520</v>
      </c>
      <c r="V60">
        <v>51.33</v>
      </c>
      <c r="W60">
        <v>5346</v>
      </c>
      <c r="X60">
        <v>37651</v>
      </c>
      <c r="Y60" t="s">
        <v>372</v>
      </c>
      <c r="Z60">
        <v>50.73</v>
      </c>
      <c r="AA60">
        <v>5106</v>
      </c>
      <c r="AB60">
        <v>36743</v>
      </c>
      <c r="AC60" t="s">
        <v>362</v>
      </c>
      <c r="AD60">
        <v>51.63</v>
      </c>
      <c r="AE60">
        <v>5475</v>
      </c>
      <c r="AF60">
        <v>36871</v>
      </c>
      <c r="AG60" t="s">
        <v>184</v>
      </c>
      <c r="AH60">
        <v>51.61</v>
      </c>
      <c r="AI60">
        <v>5484</v>
      </c>
      <c r="AJ60">
        <v>38043</v>
      </c>
      <c r="AK60" t="s">
        <v>176</v>
      </c>
      <c r="AL60">
        <v>51.75</v>
      </c>
      <c r="AM60">
        <v>5556</v>
      </c>
      <c r="AN60">
        <v>37195</v>
      </c>
      <c r="AO60" t="s">
        <v>306</v>
      </c>
      <c r="AP60">
        <v>52.63</v>
      </c>
      <c r="AQ60">
        <v>5557</v>
      </c>
      <c r="AR60">
        <v>37722</v>
      </c>
      <c r="AS60" t="s">
        <v>180</v>
      </c>
      <c r="AT60">
        <v>52.08</v>
      </c>
      <c r="AU60">
        <v>5849</v>
      </c>
      <c r="AV60">
        <v>38283</v>
      </c>
      <c r="AW60" t="s">
        <v>451</v>
      </c>
    </row>
    <row r="61" spans="1:49">
      <c r="A61" t="s">
        <v>521</v>
      </c>
      <c r="B61">
        <v>59.45</v>
      </c>
      <c r="C61">
        <v>5192</v>
      </c>
      <c r="D61">
        <v>44397</v>
      </c>
      <c r="E61" t="s">
        <v>286</v>
      </c>
      <c r="F61">
        <v>59.84</v>
      </c>
      <c r="G61">
        <v>5133</v>
      </c>
      <c r="H61">
        <v>45315</v>
      </c>
      <c r="I61" t="s">
        <v>226</v>
      </c>
      <c r="J61">
        <v>54.06</v>
      </c>
      <c r="K61">
        <v>4789</v>
      </c>
      <c r="L61">
        <v>45134</v>
      </c>
      <c r="M61" t="s">
        <v>260</v>
      </c>
      <c r="N61">
        <v>54.87</v>
      </c>
      <c r="O61">
        <v>4800</v>
      </c>
      <c r="P61">
        <v>44720</v>
      </c>
      <c r="Q61" t="s">
        <v>243</v>
      </c>
      <c r="R61">
        <v>53.28</v>
      </c>
      <c r="S61">
        <v>4644</v>
      </c>
      <c r="T61">
        <v>43319</v>
      </c>
      <c r="U61" t="s">
        <v>409</v>
      </c>
      <c r="V61">
        <v>52.34</v>
      </c>
      <c r="W61">
        <v>5025</v>
      </c>
      <c r="X61">
        <v>43025</v>
      </c>
      <c r="Y61" t="s">
        <v>252</v>
      </c>
      <c r="Z61">
        <v>51.36</v>
      </c>
      <c r="AA61">
        <v>4615</v>
      </c>
      <c r="AB61">
        <v>43591</v>
      </c>
      <c r="AC61" t="s">
        <v>415</v>
      </c>
      <c r="AD61">
        <v>53.07</v>
      </c>
      <c r="AE61">
        <v>4984</v>
      </c>
      <c r="AF61">
        <v>43119</v>
      </c>
      <c r="AG61" t="s">
        <v>268</v>
      </c>
      <c r="AH61">
        <v>54.69</v>
      </c>
      <c r="AI61">
        <v>5302</v>
      </c>
      <c r="AJ61">
        <v>43311</v>
      </c>
      <c r="AK61" t="s">
        <v>359</v>
      </c>
      <c r="AL61">
        <v>57.83</v>
      </c>
      <c r="AM61">
        <v>5150</v>
      </c>
      <c r="AN61">
        <v>44033</v>
      </c>
      <c r="AO61" t="s">
        <v>220</v>
      </c>
      <c r="AP61">
        <v>56.39</v>
      </c>
      <c r="AQ61">
        <v>5057</v>
      </c>
      <c r="AR61">
        <v>43519</v>
      </c>
      <c r="AS61" t="s">
        <v>352</v>
      </c>
      <c r="AT61">
        <v>54.81</v>
      </c>
      <c r="AU61">
        <v>4974</v>
      </c>
      <c r="AV61">
        <v>42918</v>
      </c>
      <c r="AW61" t="s">
        <v>316</v>
      </c>
    </row>
    <row r="62" spans="1:49">
      <c r="A62" t="s">
        <v>522</v>
      </c>
      <c r="B62">
        <v>59.68</v>
      </c>
      <c r="C62">
        <v>6833</v>
      </c>
      <c r="D62">
        <v>41997</v>
      </c>
      <c r="E62" t="s">
        <v>275</v>
      </c>
      <c r="F62" t="s">
        <v>175</v>
      </c>
      <c r="G62" t="s">
        <v>175</v>
      </c>
      <c r="H62" t="s">
        <v>175</v>
      </c>
      <c r="I62" t="s">
        <v>175</v>
      </c>
      <c r="J62">
        <v>64.84</v>
      </c>
      <c r="K62">
        <v>6311</v>
      </c>
      <c r="L62">
        <v>41856</v>
      </c>
      <c r="M62" t="s">
        <v>523</v>
      </c>
      <c r="N62" t="s">
        <v>175</v>
      </c>
      <c r="O62" t="s">
        <v>175</v>
      </c>
      <c r="P62" t="s">
        <v>175</v>
      </c>
      <c r="Q62" t="s">
        <v>175</v>
      </c>
      <c r="R62">
        <v>58.97</v>
      </c>
      <c r="S62">
        <v>6125</v>
      </c>
      <c r="T62">
        <v>38483</v>
      </c>
      <c r="U62" t="s">
        <v>281</v>
      </c>
      <c r="V62" t="s">
        <v>175</v>
      </c>
      <c r="W62" t="s">
        <v>175</v>
      </c>
      <c r="X62" t="s">
        <v>175</v>
      </c>
      <c r="Y62" t="s">
        <v>175</v>
      </c>
      <c r="Z62" t="s">
        <v>175</v>
      </c>
      <c r="AA62" t="s">
        <v>175</v>
      </c>
      <c r="AB62" t="s">
        <v>175</v>
      </c>
      <c r="AC62" t="s">
        <v>175</v>
      </c>
      <c r="AD62" t="s">
        <v>175</v>
      </c>
      <c r="AE62" t="s">
        <v>175</v>
      </c>
      <c r="AF62" t="s">
        <v>175</v>
      </c>
      <c r="AG62" t="s">
        <v>175</v>
      </c>
      <c r="AH62" t="s">
        <v>175</v>
      </c>
      <c r="AI62" t="s">
        <v>175</v>
      </c>
      <c r="AJ62" t="s">
        <v>175</v>
      </c>
      <c r="AK62" t="s">
        <v>175</v>
      </c>
      <c r="AL62" t="s">
        <v>175</v>
      </c>
      <c r="AM62" t="s">
        <v>175</v>
      </c>
      <c r="AN62" t="s">
        <v>175</v>
      </c>
      <c r="AO62" t="s">
        <v>175</v>
      </c>
      <c r="AP62">
        <v>51.42</v>
      </c>
      <c r="AQ62">
        <v>6457</v>
      </c>
      <c r="AR62">
        <v>35549</v>
      </c>
      <c r="AS62" t="s">
        <v>276</v>
      </c>
      <c r="AT62" t="s">
        <v>175</v>
      </c>
      <c r="AU62" t="s">
        <v>175</v>
      </c>
      <c r="AV62" t="s">
        <v>175</v>
      </c>
      <c r="AW62" t="s">
        <v>175</v>
      </c>
    </row>
    <row r="63" spans="1:49">
      <c r="A63" t="s">
        <v>524</v>
      </c>
      <c r="B63">
        <v>61.68</v>
      </c>
      <c r="C63">
        <v>6744</v>
      </c>
      <c r="D63">
        <v>46563</v>
      </c>
      <c r="E63" t="s">
        <v>313</v>
      </c>
      <c r="F63">
        <v>71.02</v>
      </c>
      <c r="G63">
        <v>7883</v>
      </c>
      <c r="H63">
        <v>46691</v>
      </c>
      <c r="I63" t="s">
        <v>488</v>
      </c>
      <c r="J63">
        <v>64.34</v>
      </c>
      <c r="K63">
        <v>6900</v>
      </c>
      <c r="L63">
        <v>46794</v>
      </c>
      <c r="M63" t="s">
        <v>289</v>
      </c>
      <c r="N63" t="s">
        <v>175</v>
      </c>
      <c r="O63" t="s">
        <v>175</v>
      </c>
      <c r="P63" t="s">
        <v>175</v>
      </c>
      <c r="Q63" t="s">
        <v>175</v>
      </c>
      <c r="R63">
        <v>58.54</v>
      </c>
      <c r="S63">
        <v>6071</v>
      </c>
      <c r="T63">
        <v>43191</v>
      </c>
      <c r="U63" t="s">
        <v>176</v>
      </c>
      <c r="V63">
        <v>54.01</v>
      </c>
      <c r="W63">
        <v>6150</v>
      </c>
      <c r="X63">
        <v>42191</v>
      </c>
      <c r="Y63" t="s">
        <v>329</v>
      </c>
      <c r="Z63">
        <v>54.44</v>
      </c>
      <c r="AA63">
        <v>6288</v>
      </c>
      <c r="AB63">
        <v>42609</v>
      </c>
      <c r="AC63" t="s">
        <v>414</v>
      </c>
      <c r="AD63" t="s">
        <v>175</v>
      </c>
      <c r="AE63" t="s">
        <v>175</v>
      </c>
      <c r="AF63" t="s">
        <v>175</v>
      </c>
      <c r="AG63" t="s">
        <v>175</v>
      </c>
      <c r="AH63">
        <v>57.49</v>
      </c>
      <c r="AI63">
        <v>6414</v>
      </c>
      <c r="AJ63">
        <v>42065</v>
      </c>
      <c r="AK63" t="s">
        <v>224</v>
      </c>
      <c r="AL63">
        <v>61.34</v>
      </c>
      <c r="AM63">
        <v>6836</v>
      </c>
      <c r="AN63">
        <v>44818</v>
      </c>
      <c r="AO63" t="s">
        <v>336</v>
      </c>
      <c r="AP63">
        <v>65.48</v>
      </c>
      <c r="AQ63">
        <v>7727</v>
      </c>
      <c r="AR63">
        <v>42595</v>
      </c>
      <c r="AS63" t="s">
        <v>454</v>
      </c>
      <c r="AT63" t="s">
        <v>175</v>
      </c>
      <c r="AU63" t="s">
        <v>175</v>
      </c>
      <c r="AV63" t="s">
        <v>175</v>
      </c>
      <c r="AW63" t="s">
        <v>175</v>
      </c>
    </row>
    <row r="64" spans="1:49">
      <c r="A64" t="s">
        <v>525</v>
      </c>
      <c r="B64">
        <v>61.74</v>
      </c>
      <c r="C64">
        <v>7450</v>
      </c>
      <c r="D64">
        <v>39234</v>
      </c>
      <c r="E64" t="s">
        <v>332</v>
      </c>
      <c r="F64">
        <v>59.71</v>
      </c>
      <c r="G64">
        <v>6967</v>
      </c>
      <c r="H64">
        <v>38766</v>
      </c>
      <c r="I64" t="s">
        <v>457</v>
      </c>
      <c r="J64">
        <v>55.84</v>
      </c>
      <c r="K64">
        <v>6829</v>
      </c>
      <c r="L64">
        <v>38766</v>
      </c>
      <c r="M64" t="s">
        <v>337</v>
      </c>
      <c r="N64">
        <v>54.96</v>
      </c>
      <c r="O64">
        <v>6780</v>
      </c>
      <c r="P64">
        <v>38390</v>
      </c>
      <c r="Q64" t="s">
        <v>526</v>
      </c>
      <c r="R64">
        <v>54.32</v>
      </c>
      <c r="S64">
        <v>6544</v>
      </c>
      <c r="T64">
        <v>37119</v>
      </c>
      <c r="U64" t="s">
        <v>527</v>
      </c>
      <c r="V64">
        <v>52.96</v>
      </c>
      <c r="W64">
        <v>6673</v>
      </c>
      <c r="X64">
        <v>37397</v>
      </c>
      <c r="Y64" t="s">
        <v>373</v>
      </c>
      <c r="Z64">
        <v>52.06</v>
      </c>
      <c r="AA64">
        <v>6271</v>
      </c>
      <c r="AB64">
        <v>37216</v>
      </c>
      <c r="AC64" t="s">
        <v>184</v>
      </c>
      <c r="AD64">
        <v>52.19</v>
      </c>
      <c r="AE64">
        <v>6222</v>
      </c>
      <c r="AF64">
        <v>36449</v>
      </c>
      <c r="AG64" t="s">
        <v>526</v>
      </c>
      <c r="AH64">
        <v>57.03</v>
      </c>
      <c r="AI64">
        <v>6464</v>
      </c>
      <c r="AJ64">
        <v>36511</v>
      </c>
      <c r="AK64" t="s">
        <v>278</v>
      </c>
      <c r="AL64">
        <v>53.25</v>
      </c>
      <c r="AM64">
        <v>6207</v>
      </c>
      <c r="AN64">
        <v>38717</v>
      </c>
      <c r="AO64" t="s">
        <v>289</v>
      </c>
      <c r="AP64">
        <v>52.31</v>
      </c>
      <c r="AQ64">
        <v>6252</v>
      </c>
      <c r="AR64">
        <v>38502</v>
      </c>
      <c r="AS64" t="s">
        <v>288</v>
      </c>
      <c r="AT64">
        <v>53.82</v>
      </c>
      <c r="AU64">
        <v>6279</v>
      </c>
      <c r="AV64">
        <v>38092</v>
      </c>
      <c r="AW64" t="s">
        <v>460</v>
      </c>
    </row>
    <row r="65" spans="1:49">
      <c r="A65" t="s">
        <v>528</v>
      </c>
      <c r="B65">
        <v>61.9</v>
      </c>
      <c r="C65">
        <v>6175</v>
      </c>
      <c r="D65">
        <v>50884</v>
      </c>
      <c r="E65" t="s">
        <v>252</v>
      </c>
      <c r="F65">
        <v>60.54</v>
      </c>
      <c r="G65">
        <v>6520</v>
      </c>
      <c r="H65">
        <v>55140</v>
      </c>
      <c r="I65" t="s">
        <v>208</v>
      </c>
      <c r="J65">
        <v>59.24</v>
      </c>
      <c r="K65">
        <v>6568</v>
      </c>
      <c r="L65">
        <v>56905</v>
      </c>
      <c r="M65" t="s">
        <v>392</v>
      </c>
      <c r="N65">
        <v>57.54</v>
      </c>
      <c r="O65">
        <v>7304</v>
      </c>
      <c r="P65">
        <v>47208</v>
      </c>
      <c r="Q65" t="s">
        <v>235</v>
      </c>
      <c r="R65">
        <v>56.58</v>
      </c>
      <c r="S65">
        <v>7229</v>
      </c>
      <c r="T65">
        <v>49470</v>
      </c>
      <c r="U65" t="s">
        <v>529</v>
      </c>
      <c r="V65">
        <v>54.36</v>
      </c>
      <c r="W65">
        <v>6139</v>
      </c>
      <c r="X65">
        <v>46034</v>
      </c>
      <c r="Y65" t="s">
        <v>530</v>
      </c>
      <c r="Z65">
        <v>78.37</v>
      </c>
      <c r="AA65">
        <v>10303</v>
      </c>
      <c r="AB65">
        <v>45182</v>
      </c>
      <c r="AC65" t="s">
        <v>531</v>
      </c>
      <c r="AD65">
        <v>57.01</v>
      </c>
      <c r="AE65">
        <v>7104</v>
      </c>
      <c r="AF65">
        <v>48386</v>
      </c>
      <c r="AG65" t="s">
        <v>415</v>
      </c>
      <c r="AH65">
        <v>56.26</v>
      </c>
      <c r="AI65">
        <v>7161</v>
      </c>
      <c r="AJ65">
        <v>46597</v>
      </c>
      <c r="AK65" t="s">
        <v>259</v>
      </c>
      <c r="AL65">
        <v>58.88</v>
      </c>
      <c r="AM65">
        <v>7579</v>
      </c>
      <c r="AN65">
        <v>47907</v>
      </c>
      <c r="AO65" t="s">
        <v>409</v>
      </c>
      <c r="AP65">
        <v>57.74</v>
      </c>
      <c r="AQ65">
        <v>6521</v>
      </c>
      <c r="AR65">
        <v>47233</v>
      </c>
      <c r="AS65" t="s">
        <v>253</v>
      </c>
      <c r="AT65">
        <v>56.55</v>
      </c>
      <c r="AU65">
        <v>6378</v>
      </c>
      <c r="AV65">
        <v>47672</v>
      </c>
      <c r="AW65" t="s">
        <v>195</v>
      </c>
    </row>
    <row r="66" spans="1:49">
      <c r="A66" t="s">
        <v>532</v>
      </c>
      <c r="B66">
        <v>61.91</v>
      </c>
      <c r="C66">
        <v>9729</v>
      </c>
      <c r="D66">
        <v>35237</v>
      </c>
      <c r="E66" t="s">
        <v>533</v>
      </c>
      <c r="F66" t="s">
        <v>175</v>
      </c>
      <c r="G66" t="s">
        <v>175</v>
      </c>
      <c r="H66" t="s">
        <v>175</v>
      </c>
      <c r="I66" t="s">
        <v>175</v>
      </c>
      <c r="J66">
        <v>72.92</v>
      </c>
      <c r="K66">
        <v>14633</v>
      </c>
      <c r="L66">
        <v>35827</v>
      </c>
      <c r="M66" t="s">
        <v>534</v>
      </c>
      <c r="N66">
        <v>56.5</v>
      </c>
      <c r="O66">
        <v>9075</v>
      </c>
      <c r="P66">
        <v>35602</v>
      </c>
      <c r="Q66" t="s">
        <v>535</v>
      </c>
      <c r="R66">
        <v>50.84</v>
      </c>
      <c r="S66">
        <v>10188</v>
      </c>
      <c r="T66">
        <v>35563</v>
      </c>
      <c r="U66" t="s">
        <v>338</v>
      </c>
      <c r="V66">
        <v>52.03</v>
      </c>
      <c r="W66">
        <v>12833</v>
      </c>
      <c r="X66">
        <v>35046</v>
      </c>
      <c r="Y66" t="s">
        <v>536</v>
      </c>
      <c r="Z66">
        <v>62.8</v>
      </c>
      <c r="AA66">
        <v>8586</v>
      </c>
      <c r="AB66">
        <v>34666</v>
      </c>
      <c r="AC66" t="s">
        <v>537</v>
      </c>
      <c r="AD66">
        <v>46.08</v>
      </c>
      <c r="AE66">
        <v>9940</v>
      </c>
      <c r="AF66">
        <v>34023</v>
      </c>
      <c r="AG66" t="s">
        <v>538</v>
      </c>
      <c r="AH66">
        <v>55.96</v>
      </c>
      <c r="AI66">
        <v>12500</v>
      </c>
      <c r="AJ66">
        <v>34713</v>
      </c>
      <c r="AK66" t="s">
        <v>539</v>
      </c>
      <c r="AL66" t="s">
        <v>175</v>
      </c>
      <c r="AM66" t="s">
        <v>175</v>
      </c>
      <c r="AN66" t="s">
        <v>175</v>
      </c>
      <c r="AO66" t="s">
        <v>175</v>
      </c>
      <c r="AP66">
        <v>43.2</v>
      </c>
      <c r="AQ66">
        <v>9331</v>
      </c>
      <c r="AR66">
        <v>36275</v>
      </c>
      <c r="AS66" t="s">
        <v>540</v>
      </c>
      <c r="AT66">
        <v>41.42</v>
      </c>
      <c r="AU66">
        <v>6489</v>
      </c>
      <c r="AV66">
        <v>36267</v>
      </c>
      <c r="AW66" t="s">
        <v>323</v>
      </c>
    </row>
    <row r="67" spans="1:49">
      <c r="A67" t="s">
        <v>541</v>
      </c>
      <c r="B67">
        <v>62.33</v>
      </c>
      <c r="C67">
        <v>7657</v>
      </c>
      <c r="D67">
        <v>42464</v>
      </c>
      <c r="E67" t="s">
        <v>279</v>
      </c>
      <c r="F67">
        <v>62.15</v>
      </c>
      <c r="G67">
        <v>7209</v>
      </c>
      <c r="H67">
        <v>42310</v>
      </c>
      <c r="I67" t="s">
        <v>339</v>
      </c>
      <c r="J67">
        <v>61.45</v>
      </c>
      <c r="K67">
        <v>7200</v>
      </c>
      <c r="L67">
        <v>41819</v>
      </c>
      <c r="M67" t="s">
        <v>339</v>
      </c>
      <c r="N67" t="s">
        <v>175</v>
      </c>
      <c r="O67" t="s">
        <v>175</v>
      </c>
      <c r="P67" t="s">
        <v>175</v>
      </c>
      <c r="Q67" t="s">
        <v>175</v>
      </c>
      <c r="R67" t="s">
        <v>175</v>
      </c>
      <c r="S67" t="s">
        <v>175</v>
      </c>
      <c r="T67" t="s">
        <v>175</v>
      </c>
      <c r="U67" t="s">
        <v>175</v>
      </c>
      <c r="V67" t="s">
        <v>175</v>
      </c>
      <c r="W67" t="s">
        <v>175</v>
      </c>
      <c r="X67" t="s">
        <v>175</v>
      </c>
      <c r="Y67" t="s">
        <v>175</v>
      </c>
      <c r="Z67">
        <v>47.6</v>
      </c>
      <c r="AA67">
        <v>5185</v>
      </c>
      <c r="AB67">
        <v>37763</v>
      </c>
      <c r="AC67" t="s">
        <v>421</v>
      </c>
      <c r="AD67">
        <v>53.96</v>
      </c>
      <c r="AE67">
        <v>6300</v>
      </c>
      <c r="AF67">
        <v>39503</v>
      </c>
      <c r="AG67" t="s">
        <v>326</v>
      </c>
      <c r="AH67">
        <v>46.59</v>
      </c>
      <c r="AI67">
        <v>5375</v>
      </c>
      <c r="AJ67">
        <v>40669</v>
      </c>
      <c r="AK67" t="s">
        <v>330</v>
      </c>
      <c r="AL67">
        <v>57.01</v>
      </c>
      <c r="AM67">
        <v>6322</v>
      </c>
      <c r="AN67">
        <v>42204</v>
      </c>
      <c r="AO67" t="s">
        <v>333</v>
      </c>
      <c r="AP67">
        <v>61.74</v>
      </c>
      <c r="AQ67">
        <v>7033</v>
      </c>
      <c r="AR67">
        <v>41135</v>
      </c>
      <c r="AS67" t="s">
        <v>444</v>
      </c>
      <c r="AT67">
        <v>56.51</v>
      </c>
      <c r="AU67">
        <v>6725</v>
      </c>
      <c r="AV67">
        <v>40845</v>
      </c>
      <c r="AW67" t="s">
        <v>381</v>
      </c>
    </row>
    <row r="68" spans="1:49">
      <c r="A68" t="s">
        <v>542</v>
      </c>
      <c r="B68">
        <v>63.6</v>
      </c>
      <c r="C68">
        <v>7152</v>
      </c>
      <c r="D68">
        <v>46658</v>
      </c>
      <c r="E68" t="s">
        <v>372</v>
      </c>
      <c r="F68">
        <v>65.959999999999994</v>
      </c>
      <c r="G68">
        <v>6671</v>
      </c>
      <c r="H68">
        <v>46261</v>
      </c>
      <c r="I68" t="s">
        <v>274</v>
      </c>
      <c r="J68">
        <v>64.069999999999993</v>
      </c>
      <c r="K68">
        <v>7414</v>
      </c>
      <c r="L68">
        <v>46333</v>
      </c>
      <c r="M68" t="s">
        <v>196</v>
      </c>
      <c r="N68" t="s">
        <v>175</v>
      </c>
      <c r="O68" t="s">
        <v>175</v>
      </c>
      <c r="P68" t="s">
        <v>175</v>
      </c>
      <c r="Q68" t="s">
        <v>175</v>
      </c>
      <c r="R68">
        <v>57</v>
      </c>
      <c r="S68">
        <v>6140</v>
      </c>
      <c r="T68">
        <v>44448</v>
      </c>
      <c r="U68" t="s">
        <v>350</v>
      </c>
      <c r="V68">
        <v>55.65</v>
      </c>
      <c r="W68">
        <v>6613</v>
      </c>
      <c r="X68">
        <v>43709</v>
      </c>
      <c r="Y68" t="s">
        <v>194</v>
      </c>
      <c r="Z68">
        <v>58.56</v>
      </c>
      <c r="AA68">
        <v>6500</v>
      </c>
      <c r="AB68">
        <v>43538</v>
      </c>
      <c r="AC68" t="s">
        <v>543</v>
      </c>
      <c r="AD68">
        <v>59.3</v>
      </c>
      <c r="AE68">
        <v>5975</v>
      </c>
      <c r="AF68">
        <v>43493</v>
      </c>
      <c r="AG68" t="s">
        <v>372</v>
      </c>
      <c r="AH68">
        <v>55.48</v>
      </c>
      <c r="AI68">
        <v>6073</v>
      </c>
      <c r="AJ68">
        <v>50056</v>
      </c>
      <c r="AK68" t="s">
        <v>270</v>
      </c>
      <c r="AL68">
        <v>58.96</v>
      </c>
      <c r="AM68">
        <v>6087</v>
      </c>
      <c r="AN68">
        <v>50216</v>
      </c>
      <c r="AO68" t="s">
        <v>293</v>
      </c>
      <c r="AP68">
        <v>64.25</v>
      </c>
      <c r="AQ68">
        <v>6815</v>
      </c>
      <c r="AR68">
        <v>46796</v>
      </c>
      <c r="AS68" t="s">
        <v>203</v>
      </c>
      <c r="AT68">
        <v>62.77</v>
      </c>
      <c r="AU68">
        <v>6637</v>
      </c>
      <c r="AV68">
        <v>46176</v>
      </c>
      <c r="AW68" t="s">
        <v>451</v>
      </c>
    </row>
    <row r="69" spans="1:49">
      <c r="A69" t="s">
        <v>544</v>
      </c>
      <c r="B69">
        <v>64.099999999999994</v>
      </c>
      <c r="C69">
        <v>3940</v>
      </c>
      <c r="D69" t="s">
        <v>175</v>
      </c>
      <c r="E69" t="s">
        <v>175</v>
      </c>
      <c r="F69">
        <v>71.64</v>
      </c>
      <c r="G69">
        <v>4265</v>
      </c>
      <c r="H69" t="s">
        <v>175</v>
      </c>
      <c r="I69" t="s">
        <v>175</v>
      </c>
      <c r="J69">
        <v>60.98</v>
      </c>
      <c r="K69">
        <v>3335</v>
      </c>
      <c r="L69" t="s">
        <v>175</v>
      </c>
      <c r="M69" t="s">
        <v>175</v>
      </c>
      <c r="N69">
        <v>66.23</v>
      </c>
      <c r="O69">
        <v>3904</v>
      </c>
      <c r="P69" t="s">
        <v>175</v>
      </c>
      <c r="Q69" t="s">
        <v>175</v>
      </c>
      <c r="R69">
        <v>73.2</v>
      </c>
      <c r="S69">
        <v>4388</v>
      </c>
      <c r="T69" t="s">
        <v>175</v>
      </c>
      <c r="U69" t="s">
        <v>175</v>
      </c>
      <c r="V69">
        <v>69.849999999999994</v>
      </c>
      <c r="W69">
        <v>4133</v>
      </c>
      <c r="X69" t="s">
        <v>175</v>
      </c>
      <c r="Y69" t="s">
        <v>175</v>
      </c>
      <c r="Z69">
        <v>66.75</v>
      </c>
      <c r="AA69">
        <v>3666</v>
      </c>
      <c r="AB69" t="s">
        <v>175</v>
      </c>
      <c r="AC69" t="s">
        <v>175</v>
      </c>
      <c r="AD69">
        <v>75.150000000000006</v>
      </c>
      <c r="AE69">
        <v>4193</v>
      </c>
      <c r="AF69" t="s">
        <v>175</v>
      </c>
      <c r="AG69" t="s">
        <v>175</v>
      </c>
      <c r="AH69">
        <v>77.739999999999995</v>
      </c>
      <c r="AI69">
        <v>4392</v>
      </c>
      <c r="AJ69" t="s">
        <v>175</v>
      </c>
      <c r="AK69" t="s">
        <v>175</v>
      </c>
      <c r="AL69">
        <v>70.510000000000005</v>
      </c>
      <c r="AM69">
        <v>4277</v>
      </c>
      <c r="AN69" t="s">
        <v>175</v>
      </c>
      <c r="AO69" t="s">
        <v>175</v>
      </c>
      <c r="AP69">
        <v>69.44</v>
      </c>
      <c r="AQ69">
        <v>3990</v>
      </c>
      <c r="AR69" t="s">
        <v>175</v>
      </c>
      <c r="AS69" t="s">
        <v>175</v>
      </c>
      <c r="AT69">
        <v>73.39</v>
      </c>
      <c r="AU69">
        <v>4063</v>
      </c>
      <c r="AV69" t="s">
        <v>175</v>
      </c>
      <c r="AW69" t="s">
        <v>175</v>
      </c>
    </row>
    <row r="70" spans="1:49">
      <c r="A70" t="s">
        <v>545</v>
      </c>
      <c r="B70">
        <v>64.34</v>
      </c>
      <c r="C70">
        <v>19483</v>
      </c>
      <c r="D70">
        <v>43177</v>
      </c>
      <c r="E70" t="s">
        <v>546</v>
      </c>
      <c r="F70">
        <v>60.46</v>
      </c>
      <c r="G70">
        <v>20845</v>
      </c>
      <c r="H70">
        <v>43393</v>
      </c>
      <c r="I70" t="s">
        <v>363</v>
      </c>
      <c r="J70">
        <v>62.15</v>
      </c>
      <c r="K70">
        <v>21611</v>
      </c>
      <c r="L70">
        <v>43430</v>
      </c>
      <c r="M70" t="s">
        <v>526</v>
      </c>
      <c r="N70">
        <v>61.03</v>
      </c>
      <c r="O70">
        <v>21148</v>
      </c>
      <c r="P70">
        <v>42025</v>
      </c>
      <c r="Q70" t="s">
        <v>445</v>
      </c>
      <c r="R70">
        <v>58.5</v>
      </c>
      <c r="S70">
        <v>19827</v>
      </c>
      <c r="T70">
        <v>43065</v>
      </c>
      <c r="U70" t="s">
        <v>288</v>
      </c>
      <c r="V70">
        <v>54.29</v>
      </c>
      <c r="W70">
        <v>19618</v>
      </c>
      <c r="X70">
        <v>42242</v>
      </c>
      <c r="Y70" t="s">
        <v>325</v>
      </c>
      <c r="Z70">
        <v>56.25</v>
      </c>
      <c r="AA70">
        <v>19733</v>
      </c>
      <c r="AB70">
        <v>41242</v>
      </c>
      <c r="AC70" t="s">
        <v>372</v>
      </c>
      <c r="AD70">
        <v>56.54</v>
      </c>
      <c r="AE70">
        <v>19692</v>
      </c>
      <c r="AF70">
        <v>40526</v>
      </c>
      <c r="AG70" t="s">
        <v>180</v>
      </c>
      <c r="AH70">
        <v>53.8</v>
      </c>
      <c r="AI70">
        <v>18163</v>
      </c>
      <c r="AJ70">
        <v>40890</v>
      </c>
      <c r="AK70" t="s">
        <v>179</v>
      </c>
      <c r="AL70">
        <v>59.03</v>
      </c>
      <c r="AM70">
        <v>19013</v>
      </c>
      <c r="AN70">
        <v>39149</v>
      </c>
      <c r="AO70" t="s">
        <v>199</v>
      </c>
      <c r="AP70">
        <v>59.32</v>
      </c>
      <c r="AQ70">
        <v>19347</v>
      </c>
      <c r="AR70">
        <v>39244</v>
      </c>
      <c r="AS70" t="s">
        <v>228</v>
      </c>
      <c r="AT70">
        <v>57.46</v>
      </c>
      <c r="AU70">
        <v>19741</v>
      </c>
      <c r="AV70">
        <v>39207</v>
      </c>
      <c r="AW70" t="s">
        <v>303</v>
      </c>
    </row>
    <row r="71" spans="1:49">
      <c r="A71" t="s">
        <v>547</v>
      </c>
      <c r="B71">
        <v>65.69</v>
      </c>
      <c r="C71">
        <v>7563</v>
      </c>
      <c r="D71">
        <v>39854</v>
      </c>
      <c r="E71" t="s">
        <v>548</v>
      </c>
      <c r="F71" t="s">
        <v>175</v>
      </c>
      <c r="G71" t="s">
        <v>175</v>
      </c>
      <c r="H71" t="s">
        <v>175</v>
      </c>
      <c r="I71" t="s">
        <v>175</v>
      </c>
      <c r="J71">
        <v>55.93</v>
      </c>
      <c r="K71">
        <v>6376</v>
      </c>
      <c r="L71">
        <v>39654</v>
      </c>
      <c r="M71" t="s">
        <v>223</v>
      </c>
      <c r="N71">
        <v>55.96</v>
      </c>
      <c r="O71">
        <v>6389</v>
      </c>
      <c r="P71">
        <v>39074</v>
      </c>
      <c r="Q71" t="s">
        <v>526</v>
      </c>
      <c r="R71">
        <v>54.84</v>
      </c>
      <c r="S71">
        <v>6435</v>
      </c>
      <c r="T71">
        <v>38210</v>
      </c>
      <c r="U71" t="s">
        <v>478</v>
      </c>
      <c r="V71">
        <v>52.49</v>
      </c>
      <c r="W71">
        <v>6149</v>
      </c>
      <c r="X71">
        <v>36718</v>
      </c>
      <c r="Y71" t="s">
        <v>338</v>
      </c>
      <c r="Z71">
        <v>52.46</v>
      </c>
      <c r="AA71">
        <v>6002</v>
      </c>
      <c r="AB71">
        <v>37022</v>
      </c>
      <c r="AC71" t="s">
        <v>335</v>
      </c>
      <c r="AD71">
        <v>53.09</v>
      </c>
      <c r="AE71">
        <v>6268</v>
      </c>
      <c r="AF71">
        <v>37127</v>
      </c>
      <c r="AG71" t="s">
        <v>338</v>
      </c>
      <c r="AH71">
        <v>53.59</v>
      </c>
      <c r="AI71">
        <v>6299</v>
      </c>
      <c r="AJ71">
        <v>36766</v>
      </c>
      <c r="AK71" t="s">
        <v>549</v>
      </c>
      <c r="AL71">
        <v>53.62</v>
      </c>
      <c r="AM71">
        <v>6230</v>
      </c>
      <c r="AN71">
        <v>36684</v>
      </c>
      <c r="AO71" t="s">
        <v>400</v>
      </c>
      <c r="AP71">
        <v>52.8</v>
      </c>
      <c r="AQ71">
        <v>6109</v>
      </c>
      <c r="AR71">
        <v>36967</v>
      </c>
      <c r="AS71" t="s">
        <v>177</v>
      </c>
      <c r="AT71">
        <v>54.4</v>
      </c>
      <c r="AU71">
        <v>6052</v>
      </c>
      <c r="AV71">
        <v>38334</v>
      </c>
      <c r="AW71" t="s">
        <v>461</v>
      </c>
    </row>
    <row r="72" spans="1:49">
      <c r="A72" t="s">
        <v>550</v>
      </c>
      <c r="B72">
        <v>65.7</v>
      </c>
      <c r="C72">
        <v>3884</v>
      </c>
      <c r="D72">
        <v>43955</v>
      </c>
      <c r="E72" t="s">
        <v>273</v>
      </c>
      <c r="F72">
        <v>60.2</v>
      </c>
      <c r="G72">
        <v>3431</v>
      </c>
      <c r="H72">
        <v>43580</v>
      </c>
      <c r="I72" t="s">
        <v>196</v>
      </c>
      <c r="J72">
        <v>62.91</v>
      </c>
      <c r="K72">
        <v>3392</v>
      </c>
      <c r="L72">
        <v>44191</v>
      </c>
      <c r="M72" t="s">
        <v>425</v>
      </c>
      <c r="N72">
        <v>52.43</v>
      </c>
      <c r="O72">
        <v>3722</v>
      </c>
      <c r="P72">
        <v>43813</v>
      </c>
      <c r="Q72" t="s">
        <v>191</v>
      </c>
      <c r="R72">
        <v>53.21</v>
      </c>
      <c r="S72">
        <v>3527</v>
      </c>
      <c r="T72">
        <v>43441</v>
      </c>
      <c r="U72" t="s">
        <v>256</v>
      </c>
      <c r="V72">
        <v>50.83</v>
      </c>
      <c r="W72">
        <v>3509</v>
      </c>
      <c r="X72">
        <v>41906</v>
      </c>
      <c r="Y72" t="s">
        <v>231</v>
      </c>
      <c r="Z72">
        <v>50.64</v>
      </c>
      <c r="AA72">
        <v>3157</v>
      </c>
      <c r="AB72">
        <v>42015</v>
      </c>
      <c r="AC72" t="s">
        <v>551</v>
      </c>
      <c r="AD72">
        <v>51.06</v>
      </c>
      <c r="AE72">
        <v>3331</v>
      </c>
      <c r="AF72">
        <v>40676</v>
      </c>
      <c r="AG72" t="s">
        <v>416</v>
      </c>
      <c r="AH72">
        <v>53.8</v>
      </c>
      <c r="AI72">
        <v>3873</v>
      </c>
      <c r="AJ72">
        <v>40675</v>
      </c>
      <c r="AK72" t="s">
        <v>353</v>
      </c>
      <c r="AL72">
        <v>49.2</v>
      </c>
      <c r="AM72">
        <v>3987</v>
      </c>
      <c r="AN72">
        <v>40661</v>
      </c>
      <c r="AO72" t="s">
        <v>354</v>
      </c>
      <c r="AP72">
        <v>51.34</v>
      </c>
      <c r="AQ72">
        <v>3763</v>
      </c>
      <c r="AR72">
        <v>40825</v>
      </c>
      <c r="AS72" t="s">
        <v>328</v>
      </c>
      <c r="AT72">
        <v>49.93</v>
      </c>
      <c r="AU72">
        <v>4056</v>
      </c>
      <c r="AV72">
        <v>41206</v>
      </c>
      <c r="AW72" t="s">
        <v>251</v>
      </c>
    </row>
    <row r="73" spans="1:49">
      <c r="A73" t="s">
        <v>552</v>
      </c>
      <c r="B73">
        <v>65.8</v>
      </c>
      <c r="C73">
        <v>7888</v>
      </c>
      <c r="D73">
        <v>43091</v>
      </c>
      <c r="E73" t="s">
        <v>487</v>
      </c>
      <c r="F73">
        <v>61.74</v>
      </c>
      <c r="G73">
        <v>7138</v>
      </c>
      <c r="H73">
        <v>42808</v>
      </c>
      <c r="I73" t="s">
        <v>553</v>
      </c>
      <c r="J73" t="s">
        <v>175</v>
      </c>
      <c r="K73" t="s">
        <v>175</v>
      </c>
      <c r="L73" t="s">
        <v>175</v>
      </c>
      <c r="M73" t="s">
        <v>175</v>
      </c>
      <c r="N73">
        <v>61.32</v>
      </c>
      <c r="O73">
        <v>6500</v>
      </c>
      <c r="P73">
        <v>42879</v>
      </c>
      <c r="Q73" t="s">
        <v>338</v>
      </c>
      <c r="R73">
        <v>58.09</v>
      </c>
      <c r="S73">
        <v>6073</v>
      </c>
      <c r="T73">
        <v>41685</v>
      </c>
      <c r="U73" t="s">
        <v>363</v>
      </c>
      <c r="V73">
        <v>58.65</v>
      </c>
      <c r="W73">
        <v>6873</v>
      </c>
      <c r="X73">
        <v>40794</v>
      </c>
      <c r="Y73" t="s">
        <v>520</v>
      </c>
      <c r="Z73">
        <v>52.69</v>
      </c>
      <c r="AA73">
        <v>5576</v>
      </c>
      <c r="AB73">
        <v>41134</v>
      </c>
      <c r="AC73" t="s">
        <v>239</v>
      </c>
      <c r="AD73">
        <v>58.14</v>
      </c>
      <c r="AE73">
        <v>6322</v>
      </c>
      <c r="AF73">
        <v>41181</v>
      </c>
      <c r="AG73" t="s">
        <v>223</v>
      </c>
      <c r="AH73">
        <v>57.01</v>
      </c>
      <c r="AI73">
        <v>6655</v>
      </c>
      <c r="AJ73">
        <v>42149</v>
      </c>
      <c r="AK73" t="s">
        <v>447</v>
      </c>
      <c r="AL73">
        <v>56.98</v>
      </c>
      <c r="AM73">
        <v>6423</v>
      </c>
      <c r="AN73">
        <v>42560</v>
      </c>
      <c r="AO73" t="s">
        <v>286</v>
      </c>
      <c r="AP73">
        <v>59.64</v>
      </c>
      <c r="AQ73">
        <v>6839</v>
      </c>
      <c r="AR73">
        <v>41592</v>
      </c>
      <c r="AS73" t="s">
        <v>255</v>
      </c>
      <c r="AT73">
        <v>61.95</v>
      </c>
      <c r="AU73">
        <v>6710</v>
      </c>
      <c r="AV73">
        <v>42033</v>
      </c>
      <c r="AW73" t="s">
        <v>492</v>
      </c>
    </row>
    <row r="74" spans="1:49">
      <c r="A74" t="s">
        <v>554</v>
      </c>
      <c r="B74">
        <v>66.930000000000007</v>
      </c>
      <c r="C74">
        <v>6850</v>
      </c>
      <c r="D74">
        <v>43452</v>
      </c>
      <c r="E74" t="s">
        <v>457</v>
      </c>
      <c r="F74">
        <v>68.34</v>
      </c>
      <c r="G74">
        <v>7392</v>
      </c>
      <c r="H74">
        <v>43350</v>
      </c>
      <c r="I74" t="s">
        <v>555</v>
      </c>
      <c r="J74">
        <v>70.41</v>
      </c>
      <c r="K74">
        <v>7217</v>
      </c>
      <c r="L74">
        <v>43266</v>
      </c>
      <c r="M74" t="s">
        <v>344</v>
      </c>
      <c r="N74">
        <v>61.8</v>
      </c>
      <c r="O74">
        <v>6633</v>
      </c>
      <c r="P74">
        <v>44844</v>
      </c>
      <c r="Q74" t="s">
        <v>174</v>
      </c>
      <c r="R74">
        <v>60.65</v>
      </c>
      <c r="S74">
        <v>6762</v>
      </c>
      <c r="T74">
        <v>40186</v>
      </c>
      <c r="U74" t="s">
        <v>399</v>
      </c>
      <c r="V74">
        <v>54.89</v>
      </c>
      <c r="W74">
        <v>6387</v>
      </c>
      <c r="X74">
        <v>39815</v>
      </c>
      <c r="Y74" t="s">
        <v>174</v>
      </c>
      <c r="Z74">
        <v>53.54</v>
      </c>
      <c r="AA74">
        <v>6281</v>
      </c>
      <c r="AB74">
        <v>40347</v>
      </c>
      <c r="AC74" t="s">
        <v>433</v>
      </c>
      <c r="AD74" t="s">
        <v>175</v>
      </c>
      <c r="AE74" t="s">
        <v>175</v>
      </c>
      <c r="AF74" t="s">
        <v>175</v>
      </c>
      <c r="AG74" t="s">
        <v>175</v>
      </c>
      <c r="AH74">
        <v>52.8</v>
      </c>
      <c r="AI74">
        <v>6250</v>
      </c>
      <c r="AJ74">
        <v>41661</v>
      </c>
      <c r="AK74" t="s">
        <v>232</v>
      </c>
      <c r="AL74">
        <v>57.13</v>
      </c>
      <c r="AM74">
        <v>6550</v>
      </c>
      <c r="AN74">
        <v>41367</v>
      </c>
      <c r="AO74" t="s">
        <v>362</v>
      </c>
      <c r="AP74">
        <v>61.12</v>
      </c>
      <c r="AQ74">
        <v>6319</v>
      </c>
      <c r="AR74">
        <v>42442</v>
      </c>
      <c r="AS74" t="s">
        <v>337</v>
      </c>
      <c r="AT74">
        <v>60.41</v>
      </c>
      <c r="AU74">
        <v>7193</v>
      </c>
      <c r="AV74">
        <v>42186</v>
      </c>
      <c r="AW74" t="s">
        <v>526</v>
      </c>
    </row>
    <row r="75" spans="1:49">
      <c r="A75" t="s">
        <v>556</v>
      </c>
      <c r="B75">
        <v>66.930000000000007</v>
      </c>
      <c r="C75">
        <v>6071</v>
      </c>
      <c r="D75">
        <v>40695</v>
      </c>
      <c r="E75" t="s">
        <v>557</v>
      </c>
      <c r="F75" t="s">
        <v>175</v>
      </c>
      <c r="G75" t="s">
        <v>175</v>
      </c>
      <c r="H75" t="s">
        <v>175</v>
      </c>
      <c r="I75" t="s">
        <v>175</v>
      </c>
      <c r="J75">
        <v>63.12</v>
      </c>
      <c r="K75">
        <v>6170</v>
      </c>
      <c r="L75">
        <v>36924</v>
      </c>
      <c r="M75" t="s">
        <v>558</v>
      </c>
      <c r="N75">
        <v>64.55</v>
      </c>
      <c r="O75">
        <v>5497</v>
      </c>
      <c r="P75">
        <v>41351</v>
      </c>
      <c r="Q75" t="s">
        <v>278</v>
      </c>
      <c r="R75">
        <v>64.91</v>
      </c>
      <c r="S75">
        <v>5486</v>
      </c>
      <c r="T75">
        <v>42739</v>
      </c>
      <c r="U75" t="s">
        <v>401</v>
      </c>
      <c r="V75">
        <v>65.78</v>
      </c>
      <c r="W75">
        <v>5632</v>
      </c>
      <c r="X75">
        <v>39636</v>
      </c>
      <c r="Y75" t="s">
        <v>559</v>
      </c>
      <c r="Z75">
        <v>60.71</v>
      </c>
      <c r="AA75">
        <v>5441</v>
      </c>
      <c r="AB75">
        <v>40880</v>
      </c>
      <c r="AC75" t="s">
        <v>536</v>
      </c>
      <c r="AD75">
        <v>64.06</v>
      </c>
      <c r="AE75">
        <v>5827</v>
      </c>
      <c r="AF75">
        <v>42588</v>
      </c>
      <c r="AG75" t="s">
        <v>560</v>
      </c>
      <c r="AH75">
        <v>65.319999999999993</v>
      </c>
      <c r="AI75">
        <v>5576</v>
      </c>
      <c r="AJ75">
        <v>43577</v>
      </c>
      <c r="AK75" t="s">
        <v>371</v>
      </c>
      <c r="AL75">
        <v>62.84</v>
      </c>
      <c r="AM75">
        <v>5638</v>
      </c>
      <c r="AN75">
        <v>44215</v>
      </c>
      <c r="AO75" t="s">
        <v>275</v>
      </c>
      <c r="AP75">
        <v>65.709999999999994</v>
      </c>
      <c r="AQ75">
        <v>5863</v>
      </c>
      <c r="AR75">
        <v>43412</v>
      </c>
      <c r="AS75" t="s">
        <v>455</v>
      </c>
      <c r="AT75">
        <v>64.23</v>
      </c>
      <c r="AU75">
        <v>6011</v>
      </c>
      <c r="AV75">
        <v>42448</v>
      </c>
      <c r="AW75" t="s">
        <v>455</v>
      </c>
    </row>
    <row r="76" spans="1:49">
      <c r="A76" t="s">
        <v>561</v>
      </c>
      <c r="B76">
        <v>67.47</v>
      </c>
      <c r="C76">
        <v>6223</v>
      </c>
      <c r="D76">
        <v>28550</v>
      </c>
      <c r="E76" t="s">
        <v>562</v>
      </c>
      <c r="F76">
        <v>68.459999999999994</v>
      </c>
      <c r="G76">
        <v>6541</v>
      </c>
      <c r="H76">
        <v>28372</v>
      </c>
      <c r="I76" t="s">
        <v>563</v>
      </c>
      <c r="J76">
        <v>64.59</v>
      </c>
      <c r="K76">
        <v>5695</v>
      </c>
      <c r="L76">
        <v>28290</v>
      </c>
      <c r="M76" t="s">
        <v>564</v>
      </c>
      <c r="N76">
        <v>63.89</v>
      </c>
      <c r="O76">
        <v>5546</v>
      </c>
      <c r="P76">
        <v>27980</v>
      </c>
      <c r="Q76" t="s">
        <v>564</v>
      </c>
      <c r="R76">
        <v>61.98</v>
      </c>
      <c r="S76">
        <v>5287</v>
      </c>
      <c r="T76">
        <v>27703</v>
      </c>
      <c r="U76" t="s">
        <v>438</v>
      </c>
      <c r="V76">
        <v>61.74</v>
      </c>
      <c r="W76">
        <v>5138</v>
      </c>
      <c r="X76">
        <v>27429</v>
      </c>
      <c r="Y76" t="s">
        <v>437</v>
      </c>
      <c r="Z76">
        <v>58.37</v>
      </c>
      <c r="AA76">
        <v>5099</v>
      </c>
      <c r="AB76">
        <v>29116</v>
      </c>
      <c r="AC76" t="s">
        <v>565</v>
      </c>
      <c r="AD76">
        <v>61.11</v>
      </c>
      <c r="AE76">
        <v>5191</v>
      </c>
      <c r="AF76">
        <v>28828</v>
      </c>
      <c r="AG76" t="s">
        <v>566</v>
      </c>
      <c r="AH76">
        <v>61.07</v>
      </c>
      <c r="AI76">
        <v>5193</v>
      </c>
      <c r="AJ76">
        <v>28543</v>
      </c>
      <c r="AK76" t="s">
        <v>567</v>
      </c>
      <c r="AL76">
        <v>60.72</v>
      </c>
      <c r="AM76">
        <v>5278</v>
      </c>
      <c r="AN76">
        <v>40933</v>
      </c>
      <c r="AO76" t="s">
        <v>182</v>
      </c>
      <c r="AP76">
        <v>62.5</v>
      </c>
      <c r="AQ76">
        <v>5248</v>
      </c>
      <c r="AR76">
        <v>39955</v>
      </c>
      <c r="AS76" t="s">
        <v>280</v>
      </c>
      <c r="AT76">
        <v>61.39</v>
      </c>
      <c r="AU76">
        <v>5204</v>
      </c>
      <c r="AV76">
        <v>47890</v>
      </c>
      <c r="AW76" t="s">
        <v>239</v>
      </c>
    </row>
    <row r="77" spans="1:49">
      <c r="A77" t="s">
        <v>568</v>
      </c>
      <c r="B77">
        <v>69.260000000000005</v>
      </c>
      <c r="C77">
        <v>10739</v>
      </c>
      <c r="D77">
        <v>43426</v>
      </c>
      <c r="E77" t="s">
        <v>569</v>
      </c>
      <c r="F77">
        <v>73.19</v>
      </c>
      <c r="G77">
        <v>7989</v>
      </c>
      <c r="H77">
        <v>43277</v>
      </c>
      <c r="I77" t="s">
        <v>570</v>
      </c>
      <c r="J77">
        <v>70.290000000000006</v>
      </c>
      <c r="K77">
        <v>7608</v>
      </c>
      <c r="L77">
        <v>42043</v>
      </c>
      <c r="M77" t="s">
        <v>571</v>
      </c>
      <c r="N77">
        <v>64.47</v>
      </c>
      <c r="O77">
        <v>6844</v>
      </c>
      <c r="P77">
        <v>41654</v>
      </c>
      <c r="Q77" t="s">
        <v>472</v>
      </c>
      <c r="R77">
        <v>65.27</v>
      </c>
      <c r="S77">
        <v>6686</v>
      </c>
      <c r="T77">
        <v>40348</v>
      </c>
      <c r="U77" t="s">
        <v>572</v>
      </c>
      <c r="V77">
        <v>64.11</v>
      </c>
      <c r="W77">
        <v>7647</v>
      </c>
      <c r="X77">
        <v>40022</v>
      </c>
      <c r="Y77" t="s">
        <v>573</v>
      </c>
      <c r="Z77">
        <v>59.27</v>
      </c>
      <c r="AA77">
        <v>6229</v>
      </c>
      <c r="AB77">
        <v>39998</v>
      </c>
      <c r="AC77" t="s">
        <v>182</v>
      </c>
      <c r="AD77">
        <v>63.54</v>
      </c>
      <c r="AE77">
        <v>6045</v>
      </c>
      <c r="AF77">
        <v>40005</v>
      </c>
      <c r="AG77" t="s">
        <v>342</v>
      </c>
      <c r="AH77">
        <v>63.88</v>
      </c>
      <c r="AI77">
        <v>5993</v>
      </c>
      <c r="AJ77">
        <v>40329</v>
      </c>
      <c r="AK77" t="s">
        <v>183</v>
      </c>
      <c r="AL77">
        <v>56.89</v>
      </c>
      <c r="AM77">
        <v>6394</v>
      </c>
      <c r="AN77">
        <v>42267</v>
      </c>
      <c r="AO77" t="s">
        <v>367</v>
      </c>
      <c r="AP77">
        <v>55.39</v>
      </c>
      <c r="AQ77">
        <v>7114</v>
      </c>
      <c r="AR77">
        <v>41777</v>
      </c>
      <c r="AS77" t="s">
        <v>313</v>
      </c>
      <c r="AT77">
        <v>54.2</v>
      </c>
      <c r="AU77">
        <v>6484</v>
      </c>
      <c r="AV77">
        <v>41162</v>
      </c>
      <c r="AW77" t="s">
        <v>181</v>
      </c>
    </row>
    <row r="78" spans="1:49">
      <c r="A78" t="s">
        <v>574</v>
      </c>
      <c r="B78">
        <v>69.67</v>
      </c>
      <c r="C78">
        <v>6967</v>
      </c>
      <c r="D78">
        <v>34644</v>
      </c>
      <c r="E78" t="s">
        <v>443</v>
      </c>
      <c r="F78">
        <v>62.92</v>
      </c>
      <c r="G78">
        <v>6477</v>
      </c>
      <c r="H78">
        <v>34317</v>
      </c>
      <c r="I78" t="s">
        <v>575</v>
      </c>
      <c r="J78">
        <v>61.95</v>
      </c>
      <c r="K78">
        <v>5954</v>
      </c>
      <c r="L78">
        <v>33779</v>
      </c>
      <c r="M78" t="s">
        <v>575</v>
      </c>
      <c r="N78">
        <v>60.63</v>
      </c>
      <c r="O78">
        <v>5783</v>
      </c>
      <c r="P78">
        <v>34311</v>
      </c>
      <c r="Q78" t="s">
        <v>576</v>
      </c>
      <c r="R78">
        <v>59.66</v>
      </c>
      <c r="S78">
        <v>5836</v>
      </c>
      <c r="T78">
        <v>34199</v>
      </c>
      <c r="U78" t="s">
        <v>577</v>
      </c>
      <c r="V78">
        <v>57.93</v>
      </c>
      <c r="W78">
        <v>5533</v>
      </c>
      <c r="X78">
        <v>34379</v>
      </c>
      <c r="Y78" t="s">
        <v>578</v>
      </c>
      <c r="Z78">
        <v>58.4</v>
      </c>
      <c r="AA78">
        <v>5353</v>
      </c>
      <c r="AB78">
        <v>34387</v>
      </c>
      <c r="AC78" t="s">
        <v>579</v>
      </c>
      <c r="AD78">
        <v>59.6</v>
      </c>
      <c r="AE78">
        <v>5781</v>
      </c>
      <c r="AF78">
        <v>34609</v>
      </c>
      <c r="AG78" t="s">
        <v>580</v>
      </c>
      <c r="AH78">
        <v>59.18</v>
      </c>
      <c r="AI78">
        <v>5829</v>
      </c>
      <c r="AJ78">
        <v>33952</v>
      </c>
      <c r="AK78" t="s">
        <v>577</v>
      </c>
      <c r="AL78">
        <v>59.85</v>
      </c>
      <c r="AM78">
        <v>5944</v>
      </c>
      <c r="AN78">
        <v>34723</v>
      </c>
      <c r="AO78" t="s">
        <v>580</v>
      </c>
      <c r="AP78">
        <v>61.31</v>
      </c>
      <c r="AQ78">
        <v>6151</v>
      </c>
      <c r="AR78">
        <v>34154</v>
      </c>
      <c r="AS78" t="s">
        <v>581</v>
      </c>
      <c r="AT78">
        <v>60.3</v>
      </c>
      <c r="AU78">
        <v>5812</v>
      </c>
      <c r="AV78">
        <v>32860</v>
      </c>
      <c r="AW78" t="s">
        <v>582</v>
      </c>
    </row>
    <row r="79" spans="1:49">
      <c r="A79" t="s">
        <v>583</v>
      </c>
      <c r="B79">
        <v>70.180000000000007</v>
      </c>
      <c r="C79">
        <v>5178</v>
      </c>
      <c r="D79">
        <v>47018</v>
      </c>
      <c r="E79" t="s">
        <v>273</v>
      </c>
      <c r="F79">
        <v>77.14</v>
      </c>
      <c r="G79">
        <v>5350</v>
      </c>
      <c r="H79">
        <v>46770</v>
      </c>
      <c r="I79" t="s">
        <v>548</v>
      </c>
      <c r="J79">
        <v>64.12</v>
      </c>
      <c r="K79">
        <v>4851</v>
      </c>
      <c r="L79">
        <v>46360</v>
      </c>
      <c r="M79" t="s">
        <v>196</v>
      </c>
      <c r="N79">
        <v>60.18</v>
      </c>
      <c r="O79">
        <v>4487</v>
      </c>
      <c r="P79">
        <v>45764</v>
      </c>
      <c r="Q79" t="s">
        <v>179</v>
      </c>
      <c r="R79">
        <v>60.57</v>
      </c>
      <c r="S79">
        <v>4611</v>
      </c>
      <c r="T79">
        <v>46080</v>
      </c>
      <c r="U79" t="s">
        <v>179</v>
      </c>
      <c r="V79">
        <v>67.709999999999994</v>
      </c>
      <c r="W79">
        <v>4958</v>
      </c>
      <c r="X79">
        <v>48046</v>
      </c>
      <c r="Y79" t="s">
        <v>424</v>
      </c>
      <c r="Z79">
        <v>63.1</v>
      </c>
      <c r="AA79">
        <v>4652</v>
      </c>
      <c r="AB79">
        <v>47864</v>
      </c>
      <c r="AC79" t="s">
        <v>358</v>
      </c>
      <c r="AD79">
        <v>60.03</v>
      </c>
      <c r="AE79">
        <v>4460</v>
      </c>
      <c r="AF79">
        <v>52103</v>
      </c>
      <c r="AG79" t="s">
        <v>187</v>
      </c>
      <c r="AH79">
        <v>64.17</v>
      </c>
      <c r="AI79">
        <v>4832</v>
      </c>
      <c r="AJ79">
        <v>52281</v>
      </c>
      <c r="AK79" t="s">
        <v>237</v>
      </c>
      <c r="AL79">
        <v>59.93</v>
      </c>
      <c r="AM79">
        <v>4513</v>
      </c>
      <c r="AN79">
        <v>58468</v>
      </c>
      <c r="AO79" t="s">
        <v>516</v>
      </c>
      <c r="AP79">
        <v>61.47</v>
      </c>
      <c r="AQ79">
        <v>4635</v>
      </c>
      <c r="AR79">
        <v>51406</v>
      </c>
      <c r="AS79" t="s">
        <v>242</v>
      </c>
      <c r="AT79">
        <v>62.35</v>
      </c>
      <c r="AU79">
        <v>4596</v>
      </c>
      <c r="AV79">
        <v>51697</v>
      </c>
      <c r="AW79" t="s">
        <v>551</v>
      </c>
    </row>
    <row r="80" spans="1:49">
      <c r="A80" t="s">
        <v>584</v>
      </c>
      <c r="B80">
        <v>70.45</v>
      </c>
      <c r="C80">
        <v>5220</v>
      </c>
      <c r="D80">
        <v>52566</v>
      </c>
      <c r="E80" t="s">
        <v>286</v>
      </c>
      <c r="F80" t="s">
        <v>175</v>
      </c>
      <c r="G80" t="s">
        <v>175</v>
      </c>
      <c r="H80" t="s">
        <v>175</v>
      </c>
      <c r="I80" t="s">
        <v>175</v>
      </c>
      <c r="J80">
        <v>63.42</v>
      </c>
      <c r="K80">
        <v>4865</v>
      </c>
      <c r="L80">
        <v>51807</v>
      </c>
      <c r="M80" t="s">
        <v>256</v>
      </c>
      <c r="N80">
        <v>61.78</v>
      </c>
      <c r="O80">
        <v>4689</v>
      </c>
      <c r="P80">
        <v>45656</v>
      </c>
      <c r="Q80" t="s">
        <v>447</v>
      </c>
      <c r="R80">
        <v>60.24</v>
      </c>
      <c r="S80">
        <v>4871</v>
      </c>
      <c r="T80">
        <v>46574</v>
      </c>
      <c r="U80" t="s">
        <v>234</v>
      </c>
      <c r="V80">
        <v>55.67</v>
      </c>
      <c r="W80">
        <v>4672</v>
      </c>
      <c r="X80">
        <v>46113</v>
      </c>
      <c r="Y80" t="s">
        <v>259</v>
      </c>
      <c r="Z80">
        <v>54.74</v>
      </c>
      <c r="AA80">
        <v>4456</v>
      </c>
      <c r="AB80">
        <v>45656</v>
      </c>
      <c r="AC80" t="s">
        <v>260</v>
      </c>
      <c r="AD80">
        <v>60.96</v>
      </c>
      <c r="AE80">
        <v>4504</v>
      </c>
      <c r="AF80">
        <v>36403</v>
      </c>
      <c r="AG80" t="s">
        <v>510</v>
      </c>
      <c r="AH80">
        <v>57.08</v>
      </c>
      <c r="AI80">
        <v>4277</v>
      </c>
      <c r="AJ80">
        <v>39338</v>
      </c>
      <c r="AK80" t="s">
        <v>585</v>
      </c>
      <c r="AL80">
        <v>63.3</v>
      </c>
      <c r="AM80">
        <v>4741</v>
      </c>
      <c r="AN80">
        <v>43888</v>
      </c>
      <c r="AO80" t="s">
        <v>553</v>
      </c>
      <c r="AP80">
        <v>64.78</v>
      </c>
      <c r="AQ80">
        <v>4821</v>
      </c>
      <c r="AR80">
        <v>46150</v>
      </c>
      <c r="AS80" t="s">
        <v>222</v>
      </c>
      <c r="AT80">
        <v>63.84</v>
      </c>
      <c r="AU80">
        <v>4290</v>
      </c>
      <c r="AV80">
        <v>45693</v>
      </c>
      <c r="AW80" t="s">
        <v>427</v>
      </c>
    </row>
    <row r="81" spans="1:49">
      <c r="A81" t="s">
        <v>586</v>
      </c>
      <c r="B81">
        <v>70.790000000000006</v>
      </c>
      <c r="C81">
        <v>8335</v>
      </c>
      <c r="D81">
        <v>53397</v>
      </c>
      <c r="E81" t="s">
        <v>313</v>
      </c>
      <c r="F81">
        <v>73.510000000000005</v>
      </c>
      <c r="G81">
        <v>9216</v>
      </c>
      <c r="H81">
        <v>51935</v>
      </c>
      <c r="I81" t="s">
        <v>373</v>
      </c>
      <c r="J81">
        <v>66.56</v>
      </c>
      <c r="K81">
        <v>9200</v>
      </c>
      <c r="L81">
        <v>51505</v>
      </c>
      <c r="M81" t="s">
        <v>234</v>
      </c>
      <c r="N81">
        <v>60.71</v>
      </c>
      <c r="O81">
        <v>8298</v>
      </c>
      <c r="P81">
        <v>50966</v>
      </c>
      <c r="Q81" t="s">
        <v>540</v>
      </c>
      <c r="R81">
        <v>68.42</v>
      </c>
      <c r="S81">
        <v>9164</v>
      </c>
      <c r="T81">
        <v>48701</v>
      </c>
      <c r="U81" t="s">
        <v>426</v>
      </c>
      <c r="V81">
        <v>55.82</v>
      </c>
      <c r="W81">
        <v>6951</v>
      </c>
      <c r="X81">
        <v>47805</v>
      </c>
      <c r="Y81" t="s">
        <v>587</v>
      </c>
      <c r="Z81">
        <v>57.61</v>
      </c>
      <c r="AA81">
        <v>7354</v>
      </c>
      <c r="AB81">
        <v>45277</v>
      </c>
      <c r="AC81" t="s">
        <v>194</v>
      </c>
      <c r="AD81">
        <v>57.7</v>
      </c>
      <c r="AE81">
        <v>7664</v>
      </c>
      <c r="AF81">
        <v>48156</v>
      </c>
      <c r="AG81" t="s">
        <v>260</v>
      </c>
      <c r="AH81">
        <v>62.69</v>
      </c>
      <c r="AI81">
        <v>8200</v>
      </c>
      <c r="AJ81">
        <v>48881</v>
      </c>
      <c r="AK81" t="s">
        <v>350</v>
      </c>
      <c r="AL81">
        <v>61.5</v>
      </c>
      <c r="AM81">
        <v>8352</v>
      </c>
      <c r="AN81">
        <v>47104</v>
      </c>
      <c r="AO81" t="s">
        <v>317</v>
      </c>
      <c r="AP81">
        <v>58.79</v>
      </c>
      <c r="AQ81">
        <v>8036</v>
      </c>
      <c r="AR81">
        <v>48020</v>
      </c>
      <c r="AS81" t="s">
        <v>256</v>
      </c>
      <c r="AT81">
        <v>56.66</v>
      </c>
      <c r="AU81">
        <v>7920</v>
      </c>
      <c r="AV81">
        <v>49342</v>
      </c>
      <c r="AW81" t="s">
        <v>216</v>
      </c>
    </row>
    <row r="82" spans="1:49">
      <c r="A82" t="s">
        <v>588</v>
      </c>
      <c r="B82">
        <v>70.83</v>
      </c>
      <c r="C82">
        <v>8713</v>
      </c>
      <c r="D82">
        <v>38730</v>
      </c>
      <c r="E82" t="s">
        <v>589</v>
      </c>
      <c r="F82">
        <v>63.6</v>
      </c>
      <c r="G82">
        <v>7270</v>
      </c>
      <c r="H82">
        <v>38807</v>
      </c>
      <c r="I82" t="s">
        <v>471</v>
      </c>
      <c r="J82">
        <v>59.58</v>
      </c>
      <c r="K82">
        <v>7329</v>
      </c>
      <c r="L82">
        <v>38802</v>
      </c>
      <c r="M82" t="s">
        <v>456</v>
      </c>
      <c r="N82">
        <v>54.68</v>
      </c>
      <c r="O82">
        <v>6582</v>
      </c>
      <c r="P82">
        <v>39828</v>
      </c>
      <c r="Q82" t="s">
        <v>203</v>
      </c>
      <c r="R82">
        <v>59.24</v>
      </c>
      <c r="S82">
        <v>6767</v>
      </c>
      <c r="T82">
        <v>39464</v>
      </c>
      <c r="U82" t="s">
        <v>444</v>
      </c>
      <c r="V82">
        <v>55.28</v>
      </c>
      <c r="W82">
        <v>6230</v>
      </c>
      <c r="X82">
        <v>38466</v>
      </c>
      <c r="Y82" t="s">
        <v>520</v>
      </c>
      <c r="Z82">
        <v>57.65</v>
      </c>
      <c r="AA82">
        <v>6511</v>
      </c>
      <c r="AB82">
        <v>38998</v>
      </c>
      <c r="AC82" t="s">
        <v>365</v>
      </c>
      <c r="AD82">
        <v>55.88</v>
      </c>
      <c r="AE82">
        <v>6155</v>
      </c>
      <c r="AF82">
        <v>38552</v>
      </c>
      <c r="AG82" t="s">
        <v>585</v>
      </c>
      <c r="AH82">
        <v>57.44</v>
      </c>
      <c r="AI82">
        <v>6565</v>
      </c>
      <c r="AJ82">
        <v>39227</v>
      </c>
      <c r="AK82" t="s">
        <v>303</v>
      </c>
      <c r="AL82">
        <v>58.42</v>
      </c>
      <c r="AM82">
        <v>6521</v>
      </c>
      <c r="AN82">
        <v>38983</v>
      </c>
      <c r="AO82" t="s">
        <v>371</v>
      </c>
      <c r="AP82">
        <v>60.39</v>
      </c>
      <c r="AQ82">
        <v>6789</v>
      </c>
      <c r="AR82">
        <v>39703</v>
      </c>
      <c r="AS82" t="s">
        <v>488</v>
      </c>
      <c r="AT82">
        <v>63.42</v>
      </c>
      <c r="AU82">
        <v>7068</v>
      </c>
      <c r="AV82">
        <v>39816</v>
      </c>
      <c r="AW82" t="s">
        <v>590</v>
      </c>
    </row>
    <row r="83" spans="1:49">
      <c r="A83" t="s">
        <v>591</v>
      </c>
      <c r="B83">
        <v>72.48</v>
      </c>
      <c r="C83">
        <v>5877</v>
      </c>
      <c r="D83">
        <v>51618</v>
      </c>
      <c r="E83" t="s">
        <v>222</v>
      </c>
      <c r="F83">
        <v>74.38</v>
      </c>
      <c r="G83">
        <v>5746</v>
      </c>
      <c r="H83">
        <v>51836</v>
      </c>
      <c r="I83" t="s">
        <v>478</v>
      </c>
      <c r="J83">
        <v>61.85</v>
      </c>
      <c r="K83">
        <v>4444</v>
      </c>
      <c r="L83">
        <v>50860</v>
      </c>
      <c r="M83" t="s">
        <v>252</v>
      </c>
      <c r="N83">
        <v>61.61</v>
      </c>
      <c r="O83">
        <v>4574</v>
      </c>
      <c r="P83">
        <v>47839</v>
      </c>
      <c r="Q83" t="s">
        <v>314</v>
      </c>
      <c r="R83">
        <v>61.41</v>
      </c>
      <c r="S83">
        <v>4656</v>
      </c>
      <c r="T83">
        <v>49020</v>
      </c>
      <c r="U83" t="s">
        <v>463</v>
      </c>
      <c r="V83">
        <v>63.41</v>
      </c>
      <c r="W83">
        <v>5137</v>
      </c>
      <c r="X83">
        <v>48440</v>
      </c>
      <c r="Y83" t="s">
        <v>327</v>
      </c>
      <c r="Z83">
        <v>61.97</v>
      </c>
      <c r="AA83">
        <v>4673</v>
      </c>
      <c r="AB83">
        <v>47997</v>
      </c>
      <c r="AC83" t="s">
        <v>376</v>
      </c>
      <c r="AD83">
        <v>62.95</v>
      </c>
      <c r="AE83">
        <v>4710</v>
      </c>
      <c r="AF83">
        <v>47877</v>
      </c>
      <c r="AG83" t="s">
        <v>179</v>
      </c>
      <c r="AH83">
        <v>64.17</v>
      </c>
      <c r="AI83">
        <v>4907</v>
      </c>
      <c r="AJ83">
        <v>48695</v>
      </c>
      <c r="AK83" t="s">
        <v>358</v>
      </c>
      <c r="AL83">
        <v>63.12</v>
      </c>
      <c r="AM83">
        <v>5035</v>
      </c>
      <c r="AN83">
        <v>47544</v>
      </c>
      <c r="AO83" t="s">
        <v>433</v>
      </c>
      <c r="AP83">
        <v>63.52</v>
      </c>
      <c r="AQ83">
        <v>5035</v>
      </c>
      <c r="AR83">
        <v>47954</v>
      </c>
      <c r="AS83" t="s">
        <v>313</v>
      </c>
      <c r="AT83">
        <v>66.19</v>
      </c>
      <c r="AU83">
        <v>4955</v>
      </c>
      <c r="AV83">
        <v>48205</v>
      </c>
      <c r="AW83" t="s">
        <v>203</v>
      </c>
    </row>
    <row r="84" spans="1:49">
      <c r="A84" t="s">
        <v>592</v>
      </c>
      <c r="B84">
        <v>72.569999999999993</v>
      </c>
      <c r="C84">
        <v>8046</v>
      </c>
      <c r="D84">
        <v>41713</v>
      </c>
      <c r="E84" t="s">
        <v>507</v>
      </c>
      <c r="F84">
        <v>62.42</v>
      </c>
      <c r="G84">
        <v>7038</v>
      </c>
      <c r="H84">
        <v>41435</v>
      </c>
      <c r="I84" t="s">
        <v>199</v>
      </c>
      <c r="J84">
        <v>58.42</v>
      </c>
      <c r="K84">
        <v>6313</v>
      </c>
      <c r="L84">
        <v>41387</v>
      </c>
      <c r="M84" t="s">
        <v>223</v>
      </c>
      <c r="N84">
        <v>57.66</v>
      </c>
      <c r="O84">
        <v>6229</v>
      </c>
      <c r="P84">
        <v>39779</v>
      </c>
      <c r="Q84" t="s">
        <v>585</v>
      </c>
      <c r="R84">
        <v>55.73</v>
      </c>
      <c r="S84">
        <v>6082</v>
      </c>
      <c r="T84">
        <v>38489</v>
      </c>
      <c r="U84" t="s">
        <v>343</v>
      </c>
      <c r="V84">
        <v>55.78</v>
      </c>
      <c r="W84">
        <v>6164</v>
      </c>
      <c r="X84">
        <v>37769</v>
      </c>
      <c r="Y84" t="s">
        <v>204</v>
      </c>
      <c r="Z84">
        <v>54</v>
      </c>
      <c r="AA84">
        <v>6009</v>
      </c>
      <c r="AB84">
        <v>37784</v>
      </c>
      <c r="AC84" t="s">
        <v>338</v>
      </c>
      <c r="AD84">
        <v>53.38</v>
      </c>
      <c r="AE84">
        <v>5930</v>
      </c>
      <c r="AF84">
        <v>37862</v>
      </c>
      <c r="AG84" t="s">
        <v>424</v>
      </c>
      <c r="AH84">
        <v>52.39</v>
      </c>
      <c r="AI84">
        <v>5829</v>
      </c>
      <c r="AJ84">
        <v>37878</v>
      </c>
      <c r="AK84" t="s">
        <v>196</v>
      </c>
      <c r="AL84">
        <v>52.71</v>
      </c>
      <c r="AM84">
        <v>5933</v>
      </c>
      <c r="AN84">
        <v>39397</v>
      </c>
      <c r="AO84" t="s">
        <v>476</v>
      </c>
      <c r="AP84">
        <v>52.79</v>
      </c>
      <c r="AQ84">
        <v>6043</v>
      </c>
      <c r="AR84">
        <v>38483</v>
      </c>
      <c r="AS84" t="s">
        <v>203</v>
      </c>
      <c r="AT84">
        <v>52.39</v>
      </c>
      <c r="AU84">
        <v>5859</v>
      </c>
      <c r="AV84">
        <v>39253</v>
      </c>
      <c r="AW84" t="s">
        <v>351</v>
      </c>
    </row>
    <row r="85" spans="1:49">
      <c r="A85" t="s">
        <v>593</v>
      </c>
      <c r="B85">
        <v>72.83</v>
      </c>
      <c r="C85">
        <v>6773</v>
      </c>
      <c r="D85">
        <v>52595</v>
      </c>
      <c r="E85" t="s">
        <v>381</v>
      </c>
      <c r="F85">
        <v>67.69</v>
      </c>
      <c r="G85">
        <v>6408</v>
      </c>
      <c r="H85">
        <v>51987</v>
      </c>
      <c r="I85" t="s">
        <v>284</v>
      </c>
      <c r="J85">
        <v>60.49</v>
      </c>
      <c r="K85">
        <v>5015</v>
      </c>
      <c r="L85">
        <v>52042</v>
      </c>
      <c r="M85" t="s">
        <v>188</v>
      </c>
      <c r="N85">
        <v>59.53</v>
      </c>
      <c r="O85">
        <v>4940</v>
      </c>
      <c r="P85">
        <v>55188</v>
      </c>
      <c r="Q85" t="s">
        <v>594</v>
      </c>
      <c r="R85">
        <v>60.75</v>
      </c>
      <c r="S85">
        <v>5128</v>
      </c>
      <c r="T85">
        <v>52513</v>
      </c>
      <c r="U85" t="s">
        <v>499</v>
      </c>
      <c r="V85">
        <v>60.61</v>
      </c>
      <c r="W85">
        <v>5310</v>
      </c>
      <c r="X85">
        <v>51305</v>
      </c>
      <c r="Y85" t="s">
        <v>530</v>
      </c>
      <c r="Z85">
        <v>58.38</v>
      </c>
      <c r="AA85">
        <v>5219</v>
      </c>
      <c r="AB85">
        <v>51359</v>
      </c>
      <c r="AC85" t="s">
        <v>595</v>
      </c>
      <c r="AD85">
        <v>60.56</v>
      </c>
      <c r="AE85">
        <v>5202</v>
      </c>
      <c r="AF85">
        <v>51819</v>
      </c>
      <c r="AG85" t="s">
        <v>501</v>
      </c>
      <c r="AH85">
        <v>58.85</v>
      </c>
      <c r="AI85">
        <v>5012</v>
      </c>
      <c r="AJ85">
        <v>54123</v>
      </c>
      <c r="AK85" t="s">
        <v>596</v>
      </c>
      <c r="AL85">
        <v>59</v>
      </c>
      <c r="AM85">
        <v>5168</v>
      </c>
      <c r="AN85">
        <v>55513</v>
      </c>
      <c r="AO85" t="s">
        <v>597</v>
      </c>
      <c r="AP85">
        <v>58.1</v>
      </c>
      <c r="AQ85">
        <v>5202</v>
      </c>
      <c r="AR85">
        <v>54535</v>
      </c>
      <c r="AS85" t="s">
        <v>598</v>
      </c>
      <c r="AT85">
        <v>59.36</v>
      </c>
      <c r="AU85">
        <v>5337</v>
      </c>
      <c r="AV85">
        <v>52887</v>
      </c>
      <c r="AW85" t="s">
        <v>599</v>
      </c>
    </row>
    <row r="86" spans="1:49">
      <c r="A86" t="s">
        <v>600</v>
      </c>
      <c r="B86">
        <v>74.88</v>
      </c>
      <c r="C86">
        <v>8050</v>
      </c>
      <c r="D86">
        <v>50216</v>
      </c>
      <c r="E86" t="s">
        <v>601</v>
      </c>
      <c r="F86">
        <v>73.02</v>
      </c>
      <c r="G86">
        <v>7713</v>
      </c>
      <c r="H86">
        <v>50040</v>
      </c>
      <c r="I86" t="s">
        <v>202</v>
      </c>
      <c r="J86">
        <v>59.04</v>
      </c>
      <c r="K86">
        <v>5444</v>
      </c>
      <c r="L86">
        <v>49772</v>
      </c>
      <c r="M86" t="s">
        <v>195</v>
      </c>
      <c r="N86">
        <v>59.45</v>
      </c>
      <c r="O86">
        <v>5474</v>
      </c>
      <c r="P86">
        <v>46444</v>
      </c>
      <c r="Q86" t="s">
        <v>329</v>
      </c>
      <c r="R86">
        <v>59.74</v>
      </c>
      <c r="S86">
        <v>5920</v>
      </c>
      <c r="T86">
        <v>41551</v>
      </c>
      <c r="U86" t="s">
        <v>520</v>
      </c>
      <c r="V86">
        <v>61.49</v>
      </c>
      <c r="W86">
        <v>6337</v>
      </c>
      <c r="X86">
        <v>41140</v>
      </c>
      <c r="Y86" t="s">
        <v>273</v>
      </c>
      <c r="Z86">
        <v>60.01</v>
      </c>
      <c r="AA86">
        <v>6210</v>
      </c>
      <c r="AB86">
        <v>40733</v>
      </c>
      <c r="AC86" t="s">
        <v>492</v>
      </c>
      <c r="AD86">
        <v>60.66</v>
      </c>
      <c r="AE86">
        <v>6121</v>
      </c>
      <c r="AF86">
        <v>44485</v>
      </c>
      <c r="AG86" t="s">
        <v>372</v>
      </c>
      <c r="AH86">
        <v>57.61</v>
      </c>
      <c r="AI86">
        <v>6042</v>
      </c>
      <c r="AJ86">
        <v>44045</v>
      </c>
      <c r="AK86" t="s">
        <v>356</v>
      </c>
      <c r="AL86">
        <v>57.2</v>
      </c>
      <c r="AM86">
        <v>6158</v>
      </c>
      <c r="AN86">
        <v>53527</v>
      </c>
      <c r="AO86" t="s">
        <v>602</v>
      </c>
      <c r="AP86">
        <v>56.68</v>
      </c>
      <c r="AQ86">
        <v>5738</v>
      </c>
      <c r="AR86">
        <v>49674</v>
      </c>
      <c r="AS86" t="s">
        <v>215</v>
      </c>
      <c r="AT86">
        <v>62.4</v>
      </c>
      <c r="AU86">
        <v>6252</v>
      </c>
      <c r="AV86">
        <v>55172</v>
      </c>
      <c r="AW86" t="s">
        <v>603</v>
      </c>
    </row>
    <row r="87" spans="1:49">
      <c r="A87" t="s">
        <v>604</v>
      </c>
      <c r="B87">
        <v>77.19</v>
      </c>
      <c r="C87">
        <v>7050</v>
      </c>
      <c r="D87">
        <v>70067</v>
      </c>
      <c r="E87" t="s">
        <v>263</v>
      </c>
      <c r="F87">
        <v>80.61</v>
      </c>
      <c r="G87">
        <v>7186</v>
      </c>
      <c r="H87">
        <v>66487</v>
      </c>
      <c r="I87" t="s">
        <v>231</v>
      </c>
      <c r="J87">
        <v>71.59</v>
      </c>
      <c r="K87">
        <v>5459</v>
      </c>
      <c r="L87">
        <v>65046</v>
      </c>
      <c r="M87" t="s">
        <v>605</v>
      </c>
      <c r="N87">
        <v>70.650000000000006</v>
      </c>
      <c r="O87">
        <v>5313</v>
      </c>
      <c r="P87">
        <v>62824</v>
      </c>
      <c r="Q87" t="s">
        <v>266</v>
      </c>
      <c r="R87">
        <v>73.83</v>
      </c>
      <c r="S87">
        <v>5559</v>
      </c>
      <c r="T87">
        <v>58402</v>
      </c>
      <c r="U87" t="s">
        <v>359</v>
      </c>
      <c r="V87">
        <v>75.2</v>
      </c>
      <c r="W87">
        <v>6833</v>
      </c>
      <c r="X87">
        <v>56720</v>
      </c>
      <c r="Y87" t="s">
        <v>313</v>
      </c>
      <c r="Z87">
        <v>74.73</v>
      </c>
      <c r="AA87">
        <v>5869</v>
      </c>
      <c r="AB87">
        <v>58500</v>
      </c>
      <c r="AC87" t="s">
        <v>414</v>
      </c>
      <c r="AD87">
        <v>73.42</v>
      </c>
      <c r="AE87">
        <v>5842</v>
      </c>
      <c r="AF87">
        <v>55872</v>
      </c>
      <c r="AG87" t="s">
        <v>179</v>
      </c>
      <c r="AH87">
        <v>72.3</v>
      </c>
      <c r="AI87">
        <v>5878</v>
      </c>
      <c r="AJ87">
        <v>55475</v>
      </c>
      <c r="AK87" t="s">
        <v>413</v>
      </c>
      <c r="AL87">
        <v>70.459999999999994</v>
      </c>
      <c r="AM87">
        <v>5859</v>
      </c>
      <c r="AN87">
        <v>57547</v>
      </c>
      <c r="AO87" t="s">
        <v>256</v>
      </c>
      <c r="AP87">
        <v>67.959999999999994</v>
      </c>
      <c r="AQ87">
        <v>5657</v>
      </c>
      <c r="AR87">
        <v>57447</v>
      </c>
      <c r="AS87" t="s">
        <v>197</v>
      </c>
      <c r="AT87">
        <v>71.98</v>
      </c>
      <c r="AU87">
        <v>6050</v>
      </c>
      <c r="AV87">
        <v>56932</v>
      </c>
      <c r="AW87" t="s">
        <v>479</v>
      </c>
    </row>
    <row r="88" spans="1:49">
      <c r="A88" t="s">
        <v>606</v>
      </c>
      <c r="B88">
        <v>77.19</v>
      </c>
      <c r="C88">
        <v>8658</v>
      </c>
      <c r="D88">
        <v>54777</v>
      </c>
      <c r="E88" t="s">
        <v>424</v>
      </c>
      <c r="F88">
        <v>71.260000000000005</v>
      </c>
      <c r="G88">
        <v>8539</v>
      </c>
      <c r="H88">
        <v>54314</v>
      </c>
      <c r="I88" t="s">
        <v>287</v>
      </c>
      <c r="J88">
        <v>67.59</v>
      </c>
      <c r="K88">
        <v>4631</v>
      </c>
      <c r="L88">
        <v>54131</v>
      </c>
      <c r="M88" t="s">
        <v>302</v>
      </c>
      <c r="N88">
        <v>64.75</v>
      </c>
      <c r="O88">
        <v>4727</v>
      </c>
      <c r="P88">
        <v>53451</v>
      </c>
      <c r="Q88" t="s">
        <v>251</v>
      </c>
      <c r="R88">
        <v>69.52</v>
      </c>
      <c r="S88">
        <v>7835</v>
      </c>
      <c r="T88">
        <v>52177</v>
      </c>
      <c r="U88" t="s">
        <v>311</v>
      </c>
      <c r="V88">
        <v>61.77</v>
      </c>
      <c r="W88">
        <v>6971</v>
      </c>
      <c r="X88">
        <v>51240</v>
      </c>
      <c r="Y88" t="s">
        <v>551</v>
      </c>
      <c r="Z88">
        <v>55.07</v>
      </c>
      <c r="AA88">
        <v>5601</v>
      </c>
      <c r="AB88">
        <v>50480</v>
      </c>
      <c r="AC88" t="s">
        <v>294</v>
      </c>
      <c r="AD88">
        <v>63.64</v>
      </c>
      <c r="AE88">
        <v>7300</v>
      </c>
      <c r="AF88">
        <v>51045</v>
      </c>
      <c r="AG88" t="s">
        <v>236</v>
      </c>
      <c r="AH88">
        <v>61.37</v>
      </c>
      <c r="AI88">
        <v>7167</v>
      </c>
      <c r="AJ88">
        <v>51104</v>
      </c>
      <c r="AK88" t="s">
        <v>448</v>
      </c>
      <c r="AL88">
        <v>64.489999999999995</v>
      </c>
      <c r="AM88">
        <v>7054</v>
      </c>
      <c r="AN88">
        <v>52451</v>
      </c>
      <c r="AO88" t="s">
        <v>409</v>
      </c>
      <c r="AP88">
        <v>67.95</v>
      </c>
      <c r="AQ88">
        <v>6788</v>
      </c>
      <c r="AR88">
        <v>49881</v>
      </c>
      <c r="AS88" t="s">
        <v>305</v>
      </c>
      <c r="AT88" t="s">
        <v>175</v>
      </c>
      <c r="AU88" t="s">
        <v>175</v>
      </c>
      <c r="AV88" t="s">
        <v>175</v>
      </c>
      <c r="AW88" t="s">
        <v>175</v>
      </c>
    </row>
    <row r="89" spans="1:49">
      <c r="A89" t="s">
        <v>607</v>
      </c>
      <c r="B89">
        <v>78.319999999999993</v>
      </c>
      <c r="C89">
        <v>6692</v>
      </c>
      <c r="D89">
        <v>48801</v>
      </c>
      <c r="E89" t="s">
        <v>608</v>
      </c>
      <c r="F89">
        <v>71.540000000000006</v>
      </c>
      <c r="G89">
        <v>5663</v>
      </c>
      <c r="H89">
        <v>48235</v>
      </c>
      <c r="I89" t="s">
        <v>182</v>
      </c>
      <c r="J89">
        <v>67.52</v>
      </c>
      <c r="K89">
        <v>4985</v>
      </c>
      <c r="L89">
        <v>48303</v>
      </c>
      <c r="M89" t="s">
        <v>427</v>
      </c>
      <c r="N89">
        <v>67.64</v>
      </c>
      <c r="O89">
        <v>5023</v>
      </c>
      <c r="P89">
        <v>47129</v>
      </c>
      <c r="Q89" t="s">
        <v>478</v>
      </c>
      <c r="R89">
        <v>67.17</v>
      </c>
      <c r="S89">
        <v>5125</v>
      </c>
      <c r="T89">
        <v>45638</v>
      </c>
      <c r="U89" t="s">
        <v>272</v>
      </c>
      <c r="V89">
        <v>69.94</v>
      </c>
      <c r="W89">
        <v>5695</v>
      </c>
      <c r="X89">
        <v>45169</v>
      </c>
      <c r="Y89" t="s">
        <v>523</v>
      </c>
      <c r="Z89">
        <v>68.650000000000006</v>
      </c>
      <c r="AA89">
        <v>5396</v>
      </c>
      <c r="AB89">
        <v>44836</v>
      </c>
      <c r="AC89" t="s">
        <v>459</v>
      </c>
      <c r="AD89">
        <v>67.099999999999994</v>
      </c>
      <c r="AE89">
        <v>5262</v>
      </c>
      <c r="AF89">
        <v>45798</v>
      </c>
      <c r="AG89" t="s">
        <v>303</v>
      </c>
      <c r="AH89">
        <v>68.84</v>
      </c>
      <c r="AI89">
        <v>5322</v>
      </c>
      <c r="AJ89">
        <v>45562</v>
      </c>
      <c r="AK89" t="s">
        <v>228</v>
      </c>
      <c r="AL89">
        <v>67.7</v>
      </c>
      <c r="AM89">
        <v>5412</v>
      </c>
      <c r="AN89">
        <v>45430</v>
      </c>
      <c r="AO89" t="s">
        <v>546</v>
      </c>
      <c r="AP89">
        <v>67.53</v>
      </c>
      <c r="AQ89">
        <v>5574</v>
      </c>
      <c r="AR89">
        <v>44838</v>
      </c>
      <c r="AS89" t="s">
        <v>199</v>
      </c>
      <c r="AT89">
        <v>68.7</v>
      </c>
      <c r="AU89">
        <v>5732</v>
      </c>
      <c r="AV89">
        <v>44966</v>
      </c>
      <c r="AW89" t="s">
        <v>487</v>
      </c>
    </row>
    <row r="90" spans="1:49">
      <c r="A90" t="s">
        <v>609</v>
      </c>
      <c r="B90">
        <v>79.209999999999994</v>
      </c>
      <c r="C90">
        <v>6469</v>
      </c>
      <c r="D90">
        <v>61836</v>
      </c>
      <c r="E90" t="s">
        <v>239</v>
      </c>
      <c r="F90">
        <v>77.92</v>
      </c>
      <c r="G90">
        <v>7456</v>
      </c>
      <c r="H90">
        <v>62247</v>
      </c>
      <c r="I90" t="s">
        <v>463</v>
      </c>
      <c r="J90">
        <v>71.680000000000007</v>
      </c>
      <c r="K90">
        <v>6238</v>
      </c>
      <c r="L90">
        <v>60655</v>
      </c>
      <c r="M90" t="s">
        <v>530</v>
      </c>
      <c r="N90">
        <v>70.41</v>
      </c>
      <c r="O90">
        <v>6229</v>
      </c>
      <c r="P90">
        <v>57346</v>
      </c>
      <c r="Q90" t="s">
        <v>237</v>
      </c>
      <c r="R90">
        <v>67.73</v>
      </c>
      <c r="S90">
        <v>6090</v>
      </c>
      <c r="T90">
        <v>56110</v>
      </c>
      <c r="U90" t="s">
        <v>259</v>
      </c>
      <c r="V90">
        <v>69.55</v>
      </c>
      <c r="W90">
        <v>6227</v>
      </c>
      <c r="X90">
        <v>53177</v>
      </c>
      <c r="Y90" t="s">
        <v>356</v>
      </c>
      <c r="Z90">
        <v>66.3</v>
      </c>
      <c r="AA90">
        <v>5926</v>
      </c>
      <c r="AB90">
        <v>54137</v>
      </c>
      <c r="AC90" t="s">
        <v>256</v>
      </c>
      <c r="AD90">
        <v>68.680000000000007</v>
      </c>
      <c r="AE90">
        <v>6159</v>
      </c>
      <c r="AF90">
        <v>52590</v>
      </c>
      <c r="AG90" t="s">
        <v>317</v>
      </c>
      <c r="AH90">
        <v>66.040000000000006</v>
      </c>
      <c r="AI90">
        <v>6163</v>
      </c>
      <c r="AJ90">
        <v>54431</v>
      </c>
      <c r="AK90" t="s">
        <v>231</v>
      </c>
      <c r="AL90">
        <v>65.72</v>
      </c>
      <c r="AM90">
        <v>6062</v>
      </c>
      <c r="AN90">
        <v>54274</v>
      </c>
      <c r="AO90" t="s">
        <v>251</v>
      </c>
      <c r="AP90">
        <v>68.27</v>
      </c>
      <c r="AQ90">
        <v>6240</v>
      </c>
      <c r="AR90">
        <v>54504</v>
      </c>
      <c r="AS90" t="s">
        <v>463</v>
      </c>
      <c r="AT90">
        <v>67.95</v>
      </c>
      <c r="AU90">
        <v>5945</v>
      </c>
      <c r="AV90">
        <v>54277</v>
      </c>
      <c r="AW90" t="s">
        <v>463</v>
      </c>
    </row>
    <row r="91" spans="1:49">
      <c r="A91" t="s">
        <v>610</v>
      </c>
      <c r="B91">
        <v>81.11</v>
      </c>
      <c r="C91">
        <v>6504</v>
      </c>
      <c r="D91">
        <v>62874</v>
      </c>
      <c r="E91" t="s">
        <v>611</v>
      </c>
      <c r="F91">
        <v>79.23</v>
      </c>
      <c r="G91">
        <v>5933</v>
      </c>
      <c r="H91">
        <v>59332</v>
      </c>
      <c r="I91" t="s">
        <v>315</v>
      </c>
      <c r="J91">
        <v>72.38</v>
      </c>
      <c r="K91">
        <v>4596</v>
      </c>
      <c r="L91">
        <v>57327</v>
      </c>
      <c r="M91" t="s">
        <v>449</v>
      </c>
      <c r="N91">
        <v>69.91</v>
      </c>
      <c r="O91">
        <v>5086</v>
      </c>
      <c r="P91">
        <v>56684</v>
      </c>
      <c r="Q91" t="s">
        <v>334</v>
      </c>
      <c r="R91">
        <v>69.959999999999994</v>
      </c>
      <c r="S91">
        <v>5278</v>
      </c>
      <c r="T91">
        <v>51198</v>
      </c>
      <c r="U91" t="s">
        <v>224</v>
      </c>
      <c r="V91">
        <v>70.930000000000007</v>
      </c>
      <c r="W91">
        <v>5328</v>
      </c>
      <c r="X91">
        <v>56684</v>
      </c>
      <c r="Y91" t="s">
        <v>233</v>
      </c>
      <c r="Z91">
        <v>68.61</v>
      </c>
      <c r="AA91">
        <v>5419</v>
      </c>
      <c r="AB91">
        <v>56684</v>
      </c>
      <c r="AC91" t="s">
        <v>354</v>
      </c>
      <c r="AD91">
        <v>68.819999999999993</v>
      </c>
      <c r="AE91">
        <v>5514</v>
      </c>
      <c r="AF91">
        <v>54125</v>
      </c>
      <c r="AG91" t="s">
        <v>178</v>
      </c>
      <c r="AH91">
        <v>69.97</v>
      </c>
      <c r="AI91">
        <v>5400</v>
      </c>
      <c r="AJ91">
        <v>56585</v>
      </c>
      <c r="AK91" t="s">
        <v>349</v>
      </c>
      <c r="AL91">
        <v>70.209999999999994</v>
      </c>
      <c r="AM91">
        <v>5375</v>
      </c>
      <c r="AN91">
        <v>55320</v>
      </c>
      <c r="AO91" t="s">
        <v>319</v>
      </c>
      <c r="AP91">
        <v>75.28</v>
      </c>
      <c r="AQ91">
        <v>4732</v>
      </c>
      <c r="AR91">
        <v>52733</v>
      </c>
      <c r="AS91" t="s">
        <v>177</v>
      </c>
      <c r="AT91">
        <v>74.67</v>
      </c>
      <c r="AU91">
        <v>4854</v>
      </c>
      <c r="AV91">
        <v>57809</v>
      </c>
      <c r="AW91" t="s">
        <v>376</v>
      </c>
    </row>
    <row r="92" spans="1:49">
      <c r="A92" t="s">
        <v>612</v>
      </c>
      <c r="B92">
        <v>82.34</v>
      </c>
      <c r="C92">
        <v>8275</v>
      </c>
      <c r="D92">
        <v>46774</v>
      </c>
      <c r="E92" t="s">
        <v>504</v>
      </c>
      <c r="F92" t="s">
        <v>175</v>
      </c>
      <c r="G92" t="s">
        <v>175</v>
      </c>
      <c r="H92" t="s">
        <v>175</v>
      </c>
      <c r="I92" t="s">
        <v>175</v>
      </c>
      <c r="J92">
        <v>72.58</v>
      </c>
      <c r="K92">
        <v>4993</v>
      </c>
      <c r="L92">
        <v>46052</v>
      </c>
      <c r="M92" t="s">
        <v>555</v>
      </c>
      <c r="N92">
        <v>70.150000000000006</v>
      </c>
      <c r="O92">
        <v>5084</v>
      </c>
      <c r="P92">
        <v>47211</v>
      </c>
      <c r="Q92" t="s">
        <v>536</v>
      </c>
      <c r="R92">
        <v>68.8</v>
      </c>
      <c r="S92">
        <v>4814</v>
      </c>
      <c r="T92">
        <v>43438</v>
      </c>
      <c r="U92" t="s">
        <v>183</v>
      </c>
      <c r="V92">
        <v>68.349999999999994</v>
      </c>
      <c r="W92">
        <v>5559</v>
      </c>
      <c r="X92">
        <v>40998</v>
      </c>
      <c r="Y92" t="s">
        <v>469</v>
      </c>
      <c r="Z92">
        <v>65.180000000000007</v>
      </c>
      <c r="AA92">
        <v>5243</v>
      </c>
      <c r="AB92">
        <v>41703</v>
      </c>
      <c r="AC92" t="s">
        <v>280</v>
      </c>
      <c r="AD92">
        <v>66.959999999999994</v>
      </c>
      <c r="AE92">
        <v>5337</v>
      </c>
      <c r="AF92">
        <v>46261</v>
      </c>
      <c r="AG92" t="s">
        <v>343</v>
      </c>
      <c r="AH92">
        <v>64.849999999999994</v>
      </c>
      <c r="AI92">
        <v>5807</v>
      </c>
      <c r="AJ92">
        <v>46810</v>
      </c>
      <c r="AK92" t="s">
        <v>227</v>
      </c>
      <c r="AL92">
        <v>70.12</v>
      </c>
      <c r="AM92">
        <v>6004</v>
      </c>
      <c r="AN92">
        <v>47882</v>
      </c>
      <c r="AO92" t="s">
        <v>303</v>
      </c>
      <c r="AP92">
        <v>68.52</v>
      </c>
      <c r="AQ92">
        <v>5790</v>
      </c>
      <c r="AR92">
        <v>46547</v>
      </c>
      <c r="AS92" t="s">
        <v>272</v>
      </c>
      <c r="AT92">
        <v>68.02</v>
      </c>
      <c r="AU92">
        <v>5483</v>
      </c>
      <c r="AV92">
        <v>47416</v>
      </c>
      <c r="AW92" t="s">
        <v>255</v>
      </c>
    </row>
    <row r="93" spans="1:49">
      <c r="A93" t="s">
        <v>613</v>
      </c>
      <c r="B93">
        <v>82.58</v>
      </c>
      <c r="C93">
        <v>8413</v>
      </c>
      <c r="D93">
        <v>57022</v>
      </c>
      <c r="E93" t="s">
        <v>343</v>
      </c>
      <c r="F93">
        <v>78.900000000000006</v>
      </c>
      <c r="G93">
        <v>8185</v>
      </c>
      <c r="H93">
        <v>56707</v>
      </c>
      <c r="I93" t="s">
        <v>306</v>
      </c>
      <c r="J93">
        <v>73.459999999999994</v>
      </c>
      <c r="K93">
        <v>5005</v>
      </c>
      <c r="L93">
        <v>56714</v>
      </c>
      <c r="M93" t="s">
        <v>382</v>
      </c>
      <c r="N93">
        <v>72.06</v>
      </c>
      <c r="O93">
        <v>5220</v>
      </c>
      <c r="P93">
        <v>55150</v>
      </c>
      <c r="Q93" t="s">
        <v>317</v>
      </c>
      <c r="R93">
        <v>72.180000000000007</v>
      </c>
      <c r="S93">
        <v>5253</v>
      </c>
      <c r="T93">
        <v>54232</v>
      </c>
      <c r="U93" t="s">
        <v>369</v>
      </c>
      <c r="V93">
        <v>71.56</v>
      </c>
      <c r="W93">
        <v>5451</v>
      </c>
      <c r="X93">
        <v>52585</v>
      </c>
      <c r="Y93" t="s">
        <v>305</v>
      </c>
      <c r="Z93">
        <v>67.72</v>
      </c>
      <c r="AA93">
        <v>5344</v>
      </c>
      <c r="AB93">
        <v>52527</v>
      </c>
      <c r="AC93" t="s">
        <v>611</v>
      </c>
      <c r="AD93">
        <v>69.959999999999994</v>
      </c>
      <c r="AE93">
        <v>5354</v>
      </c>
      <c r="AF93">
        <v>52936</v>
      </c>
      <c r="AG93" t="s">
        <v>353</v>
      </c>
      <c r="AH93">
        <v>70.25</v>
      </c>
      <c r="AI93">
        <v>5769</v>
      </c>
      <c r="AJ93">
        <v>52171</v>
      </c>
      <c r="AK93" t="s">
        <v>367</v>
      </c>
      <c r="AL93">
        <v>71.81</v>
      </c>
      <c r="AM93">
        <v>5606</v>
      </c>
      <c r="AN93">
        <v>52623</v>
      </c>
      <c r="AO93" t="s">
        <v>326</v>
      </c>
      <c r="AP93">
        <v>72.05</v>
      </c>
      <c r="AQ93">
        <v>5774</v>
      </c>
      <c r="AR93">
        <v>52629</v>
      </c>
      <c r="AS93" t="s">
        <v>336</v>
      </c>
      <c r="AT93">
        <v>71.900000000000006</v>
      </c>
      <c r="AU93">
        <v>5698</v>
      </c>
      <c r="AV93">
        <v>52796</v>
      </c>
      <c r="AW93" t="s">
        <v>305</v>
      </c>
    </row>
    <row r="94" spans="1:49">
      <c r="A94" t="s">
        <v>614</v>
      </c>
      <c r="B94">
        <v>82.61</v>
      </c>
      <c r="C94">
        <v>5622</v>
      </c>
      <c r="D94">
        <v>44969</v>
      </c>
      <c r="E94" t="s">
        <v>582</v>
      </c>
      <c r="F94">
        <v>80.73</v>
      </c>
      <c r="G94">
        <v>5544</v>
      </c>
      <c r="H94">
        <v>44969</v>
      </c>
      <c r="I94" t="s">
        <v>581</v>
      </c>
      <c r="J94">
        <v>78.73</v>
      </c>
      <c r="K94">
        <v>5693</v>
      </c>
      <c r="L94">
        <v>44969</v>
      </c>
      <c r="M94" t="s">
        <v>511</v>
      </c>
      <c r="N94">
        <v>76.47</v>
      </c>
      <c r="O94">
        <v>5081</v>
      </c>
      <c r="P94">
        <v>44895</v>
      </c>
      <c r="Q94" t="s">
        <v>615</v>
      </c>
      <c r="R94">
        <v>72.44</v>
      </c>
      <c r="S94">
        <v>5264</v>
      </c>
      <c r="T94">
        <v>43281</v>
      </c>
      <c r="U94" t="s">
        <v>510</v>
      </c>
      <c r="V94">
        <v>72.56</v>
      </c>
      <c r="W94">
        <v>5154</v>
      </c>
      <c r="X94">
        <v>42856</v>
      </c>
      <c r="Y94" t="s">
        <v>616</v>
      </c>
      <c r="Z94">
        <v>68.95</v>
      </c>
      <c r="AA94">
        <v>5189</v>
      </c>
      <c r="AB94">
        <v>44287</v>
      </c>
      <c r="AC94" t="s">
        <v>518</v>
      </c>
      <c r="AD94">
        <v>70.73</v>
      </c>
      <c r="AE94">
        <v>5185</v>
      </c>
      <c r="AF94">
        <v>44569</v>
      </c>
      <c r="AG94" t="s">
        <v>535</v>
      </c>
      <c r="AH94">
        <v>71.489999999999995</v>
      </c>
      <c r="AI94">
        <v>5279</v>
      </c>
      <c r="AJ94">
        <v>43271</v>
      </c>
      <c r="AK94" t="s">
        <v>453</v>
      </c>
      <c r="AL94">
        <v>71.69</v>
      </c>
      <c r="AM94">
        <v>5079</v>
      </c>
      <c r="AN94">
        <v>46809</v>
      </c>
      <c r="AO94" t="s">
        <v>281</v>
      </c>
      <c r="AP94">
        <v>70.64</v>
      </c>
      <c r="AQ94">
        <v>5366</v>
      </c>
      <c r="AR94">
        <v>49328</v>
      </c>
      <c r="AS94" t="s">
        <v>526</v>
      </c>
      <c r="AT94">
        <v>72.33</v>
      </c>
      <c r="AU94">
        <v>5170</v>
      </c>
      <c r="AV94">
        <v>49416</v>
      </c>
      <c r="AW94" t="s">
        <v>527</v>
      </c>
    </row>
    <row r="95" spans="1:49">
      <c r="A95" t="s">
        <v>617</v>
      </c>
      <c r="B95">
        <v>86</v>
      </c>
      <c r="C95">
        <v>31333</v>
      </c>
      <c r="D95">
        <v>47940</v>
      </c>
      <c r="E95" t="s">
        <v>581</v>
      </c>
      <c r="F95" t="s">
        <v>175</v>
      </c>
      <c r="G95" t="s">
        <v>175</v>
      </c>
      <c r="H95" t="s">
        <v>175</v>
      </c>
      <c r="I95" t="s">
        <v>175</v>
      </c>
      <c r="J95">
        <v>70.02</v>
      </c>
      <c r="K95">
        <v>30118</v>
      </c>
      <c r="L95">
        <v>45181</v>
      </c>
      <c r="M95" t="s">
        <v>523</v>
      </c>
      <c r="N95">
        <v>68.91</v>
      </c>
      <c r="O95">
        <v>30199</v>
      </c>
      <c r="P95">
        <v>42816</v>
      </c>
      <c r="Q95" t="s">
        <v>618</v>
      </c>
      <c r="R95">
        <v>61.03</v>
      </c>
      <c r="S95">
        <v>27952</v>
      </c>
      <c r="T95">
        <v>46853</v>
      </c>
      <c r="U95" t="s">
        <v>413</v>
      </c>
      <c r="V95">
        <v>61.28</v>
      </c>
      <c r="W95">
        <v>28453</v>
      </c>
      <c r="X95">
        <v>40816</v>
      </c>
      <c r="Y95" t="s">
        <v>444</v>
      </c>
      <c r="Z95">
        <v>63.7</v>
      </c>
      <c r="AA95">
        <v>29399</v>
      </c>
      <c r="AB95">
        <v>40610</v>
      </c>
      <c r="AC95" t="s">
        <v>619</v>
      </c>
      <c r="AD95">
        <v>64.77</v>
      </c>
      <c r="AE95">
        <v>29624</v>
      </c>
      <c r="AF95">
        <v>40618</v>
      </c>
      <c r="AG95" t="s">
        <v>590</v>
      </c>
      <c r="AH95">
        <v>66.8</v>
      </c>
      <c r="AI95">
        <v>30577</v>
      </c>
      <c r="AJ95">
        <v>40058</v>
      </c>
      <c r="AK95" t="s">
        <v>469</v>
      </c>
      <c r="AL95">
        <v>66.13</v>
      </c>
      <c r="AM95">
        <v>30012</v>
      </c>
      <c r="AN95">
        <v>39503</v>
      </c>
      <c r="AO95" t="s">
        <v>510</v>
      </c>
      <c r="AP95">
        <v>58.14</v>
      </c>
      <c r="AQ95">
        <v>27103</v>
      </c>
      <c r="AR95">
        <v>40064</v>
      </c>
      <c r="AS95" t="s">
        <v>585</v>
      </c>
      <c r="AT95">
        <v>63.18</v>
      </c>
      <c r="AU95">
        <v>29430</v>
      </c>
      <c r="AV95">
        <v>39317</v>
      </c>
      <c r="AW95" t="s">
        <v>620</v>
      </c>
    </row>
    <row r="96" spans="1:49">
      <c r="A96" t="s">
        <v>621</v>
      </c>
      <c r="B96">
        <v>86.91</v>
      </c>
      <c r="C96">
        <v>6797</v>
      </c>
      <c r="D96">
        <v>53809</v>
      </c>
      <c r="E96" t="s">
        <v>622</v>
      </c>
      <c r="F96">
        <v>85.64</v>
      </c>
      <c r="G96">
        <v>6104</v>
      </c>
      <c r="H96">
        <v>53865</v>
      </c>
      <c r="I96" t="s">
        <v>473</v>
      </c>
      <c r="J96">
        <v>79.37</v>
      </c>
      <c r="K96">
        <v>4654</v>
      </c>
      <c r="L96">
        <v>53865</v>
      </c>
      <c r="M96" t="s">
        <v>492</v>
      </c>
      <c r="N96">
        <v>72.94</v>
      </c>
      <c r="O96">
        <v>5305</v>
      </c>
      <c r="P96">
        <v>45377</v>
      </c>
      <c r="Q96" t="s">
        <v>620</v>
      </c>
      <c r="R96">
        <v>71.56</v>
      </c>
      <c r="S96">
        <v>5226</v>
      </c>
      <c r="T96">
        <v>46305</v>
      </c>
      <c r="U96" t="s">
        <v>623</v>
      </c>
      <c r="V96">
        <v>71.400000000000006</v>
      </c>
      <c r="W96">
        <v>5066</v>
      </c>
      <c r="X96">
        <v>47469</v>
      </c>
      <c r="Y96" t="s">
        <v>560</v>
      </c>
      <c r="Z96">
        <v>70.56</v>
      </c>
      <c r="AA96">
        <v>4984</v>
      </c>
      <c r="AB96">
        <v>45723</v>
      </c>
      <c r="AC96" t="s">
        <v>624</v>
      </c>
      <c r="AD96">
        <v>70.680000000000007</v>
      </c>
      <c r="AE96">
        <v>5119</v>
      </c>
      <c r="AF96">
        <v>39712</v>
      </c>
      <c r="AG96" t="s">
        <v>625</v>
      </c>
      <c r="AH96">
        <v>72.099999999999994</v>
      </c>
      <c r="AI96">
        <v>5175</v>
      </c>
      <c r="AJ96">
        <v>50491</v>
      </c>
      <c r="AK96" t="s">
        <v>177</v>
      </c>
      <c r="AL96">
        <v>72.209999999999994</v>
      </c>
      <c r="AM96">
        <v>5515</v>
      </c>
      <c r="AN96">
        <v>49402</v>
      </c>
      <c r="AO96" t="s">
        <v>400</v>
      </c>
      <c r="AP96">
        <v>74.75</v>
      </c>
      <c r="AQ96">
        <v>5435</v>
      </c>
      <c r="AR96">
        <v>46617</v>
      </c>
      <c r="AS96" t="s">
        <v>608</v>
      </c>
      <c r="AT96">
        <v>74.400000000000006</v>
      </c>
      <c r="AU96">
        <v>5722</v>
      </c>
      <c r="AV96">
        <v>47207</v>
      </c>
      <c r="AW96" t="s">
        <v>555</v>
      </c>
    </row>
    <row r="97" spans="1:49">
      <c r="A97" t="s">
        <v>626</v>
      </c>
      <c r="B97">
        <v>88.19</v>
      </c>
      <c r="C97">
        <v>7103</v>
      </c>
      <c r="D97">
        <v>69380</v>
      </c>
      <c r="E97" t="s">
        <v>178</v>
      </c>
      <c r="F97">
        <v>91.47</v>
      </c>
      <c r="G97">
        <v>7352</v>
      </c>
      <c r="H97">
        <v>68126</v>
      </c>
      <c r="I97" t="s">
        <v>360</v>
      </c>
      <c r="J97">
        <v>79.510000000000005</v>
      </c>
      <c r="K97">
        <v>5795</v>
      </c>
      <c r="L97">
        <v>66403</v>
      </c>
      <c r="M97" t="s">
        <v>191</v>
      </c>
      <c r="N97">
        <v>77.569999999999993</v>
      </c>
      <c r="O97">
        <v>5805</v>
      </c>
      <c r="P97">
        <v>67355</v>
      </c>
      <c r="Q97" t="s">
        <v>502</v>
      </c>
      <c r="R97">
        <v>75.510000000000005</v>
      </c>
      <c r="S97">
        <v>6000</v>
      </c>
      <c r="T97">
        <v>64230</v>
      </c>
      <c r="U97" t="s">
        <v>627</v>
      </c>
      <c r="V97">
        <v>76.5</v>
      </c>
      <c r="W97">
        <v>6280</v>
      </c>
      <c r="X97">
        <v>60095</v>
      </c>
      <c r="Y97" t="s">
        <v>194</v>
      </c>
      <c r="Z97">
        <v>73.62</v>
      </c>
      <c r="AA97">
        <v>5832</v>
      </c>
      <c r="AB97">
        <v>60015</v>
      </c>
      <c r="AC97" t="s">
        <v>243</v>
      </c>
      <c r="AD97">
        <v>74.44</v>
      </c>
      <c r="AE97">
        <v>5881</v>
      </c>
      <c r="AF97">
        <v>59085</v>
      </c>
      <c r="AG97" t="s">
        <v>421</v>
      </c>
      <c r="AH97">
        <v>74.290000000000006</v>
      </c>
      <c r="AI97">
        <v>5726</v>
      </c>
      <c r="AJ97">
        <v>58851</v>
      </c>
      <c r="AK97" t="s">
        <v>449</v>
      </c>
      <c r="AL97">
        <v>72.55</v>
      </c>
      <c r="AM97">
        <v>5749</v>
      </c>
      <c r="AN97">
        <v>58887</v>
      </c>
      <c r="AO97" t="s">
        <v>296</v>
      </c>
      <c r="AP97">
        <v>72.56</v>
      </c>
      <c r="AQ97">
        <v>5940</v>
      </c>
      <c r="AR97">
        <v>58802</v>
      </c>
      <c r="AS97" t="s">
        <v>334</v>
      </c>
      <c r="AT97">
        <v>75.14</v>
      </c>
      <c r="AU97">
        <v>6031</v>
      </c>
      <c r="AV97">
        <v>58370</v>
      </c>
      <c r="AW97" t="s">
        <v>314</v>
      </c>
    </row>
    <row r="98" spans="1:49">
      <c r="A98" t="s">
        <v>628</v>
      </c>
      <c r="B98">
        <v>88.43</v>
      </c>
      <c r="C98">
        <v>8308</v>
      </c>
      <c r="D98">
        <v>61165</v>
      </c>
      <c r="E98" t="s">
        <v>276</v>
      </c>
      <c r="F98">
        <v>85.09</v>
      </c>
      <c r="G98">
        <v>8205</v>
      </c>
      <c r="H98">
        <v>59974</v>
      </c>
      <c r="I98" t="s">
        <v>461</v>
      </c>
      <c r="J98">
        <v>81.23</v>
      </c>
      <c r="K98">
        <v>7207</v>
      </c>
      <c r="L98">
        <v>58791</v>
      </c>
      <c r="M98" t="s">
        <v>196</v>
      </c>
      <c r="N98">
        <v>72.58</v>
      </c>
      <c r="O98">
        <v>6388</v>
      </c>
      <c r="P98">
        <v>56574</v>
      </c>
      <c r="Q98" t="s">
        <v>350</v>
      </c>
      <c r="R98">
        <v>72.569999999999993</v>
      </c>
      <c r="S98">
        <v>6318</v>
      </c>
      <c r="T98">
        <v>54878</v>
      </c>
      <c r="U98" t="s">
        <v>353</v>
      </c>
      <c r="V98">
        <v>70.19</v>
      </c>
      <c r="W98">
        <v>6257</v>
      </c>
      <c r="X98">
        <v>53752</v>
      </c>
      <c r="Y98" t="s">
        <v>317</v>
      </c>
      <c r="Z98">
        <v>70.08</v>
      </c>
      <c r="AA98">
        <v>6208</v>
      </c>
      <c r="AB98">
        <v>52971</v>
      </c>
      <c r="AC98" t="s">
        <v>377</v>
      </c>
      <c r="AD98">
        <v>72.040000000000006</v>
      </c>
      <c r="AE98">
        <v>6316</v>
      </c>
      <c r="AF98">
        <v>52112</v>
      </c>
      <c r="AG98" t="s">
        <v>196</v>
      </c>
      <c r="AH98">
        <v>72.459999999999994</v>
      </c>
      <c r="AI98">
        <v>6284</v>
      </c>
      <c r="AJ98">
        <v>51401</v>
      </c>
      <c r="AK98" t="s">
        <v>424</v>
      </c>
      <c r="AL98">
        <v>71.09</v>
      </c>
      <c r="AM98">
        <v>6396</v>
      </c>
      <c r="AN98">
        <v>53144</v>
      </c>
      <c r="AO98" t="s">
        <v>476</v>
      </c>
      <c r="AP98">
        <v>70.959999999999994</v>
      </c>
      <c r="AQ98">
        <v>6358</v>
      </c>
      <c r="AR98">
        <v>52517</v>
      </c>
      <c r="AS98" t="s">
        <v>333</v>
      </c>
      <c r="AT98">
        <v>70.989999999999995</v>
      </c>
      <c r="AU98">
        <v>6301</v>
      </c>
      <c r="AV98">
        <v>51899</v>
      </c>
      <c r="AW98" t="s">
        <v>224</v>
      </c>
    </row>
    <row r="99" spans="1:49">
      <c r="A99" t="s">
        <v>629</v>
      </c>
      <c r="B99">
        <v>88.94</v>
      </c>
      <c r="C99">
        <v>5078</v>
      </c>
      <c r="D99">
        <v>51590</v>
      </c>
      <c r="E99" t="s">
        <v>580</v>
      </c>
      <c r="F99">
        <v>79.17</v>
      </c>
      <c r="G99">
        <v>5225</v>
      </c>
      <c r="H99">
        <v>50801</v>
      </c>
      <c r="I99" t="s">
        <v>282</v>
      </c>
      <c r="J99" t="s">
        <v>175</v>
      </c>
      <c r="K99" t="s">
        <v>175</v>
      </c>
      <c r="L99" t="s">
        <v>175</v>
      </c>
      <c r="M99" t="s">
        <v>175</v>
      </c>
      <c r="N99">
        <v>76.16</v>
      </c>
      <c r="O99">
        <v>4486</v>
      </c>
      <c r="P99">
        <v>42042</v>
      </c>
      <c r="Q99" t="s">
        <v>537</v>
      </c>
      <c r="R99">
        <v>73.849999999999994</v>
      </c>
      <c r="S99">
        <v>4921</v>
      </c>
      <c r="T99">
        <v>38882</v>
      </c>
      <c r="U99" t="s">
        <v>630</v>
      </c>
      <c r="V99" t="s">
        <v>175</v>
      </c>
      <c r="W99" t="s">
        <v>175</v>
      </c>
      <c r="X99" t="s">
        <v>175</v>
      </c>
      <c r="Y99" t="s">
        <v>175</v>
      </c>
      <c r="Z99" t="s">
        <v>175</v>
      </c>
      <c r="AA99" t="s">
        <v>175</v>
      </c>
      <c r="AB99" t="s">
        <v>175</v>
      </c>
      <c r="AC99" t="s">
        <v>175</v>
      </c>
      <c r="AD99" t="s">
        <v>175</v>
      </c>
      <c r="AE99" t="s">
        <v>175</v>
      </c>
      <c r="AF99" t="s">
        <v>175</v>
      </c>
      <c r="AG99" t="s">
        <v>175</v>
      </c>
      <c r="AH99" t="s">
        <v>175</v>
      </c>
      <c r="AI99" t="s">
        <v>175</v>
      </c>
      <c r="AJ99" t="s">
        <v>175</v>
      </c>
      <c r="AK99" t="s">
        <v>175</v>
      </c>
      <c r="AL99" t="s">
        <v>175</v>
      </c>
      <c r="AM99" t="s">
        <v>175</v>
      </c>
      <c r="AN99" t="s">
        <v>175</v>
      </c>
      <c r="AO99" t="s">
        <v>175</v>
      </c>
      <c r="AP99" t="s">
        <v>175</v>
      </c>
      <c r="AQ99" t="s">
        <v>175</v>
      </c>
      <c r="AR99" t="s">
        <v>175</v>
      </c>
      <c r="AS99" t="s">
        <v>175</v>
      </c>
      <c r="AT99" t="s">
        <v>175</v>
      </c>
      <c r="AU99" t="s">
        <v>175</v>
      </c>
      <c r="AV99" t="s">
        <v>175</v>
      </c>
      <c r="AW99" t="s">
        <v>175</v>
      </c>
    </row>
    <row r="100" spans="1:49">
      <c r="A100" t="s">
        <v>631</v>
      </c>
      <c r="B100">
        <v>96.09</v>
      </c>
      <c r="C100">
        <v>5328</v>
      </c>
      <c r="D100">
        <v>34373</v>
      </c>
      <c r="E100" t="s">
        <v>632</v>
      </c>
      <c r="F100">
        <v>95.94</v>
      </c>
      <c r="G100">
        <v>5743</v>
      </c>
      <c r="H100">
        <v>32812</v>
      </c>
      <c r="I100" t="s">
        <v>633</v>
      </c>
      <c r="J100">
        <v>80.069999999999993</v>
      </c>
      <c r="K100">
        <v>4244</v>
      </c>
      <c r="L100">
        <v>32793</v>
      </c>
      <c r="M100" t="s">
        <v>634</v>
      </c>
      <c r="N100">
        <v>76.64</v>
      </c>
      <c r="O100">
        <v>4137</v>
      </c>
      <c r="P100">
        <v>32459</v>
      </c>
      <c r="Q100" t="s">
        <v>562</v>
      </c>
      <c r="R100">
        <v>80.03</v>
      </c>
      <c r="S100">
        <v>4416</v>
      </c>
      <c r="T100">
        <v>32069</v>
      </c>
      <c r="U100" t="s">
        <v>635</v>
      </c>
      <c r="V100">
        <v>76.099999999999994</v>
      </c>
      <c r="W100">
        <v>4463</v>
      </c>
      <c r="X100">
        <v>31909</v>
      </c>
      <c r="Y100" t="s">
        <v>636</v>
      </c>
      <c r="Z100">
        <v>76.900000000000006</v>
      </c>
      <c r="AA100">
        <v>4203</v>
      </c>
      <c r="AB100">
        <v>31832</v>
      </c>
      <c r="AC100" t="s">
        <v>637</v>
      </c>
      <c r="AD100">
        <v>77.02</v>
      </c>
      <c r="AE100">
        <v>4521</v>
      </c>
      <c r="AF100">
        <v>31919</v>
      </c>
      <c r="AG100" t="s">
        <v>563</v>
      </c>
      <c r="AH100">
        <v>81.650000000000006</v>
      </c>
      <c r="AI100">
        <v>4743</v>
      </c>
      <c r="AJ100">
        <v>32511</v>
      </c>
      <c r="AK100" t="s">
        <v>638</v>
      </c>
      <c r="AL100">
        <v>81.06</v>
      </c>
      <c r="AM100">
        <v>4625</v>
      </c>
      <c r="AN100">
        <v>33560</v>
      </c>
      <c r="AO100" t="s">
        <v>563</v>
      </c>
      <c r="AP100">
        <v>80.930000000000007</v>
      </c>
      <c r="AQ100">
        <v>4513</v>
      </c>
      <c r="AR100">
        <v>33844</v>
      </c>
      <c r="AS100" t="s">
        <v>639</v>
      </c>
      <c r="AT100">
        <v>80.069999999999993</v>
      </c>
      <c r="AU100">
        <v>4607</v>
      </c>
      <c r="AV100">
        <v>33777</v>
      </c>
      <c r="AW100" t="s">
        <v>640</v>
      </c>
    </row>
    <row r="101" spans="1:49">
      <c r="A101" t="s">
        <v>641</v>
      </c>
      <c r="B101">
        <v>99.78</v>
      </c>
      <c r="C101">
        <v>6414</v>
      </c>
      <c r="D101">
        <v>42849</v>
      </c>
      <c r="E101" t="s">
        <v>642</v>
      </c>
      <c r="F101">
        <v>98.03</v>
      </c>
      <c r="G101">
        <v>6483</v>
      </c>
      <c r="H101">
        <v>42699</v>
      </c>
      <c r="I101" t="s">
        <v>643</v>
      </c>
      <c r="J101">
        <v>79.87</v>
      </c>
      <c r="K101">
        <v>4540</v>
      </c>
      <c r="L101">
        <v>42470</v>
      </c>
      <c r="M101" t="s">
        <v>644</v>
      </c>
      <c r="N101">
        <v>79.680000000000007</v>
      </c>
      <c r="O101">
        <v>4671</v>
      </c>
      <c r="P101">
        <v>42051</v>
      </c>
      <c r="Q101" t="s">
        <v>645</v>
      </c>
      <c r="R101">
        <v>77.77</v>
      </c>
      <c r="S101">
        <v>4749</v>
      </c>
      <c r="T101">
        <v>40975</v>
      </c>
      <c r="U101" t="s">
        <v>630</v>
      </c>
      <c r="V101">
        <v>78.790000000000006</v>
      </c>
      <c r="W101">
        <v>4881</v>
      </c>
      <c r="X101">
        <v>40569</v>
      </c>
      <c r="Y101" t="s">
        <v>646</v>
      </c>
      <c r="Z101">
        <v>76.55</v>
      </c>
      <c r="AA101">
        <v>5125</v>
      </c>
      <c r="AB101">
        <v>42472</v>
      </c>
      <c r="AC101" t="s">
        <v>647</v>
      </c>
      <c r="AD101">
        <v>77.55</v>
      </c>
      <c r="AE101">
        <v>5187</v>
      </c>
      <c r="AF101">
        <v>42051</v>
      </c>
      <c r="AG101" t="s">
        <v>648</v>
      </c>
      <c r="AH101">
        <v>81.87</v>
      </c>
      <c r="AI101">
        <v>5267</v>
      </c>
      <c r="AJ101">
        <v>40027</v>
      </c>
      <c r="AK101" t="s">
        <v>649</v>
      </c>
      <c r="AL101">
        <v>79.11</v>
      </c>
      <c r="AM101">
        <v>5689</v>
      </c>
      <c r="AN101">
        <v>57001</v>
      </c>
      <c r="AO101" t="s">
        <v>364</v>
      </c>
      <c r="AP101">
        <v>82.14</v>
      </c>
      <c r="AQ101">
        <v>5263</v>
      </c>
      <c r="AR101">
        <v>55462</v>
      </c>
      <c r="AS101" t="s">
        <v>490</v>
      </c>
      <c r="AT101">
        <v>81.459999999999994</v>
      </c>
      <c r="AU101">
        <v>4972</v>
      </c>
      <c r="AV101">
        <v>57470</v>
      </c>
      <c r="AW101" t="s">
        <v>335</v>
      </c>
    </row>
    <row r="102" spans="1:49">
      <c r="A102" t="s">
        <v>650</v>
      </c>
      <c r="B102">
        <v>101.85</v>
      </c>
      <c r="C102">
        <v>9597</v>
      </c>
      <c r="D102">
        <v>75281</v>
      </c>
      <c r="E102" t="s">
        <v>447</v>
      </c>
      <c r="F102">
        <v>96.69</v>
      </c>
      <c r="G102">
        <v>8520</v>
      </c>
      <c r="H102">
        <v>72996</v>
      </c>
      <c r="I102" t="s">
        <v>313</v>
      </c>
      <c r="J102">
        <v>94.22</v>
      </c>
      <c r="K102">
        <v>8076</v>
      </c>
      <c r="L102">
        <v>74079</v>
      </c>
      <c r="M102" t="s">
        <v>178</v>
      </c>
      <c r="N102">
        <v>88.88</v>
      </c>
      <c r="O102">
        <v>8204</v>
      </c>
      <c r="P102">
        <v>72231</v>
      </c>
      <c r="Q102" t="s">
        <v>268</v>
      </c>
      <c r="R102">
        <v>92.69</v>
      </c>
      <c r="S102">
        <v>8329</v>
      </c>
      <c r="T102">
        <v>67284</v>
      </c>
      <c r="U102" t="s">
        <v>174</v>
      </c>
      <c r="V102">
        <v>90.36</v>
      </c>
      <c r="W102">
        <v>8122</v>
      </c>
      <c r="X102">
        <v>65231</v>
      </c>
      <c r="Y102" t="s">
        <v>227</v>
      </c>
      <c r="Z102">
        <v>69.78</v>
      </c>
      <c r="AA102">
        <v>6579</v>
      </c>
      <c r="AB102">
        <v>65489</v>
      </c>
      <c r="AC102" t="s">
        <v>598</v>
      </c>
      <c r="AD102">
        <v>88.93</v>
      </c>
      <c r="AE102">
        <v>7831</v>
      </c>
      <c r="AF102">
        <v>64817</v>
      </c>
      <c r="AG102" t="s">
        <v>203</v>
      </c>
      <c r="AH102">
        <v>80.099999999999994</v>
      </c>
      <c r="AI102">
        <v>7014</v>
      </c>
      <c r="AJ102">
        <v>64329</v>
      </c>
      <c r="AK102" t="s">
        <v>651</v>
      </c>
      <c r="AL102">
        <v>81.67</v>
      </c>
      <c r="AM102">
        <v>7622</v>
      </c>
      <c r="AN102">
        <v>65567</v>
      </c>
      <c r="AO102" t="s">
        <v>236</v>
      </c>
      <c r="AP102">
        <v>88.49</v>
      </c>
      <c r="AQ102">
        <v>7961</v>
      </c>
      <c r="AR102">
        <v>65531</v>
      </c>
      <c r="AS102" t="s">
        <v>333</v>
      </c>
      <c r="AT102">
        <v>86.4</v>
      </c>
      <c r="AU102">
        <v>7917</v>
      </c>
      <c r="AV102">
        <v>67534</v>
      </c>
      <c r="AW102" t="s">
        <v>329</v>
      </c>
    </row>
  </sheetData>
  <mergeCells count="13">
    <mergeCell ref="R1:U1"/>
    <mergeCell ref="A1:A2"/>
    <mergeCell ref="B1:E1"/>
    <mergeCell ref="F1:I1"/>
    <mergeCell ref="J1:M1"/>
    <mergeCell ref="N1:Q1"/>
    <mergeCell ref="AT1:AW1"/>
    <mergeCell ref="V1:Y1"/>
    <mergeCell ref="Z1:AC1"/>
    <mergeCell ref="AD1:AG1"/>
    <mergeCell ref="AH1:AK1"/>
    <mergeCell ref="AL1:AO1"/>
    <mergeCell ref="AP1:AS1"/>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45"/>
    <col min="5" max="8" width="9" style="5"/>
    <col min="9" max="9" width="17.125" style="5" customWidth="1"/>
    <col min="10" max="10" width="9.875" style="5" customWidth="1"/>
    <col min="11" max="16384" width="9" style="5"/>
  </cols>
  <sheetData>
    <row r="1" spans="1:10">
      <c r="A1" s="5" t="s">
        <v>72</v>
      </c>
      <c r="B1" s="5" t="s">
        <v>74</v>
      </c>
      <c r="C1" s="5" t="s">
        <v>77</v>
      </c>
      <c r="D1" s="45" t="s">
        <v>75</v>
      </c>
      <c r="E1" s="5" t="s">
        <v>76</v>
      </c>
      <c r="I1" s="46" t="s">
        <v>126</v>
      </c>
      <c r="J1" s="46" t="s">
        <v>127</v>
      </c>
    </row>
    <row r="2" spans="1:10">
      <c r="A2" s="5" t="s">
        <v>73</v>
      </c>
      <c r="B2" s="5" t="s">
        <v>101</v>
      </c>
      <c r="C2" s="5">
        <v>90.187249974879705</v>
      </c>
      <c r="D2" s="45">
        <v>2020</v>
      </c>
      <c r="E2" s="5" t="s">
        <v>84</v>
      </c>
      <c r="F2" s="5">
        <f>AVERAGE(C2:C14)</f>
        <v>77.486628421159693</v>
      </c>
      <c r="I2" s="47" t="str">
        <f>B2</f>
        <v>建材城东二里</v>
      </c>
      <c r="J2" s="48">
        <f>F2</f>
        <v>77.486628421159693</v>
      </c>
    </row>
    <row r="3" spans="1:10">
      <c r="A3" s="5" t="s">
        <v>73</v>
      </c>
      <c r="B3" s="5" t="s">
        <v>101</v>
      </c>
      <c r="C3" s="5">
        <v>68.657085858160301</v>
      </c>
      <c r="D3" s="45">
        <v>2020</v>
      </c>
      <c r="E3" s="5" t="s">
        <v>85</v>
      </c>
      <c r="I3" s="47" t="str">
        <f>B15</f>
        <v>建材城东一里</v>
      </c>
      <c r="J3" s="48">
        <f>F15</f>
        <v>82.848205762815937</v>
      </c>
    </row>
    <row r="4" spans="1:10">
      <c r="A4" s="5" t="s">
        <v>73</v>
      </c>
      <c r="B4" s="5" t="s">
        <v>101</v>
      </c>
      <c r="C4" s="5">
        <v>80.342700458519204</v>
      </c>
      <c r="D4" s="45">
        <v>2020</v>
      </c>
      <c r="E4" s="5" t="s">
        <v>86</v>
      </c>
      <c r="I4" s="47" t="str">
        <f>B28</f>
        <v>润生园</v>
      </c>
      <c r="J4" s="48">
        <f>F28</f>
        <v>72.746440885651452</v>
      </c>
    </row>
    <row r="5" spans="1:10">
      <c r="A5" s="5" t="s">
        <v>73</v>
      </c>
      <c r="B5" s="5" t="s">
        <v>101</v>
      </c>
      <c r="C5" s="5">
        <v>79.188708116492805</v>
      </c>
      <c r="D5" s="45">
        <v>2020</v>
      </c>
      <c r="E5" s="5" t="s">
        <v>87</v>
      </c>
      <c r="I5" s="47" t="str">
        <f>B40</f>
        <v>知本时代</v>
      </c>
      <c r="J5" s="48">
        <f>F40</f>
        <v>83.369516564934031</v>
      </c>
    </row>
    <row r="6" spans="1:10">
      <c r="A6" s="5" t="s">
        <v>73</v>
      </c>
      <c r="B6" s="5" t="s">
        <v>101</v>
      </c>
      <c r="C6" s="5">
        <v>77.858660758692395</v>
      </c>
      <c r="D6" s="45">
        <v>2020</v>
      </c>
      <c r="E6" s="5" t="s">
        <v>78</v>
      </c>
      <c r="I6" s="47" t="str">
        <f>B52</f>
        <v>华鸿家园</v>
      </c>
      <c r="J6" s="48">
        <f>F52</f>
        <v>61.390186866949456</v>
      </c>
    </row>
    <row r="7" spans="1:10">
      <c r="A7" s="5" t="s">
        <v>73</v>
      </c>
      <c r="B7" s="5" t="s">
        <v>101</v>
      </c>
      <c r="C7" s="5">
        <v>94.755863016256299</v>
      </c>
      <c r="D7" s="45">
        <v>2020</v>
      </c>
      <c r="E7" s="5" t="s">
        <v>79</v>
      </c>
      <c r="I7" s="47" t="str">
        <f>B61</f>
        <v>领秀新硅谷1号院</v>
      </c>
      <c r="J7" s="48">
        <f>F61</f>
        <v>98.561977367321205</v>
      </c>
    </row>
    <row r="8" spans="1:10">
      <c r="A8" s="5" t="s">
        <v>73</v>
      </c>
      <c r="B8" s="5" t="s">
        <v>101</v>
      </c>
      <c r="C8" s="5">
        <v>76.339797084083401</v>
      </c>
      <c r="D8" s="45">
        <v>2020</v>
      </c>
      <c r="E8" s="5" t="s">
        <v>80</v>
      </c>
      <c r="I8" s="47" t="str">
        <f>B74</f>
        <v>领秀新硅谷2号院</v>
      </c>
      <c r="J8" s="48">
        <f>F74</f>
        <v>92.532428307434884</v>
      </c>
    </row>
    <row r="9" spans="1:10">
      <c r="A9" s="5" t="s">
        <v>73</v>
      </c>
      <c r="B9" s="5" t="s">
        <v>101</v>
      </c>
      <c r="C9" s="5">
        <v>69.646475672537406</v>
      </c>
      <c r="D9" s="45">
        <v>2021</v>
      </c>
      <c r="E9" s="5" t="s">
        <v>81</v>
      </c>
      <c r="F9" s="621"/>
      <c r="I9" s="49" t="str">
        <f>B86</f>
        <v>智学苑</v>
      </c>
      <c r="J9" s="50">
        <f>F86</f>
        <v>90.085120589694199</v>
      </c>
    </row>
    <row r="10" spans="1:10">
      <c r="A10" s="5" t="s">
        <v>73</v>
      </c>
      <c r="B10" s="5" t="s">
        <v>101</v>
      </c>
      <c r="C10" s="5">
        <v>66.192390968140998</v>
      </c>
      <c r="D10" s="45">
        <v>2021</v>
      </c>
      <c r="E10" s="5" t="s">
        <v>89</v>
      </c>
      <c r="F10" s="621"/>
      <c r="I10" s="49" t="str">
        <f>B99</f>
        <v>铭科苑</v>
      </c>
      <c r="J10" s="50">
        <f>F99</f>
        <v>100.79276041359708</v>
      </c>
    </row>
    <row r="11" spans="1:10">
      <c r="A11" s="5" t="s">
        <v>73</v>
      </c>
      <c r="B11" s="5" t="s">
        <v>101</v>
      </c>
      <c r="C11" s="5">
        <v>65.194491149605895</v>
      </c>
      <c r="D11" s="45">
        <v>2021</v>
      </c>
      <c r="E11" s="5" t="s">
        <v>88</v>
      </c>
      <c r="F11" s="621"/>
      <c r="I11" s="47" t="str">
        <f>B113</f>
        <v>当代城市家园</v>
      </c>
      <c r="J11" s="48">
        <f>F113</f>
        <v>103.2018076170814</v>
      </c>
    </row>
    <row r="12" spans="1:10">
      <c r="A12" s="5" t="s">
        <v>73</v>
      </c>
      <c r="B12" s="5" t="s">
        <v>101</v>
      </c>
      <c r="C12" s="5">
        <v>78.069319863910806</v>
      </c>
      <c r="D12" s="45">
        <v>2021</v>
      </c>
      <c r="E12" s="5" t="s">
        <v>82</v>
      </c>
      <c r="F12" s="621"/>
      <c r="I12" s="47" t="str">
        <f>B127</f>
        <v>安宁佳园</v>
      </c>
      <c r="J12" s="48">
        <f>F127</f>
        <v>111.08854325929553</v>
      </c>
    </row>
    <row r="13" spans="1:10">
      <c r="A13" s="5" t="s">
        <v>73</v>
      </c>
      <c r="B13" s="5" t="s">
        <v>101</v>
      </c>
      <c r="C13" s="5">
        <v>77.237474528590198</v>
      </c>
      <c r="D13" s="45">
        <v>2021</v>
      </c>
      <c r="E13" s="5" t="s">
        <v>83</v>
      </c>
      <c r="F13" s="621"/>
      <c r="I13" s="47" t="str">
        <f>B141</f>
        <v>上林溪</v>
      </c>
      <c r="J13" s="48">
        <f>F141</f>
        <v>94.745991627252906</v>
      </c>
    </row>
    <row r="14" spans="1:10">
      <c r="A14" s="5" t="s">
        <v>73</v>
      </c>
      <c r="B14" s="5" t="s">
        <v>101</v>
      </c>
      <c r="C14" s="5">
        <v>83.655952025206602</v>
      </c>
      <c r="D14" s="45">
        <v>2021</v>
      </c>
      <c r="E14" s="5" t="s">
        <v>84</v>
      </c>
      <c r="F14" s="621"/>
      <c r="I14" s="51" t="str">
        <f>B156</f>
        <v>博雅德园</v>
      </c>
      <c r="J14" s="52">
        <f>F156</f>
        <v>86.127581369295754</v>
      </c>
    </row>
    <row r="15" spans="1:10">
      <c r="A15" s="5" t="s">
        <v>73</v>
      </c>
      <c r="B15" s="5" t="s">
        <v>102</v>
      </c>
      <c r="C15" s="5">
        <v>87.597853073288903</v>
      </c>
      <c r="D15" s="45">
        <v>2020</v>
      </c>
      <c r="E15" s="5" t="s">
        <v>84</v>
      </c>
      <c r="F15" s="5">
        <f>AVERAGE(C15:C27)</f>
        <v>82.848205762815937</v>
      </c>
      <c r="I15" s="47" t="str">
        <f>B168</f>
        <v>金隅美和园</v>
      </c>
      <c r="J15" s="48">
        <f>F168</f>
        <v>94.318204118784593</v>
      </c>
    </row>
    <row r="16" spans="1:10">
      <c r="A16" s="5" t="s">
        <v>73</v>
      </c>
      <c r="B16" s="5" t="s">
        <v>102</v>
      </c>
      <c r="C16" s="5">
        <v>83.126119622469901</v>
      </c>
      <c r="D16" s="45">
        <v>2020</v>
      </c>
      <c r="E16" s="5" t="s">
        <v>85</v>
      </c>
      <c r="I16" s="49" t="str">
        <f>B182</f>
        <v>怡美家园</v>
      </c>
      <c r="J16" s="50">
        <f>F182</f>
        <v>83.923520499946392</v>
      </c>
    </row>
    <row r="17" spans="1:10">
      <c r="A17" s="5" t="s">
        <v>73</v>
      </c>
      <c r="B17" s="5" t="s">
        <v>102</v>
      </c>
      <c r="C17" s="5">
        <v>86.237809981850901</v>
      </c>
      <c r="D17" s="45">
        <v>2020</v>
      </c>
      <c r="E17" s="5" t="s">
        <v>86</v>
      </c>
      <c r="I17" s="47" t="str">
        <f>B195</f>
        <v>清上园</v>
      </c>
      <c r="J17" s="48">
        <f>F195</f>
        <v>86.358151629673884</v>
      </c>
    </row>
    <row r="18" spans="1:10">
      <c r="A18" s="5" t="s">
        <v>73</v>
      </c>
      <c r="B18" s="5" t="s">
        <v>102</v>
      </c>
      <c r="C18" s="5">
        <v>85.962850252791</v>
      </c>
      <c r="D18" s="45">
        <v>2020</v>
      </c>
      <c r="E18" s="5" t="s">
        <v>87</v>
      </c>
      <c r="I18" s="47" t="str">
        <f>B208</f>
        <v>橡树湾</v>
      </c>
      <c r="J18" s="48">
        <f>F208</f>
        <v>107.29278511265757</v>
      </c>
    </row>
    <row r="19" spans="1:10">
      <c r="A19" s="5" t="s">
        <v>73</v>
      </c>
      <c r="B19" s="5" t="s">
        <v>102</v>
      </c>
      <c r="C19" s="5">
        <v>75.420711524819794</v>
      </c>
      <c r="D19" s="45">
        <v>2020</v>
      </c>
      <c r="E19" s="5" t="s">
        <v>78</v>
      </c>
      <c r="I19" s="47" t="str">
        <f>B222</f>
        <v>上地佳园</v>
      </c>
      <c r="J19" s="48">
        <f>F222</f>
        <v>93.515496657248534</v>
      </c>
    </row>
    <row r="20" spans="1:10">
      <c r="A20" s="5" t="s">
        <v>73</v>
      </c>
      <c r="B20" s="5" t="s">
        <v>102</v>
      </c>
      <c r="C20" s="5">
        <v>78.588110993716199</v>
      </c>
      <c r="D20" s="45">
        <v>2020</v>
      </c>
      <c r="E20" s="5" t="s">
        <v>79</v>
      </c>
      <c r="I20" s="47" t="str">
        <f>B235</f>
        <v>上地东里</v>
      </c>
      <c r="J20" s="48">
        <f>F235</f>
        <v>113.29551564059356</v>
      </c>
    </row>
    <row r="21" spans="1:10">
      <c r="A21" s="5" t="s">
        <v>73</v>
      </c>
      <c r="B21" s="5" t="s">
        <v>102</v>
      </c>
      <c r="C21" s="5">
        <v>83.213404159158401</v>
      </c>
      <c r="D21" s="45">
        <v>2020</v>
      </c>
      <c r="E21" s="5" t="s">
        <v>80</v>
      </c>
      <c r="I21" s="47" t="str">
        <f>B249</f>
        <v>燕清源</v>
      </c>
      <c r="J21" s="48">
        <f>F249</f>
        <v>91.6657393150264</v>
      </c>
    </row>
    <row r="22" spans="1:10">
      <c r="A22" s="5" t="s">
        <v>73</v>
      </c>
      <c r="B22" s="5" t="s">
        <v>102</v>
      </c>
      <c r="C22" s="5">
        <v>78.320280716339695</v>
      </c>
      <c r="D22" s="45">
        <v>2021</v>
      </c>
      <c r="E22" s="5" t="s">
        <v>81</v>
      </c>
      <c r="I22" s="47" t="str">
        <f>B262</f>
        <v>国瑞熙墅</v>
      </c>
      <c r="J22" s="48">
        <f>F262</f>
        <v>46.244445816816402</v>
      </c>
    </row>
    <row r="23" spans="1:10">
      <c r="A23" s="5" t="s">
        <v>73</v>
      </c>
      <c r="B23" s="5" t="s">
        <v>102</v>
      </c>
      <c r="C23" s="5">
        <v>93.677375147200394</v>
      </c>
      <c r="D23" s="45">
        <v>2021</v>
      </c>
      <c r="E23" s="5" t="s">
        <v>89</v>
      </c>
      <c r="I23" s="47" t="str">
        <f>B276</f>
        <v>金色漫香苑</v>
      </c>
      <c r="J23" s="48">
        <f>F276</f>
        <v>51.411855623958793</v>
      </c>
    </row>
    <row r="24" spans="1:10">
      <c r="A24" s="5" t="s">
        <v>73</v>
      </c>
      <c r="B24" s="5" t="s">
        <v>102</v>
      </c>
      <c r="C24" s="5">
        <v>78.894041431840805</v>
      </c>
      <c r="D24" s="45">
        <v>2021</v>
      </c>
      <c r="E24" s="5" t="s">
        <v>88</v>
      </c>
      <c r="I24" s="47" t="str">
        <f>B289</f>
        <v>望都新地</v>
      </c>
      <c r="J24" s="48">
        <f>F289</f>
        <v>45.771046188130342</v>
      </c>
    </row>
    <row r="25" spans="1:10">
      <c r="A25" s="5" t="s">
        <v>73</v>
      </c>
      <c r="B25" s="5" t="s">
        <v>102</v>
      </c>
      <c r="C25" s="5">
        <v>76.3392137535442</v>
      </c>
      <c r="D25" s="45">
        <v>2021</v>
      </c>
      <c r="E25" s="5" t="s">
        <v>82</v>
      </c>
      <c r="I25" s="47" t="str">
        <f>B302</f>
        <v>名佳花园四区</v>
      </c>
      <c r="J25" s="48">
        <f>F302</f>
        <v>52.674245626984252</v>
      </c>
    </row>
    <row r="26" spans="1:10">
      <c r="A26" s="5" t="s">
        <v>73</v>
      </c>
      <c r="B26" s="5" t="s">
        <v>102</v>
      </c>
      <c r="C26" s="5">
        <v>78.701242350928695</v>
      </c>
      <c r="D26" s="45">
        <v>2021</v>
      </c>
      <c r="E26" s="5" t="s">
        <v>83</v>
      </c>
    </row>
    <row r="27" spans="1:10">
      <c r="A27" s="5" t="s">
        <v>73</v>
      </c>
      <c r="B27" s="5" t="s">
        <v>102</v>
      </c>
      <c r="C27" s="5">
        <v>90.947661908658304</v>
      </c>
      <c r="D27" s="45">
        <v>2021</v>
      </c>
      <c r="E27" s="5" t="s">
        <v>84</v>
      </c>
    </row>
    <row r="28" spans="1:10">
      <c r="A28" s="5" t="s">
        <v>73</v>
      </c>
      <c r="B28" s="5" t="s">
        <v>103</v>
      </c>
      <c r="C28" s="5">
        <v>68.098292138070093</v>
      </c>
      <c r="D28" s="45">
        <v>2020</v>
      </c>
      <c r="E28" s="5" t="s">
        <v>84</v>
      </c>
      <c r="F28" s="5">
        <f>AVERAGE(C28:C39)</f>
        <v>72.746440885651452</v>
      </c>
    </row>
    <row r="29" spans="1:10">
      <c r="A29" s="5" t="s">
        <v>73</v>
      </c>
      <c r="B29" s="5" t="s">
        <v>103</v>
      </c>
      <c r="C29" s="5">
        <v>74.970406418519005</v>
      </c>
      <c r="D29" s="45">
        <v>2020</v>
      </c>
      <c r="E29" s="5" t="s">
        <v>85</v>
      </c>
    </row>
    <row r="30" spans="1:10">
      <c r="A30" s="5" t="s">
        <v>73</v>
      </c>
      <c r="B30" s="5" t="s">
        <v>103</v>
      </c>
      <c r="C30" s="5">
        <v>84.434654919236394</v>
      </c>
      <c r="D30" s="45">
        <v>2020</v>
      </c>
      <c r="E30" s="5" t="s">
        <v>86</v>
      </c>
    </row>
    <row r="31" spans="1:10">
      <c r="A31" s="5" t="s">
        <v>73</v>
      </c>
      <c r="B31" s="5" t="s">
        <v>103</v>
      </c>
      <c r="C31" s="5">
        <v>66.588568962328097</v>
      </c>
      <c r="D31" s="45">
        <v>2020</v>
      </c>
      <c r="E31" s="5" t="s">
        <v>87</v>
      </c>
    </row>
    <row r="32" spans="1:10">
      <c r="A32" s="5" t="s">
        <v>73</v>
      </c>
      <c r="B32" s="5" t="s">
        <v>103</v>
      </c>
      <c r="C32" s="5">
        <v>86.572438162544103</v>
      </c>
      <c r="D32" s="45">
        <v>2020</v>
      </c>
      <c r="E32" s="5" t="s">
        <v>79</v>
      </c>
    </row>
    <row r="33" spans="1:6">
      <c r="A33" s="5" t="s">
        <v>73</v>
      </c>
      <c r="B33" s="5" t="s">
        <v>103</v>
      </c>
      <c r="C33" s="5">
        <v>77.387686378198097</v>
      </c>
      <c r="D33" s="45">
        <v>2020</v>
      </c>
      <c r="E33" s="5" t="s">
        <v>80</v>
      </c>
    </row>
    <row r="34" spans="1:6">
      <c r="A34" s="5" t="s">
        <v>73</v>
      </c>
      <c r="B34" s="5" t="s">
        <v>103</v>
      </c>
      <c r="C34" s="5">
        <v>62.959076600209798</v>
      </c>
      <c r="D34" s="45">
        <v>2021</v>
      </c>
      <c r="E34" s="5" t="s">
        <v>81</v>
      </c>
    </row>
    <row r="35" spans="1:6">
      <c r="A35" s="5" t="s">
        <v>73</v>
      </c>
      <c r="B35" s="5" t="s">
        <v>103</v>
      </c>
      <c r="C35" s="5">
        <v>65.465187923598194</v>
      </c>
      <c r="D35" s="45">
        <v>2021</v>
      </c>
      <c r="E35" s="5" t="s">
        <v>89</v>
      </c>
    </row>
    <row r="36" spans="1:6">
      <c r="A36" s="5" t="s">
        <v>73</v>
      </c>
      <c r="B36" s="5" t="s">
        <v>103</v>
      </c>
      <c r="C36" s="5">
        <v>73.275862068965495</v>
      </c>
      <c r="D36" s="45">
        <v>2021</v>
      </c>
      <c r="E36" s="5" t="s">
        <v>88</v>
      </c>
    </row>
    <row r="37" spans="1:6">
      <c r="A37" s="5" t="s">
        <v>73</v>
      </c>
      <c r="B37" s="5" t="s">
        <v>103</v>
      </c>
      <c r="C37" s="5">
        <v>70.801210110276102</v>
      </c>
      <c r="D37" s="45">
        <v>2021</v>
      </c>
      <c r="E37" s="5" t="s">
        <v>82</v>
      </c>
    </row>
    <row r="38" spans="1:6">
      <c r="A38" s="5" t="s">
        <v>73</v>
      </c>
      <c r="B38" s="5" t="s">
        <v>103</v>
      </c>
      <c r="C38" s="5">
        <v>71.404453095517098</v>
      </c>
      <c r="D38" s="45">
        <v>2021</v>
      </c>
      <c r="E38" s="5" t="s">
        <v>83</v>
      </c>
    </row>
    <row r="39" spans="1:6">
      <c r="A39" s="5" t="s">
        <v>73</v>
      </c>
      <c r="B39" s="5" t="s">
        <v>103</v>
      </c>
      <c r="C39" s="5">
        <v>70.999453850354996</v>
      </c>
      <c r="D39" s="45">
        <v>2021</v>
      </c>
      <c r="E39" s="5" t="s">
        <v>84</v>
      </c>
    </row>
    <row r="40" spans="1:6">
      <c r="A40" s="5" t="s">
        <v>73</v>
      </c>
      <c r="B40" s="5" t="s">
        <v>104</v>
      </c>
      <c r="C40" s="5">
        <v>85.995181763583005</v>
      </c>
      <c r="D40" s="45">
        <v>2020</v>
      </c>
      <c r="E40" s="5" t="s">
        <v>84</v>
      </c>
      <c r="F40" s="5">
        <f>AVERAGE(C40:C51)</f>
        <v>83.369516564934031</v>
      </c>
    </row>
    <row r="41" spans="1:6">
      <c r="A41" s="5" t="s">
        <v>73</v>
      </c>
      <c r="B41" s="5" t="s">
        <v>104</v>
      </c>
      <c r="C41" s="5">
        <v>82.5839281752326</v>
      </c>
      <c r="D41" s="45">
        <v>2020</v>
      </c>
      <c r="E41" s="5" t="s">
        <v>85</v>
      </c>
    </row>
    <row r="42" spans="1:6">
      <c r="A42" s="5" t="s">
        <v>73</v>
      </c>
      <c r="B42" s="5" t="s">
        <v>104</v>
      </c>
      <c r="C42" s="5">
        <v>85.423539708992195</v>
      </c>
      <c r="D42" s="45">
        <v>2020</v>
      </c>
      <c r="E42" s="5" t="s">
        <v>86</v>
      </c>
    </row>
    <row r="43" spans="1:6">
      <c r="A43" s="5" t="s">
        <v>73</v>
      </c>
      <c r="B43" s="5" t="s">
        <v>104</v>
      </c>
      <c r="C43" s="5">
        <v>82.808550488599295</v>
      </c>
      <c r="D43" s="45">
        <v>2020</v>
      </c>
      <c r="E43" s="5" t="s">
        <v>87</v>
      </c>
    </row>
    <row r="44" spans="1:6">
      <c r="A44" s="5" t="s">
        <v>73</v>
      </c>
      <c r="B44" s="5" t="s">
        <v>104</v>
      </c>
      <c r="C44" s="5">
        <v>92.465396834511395</v>
      </c>
      <c r="D44" s="45">
        <v>2020</v>
      </c>
      <c r="E44" s="5" t="s">
        <v>78</v>
      </c>
    </row>
    <row r="45" spans="1:6">
      <c r="A45" s="5" t="s">
        <v>73</v>
      </c>
      <c r="B45" s="5" t="s">
        <v>104</v>
      </c>
      <c r="C45" s="5">
        <v>66.096987283217899</v>
      </c>
      <c r="D45" s="45">
        <v>2020</v>
      </c>
      <c r="E45" s="5" t="s">
        <v>79</v>
      </c>
    </row>
    <row r="46" spans="1:6">
      <c r="A46" s="5" t="s">
        <v>73</v>
      </c>
      <c r="B46" s="5" t="s">
        <v>104</v>
      </c>
      <c r="C46" s="5">
        <v>79.274113968402702</v>
      </c>
      <c r="D46" s="45">
        <v>2020</v>
      </c>
      <c r="E46" s="5" t="s">
        <v>80</v>
      </c>
    </row>
    <row r="47" spans="1:6">
      <c r="A47" s="5" t="s">
        <v>73</v>
      </c>
      <c r="B47" s="5" t="s">
        <v>104</v>
      </c>
      <c r="C47" s="5">
        <v>77.926289216759002</v>
      </c>
      <c r="D47" s="45">
        <v>2021</v>
      </c>
      <c r="E47" s="5" t="s">
        <v>81</v>
      </c>
    </row>
    <row r="48" spans="1:6">
      <c r="A48" s="5" t="s">
        <v>73</v>
      </c>
      <c r="B48" s="5" t="s">
        <v>104</v>
      </c>
      <c r="C48" s="5">
        <v>117.67274315031101</v>
      </c>
      <c r="D48" s="45">
        <v>2021</v>
      </c>
      <c r="E48" s="5" t="s">
        <v>89</v>
      </c>
    </row>
    <row r="49" spans="1:6">
      <c r="A49" s="5" t="s">
        <v>73</v>
      </c>
      <c r="B49" s="5" t="s">
        <v>104</v>
      </c>
      <c r="C49" s="5">
        <v>81.854424822953604</v>
      </c>
      <c r="D49" s="45">
        <v>2021</v>
      </c>
      <c r="E49" s="5" t="s">
        <v>88</v>
      </c>
    </row>
    <row r="50" spans="1:6">
      <c r="A50" s="5" t="s">
        <v>73</v>
      </c>
      <c r="B50" s="5" t="s">
        <v>104</v>
      </c>
      <c r="C50" s="5">
        <v>70.842017626673993</v>
      </c>
      <c r="D50" s="45">
        <v>2021</v>
      </c>
      <c r="E50" s="5" t="s">
        <v>82</v>
      </c>
    </row>
    <row r="51" spans="1:6">
      <c r="A51" s="5" t="s">
        <v>73</v>
      </c>
      <c r="B51" s="5" t="s">
        <v>104</v>
      </c>
      <c r="C51" s="5">
        <v>77.491025739971604</v>
      </c>
      <c r="D51" s="45">
        <v>2021</v>
      </c>
      <c r="E51" s="5" t="s">
        <v>83</v>
      </c>
    </row>
    <row r="52" spans="1:6">
      <c r="A52" s="5" t="s">
        <v>73</v>
      </c>
      <c r="B52" s="5" t="s">
        <v>105</v>
      </c>
      <c r="C52" s="5">
        <v>62.8403851825652</v>
      </c>
      <c r="D52" s="45">
        <v>2020</v>
      </c>
      <c r="E52" s="5" t="s">
        <v>84</v>
      </c>
      <c r="F52" s="5">
        <f>AVERAGE(C52:C60)</f>
        <v>61.390186866949456</v>
      </c>
    </row>
    <row r="53" spans="1:6">
      <c r="A53" s="5" t="s">
        <v>73</v>
      </c>
      <c r="B53" s="5" t="s">
        <v>105</v>
      </c>
      <c r="C53" s="5">
        <v>64.340509774808197</v>
      </c>
      <c r="D53" s="45">
        <v>2020</v>
      </c>
      <c r="E53" s="5" t="s">
        <v>85</v>
      </c>
    </row>
    <row r="54" spans="1:6">
      <c r="A54" s="5" t="s">
        <v>73</v>
      </c>
      <c r="B54" s="5" t="s">
        <v>105</v>
      </c>
      <c r="C54" s="5">
        <v>65.485168426344899</v>
      </c>
      <c r="D54" s="45">
        <v>2020</v>
      </c>
      <c r="E54" s="5" t="s">
        <v>86</v>
      </c>
    </row>
    <row r="55" spans="1:6">
      <c r="A55" s="5" t="s">
        <v>73</v>
      </c>
      <c r="B55" s="5" t="s">
        <v>105</v>
      </c>
      <c r="C55" s="5">
        <v>65.035614741405993</v>
      </c>
      <c r="D55" s="45">
        <v>2020</v>
      </c>
      <c r="E55" s="5" t="s">
        <v>78</v>
      </c>
    </row>
    <row r="56" spans="1:6">
      <c r="A56" s="5" t="s">
        <v>73</v>
      </c>
      <c r="B56" s="5" t="s">
        <v>105</v>
      </c>
      <c r="C56" s="5">
        <v>56.636889131297004</v>
      </c>
      <c r="D56" s="45">
        <v>2021</v>
      </c>
      <c r="E56" s="5" t="s">
        <v>81</v>
      </c>
    </row>
    <row r="57" spans="1:6">
      <c r="A57" s="5" t="s">
        <v>73</v>
      </c>
      <c r="B57" s="5" t="s">
        <v>105</v>
      </c>
      <c r="C57" s="5">
        <v>64.790302354744298</v>
      </c>
      <c r="D57" s="45">
        <v>2021</v>
      </c>
      <c r="E57" s="5" t="s">
        <v>88</v>
      </c>
    </row>
    <row r="58" spans="1:6">
      <c r="A58" s="5" t="s">
        <v>73</v>
      </c>
      <c r="B58" s="5" t="s">
        <v>105</v>
      </c>
      <c r="C58" s="5">
        <v>61.752470098803897</v>
      </c>
      <c r="D58" s="45">
        <v>2021</v>
      </c>
      <c r="E58" s="5" t="s">
        <v>82</v>
      </c>
    </row>
    <row r="59" spans="1:6">
      <c r="A59" s="5" t="s">
        <v>73</v>
      </c>
      <c r="B59" s="5" t="s">
        <v>105</v>
      </c>
      <c r="C59" s="5">
        <v>63.672196474206203</v>
      </c>
      <c r="D59" s="45">
        <v>2021</v>
      </c>
      <c r="E59" s="5" t="s">
        <v>83</v>
      </c>
    </row>
    <row r="60" spans="1:6">
      <c r="A60" s="5" t="s">
        <v>73</v>
      </c>
      <c r="B60" s="5" t="s">
        <v>105</v>
      </c>
      <c r="C60" s="5">
        <v>47.9581456183694</v>
      </c>
      <c r="D60" s="45">
        <v>2021</v>
      </c>
      <c r="E60" s="5" t="s">
        <v>84</v>
      </c>
    </row>
    <row r="61" spans="1:6">
      <c r="A61" s="5" t="s">
        <v>73</v>
      </c>
      <c r="B61" s="5" t="s">
        <v>106</v>
      </c>
      <c r="C61" s="5">
        <v>89.469186401216007</v>
      </c>
      <c r="D61" s="45">
        <v>2020</v>
      </c>
      <c r="E61" s="5" t="s">
        <v>84</v>
      </c>
      <c r="F61" s="5">
        <f>AVERAGE(C61:C73)</f>
        <v>98.561977367321205</v>
      </c>
    </row>
    <row r="62" spans="1:6">
      <c r="A62" s="5" t="s">
        <v>73</v>
      </c>
      <c r="B62" s="5" t="s">
        <v>106</v>
      </c>
      <c r="C62" s="5">
        <v>89.529255089674606</v>
      </c>
      <c r="D62" s="45">
        <v>2020</v>
      </c>
      <c r="E62" s="5" t="s">
        <v>85</v>
      </c>
    </row>
    <row r="63" spans="1:6">
      <c r="A63" s="5" t="s">
        <v>73</v>
      </c>
      <c r="B63" s="5" t="s">
        <v>106</v>
      </c>
      <c r="C63" s="5">
        <v>97.396423729166401</v>
      </c>
      <c r="D63" s="45">
        <v>2020</v>
      </c>
      <c r="E63" s="5" t="s">
        <v>86</v>
      </c>
    </row>
    <row r="64" spans="1:6">
      <c r="A64" s="5" t="s">
        <v>73</v>
      </c>
      <c r="B64" s="5" t="s">
        <v>106</v>
      </c>
      <c r="C64" s="5">
        <v>96.461338178363206</v>
      </c>
      <c r="D64" s="45">
        <v>2020</v>
      </c>
      <c r="E64" s="5" t="s">
        <v>87</v>
      </c>
    </row>
    <row r="65" spans="1:6">
      <c r="A65" s="5" t="s">
        <v>73</v>
      </c>
      <c r="B65" s="5" t="s">
        <v>106</v>
      </c>
      <c r="C65" s="5">
        <v>97.716200696242197</v>
      </c>
      <c r="D65" s="45">
        <v>2020</v>
      </c>
      <c r="E65" s="5" t="s">
        <v>78</v>
      </c>
    </row>
    <row r="66" spans="1:6">
      <c r="A66" s="5" t="s">
        <v>73</v>
      </c>
      <c r="B66" s="5" t="s">
        <v>106</v>
      </c>
      <c r="C66" s="5">
        <v>102.27750035002499</v>
      </c>
      <c r="D66" s="45">
        <v>2020</v>
      </c>
      <c r="E66" s="5" t="s">
        <v>79</v>
      </c>
    </row>
    <row r="67" spans="1:6">
      <c r="A67" s="5" t="s">
        <v>73</v>
      </c>
      <c r="B67" s="5" t="s">
        <v>106</v>
      </c>
      <c r="C67" s="5">
        <v>109.42401644549901</v>
      </c>
      <c r="D67" s="45">
        <v>2020</v>
      </c>
      <c r="E67" s="5" t="s">
        <v>80</v>
      </c>
    </row>
    <row r="68" spans="1:6">
      <c r="A68" s="5" t="s">
        <v>73</v>
      </c>
      <c r="B68" s="5" t="s">
        <v>106</v>
      </c>
      <c r="C68" s="5">
        <v>88.769294841536606</v>
      </c>
      <c r="D68" s="45">
        <v>2021</v>
      </c>
      <c r="E68" s="5" t="s">
        <v>81</v>
      </c>
    </row>
    <row r="69" spans="1:6">
      <c r="A69" s="5" t="s">
        <v>73</v>
      </c>
      <c r="B69" s="5" t="s">
        <v>106</v>
      </c>
      <c r="C69" s="5">
        <v>94.550509188155601</v>
      </c>
      <c r="D69" s="45">
        <v>2021</v>
      </c>
      <c r="E69" s="5" t="s">
        <v>89</v>
      </c>
    </row>
    <row r="70" spans="1:6">
      <c r="A70" s="5" t="s">
        <v>73</v>
      </c>
      <c r="B70" s="5" t="s">
        <v>106</v>
      </c>
      <c r="C70" s="5">
        <v>94.134730165517496</v>
      </c>
      <c r="D70" s="45">
        <v>2021</v>
      </c>
      <c r="E70" s="5" t="s">
        <v>88</v>
      </c>
    </row>
    <row r="71" spans="1:6">
      <c r="A71" s="5" t="s">
        <v>73</v>
      </c>
      <c r="B71" s="5" t="s">
        <v>106</v>
      </c>
      <c r="C71" s="5">
        <v>123.133213040878</v>
      </c>
      <c r="D71" s="45">
        <v>2021</v>
      </c>
      <c r="E71" s="5" t="s">
        <v>82</v>
      </c>
    </row>
    <row r="72" spans="1:6">
      <c r="A72" s="5" t="s">
        <v>73</v>
      </c>
      <c r="B72" s="5" t="s">
        <v>106</v>
      </c>
      <c r="C72" s="5">
        <v>98.816330902769906</v>
      </c>
      <c r="D72" s="45">
        <v>2021</v>
      </c>
      <c r="E72" s="5" t="s">
        <v>83</v>
      </c>
    </row>
    <row r="73" spans="1:6">
      <c r="A73" s="5" t="s">
        <v>73</v>
      </c>
      <c r="B73" s="5" t="s">
        <v>106</v>
      </c>
      <c r="C73" s="5">
        <v>99.627706746131494</v>
      </c>
      <c r="D73" s="45">
        <v>2021</v>
      </c>
      <c r="E73" s="5" t="s">
        <v>84</v>
      </c>
    </row>
    <row r="74" spans="1:6">
      <c r="A74" s="5" t="s">
        <v>73</v>
      </c>
      <c r="B74" s="5" t="s">
        <v>107</v>
      </c>
      <c r="C74" s="5">
        <v>76.120959332638094</v>
      </c>
      <c r="D74" s="45">
        <v>2020</v>
      </c>
      <c r="E74" s="5" t="s">
        <v>84</v>
      </c>
      <c r="F74" s="5">
        <f>AVERAGE(C74:C85)</f>
        <v>92.532428307434884</v>
      </c>
    </row>
    <row r="75" spans="1:6">
      <c r="A75" s="5" t="s">
        <v>73</v>
      </c>
      <c r="B75" s="5" t="s">
        <v>107</v>
      </c>
      <c r="C75" s="5">
        <v>85.714285714285694</v>
      </c>
      <c r="D75" s="45">
        <v>2020</v>
      </c>
      <c r="E75" s="5" t="s">
        <v>85</v>
      </c>
    </row>
    <row r="76" spans="1:6">
      <c r="A76" s="5" t="s">
        <v>73</v>
      </c>
      <c r="B76" s="5" t="s">
        <v>107</v>
      </c>
      <c r="C76" s="5">
        <v>100.279542586809</v>
      </c>
      <c r="D76" s="45">
        <v>2020</v>
      </c>
      <c r="E76" s="5" t="s">
        <v>86</v>
      </c>
    </row>
    <row r="77" spans="1:6">
      <c r="A77" s="5" t="s">
        <v>73</v>
      </c>
      <c r="B77" s="5" t="s">
        <v>107</v>
      </c>
      <c r="C77" s="5">
        <v>93.402795936303903</v>
      </c>
      <c r="D77" s="45">
        <v>2020</v>
      </c>
      <c r="E77" s="5" t="s">
        <v>87</v>
      </c>
    </row>
    <row r="78" spans="1:6">
      <c r="A78" s="5" t="s">
        <v>73</v>
      </c>
      <c r="B78" s="5" t="s">
        <v>107</v>
      </c>
      <c r="C78" s="5">
        <v>96.739264781257802</v>
      </c>
      <c r="D78" s="45">
        <v>2020</v>
      </c>
      <c r="E78" s="5" t="s">
        <v>78</v>
      </c>
    </row>
    <row r="79" spans="1:6">
      <c r="A79" s="5" t="s">
        <v>73</v>
      </c>
      <c r="B79" s="5" t="s">
        <v>107</v>
      </c>
      <c r="C79" s="5">
        <v>90.148046183667105</v>
      </c>
      <c r="D79" s="45">
        <v>2020</v>
      </c>
      <c r="E79" s="5" t="s">
        <v>79</v>
      </c>
    </row>
    <row r="80" spans="1:6">
      <c r="A80" s="5" t="s">
        <v>73</v>
      </c>
      <c r="B80" s="5" t="s">
        <v>107</v>
      </c>
      <c r="C80" s="5">
        <v>107.398526081673</v>
      </c>
      <c r="D80" s="45">
        <v>2020</v>
      </c>
      <c r="E80" s="5" t="s">
        <v>80</v>
      </c>
    </row>
    <row r="81" spans="1:6">
      <c r="A81" s="5" t="s">
        <v>73</v>
      </c>
      <c r="B81" s="5" t="s">
        <v>107</v>
      </c>
      <c r="C81" s="5">
        <v>104.665530620607</v>
      </c>
      <c r="D81" s="45">
        <v>2021</v>
      </c>
      <c r="E81" s="5" t="s">
        <v>81</v>
      </c>
    </row>
    <row r="82" spans="1:6">
      <c r="A82" s="5" t="s">
        <v>73</v>
      </c>
      <c r="B82" s="5" t="s">
        <v>107</v>
      </c>
      <c r="C82" s="5">
        <v>87.894102807660005</v>
      </c>
      <c r="D82" s="45">
        <v>2021</v>
      </c>
      <c r="E82" s="5" t="s">
        <v>89</v>
      </c>
    </row>
    <row r="83" spans="1:6">
      <c r="A83" s="5" t="s">
        <v>73</v>
      </c>
      <c r="B83" s="5" t="s">
        <v>107</v>
      </c>
      <c r="C83" s="5">
        <v>88.114518457248593</v>
      </c>
      <c r="D83" s="45">
        <v>2021</v>
      </c>
      <c r="E83" s="5" t="s">
        <v>88</v>
      </c>
    </row>
    <row r="84" spans="1:6">
      <c r="A84" s="5" t="s">
        <v>73</v>
      </c>
      <c r="B84" s="5" t="s">
        <v>107</v>
      </c>
      <c r="C84" s="5">
        <v>90.469057843572998</v>
      </c>
      <c r="D84" s="45">
        <v>2021</v>
      </c>
      <c r="E84" s="5" t="s">
        <v>83</v>
      </c>
    </row>
    <row r="85" spans="1:6">
      <c r="A85" s="5" t="s">
        <v>73</v>
      </c>
      <c r="B85" s="5" t="s">
        <v>107</v>
      </c>
      <c r="C85" s="5">
        <v>89.442509343495502</v>
      </c>
      <c r="D85" s="45">
        <v>2021</v>
      </c>
      <c r="E85" s="5" t="s">
        <v>84</v>
      </c>
    </row>
    <row r="86" spans="1:6">
      <c r="A86" s="5" t="s">
        <v>73</v>
      </c>
      <c r="B86" s="5" t="s">
        <v>108</v>
      </c>
      <c r="C86" s="5">
        <v>81.366528923797802</v>
      </c>
      <c r="D86" s="45">
        <v>2020</v>
      </c>
      <c r="E86" s="5" t="s">
        <v>84</v>
      </c>
      <c r="F86" s="5">
        <f>AVERAGE(C86:C98)</f>
        <v>90.085120589694199</v>
      </c>
    </row>
    <row r="87" spans="1:6">
      <c r="A87" s="5" t="s">
        <v>73</v>
      </c>
      <c r="B87" s="5" t="s">
        <v>108</v>
      </c>
      <c r="C87" s="5">
        <v>93.828153782710004</v>
      </c>
      <c r="D87" s="45">
        <v>2020</v>
      </c>
      <c r="E87" s="5" t="s">
        <v>85</v>
      </c>
    </row>
    <row r="88" spans="1:6">
      <c r="A88" s="5" t="s">
        <v>73</v>
      </c>
      <c r="B88" s="5" t="s">
        <v>108</v>
      </c>
      <c r="C88" s="5">
        <v>88.857735531410896</v>
      </c>
      <c r="D88" s="45">
        <v>2020</v>
      </c>
      <c r="E88" s="5" t="s">
        <v>86</v>
      </c>
    </row>
    <row r="89" spans="1:6">
      <c r="A89" s="5" t="s">
        <v>73</v>
      </c>
      <c r="B89" s="5" t="s">
        <v>108</v>
      </c>
      <c r="C89" s="5">
        <v>94.380393772869596</v>
      </c>
      <c r="D89" s="45">
        <v>2020</v>
      </c>
      <c r="E89" s="5" t="s">
        <v>87</v>
      </c>
    </row>
    <row r="90" spans="1:6">
      <c r="A90" s="5" t="s">
        <v>73</v>
      </c>
      <c r="B90" s="5" t="s">
        <v>108</v>
      </c>
      <c r="C90" s="5">
        <v>81.0873099897332</v>
      </c>
      <c r="D90" s="45">
        <v>2020</v>
      </c>
      <c r="E90" s="5" t="s">
        <v>78</v>
      </c>
    </row>
    <row r="91" spans="1:6">
      <c r="A91" s="5" t="s">
        <v>73</v>
      </c>
      <c r="B91" s="5" t="s">
        <v>108</v>
      </c>
      <c r="C91" s="5">
        <v>87.008946873417401</v>
      </c>
      <c r="D91" s="45">
        <v>2020</v>
      </c>
      <c r="E91" s="5" t="s">
        <v>79</v>
      </c>
    </row>
    <row r="92" spans="1:6">
      <c r="A92" s="5" t="s">
        <v>73</v>
      </c>
      <c r="B92" s="5" t="s">
        <v>108</v>
      </c>
      <c r="C92" s="5">
        <v>88.567031294707206</v>
      </c>
      <c r="D92" s="45">
        <v>2020</v>
      </c>
      <c r="E92" s="5" t="s">
        <v>80</v>
      </c>
    </row>
    <row r="93" spans="1:6">
      <c r="A93" s="5" t="s">
        <v>73</v>
      </c>
      <c r="B93" s="5" t="s">
        <v>108</v>
      </c>
      <c r="C93" s="5">
        <v>79.111002818981405</v>
      </c>
      <c r="D93" s="45">
        <v>2021</v>
      </c>
      <c r="E93" s="5" t="s">
        <v>81</v>
      </c>
    </row>
    <row r="94" spans="1:6">
      <c r="A94" s="5" t="s">
        <v>73</v>
      </c>
      <c r="B94" s="5" t="s">
        <v>108</v>
      </c>
      <c r="C94" s="5">
        <v>91.581635892375601</v>
      </c>
      <c r="D94" s="45">
        <v>2021</v>
      </c>
      <c r="E94" s="5" t="s">
        <v>89</v>
      </c>
    </row>
    <row r="95" spans="1:6">
      <c r="A95" s="5" t="s">
        <v>73</v>
      </c>
      <c r="B95" s="5" t="s">
        <v>108</v>
      </c>
      <c r="C95" s="5">
        <v>85.106970871913404</v>
      </c>
      <c r="D95" s="45">
        <v>2021</v>
      </c>
      <c r="E95" s="5" t="s">
        <v>88</v>
      </c>
    </row>
    <row r="96" spans="1:6">
      <c r="A96" s="5" t="s">
        <v>73</v>
      </c>
      <c r="B96" s="5" t="s">
        <v>108</v>
      </c>
      <c r="C96" s="5">
        <v>91.1269742740878</v>
      </c>
      <c r="D96" s="45">
        <v>2021</v>
      </c>
      <c r="E96" s="5" t="s">
        <v>82</v>
      </c>
    </row>
    <row r="97" spans="1:6">
      <c r="A97" s="5" t="s">
        <v>73</v>
      </c>
      <c r="B97" s="5" t="s">
        <v>108</v>
      </c>
      <c r="C97" s="5">
        <v>110.346051879809</v>
      </c>
      <c r="D97" s="45">
        <v>2021</v>
      </c>
      <c r="E97" s="5" t="s">
        <v>83</v>
      </c>
    </row>
    <row r="98" spans="1:6">
      <c r="A98" s="5" t="s">
        <v>73</v>
      </c>
      <c r="B98" s="5" t="s">
        <v>108</v>
      </c>
      <c r="C98" s="5">
        <v>98.737831760211193</v>
      </c>
      <c r="D98" s="45">
        <v>2021</v>
      </c>
      <c r="E98" s="5" t="s">
        <v>84</v>
      </c>
    </row>
    <row r="99" spans="1:6">
      <c r="A99" s="5" t="s">
        <v>73</v>
      </c>
      <c r="B99" s="5" t="s">
        <v>109</v>
      </c>
      <c r="C99" s="5">
        <v>98.214285714285694</v>
      </c>
      <c r="D99" s="45">
        <v>2020</v>
      </c>
      <c r="E99" s="5" t="s">
        <v>83</v>
      </c>
      <c r="F99" s="5">
        <f>AVERAGE(C99:C112)</f>
        <v>100.79276041359708</v>
      </c>
    </row>
    <row r="100" spans="1:6">
      <c r="A100" s="5" t="s">
        <v>73</v>
      </c>
      <c r="B100" s="5" t="s">
        <v>109</v>
      </c>
      <c r="C100" s="5">
        <v>92.293822431285903</v>
      </c>
      <c r="D100" s="45">
        <v>2020</v>
      </c>
      <c r="E100" s="5" t="s">
        <v>84</v>
      </c>
    </row>
    <row r="101" spans="1:6">
      <c r="A101" s="5" t="s">
        <v>73</v>
      </c>
      <c r="B101" s="5" t="s">
        <v>109</v>
      </c>
      <c r="C101" s="5">
        <v>96.775561991474305</v>
      </c>
      <c r="D101" s="45">
        <v>2020</v>
      </c>
      <c r="E101" s="5" t="s">
        <v>85</v>
      </c>
    </row>
    <row r="102" spans="1:6">
      <c r="A102" s="5" t="s">
        <v>73</v>
      </c>
      <c r="B102" s="5" t="s">
        <v>109</v>
      </c>
      <c r="C102" s="5">
        <v>94.141700534968393</v>
      </c>
      <c r="D102" s="45">
        <v>2020</v>
      </c>
      <c r="E102" s="5" t="s">
        <v>86</v>
      </c>
    </row>
    <row r="103" spans="1:6">
      <c r="A103" s="5" t="s">
        <v>73</v>
      </c>
      <c r="B103" s="5" t="s">
        <v>109</v>
      </c>
      <c r="C103" s="5">
        <v>101.22458786943101</v>
      </c>
      <c r="D103" s="45">
        <v>2020</v>
      </c>
      <c r="E103" s="5" t="s">
        <v>87</v>
      </c>
    </row>
    <row r="104" spans="1:6">
      <c r="A104" s="5" t="s">
        <v>73</v>
      </c>
      <c r="B104" s="5" t="s">
        <v>109</v>
      </c>
      <c r="C104" s="5">
        <v>104.02026169540299</v>
      </c>
      <c r="D104" s="45">
        <v>2020</v>
      </c>
      <c r="E104" s="5" t="s">
        <v>78</v>
      </c>
    </row>
    <row r="105" spans="1:6">
      <c r="A105" s="5" t="s">
        <v>73</v>
      </c>
      <c r="B105" s="5" t="s">
        <v>109</v>
      </c>
      <c r="C105" s="5">
        <v>96.3491022312908</v>
      </c>
      <c r="D105" s="45">
        <v>2020</v>
      </c>
      <c r="E105" s="5" t="s">
        <v>79</v>
      </c>
    </row>
    <row r="106" spans="1:6">
      <c r="A106" s="5" t="s">
        <v>73</v>
      </c>
      <c r="B106" s="5" t="s">
        <v>109</v>
      </c>
      <c r="C106" s="5">
        <v>101.88047415064101</v>
      </c>
      <c r="D106" s="45">
        <v>2020</v>
      </c>
      <c r="E106" s="5" t="s">
        <v>80</v>
      </c>
    </row>
    <row r="107" spans="1:6">
      <c r="A107" s="5" t="s">
        <v>73</v>
      </c>
      <c r="B107" s="5" t="s">
        <v>109</v>
      </c>
      <c r="C107" s="5">
        <v>118.25425336433401</v>
      </c>
      <c r="D107" s="45">
        <v>2021</v>
      </c>
      <c r="E107" s="5" t="s">
        <v>81</v>
      </c>
    </row>
    <row r="108" spans="1:6">
      <c r="A108" s="5" t="s">
        <v>73</v>
      </c>
      <c r="B108" s="5" t="s">
        <v>109</v>
      </c>
      <c r="C108" s="5">
        <v>103.40633471768599</v>
      </c>
      <c r="D108" s="45">
        <v>2021</v>
      </c>
      <c r="E108" s="5" t="s">
        <v>89</v>
      </c>
    </row>
    <row r="109" spans="1:6">
      <c r="A109" s="5" t="s">
        <v>73</v>
      </c>
      <c r="B109" s="5" t="s">
        <v>109</v>
      </c>
      <c r="C109" s="5">
        <v>99.155638483262095</v>
      </c>
      <c r="D109" s="45">
        <v>2021</v>
      </c>
      <c r="E109" s="5" t="s">
        <v>88</v>
      </c>
    </row>
    <row r="110" spans="1:6">
      <c r="A110" s="5" t="s">
        <v>73</v>
      </c>
      <c r="B110" s="5" t="s">
        <v>109</v>
      </c>
      <c r="C110" s="5">
        <v>97.525608153189907</v>
      </c>
      <c r="D110" s="45">
        <v>2021</v>
      </c>
      <c r="E110" s="5" t="s">
        <v>82</v>
      </c>
    </row>
    <row r="111" spans="1:6">
      <c r="A111" s="5" t="s">
        <v>73</v>
      </c>
      <c r="B111" s="5" t="s">
        <v>109</v>
      </c>
      <c r="C111" s="5">
        <v>102.89557201067601</v>
      </c>
      <c r="D111" s="45">
        <v>2021</v>
      </c>
      <c r="E111" s="5" t="s">
        <v>83</v>
      </c>
    </row>
    <row r="112" spans="1:6">
      <c r="A112" s="5" t="s">
        <v>73</v>
      </c>
      <c r="B112" s="5" t="s">
        <v>109</v>
      </c>
      <c r="C112" s="5">
        <v>104.96144244243099</v>
      </c>
      <c r="D112" s="45">
        <v>2021</v>
      </c>
      <c r="E112" s="5" t="s">
        <v>84</v>
      </c>
    </row>
    <row r="113" spans="1:6">
      <c r="A113" s="5" t="s">
        <v>73</v>
      </c>
      <c r="B113" s="5" t="s">
        <v>110</v>
      </c>
      <c r="C113" s="5">
        <v>115.14229850097701</v>
      </c>
      <c r="D113" s="45">
        <v>2020</v>
      </c>
      <c r="E113" s="5" t="s">
        <v>83</v>
      </c>
      <c r="F113" s="5">
        <f>AVERAGE(C113:C126)</f>
        <v>103.2018076170814</v>
      </c>
    </row>
    <row r="114" spans="1:6">
      <c r="A114" s="5" t="s">
        <v>73</v>
      </c>
      <c r="B114" s="5" t="s">
        <v>110</v>
      </c>
      <c r="C114" s="5">
        <v>93.845563771099805</v>
      </c>
      <c r="D114" s="45">
        <v>2020</v>
      </c>
      <c r="E114" s="5" t="s">
        <v>84</v>
      </c>
    </row>
    <row r="115" spans="1:6">
      <c r="A115" s="5" t="s">
        <v>73</v>
      </c>
      <c r="B115" s="5" t="s">
        <v>110</v>
      </c>
      <c r="C115" s="5">
        <v>108.84051729837201</v>
      </c>
      <c r="D115" s="45">
        <v>2020</v>
      </c>
      <c r="E115" s="5" t="s">
        <v>85</v>
      </c>
    </row>
    <row r="116" spans="1:6">
      <c r="A116" s="5" t="s">
        <v>73</v>
      </c>
      <c r="B116" s="5" t="s">
        <v>110</v>
      </c>
      <c r="C116" s="5">
        <v>99.528802764031298</v>
      </c>
      <c r="D116" s="45">
        <v>2020</v>
      </c>
      <c r="E116" s="5" t="s">
        <v>86</v>
      </c>
    </row>
    <row r="117" spans="1:6">
      <c r="A117" s="5" t="s">
        <v>73</v>
      </c>
      <c r="B117" s="5" t="s">
        <v>110</v>
      </c>
      <c r="C117" s="5">
        <v>95.829238589187597</v>
      </c>
      <c r="D117" s="45">
        <v>2020</v>
      </c>
      <c r="E117" s="5" t="s">
        <v>87</v>
      </c>
    </row>
    <row r="118" spans="1:6">
      <c r="A118" s="5" t="s">
        <v>73</v>
      </c>
      <c r="B118" s="5" t="s">
        <v>110</v>
      </c>
      <c r="C118" s="5">
        <v>103.693691631146</v>
      </c>
      <c r="D118" s="45">
        <v>2020</v>
      </c>
      <c r="E118" s="5" t="s">
        <v>78</v>
      </c>
    </row>
    <row r="119" spans="1:6">
      <c r="A119" s="5" t="s">
        <v>73</v>
      </c>
      <c r="B119" s="5" t="s">
        <v>110</v>
      </c>
      <c r="C119" s="5">
        <v>107.704818394326</v>
      </c>
      <c r="D119" s="45">
        <v>2020</v>
      </c>
      <c r="E119" s="5" t="s">
        <v>79</v>
      </c>
    </row>
    <row r="120" spans="1:6">
      <c r="A120" s="5" t="s">
        <v>73</v>
      </c>
      <c r="B120" s="5" t="s">
        <v>110</v>
      </c>
      <c r="C120" s="5">
        <v>111.49602678802999</v>
      </c>
      <c r="D120" s="45">
        <v>2020</v>
      </c>
      <c r="E120" s="5" t="s">
        <v>80</v>
      </c>
    </row>
    <row r="121" spans="1:6">
      <c r="A121" s="5" t="s">
        <v>73</v>
      </c>
      <c r="B121" s="5" t="s">
        <v>110</v>
      </c>
      <c r="C121" s="5">
        <v>98.658653420953897</v>
      </c>
      <c r="D121" s="45">
        <v>2021</v>
      </c>
      <c r="E121" s="5" t="s">
        <v>81</v>
      </c>
    </row>
    <row r="122" spans="1:6">
      <c r="A122" s="5" t="s">
        <v>73</v>
      </c>
      <c r="B122" s="5" t="s">
        <v>110</v>
      </c>
      <c r="C122" s="5">
        <v>87.520857331838002</v>
      </c>
      <c r="D122" s="45">
        <v>2021</v>
      </c>
      <c r="E122" s="5" t="s">
        <v>89</v>
      </c>
    </row>
    <row r="123" spans="1:6">
      <c r="A123" s="5" t="s">
        <v>73</v>
      </c>
      <c r="B123" s="5" t="s">
        <v>110</v>
      </c>
      <c r="C123" s="5">
        <v>105.282615211932</v>
      </c>
      <c r="D123" s="45">
        <v>2021</v>
      </c>
      <c r="E123" s="5" t="s">
        <v>88</v>
      </c>
    </row>
    <row r="124" spans="1:6">
      <c r="A124" s="5" t="s">
        <v>73</v>
      </c>
      <c r="B124" s="5" t="s">
        <v>110</v>
      </c>
      <c r="C124" s="5">
        <v>98.594134669744193</v>
      </c>
      <c r="D124" s="45">
        <v>2021</v>
      </c>
      <c r="E124" s="5" t="s">
        <v>82</v>
      </c>
    </row>
    <row r="125" spans="1:6">
      <c r="A125" s="5" t="s">
        <v>73</v>
      </c>
      <c r="B125" s="5" t="s">
        <v>110</v>
      </c>
      <c r="C125" s="5">
        <v>116.64351786250199</v>
      </c>
      <c r="D125" s="45">
        <v>2021</v>
      </c>
      <c r="E125" s="5" t="s">
        <v>83</v>
      </c>
    </row>
    <row r="126" spans="1:6" ht="15" customHeight="1">
      <c r="A126" s="5" t="s">
        <v>73</v>
      </c>
      <c r="B126" s="5" t="s">
        <v>110</v>
      </c>
      <c r="C126" s="5">
        <v>102.044570405</v>
      </c>
      <c r="D126" s="45">
        <v>2021</v>
      </c>
      <c r="E126" s="5" t="s">
        <v>84</v>
      </c>
    </row>
    <row r="127" spans="1:6">
      <c r="A127" s="5" t="s">
        <v>73</v>
      </c>
      <c r="B127" s="5" t="s">
        <v>111</v>
      </c>
      <c r="C127" s="5">
        <v>94.339622641509393</v>
      </c>
      <c r="D127" s="45">
        <v>2020</v>
      </c>
      <c r="E127" s="5" t="s">
        <v>83</v>
      </c>
      <c r="F127" s="5">
        <f>AVERAGE(C127:C140)</f>
        <v>111.08854325929553</v>
      </c>
    </row>
    <row r="128" spans="1:6">
      <c r="A128" s="5" t="s">
        <v>73</v>
      </c>
      <c r="B128" s="5" t="s">
        <v>111</v>
      </c>
      <c r="C128" s="5">
        <v>126.243898412286</v>
      </c>
      <c r="D128" s="45">
        <v>2020</v>
      </c>
      <c r="E128" s="5" t="s">
        <v>84</v>
      </c>
    </row>
    <row r="129" spans="1:6">
      <c r="A129" s="5" t="s">
        <v>73</v>
      </c>
      <c r="B129" s="5" t="s">
        <v>111</v>
      </c>
      <c r="C129" s="5">
        <v>114.29581373436601</v>
      </c>
      <c r="D129" s="45">
        <v>2020</v>
      </c>
      <c r="E129" s="5" t="s">
        <v>85</v>
      </c>
    </row>
    <row r="130" spans="1:6">
      <c r="A130" s="5" t="s">
        <v>73</v>
      </c>
      <c r="B130" s="5" t="s">
        <v>111</v>
      </c>
      <c r="C130" s="5">
        <v>112.743795874935</v>
      </c>
      <c r="D130" s="45">
        <v>2020</v>
      </c>
      <c r="E130" s="5" t="s">
        <v>86</v>
      </c>
    </row>
    <row r="131" spans="1:6">
      <c r="A131" s="5" t="s">
        <v>73</v>
      </c>
      <c r="B131" s="5" t="s">
        <v>111</v>
      </c>
      <c r="C131" s="5">
        <v>111.14588093303099</v>
      </c>
      <c r="D131" s="45">
        <v>2020</v>
      </c>
      <c r="E131" s="5" t="s">
        <v>87</v>
      </c>
    </row>
    <row r="132" spans="1:6">
      <c r="A132" s="5" t="s">
        <v>73</v>
      </c>
      <c r="B132" s="5" t="s">
        <v>111</v>
      </c>
      <c r="C132" s="5">
        <v>107.929028085406</v>
      </c>
      <c r="D132" s="45">
        <v>2020</v>
      </c>
      <c r="E132" s="5" t="s">
        <v>78</v>
      </c>
    </row>
    <row r="133" spans="1:6">
      <c r="A133" s="5" t="s">
        <v>73</v>
      </c>
      <c r="B133" s="5" t="s">
        <v>111</v>
      </c>
      <c r="C133" s="5">
        <v>105.061497399643</v>
      </c>
      <c r="D133" s="45">
        <v>2020</v>
      </c>
      <c r="E133" s="5" t="s">
        <v>79</v>
      </c>
    </row>
    <row r="134" spans="1:6">
      <c r="A134" s="5" t="s">
        <v>73</v>
      </c>
      <c r="B134" s="5" t="s">
        <v>111</v>
      </c>
      <c r="C134" s="5">
        <v>94.039646003182895</v>
      </c>
      <c r="D134" s="45">
        <v>2020</v>
      </c>
      <c r="E134" s="5" t="s">
        <v>80</v>
      </c>
    </row>
    <row r="135" spans="1:6">
      <c r="A135" s="5" t="s">
        <v>73</v>
      </c>
      <c r="B135" s="5" t="s">
        <v>111</v>
      </c>
      <c r="C135" s="5">
        <v>112.76616310702499</v>
      </c>
      <c r="D135" s="45">
        <v>2021</v>
      </c>
      <c r="E135" s="5" t="s">
        <v>81</v>
      </c>
    </row>
    <row r="136" spans="1:6">
      <c r="A136" s="5" t="s">
        <v>73</v>
      </c>
      <c r="B136" s="5" t="s">
        <v>111</v>
      </c>
      <c r="C136" s="5">
        <v>133.30517646437701</v>
      </c>
      <c r="D136" s="45">
        <v>2021</v>
      </c>
      <c r="E136" s="5" t="s">
        <v>89</v>
      </c>
    </row>
    <row r="137" spans="1:6">
      <c r="A137" s="5" t="s">
        <v>73</v>
      </c>
      <c r="B137" s="5" t="s">
        <v>111</v>
      </c>
      <c r="C137" s="5">
        <v>123.134728179441</v>
      </c>
      <c r="D137" s="45">
        <v>2021</v>
      </c>
      <c r="E137" s="5" t="s">
        <v>88</v>
      </c>
    </row>
    <row r="138" spans="1:6">
      <c r="A138" s="5" t="s">
        <v>73</v>
      </c>
      <c r="B138" s="5" t="s">
        <v>111</v>
      </c>
      <c r="C138" s="5">
        <v>104.645562856761</v>
      </c>
      <c r="D138" s="45">
        <v>2021</v>
      </c>
      <c r="E138" s="5" t="s">
        <v>82</v>
      </c>
    </row>
    <row r="139" spans="1:6">
      <c r="A139" s="5" t="s">
        <v>73</v>
      </c>
      <c r="B139" s="5" t="s">
        <v>111</v>
      </c>
      <c r="C139" s="5">
        <v>112.04846642579599</v>
      </c>
      <c r="D139" s="45">
        <v>2021</v>
      </c>
      <c r="E139" s="5" t="s">
        <v>83</v>
      </c>
    </row>
    <row r="140" spans="1:6">
      <c r="A140" s="5" t="s">
        <v>73</v>
      </c>
      <c r="B140" s="5" t="s">
        <v>111</v>
      </c>
      <c r="C140" s="5">
        <v>103.540325512378</v>
      </c>
      <c r="D140" s="45">
        <v>2021</v>
      </c>
      <c r="E140" s="5" t="s">
        <v>84</v>
      </c>
    </row>
    <row r="141" spans="1:6">
      <c r="A141" s="5" t="s">
        <v>73</v>
      </c>
      <c r="B141" s="5" t="s">
        <v>112</v>
      </c>
      <c r="C141" s="5">
        <v>93.700112314926102</v>
      </c>
      <c r="D141" s="45">
        <v>2020</v>
      </c>
      <c r="E141" s="5" t="s">
        <v>84</v>
      </c>
      <c r="F141" s="5">
        <f>AVERAGE(C141:C153)</f>
        <v>94.745991627252906</v>
      </c>
    </row>
    <row r="142" spans="1:6">
      <c r="A142" s="5" t="s">
        <v>73</v>
      </c>
      <c r="B142" s="5" t="s">
        <v>112</v>
      </c>
      <c r="C142" s="5">
        <v>93.443512374274803</v>
      </c>
      <c r="D142" s="45">
        <v>2020</v>
      </c>
      <c r="E142" s="5" t="s">
        <v>85</v>
      </c>
    </row>
    <row r="143" spans="1:6">
      <c r="A143" s="5" t="s">
        <v>73</v>
      </c>
      <c r="B143" s="5" t="s">
        <v>112</v>
      </c>
      <c r="C143" s="5">
        <v>88.423106857259199</v>
      </c>
      <c r="D143" s="45">
        <v>2020</v>
      </c>
      <c r="E143" s="5" t="s">
        <v>86</v>
      </c>
    </row>
    <row r="144" spans="1:6">
      <c r="A144" s="5" t="s">
        <v>73</v>
      </c>
      <c r="B144" s="5" t="s">
        <v>112</v>
      </c>
      <c r="C144" s="5">
        <v>90.176244379185803</v>
      </c>
      <c r="D144" s="45">
        <v>2020</v>
      </c>
      <c r="E144" s="5" t="s">
        <v>87</v>
      </c>
    </row>
    <row r="145" spans="1:6">
      <c r="A145" s="5" t="s">
        <v>73</v>
      </c>
      <c r="B145" s="5" t="s">
        <v>112</v>
      </c>
      <c r="C145" s="5">
        <v>103.137341705791</v>
      </c>
      <c r="D145" s="45">
        <v>2020</v>
      </c>
      <c r="E145" s="5" t="s">
        <v>78</v>
      </c>
    </row>
    <row r="146" spans="1:6">
      <c r="A146" s="5" t="s">
        <v>73</v>
      </c>
      <c r="B146" s="5" t="s">
        <v>112</v>
      </c>
      <c r="C146" s="5">
        <v>97.225000809116807</v>
      </c>
      <c r="D146" s="45">
        <v>2020</v>
      </c>
      <c r="E146" s="5" t="s">
        <v>79</v>
      </c>
    </row>
    <row r="147" spans="1:6">
      <c r="A147" s="5" t="s">
        <v>73</v>
      </c>
      <c r="B147" s="5" t="s">
        <v>112</v>
      </c>
      <c r="C147" s="5">
        <v>90.179307158098297</v>
      </c>
      <c r="D147" s="45">
        <v>2020</v>
      </c>
      <c r="E147" s="5" t="s">
        <v>80</v>
      </c>
    </row>
    <row r="148" spans="1:6">
      <c r="A148" s="5" t="s">
        <v>73</v>
      </c>
      <c r="B148" s="5" t="s">
        <v>112</v>
      </c>
      <c r="C148" s="5">
        <v>99.622441377466501</v>
      </c>
      <c r="D148" s="45">
        <v>2021</v>
      </c>
      <c r="E148" s="5" t="s">
        <v>81</v>
      </c>
    </row>
    <row r="149" spans="1:6">
      <c r="A149" s="5" t="s">
        <v>73</v>
      </c>
      <c r="B149" s="5" t="s">
        <v>112</v>
      </c>
      <c r="C149" s="5">
        <v>89.408633007438596</v>
      </c>
      <c r="D149" s="45">
        <v>2021</v>
      </c>
      <c r="E149" s="5" t="s">
        <v>89</v>
      </c>
    </row>
    <row r="150" spans="1:6">
      <c r="A150" s="5" t="s">
        <v>73</v>
      </c>
      <c r="B150" s="5" t="s">
        <v>112</v>
      </c>
      <c r="C150" s="5">
        <v>101.7300564865</v>
      </c>
      <c r="D150" s="45">
        <v>2021</v>
      </c>
      <c r="E150" s="5" t="s">
        <v>88</v>
      </c>
    </row>
    <row r="151" spans="1:6">
      <c r="A151" s="5" t="s">
        <v>73</v>
      </c>
      <c r="B151" s="5" t="s">
        <v>112</v>
      </c>
      <c r="C151" s="5">
        <v>90.732740366293697</v>
      </c>
      <c r="D151" s="45">
        <v>2021</v>
      </c>
      <c r="E151" s="5" t="s">
        <v>82</v>
      </c>
    </row>
    <row r="152" spans="1:6">
      <c r="A152" s="5" t="s">
        <v>73</v>
      </c>
      <c r="B152" s="5" t="s">
        <v>112</v>
      </c>
      <c r="C152" s="5">
        <v>98.779027585550295</v>
      </c>
      <c r="D152" s="45">
        <v>2021</v>
      </c>
      <c r="E152" s="5" t="s">
        <v>83</v>
      </c>
    </row>
    <row r="153" spans="1:6">
      <c r="A153" s="5" t="s">
        <v>73</v>
      </c>
      <c r="B153" s="5" t="s">
        <v>112</v>
      </c>
      <c r="C153" s="5">
        <v>95.140366732386795</v>
      </c>
      <c r="D153" s="45">
        <v>2021</v>
      </c>
      <c r="E153" s="5" t="s">
        <v>84</v>
      </c>
    </row>
    <row r="154" spans="1:6">
      <c r="A154" s="5" t="s">
        <v>73</v>
      </c>
      <c r="B154" s="5" t="s">
        <v>113</v>
      </c>
      <c r="C154" s="5">
        <v>98.748982160041393</v>
      </c>
      <c r="D154" s="45">
        <v>2020</v>
      </c>
      <c r="E154" s="5" t="s">
        <v>87</v>
      </c>
    </row>
    <row r="155" spans="1:6">
      <c r="A155" s="5" t="s">
        <v>73</v>
      </c>
      <c r="B155" s="5" t="s">
        <v>113</v>
      </c>
      <c r="C155" s="5">
        <v>128.668171557562</v>
      </c>
      <c r="D155" s="45">
        <v>2020</v>
      </c>
      <c r="E155" s="5" t="s">
        <v>80</v>
      </c>
    </row>
    <row r="156" spans="1:6">
      <c r="A156" s="5" t="s">
        <v>73</v>
      </c>
      <c r="B156" s="5" t="s">
        <v>114</v>
      </c>
      <c r="C156" s="5">
        <v>74.546508738507399</v>
      </c>
      <c r="D156" s="45">
        <v>2020</v>
      </c>
      <c r="E156" s="5" t="s">
        <v>84</v>
      </c>
      <c r="F156" s="5">
        <f>AVERAGE(C156:C167)</f>
        <v>86.127581369295754</v>
      </c>
    </row>
    <row r="157" spans="1:6">
      <c r="A157" s="5" t="s">
        <v>73</v>
      </c>
      <c r="B157" s="5" t="s">
        <v>114</v>
      </c>
      <c r="C157" s="5">
        <v>88.753995079441694</v>
      </c>
      <c r="D157" s="45">
        <v>2020</v>
      </c>
      <c r="E157" s="5" t="s">
        <v>85</v>
      </c>
    </row>
    <row r="158" spans="1:6">
      <c r="A158" s="5" t="s">
        <v>73</v>
      </c>
      <c r="B158" s="5" t="s">
        <v>114</v>
      </c>
      <c r="C158" s="5">
        <v>80.992823717465598</v>
      </c>
      <c r="D158" s="45">
        <v>2020</v>
      </c>
      <c r="E158" s="5" t="s">
        <v>86</v>
      </c>
    </row>
    <row r="159" spans="1:6">
      <c r="A159" s="5" t="s">
        <v>73</v>
      </c>
      <c r="B159" s="5" t="s">
        <v>114</v>
      </c>
      <c r="C159" s="5">
        <v>84.210526315789394</v>
      </c>
      <c r="D159" s="45">
        <v>2020</v>
      </c>
      <c r="E159" s="5" t="s">
        <v>87</v>
      </c>
    </row>
    <row r="160" spans="1:6">
      <c r="A160" s="5" t="s">
        <v>73</v>
      </c>
      <c r="B160" s="5" t="s">
        <v>114</v>
      </c>
      <c r="C160" s="5">
        <v>85.673437944251503</v>
      </c>
      <c r="D160" s="45">
        <v>2020</v>
      </c>
      <c r="E160" s="5" t="s">
        <v>78</v>
      </c>
    </row>
    <row r="161" spans="1:6">
      <c r="A161" s="5" t="s">
        <v>73</v>
      </c>
      <c r="B161" s="5" t="s">
        <v>114</v>
      </c>
      <c r="C161" s="5">
        <v>75.553416746871903</v>
      </c>
      <c r="D161" s="45">
        <v>2020</v>
      </c>
      <c r="E161" s="5" t="s">
        <v>80</v>
      </c>
    </row>
    <row r="162" spans="1:6">
      <c r="A162" s="5" t="s">
        <v>73</v>
      </c>
      <c r="B162" s="5" t="s">
        <v>114</v>
      </c>
      <c r="C162" s="5">
        <v>82.667471840843106</v>
      </c>
      <c r="D162" s="45">
        <v>2021</v>
      </c>
      <c r="E162" s="5" t="s">
        <v>81</v>
      </c>
    </row>
    <row r="163" spans="1:6">
      <c r="A163" s="5" t="s">
        <v>73</v>
      </c>
      <c r="B163" s="5" t="s">
        <v>114</v>
      </c>
      <c r="C163" s="5">
        <v>88.972957825416799</v>
      </c>
      <c r="D163" s="45">
        <v>2021</v>
      </c>
      <c r="E163" s="5" t="s">
        <v>89</v>
      </c>
    </row>
    <row r="164" spans="1:6">
      <c r="A164" s="5" t="s">
        <v>73</v>
      </c>
      <c r="B164" s="5" t="s">
        <v>114</v>
      </c>
      <c r="C164" s="5">
        <v>86.391227726649703</v>
      </c>
      <c r="D164" s="45">
        <v>2021</v>
      </c>
      <c r="E164" s="5" t="s">
        <v>88</v>
      </c>
    </row>
    <row r="165" spans="1:6">
      <c r="A165" s="5" t="s">
        <v>73</v>
      </c>
      <c r="B165" s="5" t="s">
        <v>114</v>
      </c>
      <c r="C165" s="5">
        <v>86.417224267463695</v>
      </c>
      <c r="D165" s="45">
        <v>2021</v>
      </c>
      <c r="E165" s="5" t="s">
        <v>82</v>
      </c>
    </row>
    <row r="166" spans="1:6">
      <c r="A166" s="5" t="s">
        <v>73</v>
      </c>
      <c r="B166" s="5" t="s">
        <v>114</v>
      </c>
      <c r="C166" s="5">
        <v>84.727834105296395</v>
      </c>
      <c r="D166" s="45">
        <v>2021</v>
      </c>
      <c r="E166" s="5" t="s">
        <v>83</v>
      </c>
    </row>
    <row r="167" spans="1:6">
      <c r="A167" s="5" t="s">
        <v>73</v>
      </c>
      <c r="B167" s="5" t="s">
        <v>114</v>
      </c>
      <c r="C167" s="5">
        <v>114.623552123552</v>
      </c>
      <c r="D167" s="45">
        <v>2021</v>
      </c>
      <c r="E167" s="5" t="s">
        <v>84</v>
      </c>
    </row>
    <row r="168" spans="1:6">
      <c r="A168" s="5" t="s">
        <v>73</v>
      </c>
      <c r="B168" s="5" t="s">
        <v>115</v>
      </c>
      <c r="C168" s="5">
        <v>87.740384615384599</v>
      </c>
      <c r="D168" s="45">
        <v>2020</v>
      </c>
      <c r="E168" s="5" t="s">
        <v>83</v>
      </c>
      <c r="F168" s="5">
        <f>AVERAGE(C168:C181)</f>
        <v>94.318204118784593</v>
      </c>
    </row>
    <row r="169" spans="1:6">
      <c r="A169" s="5" t="s">
        <v>73</v>
      </c>
      <c r="B169" s="5" t="s">
        <v>115</v>
      </c>
      <c r="C169" s="5">
        <v>92.000497636227905</v>
      </c>
      <c r="D169" s="45">
        <v>2020</v>
      </c>
      <c r="E169" s="5" t="s">
        <v>84</v>
      </c>
    </row>
    <row r="170" spans="1:6">
      <c r="A170" s="5" t="s">
        <v>73</v>
      </c>
      <c r="B170" s="5" t="s">
        <v>115</v>
      </c>
      <c r="C170" s="5">
        <v>94.432031459469101</v>
      </c>
      <c r="D170" s="45">
        <v>2020</v>
      </c>
      <c r="E170" s="5" t="s">
        <v>85</v>
      </c>
    </row>
    <row r="171" spans="1:6">
      <c r="A171" s="5" t="s">
        <v>73</v>
      </c>
      <c r="B171" s="5" t="s">
        <v>115</v>
      </c>
      <c r="C171" s="5">
        <v>100.16127235713201</v>
      </c>
      <c r="D171" s="45">
        <v>2020</v>
      </c>
      <c r="E171" s="5" t="s">
        <v>86</v>
      </c>
    </row>
    <row r="172" spans="1:6">
      <c r="A172" s="5" t="s">
        <v>73</v>
      </c>
      <c r="B172" s="5" t="s">
        <v>115</v>
      </c>
      <c r="C172" s="5">
        <v>91.632721300655803</v>
      </c>
      <c r="D172" s="45">
        <v>2020</v>
      </c>
      <c r="E172" s="5" t="s">
        <v>87</v>
      </c>
    </row>
    <row r="173" spans="1:6">
      <c r="A173" s="5" t="s">
        <v>73</v>
      </c>
      <c r="B173" s="5" t="s">
        <v>115</v>
      </c>
      <c r="C173" s="5">
        <v>103.658156588213</v>
      </c>
      <c r="D173" s="45">
        <v>2020</v>
      </c>
      <c r="E173" s="5" t="s">
        <v>78</v>
      </c>
    </row>
    <row r="174" spans="1:6">
      <c r="A174" s="5" t="s">
        <v>73</v>
      </c>
      <c r="B174" s="5" t="s">
        <v>115</v>
      </c>
      <c r="C174" s="5">
        <v>92.380672026928707</v>
      </c>
      <c r="D174" s="45">
        <v>2020</v>
      </c>
      <c r="E174" s="5" t="s">
        <v>79</v>
      </c>
    </row>
    <row r="175" spans="1:6">
      <c r="A175" s="5" t="s">
        <v>73</v>
      </c>
      <c r="B175" s="5" t="s">
        <v>115</v>
      </c>
      <c r="C175" s="5">
        <v>90.321109515690097</v>
      </c>
      <c r="D175" s="45">
        <v>2020</v>
      </c>
      <c r="E175" s="5" t="s">
        <v>80</v>
      </c>
    </row>
    <row r="176" spans="1:6">
      <c r="A176" s="5" t="s">
        <v>73</v>
      </c>
      <c r="B176" s="5" t="s">
        <v>115</v>
      </c>
      <c r="C176" s="5">
        <v>91.861049337827595</v>
      </c>
      <c r="D176" s="45">
        <v>2021</v>
      </c>
      <c r="E176" s="5" t="s">
        <v>81</v>
      </c>
    </row>
    <row r="177" spans="1:6">
      <c r="A177" s="5" t="s">
        <v>73</v>
      </c>
      <c r="B177" s="5" t="s">
        <v>115</v>
      </c>
      <c r="C177" s="5">
        <v>90.452503984159904</v>
      </c>
      <c r="D177" s="45">
        <v>2021</v>
      </c>
      <c r="E177" s="5" t="s">
        <v>89</v>
      </c>
    </row>
    <row r="178" spans="1:6">
      <c r="A178" s="5" t="s">
        <v>73</v>
      </c>
      <c r="B178" s="5" t="s">
        <v>115</v>
      </c>
      <c r="C178" s="5">
        <v>95.337339869129707</v>
      </c>
      <c r="D178" s="45">
        <v>2021</v>
      </c>
      <c r="E178" s="5" t="s">
        <v>88</v>
      </c>
    </row>
    <row r="179" spans="1:6">
      <c r="A179" s="5" t="s">
        <v>73</v>
      </c>
      <c r="B179" s="5" t="s">
        <v>115</v>
      </c>
      <c r="C179" s="5">
        <v>95.346868046393396</v>
      </c>
      <c r="D179" s="45">
        <v>2021</v>
      </c>
      <c r="E179" s="5" t="s">
        <v>82</v>
      </c>
    </row>
    <row r="180" spans="1:6">
      <c r="A180" s="5" t="s">
        <v>73</v>
      </c>
      <c r="B180" s="5" t="s">
        <v>115</v>
      </c>
      <c r="C180" s="5">
        <v>96.410991822022396</v>
      </c>
      <c r="D180" s="45">
        <v>2021</v>
      </c>
      <c r="E180" s="5" t="s">
        <v>83</v>
      </c>
    </row>
    <row r="181" spans="1:6">
      <c r="A181" s="5" t="s">
        <v>73</v>
      </c>
      <c r="B181" s="5" t="s">
        <v>115</v>
      </c>
      <c r="C181" s="5">
        <v>98.719259103750105</v>
      </c>
      <c r="D181" s="45">
        <v>2021</v>
      </c>
      <c r="E181" s="5" t="s">
        <v>84</v>
      </c>
    </row>
    <row r="182" spans="1:6">
      <c r="A182" s="5" t="s">
        <v>73</v>
      </c>
      <c r="B182" s="5" t="s">
        <v>116</v>
      </c>
      <c r="C182" s="5">
        <v>81.661858219611901</v>
      </c>
      <c r="D182" s="45">
        <v>2020</v>
      </c>
      <c r="E182" s="5" t="s">
        <v>84</v>
      </c>
      <c r="F182" s="5">
        <f>AVERAGE(C182:C194)</f>
        <v>83.923520499946392</v>
      </c>
    </row>
    <row r="183" spans="1:6">
      <c r="A183" s="5" t="s">
        <v>73</v>
      </c>
      <c r="B183" s="5" t="s">
        <v>116</v>
      </c>
      <c r="C183" s="5">
        <v>89.364501896431605</v>
      </c>
      <c r="D183" s="45">
        <v>2020</v>
      </c>
      <c r="E183" s="5" t="s">
        <v>85</v>
      </c>
    </row>
    <row r="184" spans="1:6">
      <c r="A184" s="5" t="s">
        <v>73</v>
      </c>
      <c r="B184" s="5" t="s">
        <v>116</v>
      </c>
      <c r="C184" s="5">
        <v>80.288308509111104</v>
      </c>
      <c r="D184" s="45">
        <v>2020</v>
      </c>
      <c r="E184" s="5" t="s">
        <v>86</v>
      </c>
    </row>
    <row r="185" spans="1:6">
      <c r="A185" s="5" t="s">
        <v>73</v>
      </c>
      <c r="B185" s="5" t="s">
        <v>116</v>
      </c>
      <c r="C185" s="5">
        <v>80.1747320005353</v>
      </c>
      <c r="D185" s="45">
        <v>2020</v>
      </c>
      <c r="E185" s="5" t="s">
        <v>87</v>
      </c>
    </row>
    <row r="186" spans="1:6">
      <c r="A186" s="5" t="s">
        <v>73</v>
      </c>
      <c r="B186" s="5" t="s">
        <v>116</v>
      </c>
      <c r="C186" s="5">
        <v>82.982286961376403</v>
      </c>
      <c r="D186" s="45">
        <v>2020</v>
      </c>
      <c r="E186" s="5" t="s">
        <v>78</v>
      </c>
    </row>
    <row r="187" spans="1:6">
      <c r="A187" s="5" t="s">
        <v>73</v>
      </c>
      <c r="B187" s="5" t="s">
        <v>116</v>
      </c>
      <c r="C187" s="5">
        <v>82.966110980785203</v>
      </c>
      <c r="D187" s="45">
        <v>2020</v>
      </c>
      <c r="E187" s="5" t="s">
        <v>79</v>
      </c>
    </row>
    <row r="188" spans="1:6">
      <c r="A188" s="5" t="s">
        <v>73</v>
      </c>
      <c r="B188" s="5" t="s">
        <v>116</v>
      </c>
      <c r="C188" s="5">
        <v>57.116746630111898</v>
      </c>
      <c r="D188" s="45">
        <v>2020</v>
      </c>
      <c r="E188" s="5" t="s">
        <v>80</v>
      </c>
    </row>
    <row r="189" spans="1:6">
      <c r="A189" s="5" t="s">
        <v>73</v>
      </c>
      <c r="B189" s="5" t="s">
        <v>116</v>
      </c>
      <c r="C189" s="5">
        <v>95.340909090909093</v>
      </c>
      <c r="D189" s="45">
        <v>2021</v>
      </c>
      <c r="E189" s="5" t="s">
        <v>81</v>
      </c>
    </row>
    <row r="190" spans="1:6">
      <c r="A190" s="5" t="s">
        <v>73</v>
      </c>
      <c r="B190" s="5" t="s">
        <v>116</v>
      </c>
      <c r="C190" s="5">
        <v>90.654620567170497</v>
      </c>
      <c r="D190" s="45">
        <v>2021</v>
      </c>
      <c r="E190" s="5" t="s">
        <v>89</v>
      </c>
    </row>
    <row r="191" spans="1:6">
      <c r="A191" s="5" t="s">
        <v>73</v>
      </c>
      <c r="B191" s="5" t="s">
        <v>116</v>
      </c>
      <c r="C191" s="5">
        <v>88.058920594035499</v>
      </c>
      <c r="D191" s="45">
        <v>2021</v>
      </c>
      <c r="E191" s="5" t="s">
        <v>88</v>
      </c>
    </row>
    <row r="192" spans="1:6">
      <c r="A192" s="5" t="s">
        <v>73</v>
      </c>
      <c r="B192" s="5" t="s">
        <v>116</v>
      </c>
      <c r="C192" s="5">
        <v>90.4542243110062</v>
      </c>
      <c r="D192" s="45">
        <v>2021</v>
      </c>
      <c r="E192" s="5" t="s">
        <v>82</v>
      </c>
    </row>
    <row r="193" spans="1:6">
      <c r="A193" s="5" t="s">
        <v>73</v>
      </c>
      <c r="B193" s="5" t="s">
        <v>116</v>
      </c>
      <c r="C193" s="5">
        <v>85.117244420276293</v>
      </c>
      <c r="D193" s="45">
        <v>2021</v>
      </c>
      <c r="E193" s="5" t="s">
        <v>83</v>
      </c>
    </row>
    <row r="194" spans="1:6">
      <c r="A194" s="5" t="s">
        <v>73</v>
      </c>
      <c r="B194" s="5" t="s">
        <v>116</v>
      </c>
      <c r="C194" s="5">
        <v>86.825302317941905</v>
      </c>
      <c r="D194" s="45">
        <v>2021</v>
      </c>
      <c r="E194" s="5" t="s">
        <v>84</v>
      </c>
    </row>
    <row r="195" spans="1:6">
      <c r="A195" s="5" t="s">
        <v>73</v>
      </c>
      <c r="B195" s="5" t="s">
        <v>117</v>
      </c>
      <c r="C195" s="5">
        <v>76.900952566258795</v>
      </c>
      <c r="D195" s="45">
        <v>2020</v>
      </c>
      <c r="E195" s="5" t="s">
        <v>84</v>
      </c>
      <c r="F195" s="5">
        <f>AVERAGE(C195:C207)</f>
        <v>86.358151629673884</v>
      </c>
    </row>
    <row r="196" spans="1:6">
      <c r="A196" s="5" t="s">
        <v>73</v>
      </c>
      <c r="B196" s="5" t="s">
        <v>117</v>
      </c>
      <c r="C196" s="5">
        <v>83.881029567467493</v>
      </c>
      <c r="D196" s="45">
        <v>2020</v>
      </c>
      <c r="E196" s="5" t="s">
        <v>85</v>
      </c>
    </row>
    <row r="197" spans="1:6">
      <c r="A197" s="5" t="s">
        <v>73</v>
      </c>
      <c r="B197" s="5" t="s">
        <v>117</v>
      </c>
      <c r="C197" s="5">
        <v>77.387630433478805</v>
      </c>
      <c r="D197" s="45">
        <v>2020</v>
      </c>
      <c r="E197" s="5" t="s">
        <v>86</v>
      </c>
    </row>
    <row r="198" spans="1:6">
      <c r="A198" s="5" t="s">
        <v>73</v>
      </c>
      <c r="B198" s="5" t="s">
        <v>117</v>
      </c>
      <c r="C198" s="5">
        <v>84.055148870698204</v>
      </c>
      <c r="D198" s="45">
        <v>2020</v>
      </c>
      <c r="E198" s="5" t="s">
        <v>87</v>
      </c>
    </row>
    <row r="199" spans="1:6">
      <c r="A199" s="5" t="s">
        <v>73</v>
      </c>
      <c r="B199" s="5" t="s">
        <v>117</v>
      </c>
      <c r="C199" s="5">
        <v>88.329773836365803</v>
      </c>
      <c r="D199" s="45">
        <v>2020</v>
      </c>
      <c r="E199" s="5" t="s">
        <v>78</v>
      </c>
    </row>
    <row r="200" spans="1:6">
      <c r="A200" s="5" t="s">
        <v>73</v>
      </c>
      <c r="B200" s="5" t="s">
        <v>117</v>
      </c>
      <c r="C200" s="5">
        <v>90.575924946626102</v>
      </c>
      <c r="D200" s="45">
        <v>2020</v>
      </c>
      <c r="E200" s="5" t="s">
        <v>79</v>
      </c>
    </row>
    <row r="201" spans="1:6">
      <c r="A201" s="5" t="s">
        <v>73</v>
      </c>
      <c r="B201" s="5" t="s">
        <v>117</v>
      </c>
      <c r="C201" s="5">
        <v>78.411727118741794</v>
      </c>
      <c r="D201" s="45">
        <v>2020</v>
      </c>
      <c r="E201" s="5" t="s">
        <v>80</v>
      </c>
    </row>
    <row r="202" spans="1:6">
      <c r="A202" s="5" t="s">
        <v>73</v>
      </c>
      <c r="B202" s="5" t="s">
        <v>117</v>
      </c>
      <c r="C202" s="5">
        <v>81.340787117227705</v>
      </c>
      <c r="D202" s="45">
        <v>2021</v>
      </c>
      <c r="E202" s="5" t="s">
        <v>81</v>
      </c>
    </row>
    <row r="203" spans="1:6">
      <c r="A203" s="5" t="s">
        <v>73</v>
      </c>
      <c r="B203" s="5" t="s">
        <v>117</v>
      </c>
      <c r="C203" s="5">
        <v>98.427912785429697</v>
      </c>
      <c r="D203" s="45">
        <v>2021</v>
      </c>
      <c r="E203" s="5" t="s">
        <v>89</v>
      </c>
    </row>
    <row r="204" spans="1:6">
      <c r="A204" s="5" t="s">
        <v>73</v>
      </c>
      <c r="B204" s="5" t="s">
        <v>117</v>
      </c>
      <c r="C204" s="5">
        <v>85.8842799022012</v>
      </c>
      <c r="D204" s="45">
        <v>2021</v>
      </c>
      <c r="E204" s="5" t="s">
        <v>88</v>
      </c>
    </row>
    <row r="205" spans="1:6">
      <c r="A205" s="5" t="s">
        <v>73</v>
      </c>
      <c r="B205" s="5" t="s">
        <v>117</v>
      </c>
      <c r="C205" s="5">
        <v>82.505627983642398</v>
      </c>
      <c r="D205" s="45">
        <v>2021</v>
      </c>
      <c r="E205" s="5" t="s">
        <v>82</v>
      </c>
    </row>
    <row r="206" spans="1:6">
      <c r="A206" s="5" t="s">
        <v>73</v>
      </c>
      <c r="B206" s="5" t="s">
        <v>117</v>
      </c>
      <c r="C206" s="5">
        <v>88.836254891799499</v>
      </c>
      <c r="D206" s="45">
        <v>2021</v>
      </c>
      <c r="E206" s="5" t="s">
        <v>83</v>
      </c>
    </row>
    <row r="207" spans="1:6">
      <c r="A207" s="5" t="s">
        <v>73</v>
      </c>
      <c r="B207" s="5" t="s">
        <v>117</v>
      </c>
      <c r="C207" s="5">
        <v>106.118921165823</v>
      </c>
      <c r="D207" s="45">
        <v>2021</v>
      </c>
      <c r="E207" s="5" t="s">
        <v>84</v>
      </c>
    </row>
    <row r="208" spans="1:6">
      <c r="A208" s="5" t="s">
        <v>73</v>
      </c>
      <c r="B208" s="5" t="s">
        <v>118</v>
      </c>
      <c r="C208" s="5">
        <v>110.40574109853701</v>
      </c>
      <c r="D208" s="45">
        <v>2020</v>
      </c>
      <c r="E208" s="5" t="s">
        <v>83</v>
      </c>
      <c r="F208" s="5">
        <f>AVERAGE(C208:C221)</f>
        <v>107.29278511265757</v>
      </c>
    </row>
    <row r="209" spans="1:6">
      <c r="A209" s="5" t="s">
        <v>73</v>
      </c>
      <c r="B209" s="5" t="s">
        <v>118</v>
      </c>
      <c r="C209" s="5">
        <v>101.80936995456599</v>
      </c>
      <c r="D209" s="45">
        <v>2020</v>
      </c>
      <c r="E209" s="5" t="s">
        <v>84</v>
      </c>
    </row>
    <row r="210" spans="1:6">
      <c r="A210" s="5" t="s">
        <v>73</v>
      </c>
      <c r="B210" s="5" t="s">
        <v>118</v>
      </c>
      <c r="C210" s="5">
        <v>96.051434282560294</v>
      </c>
      <c r="D210" s="45">
        <v>2020</v>
      </c>
      <c r="E210" s="5" t="s">
        <v>85</v>
      </c>
    </row>
    <row r="211" spans="1:6">
      <c r="A211" s="5" t="s">
        <v>73</v>
      </c>
      <c r="B211" s="5" t="s">
        <v>118</v>
      </c>
      <c r="C211" s="5">
        <v>99.434766757822402</v>
      </c>
      <c r="D211" s="45">
        <v>2020</v>
      </c>
      <c r="E211" s="5" t="s">
        <v>86</v>
      </c>
    </row>
    <row r="212" spans="1:6">
      <c r="A212" s="5" t="s">
        <v>73</v>
      </c>
      <c r="B212" s="5" t="s">
        <v>118</v>
      </c>
      <c r="C212" s="5">
        <v>100.501140388179</v>
      </c>
      <c r="D212" s="45">
        <v>2020</v>
      </c>
      <c r="E212" s="5" t="s">
        <v>87</v>
      </c>
    </row>
    <row r="213" spans="1:6">
      <c r="A213" s="5" t="s">
        <v>73</v>
      </c>
      <c r="B213" s="5" t="s">
        <v>118</v>
      </c>
      <c r="C213" s="5">
        <v>113.387096774193</v>
      </c>
      <c r="D213" s="45">
        <v>2020</v>
      </c>
      <c r="E213" s="5" t="s">
        <v>78</v>
      </c>
    </row>
    <row r="214" spans="1:6">
      <c r="A214" s="5" t="s">
        <v>73</v>
      </c>
      <c r="B214" s="5" t="s">
        <v>118</v>
      </c>
      <c r="C214" s="5">
        <v>111.025628281849</v>
      </c>
      <c r="D214" s="45">
        <v>2020</v>
      </c>
      <c r="E214" s="5" t="s">
        <v>79</v>
      </c>
    </row>
    <row r="215" spans="1:6">
      <c r="A215" s="5" t="s">
        <v>73</v>
      </c>
      <c r="B215" s="5" t="s">
        <v>118</v>
      </c>
      <c r="C215" s="5">
        <v>104.51612903225799</v>
      </c>
      <c r="D215" s="45">
        <v>2020</v>
      </c>
      <c r="E215" s="5" t="s">
        <v>80</v>
      </c>
    </row>
    <row r="216" spans="1:6">
      <c r="A216" s="5" t="s">
        <v>73</v>
      </c>
      <c r="B216" s="5" t="s">
        <v>118</v>
      </c>
      <c r="C216" s="5">
        <v>106.48508517518199</v>
      </c>
      <c r="D216" s="45">
        <v>2021</v>
      </c>
      <c r="E216" s="5" t="s">
        <v>81</v>
      </c>
    </row>
    <row r="217" spans="1:6">
      <c r="A217" s="5" t="s">
        <v>73</v>
      </c>
      <c r="B217" s="5" t="s">
        <v>118</v>
      </c>
      <c r="C217" s="5">
        <v>105.781816349276</v>
      </c>
      <c r="D217" s="45">
        <v>2021</v>
      </c>
      <c r="E217" s="5" t="s">
        <v>89</v>
      </c>
    </row>
    <row r="218" spans="1:6">
      <c r="A218" s="5" t="s">
        <v>73</v>
      </c>
      <c r="B218" s="5" t="s">
        <v>118</v>
      </c>
      <c r="C218" s="5">
        <v>115.93375712687001</v>
      </c>
      <c r="D218" s="45">
        <v>2021</v>
      </c>
      <c r="E218" s="5" t="s">
        <v>88</v>
      </c>
    </row>
    <row r="219" spans="1:6">
      <c r="A219" s="5" t="s">
        <v>73</v>
      </c>
      <c r="B219" s="5" t="s">
        <v>118</v>
      </c>
      <c r="C219" s="5">
        <v>112.43030221262801</v>
      </c>
      <c r="D219" s="45">
        <v>2021</v>
      </c>
      <c r="E219" s="5" t="s">
        <v>82</v>
      </c>
    </row>
    <row r="220" spans="1:6">
      <c r="A220" s="5" t="s">
        <v>73</v>
      </c>
      <c r="B220" s="5" t="s">
        <v>118</v>
      </c>
      <c r="C220" s="5">
        <v>109.59939329763201</v>
      </c>
      <c r="D220" s="45">
        <v>2021</v>
      </c>
      <c r="E220" s="5" t="s">
        <v>83</v>
      </c>
    </row>
    <row r="221" spans="1:6">
      <c r="A221" s="5" t="s">
        <v>73</v>
      </c>
      <c r="B221" s="5" t="s">
        <v>118</v>
      </c>
      <c r="C221" s="5">
        <v>114.73733084565301</v>
      </c>
      <c r="D221" s="45">
        <v>2021</v>
      </c>
      <c r="E221" s="5" t="s">
        <v>84</v>
      </c>
    </row>
    <row r="222" spans="1:6">
      <c r="A222" s="5" t="s">
        <v>73</v>
      </c>
      <c r="B222" s="5" t="s">
        <v>119</v>
      </c>
      <c r="C222" s="5">
        <v>70.213385439135095</v>
      </c>
      <c r="D222" s="45">
        <v>2020</v>
      </c>
      <c r="E222" s="5" t="s">
        <v>84</v>
      </c>
      <c r="F222" s="5">
        <f>AVERAGE(C222:C234)</f>
        <v>93.515496657248534</v>
      </c>
    </row>
    <row r="223" spans="1:6">
      <c r="A223" s="5" t="s">
        <v>73</v>
      </c>
      <c r="B223" s="5" t="s">
        <v>119</v>
      </c>
      <c r="C223" s="5">
        <v>92.551616684314695</v>
      </c>
      <c r="D223" s="45">
        <v>2020</v>
      </c>
      <c r="E223" s="5" t="s">
        <v>85</v>
      </c>
    </row>
    <row r="224" spans="1:6">
      <c r="A224" s="5" t="s">
        <v>73</v>
      </c>
      <c r="B224" s="5" t="s">
        <v>119</v>
      </c>
      <c r="C224" s="5">
        <v>94.705656911945297</v>
      </c>
      <c r="D224" s="45">
        <v>2020</v>
      </c>
      <c r="E224" s="5" t="s">
        <v>86</v>
      </c>
    </row>
    <row r="225" spans="1:6">
      <c r="A225" s="5" t="s">
        <v>73</v>
      </c>
      <c r="B225" s="5" t="s">
        <v>119</v>
      </c>
      <c r="C225" s="5">
        <v>87.036460840455106</v>
      </c>
      <c r="D225" s="45">
        <v>2020</v>
      </c>
      <c r="E225" s="5" t="s">
        <v>87</v>
      </c>
    </row>
    <row r="226" spans="1:6">
      <c r="A226" s="5" t="s">
        <v>73</v>
      </c>
      <c r="B226" s="5" t="s">
        <v>119</v>
      </c>
      <c r="C226" s="5">
        <v>88.036839594848601</v>
      </c>
      <c r="D226" s="45">
        <v>2020</v>
      </c>
      <c r="E226" s="5" t="s">
        <v>78</v>
      </c>
    </row>
    <row r="227" spans="1:6">
      <c r="A227" s="5" t="s">
        <v>73</v>
      </c>
      <c r="B227" s="5" t="s">
        <v>119</v>
      </c>
      <c r="C227" s="5">
        <v>85.532563178813405</v>
      </c>
      <c r="D227" s="45">
        <v>2020</v>
      </c>
      <c r="E227" s="5" t="s">
        <v>79</v>
      </c>
    </row>
    <row r="228" spans="1:6">
      <c r="A228" s="5" t="s">
        <v>73</v>
      </c>
      <c r="B228" s="5" t="s">
        <v>119</v>
      </c>
      <c r="C228" s="5">
        <v>104.092578986039</v>
      </c>
      <c r="D228" s="45">
        <v>2020</v>
      </c>
      <c r="E228" s="5" t="s">
        <v>80</v>
      </c>
    </row>
    <row r="229" spans="1:6">
      <c r="A229" s="5" t="s">
        <v>73</v>
      </c>
      <c r="B229" s="5" t="s">
        <v>119</v>
      </c>
      <c r="C229" s="5">
        <v>91.999999236874203</v>
      </c>
      <c r="D229" s="45">
        <v>2021</v>
      </c>
      <c r="E229" s="5" t="s">
        <v>81</v>
      </c>
    </row>
    <row r="230" spans="1:6">
      <c r="A230" s="5" t="s">
        <v>73</v>
      </c>
      <c r="B230" s="5" t="s">
        <v>119</v>
      </c>
      <c r="C230" s="5">
        <v>103.48432826944</v>
      </c>
      <c r="D230" s="45">
        <v>2021</v>
      </c>
      <c r="E230" s="5" t="s">
        <v>89</v>
      </c>
    </row>
    <row r="231" spans="1:6">
      <c r="A231" s="5" t="s">
        <v>73</v>
      </c>
      <c r="B231" s="5" t="s">
        <v>119</v>
      </c>
      <c r="C231" s="5">
        <v>100.330500472143</v>
      </c>
      <c r="D231" s="45">
        <v>2021</v>
      </c>
      <c r="E231" s="5" t="s">
        <v>88</v>
      </c>
    </row>
    <row r="232" spans="1:6">
      <c r="A232" s="5" t="s">
        <v>73</v>
      </c>
      <c r="B232" s="5" t="s">
        <v>119</v>
      </c>
      <c r="C232" s="5">
        <v>98.826545894432101</v>
      </c>
      <c r="D232" s="45">
        <v>2021</v>
      </c>
      <c r="E232" s="5" t="s">
        <v>82</v>
      </c>
    </row>
    <row r="233" spans="1:6">
      <c r="A233" s="5" t="s">
        <v>73</v>
      </c>
      <c r="B233" s="5" t="s">
        <v>119</v>
      </c>
      <c r="C233" s="5">
        <v>94.043887147335397</v>
      </c>
      <c r="D233" s="45">
        <v>2021</v>
      </c>
      <c r="E233" s="5" t="s">
        <v>83</v>
      </c>
    </row>
    <row r="234" spans="1:6">
      <c r="A234" s="5" t="s">
        <v>73</v>
      </c>
      <c r="B234" s="5" t="s">
        <v>119</v>
      </c>
      <c r="C234" s="5">
        <v>104.84709388845501</v>
      </c>
      <c r="D234" s="45">
        <v>2021</v>
      </c>
      <c r="E234" s="5" t="s">
        <v>84</v>
      </c>
    </row>
    <row r="235" spans="1:6">
      <c r="A235" s="5" t="s">
        <v>73</v>
      </c>
      <c r="B235" s="5" t="s">
        <v>120</v>
      </c>
      <c r="C235" s="5">
        <v>107.76186887716599</v>
      </c>
      <c r="D235" s="45">
        <v>2020</v>
      </c>
      <c r="E235" s="5" t="s">
        <v>83</v>
      </c>
      <c r="F235" s="5">
        <f>AVERAGE(C235:C248)</f>
        <v>113.29551564059356</v>
      </c>
    </row>
    <row r="236" spans="1:6">
      <c r="A236" s="5" t="s">
        <v>73</v>
      </c>
      <c r="B236" s="5" t="s">
        <v>120</v>
      </c>
      <c r="C236" s="5">
        <v>110.354180272072</v>
      </c>
      <c r="D236" s="45">
        <v>2020</v>
      </c>
      <c r="E236" s="5" t="s">
        <v>84</v>
      </c>
    </row>
    <row r="237" spans="1:6">
      <c r="A237" s="5" t="s">
        <v>73</v>
      </c>
      <c r="B237" s="5" t="s">
        <v>120</v>
      </c>
      <c r="C237" s="5">
        <v>103.002316150826</v>
      </c>
      <c r="D237" s="45">
        <v>2020</v>
      </c>
      <c r="E237" s="5" t="s">
        <v>85</v>
      </c>
    </row>
    <row r="238" spans="1:6">
      <c r="A238" s="5" t="s">
        <v>73</v>
      </c>
      <c r="B238" s="5" t="s">
        <v>120</v>
      </c>
      <c r="C238" s="5">
        <v>117.124474583873</v>
      </c>
      <c r="D238" s="45">
        <v>2020</v>
      </c>
      <c r="E238" s="5" t="s">
        <v>86</v>
      </c>
    </row>
    <row r="239" spans="1:6">
      <c r="A239" s="5" t="s">
        <v>73</v>
      </c>
      <c r="B239" s="5" t="s">
        <v>120</v>
      </c>
      <c r="C239" s="5">
        <v>118.216746385645</v>
      </c>
      <c r="D239" s="45">
        <v>2020</v>
      </c>
      <c r="E239" s="5" t="s">
        <v>87</v>
      </c>
    </row>
    <row r="240" spans="1:6">
      <c r="A240" s="5" t="s">
        <v>73</v>
      </c>
      <c r="B240" s="5" t="s">
        <v>120</v>
      </c>
      <c r="C240" s="5">
        <v>105.74089754445301</v>
      </c>
      <c r="D240" s="45">
        <v>2020</v>
      </c>
      <c r="E240" s="5" t="s">
        <v>78</v>
      </c>
    </row>
    <row r="241" spans="1:6">
      <c r="A241" s="5" t="s">
        <v>73</v>
      </c>
      <c r="B241" s="5" t="s">
        <v>120</v>
      </c>
      <c r="C241" s="5">
        <v>118.145370375129</v>
      </c>
      <c r="D241" s="45">
        <v>2020</v>
      </c>
      <c r="E241" s="5" t="s">
        <v>79</v>
      </c>
    </row>
    <row r="242" spans="1:6">
      <c r="A242" s="5" t="s">
        <v>73</v>
      </c>
      <c r="B242" s="5" t="s">
        <v>120</v>
      </c>
      <c r="C242" s="5">
        <v>114.701351835992</v>
      </c>
      <c r="D242" s="45">
        <v>2020</v>
      </c>
      <c r="E242" s="5" t="s">
        <v>80</v>
      </c>
    </row>
    <row r="243" spans="1:6">
      <c r="A243" s="5" t="s">
        <v>73</v>
      </c>
      <c r="B243" s="5" t="s">
        <v>120</v>
      </c>
      <c r="C243" s="5">
        <v>100.09686500603701</v>
      </c>
      <c r="D243" s="45">
        <v>2021</v>
      </c>
      <c r="E243" s="5" t="s">
        <v>81</v>
      </c>
    </row>
    <row r="244" spans="1:6">
      <c r="A244" s="5" t="s">
        <v>73</v>
      </c>
      <c r="B244" s="5" t="s">
        <v>120</v>
      </c>
      <c r="C244" s="5">
        <v>116.475008612548</v>
      </c>
      <c r="D244" s="45">
        <v>2021</v>
      </c>
      <c r="E244" s="5" t="s">
        <v>89</v>
      </c>
    </row>
    <row r="245" spans="1:6">
      <c r="A245" s="5" t="s">
        <v>73</v>
      </c>
      <c r="B245" s="5" t="s">
        <v>120</v>
      </c>
      <c r="C245" s="5">
        <v>118.624116326685</v>
      </c>
      <c r="D245" s="45">
        <v>2021</v>
      </c>
      <c r="E245" s="5" t="s">
        <v>88</v>
      </c>
    </row>
    <row r="246" spans="1:6">
      <c r="A246" s="5" t="s">
        <v>73</v>
      </c>
      <c r="B246" s="5" t="s">
        <v>120</v>
      </c>
      <c r="C246" s="5">
        <v>120.74391003773199</v>
      </c>
      <c r="D246" s="45">
        <v>2021</v>
      </c>
      <c r="E246" s="5" t="s">
        <v>82</v>
      </c>
    </row>
    <row r="247" spans="1:6">
      <c r="A247" s="5" t="s">
        <v>73</v>
      </c>
      <c r="B247" s="5" t="s">
        <v>120</v>
      </c>
      <c r="C247" s="5">
        <v>125.248605099264</v>
      </c>
      <c r="D247" s="45">
        <v>2021</v>
      </c>
      <c r="E247" s="5" t="s">
        <v>83</v>
      </c>
    </row>
    <row r="248" spans="1:6">
      <c r="A248" s="5" t="s">
        <v>73</v>
      </c>
      <c r="B248" s="5" t="s">
        <v>120</v>
      </c>
      <c r="C248" s="5">
        <v>109.901507860888</v>
      </c>
      <c r="D248" s="45">
        <v>2021</v>
      </c>
      <c r="E248" s="5" t="s">
        <v>84</v>
      </c>
    </row>
    <row r="249" spans="1:6">
      <c r="A249" s="5" t="s">
        <v>73</v>
      </c>
      <c r="B249" s="5" t="s">
        <v>121</v>
      </c>
      <c r="C249" s="5">
        <v>97.5629436193678</v>
      </c>
      <c r="D249" s="45">
        <v>2020</v>
      </c>
      <c r="E249" s="5" t="s">
        <v>84</v>
      </c>
      <c r="F249" s="5">
        <f>AVERAGE(C249:C261)</f>
        <v>91.6657393150264</v>
      </c>
    </row>
    <row r="250" spans="1:6">
      <c r="A250" s="5" t="s">
        <v>73</v>
      </c>
      <c r="B250" s="5" t="s">
        <v>121</v>
      </c>
      <c r="C250" s="5">
        <v>84.592305139810193</v>
      </c>
      <c r="D250" s="45">
        <v>2020</v>
      </c>
      <c r="E250" s="5" t="s">
        <v>85</v>
      </c>
    </row>
    <row r="251" spans="1:6">
      <c r="A251" s="5" t="s">
        <v>73</v>
      </c>
      <c r="B251" s="5" t="s">
        <v>121</v>
      </c>
      <c r="C251" s="5">
        <v>80.788139198319698</v>
      </c>
      <c r="D251" s="45">
        <v>2020</v>
      </c>
      <c r="E251" s="5" t="s">
        <v>86</v>
      </c>
    </row>
    <row r="252" spans="1:6">
      <c r="A252" s="5" t="s">
        <v>73</v>
      </c>
      <c r="B252" s="5" t="s">
        <v>121</v>
      </c>
      <c r="C252" s="5">
        <v>101.279483829551</v>
      </c>
      <c r="D252" s="45">
        <v>2020</v>
      </c>
      <c r="E252" s="5" t="s">
        <v>87</v>
      </c>
    </row>
    <row r="253" spans="1:6">
      <c r="A253" s="5" t="s">
        <v>73</v>
      </c>
      <c r="B253" s="5" t="s">
        <v>121</v>
      </c>
      <c r="C253" s="5">
        <v>90.442845707603396</v>
      </c>
      <c r="D253" s="45">
        <v>2020</v>
      </c>
      <c r="E253" s="5" t="s">
        <v>78</v>
      </c>
    </row>
    <row r="254" spans="1:6">
      <c r="A254" s="5" t="s">
        <v>73</v>
      </c>
      <c r="B254" s="5" t="s">
        <v>121</v>
      </c>
      <c r="C254" s="5">
        <v>80.421144612398606</v>
      </c>
      <c r="D254" s="45">
        <v>2020</v>
      </c>
      <c r="E254" s="5" t="s">
        <v>79</v>
      </c>
    </row>
    <row r="255" spans="1:6">
      <c r="A255" s="5" t="s">
        <v>73</v>
      </c>
      <c r="B255" s="5" t="s">
        <v>121</v>
      </c>
      <c r="C255" s="5">
        <v>102.590277679571</v>
      </c>
      <c r="D255" s="45">
        <v>2020</v>
      </c>
      <c r="E255" s="5" t="s">
        <v>80</v>
      </c>
    </row>
    <row r="256" spans="1:6">
      <c r="A256" s="5" t="s">
        <v>73</v>
      </c>
      <c r="B256" s="5" t="s">
        <v>121</v>
      </c>
      <c r="C256" s="5">
        <v>84.711541774915602</v>
      </c>
      <c r="D256" s="45">
        <v>2021</v>
      </c>
      <c r="E256" s="5" t="s">
        <v>81</v>
      </c>
    </row>
    <row r="257" spans="1:6">
      <c r="A257" s="5" t="s">
        <v>73</v>
      </c>
      <c r="B257" s="5" t="s">
        <v>121</v>
      </c>
      <c r="C257" s="5">
        <v>114.310675012121</v>
      </c>
      <c r="D257" s="45">
        <v>2021</v>
      </c>
      <c r="E257" s="5" t="s">
        <v>89</v>
      </c>
    </row>
    <row r="258" spans="1:6">
      <c r="A258" s="5" t="s">
        <v>73</v>
      </c>
      <c r="B258" s="5" t="s">
        <v>121</v>
      </c>
      <c r="C258" s="5">
        <v>81.358618065951205</v>
      </c>
      <c r="D258" s="45">
        <v>2021</v>
      </c>
      <c r="E258" s="5" t="s">
        <v>88</v>
      </c>
    </row>
    <row r="259" spans="1:6">
      <c r="A259" s="5" t="s">
        <v>73</v>
      </c>
      <c r="B259" s="5" t="s">
        <v>121</v>
      </c>
      <c r="C259" s="5">
        <v>72.562469125138705</v>
      </c>
      <c r="D259" s="45">
        <v>2021</v>
      </c>
      <c r="E259" s="5" t="s">
        <v>82</v>
      </c>
    </row>
    <row r="260" spans="1:6">
      <c r="A260" s="5" t="s">
        <v>73</v>
      </c>
      <c r="B260" s="5" t="s">
        <v>121</v>
      </c>
      <c r="C260" s="5">
        <v>103.049216971855</v>
      </c>
      <c r="D260" s="45">
        <v>2021</v>
      </c>
      <c r="E260" s="5" t="s">
        <v>83</v>
      </c>
    </row>
    <row r="261" spans="1:6">
      <c r="A261" s="5" t="s">
        <v>73</v>
      </c>
      <c r="B261" s="5" t="s">
        <v>121</v>
      </c>
      <c r="C261" s="5">
        <v>97.984950358739795</v>
      </c>
      <c r="D261" s="45">
        <v>2021</v>
      </c>
      <c r="E261" s="5" t="s">
        <v>84</v>
      </c>
    </row>
    <row r="262" spans="1:6">
      <c r="A262" s="5" t="s">
        <v>90</v>
      </c>
      <c r="B262" s="5" t="s">
        <v>122</v>
      </c>
      <c r="C262" s="5">
        <v>44.486384470207597</v>
      </c>
      <c r="D262" s="45">
        <v>2020</v>
      </c>
      <c r="E262" s="5" t="s">
        <v>83</v>
      </c>
      <c r="F262" s="5">
        <f>AVERAGE(C262:C275)</f>
        <v>46.244445816816402</v>
      </c>
    </row>
    <row r="263" spans="1:6">
      <c r="A263" s="5" t="s">
        <v>90</v>
      </c>
      <c r="B263" s="5" t="s">
        <v>122</v>
      </c>
      <c r="C263" s="5">
        <v>45.708436819122902</v>
      </c>
      <c r="D263" s="45">
        <v>2020</v>
      </c>
      <c r="E263" s="5" t="s">
        <v>84</v>
      </c>
    </row>
    <row r="264" spans="1:6">
      <c r="A264" s="5" t="s">
        <v>90</v>
      </c>
      <c r="B264" s="5" t="s">
        <v>122</v>
      </c>
      <c r="C264" s="5">
        <v>39.001560062402497</v>
      </c>
      <c r="D264" s="45">
        <v>2020</v>
      </c>
      <c r="E264" s="5" t="s">
        <v>85</v>
      </c>
    </row>
    <row r="265" spans="1:6">
      <c r="A265" s="5" t="s">
        <v>90</v>
      </c>
      <c r="B265" s="5" t="s">
        <v>122</v>
      </c>
      <c r="C265" s="5">
        <v>50.464807436918903</v>
      </c>
      <c r="D265" s="45">
        <v>2020</v>
      </c>
      <c r="E265" s="5" t="s">
        <v>86</v>
      </c>
    </row>
    <row r="266" spans="1:6">
      <c r="A266" s="5" t="s">
        <v>90</v>
      </c>
      <c r="B266" s="5" t="s">
        <v>122</v>
      </c>
      <c r="C266" s="5">
        <v>46.225979000198102</v>
      </c>
      <c r="D266" s="45">
        <v>2020</v>
      </c>
      <c r="E266" s="5" t="s">
        <v>87</v>
      </c>
    </row>
    <row r="267" spans="1:6">
      <c r="A267" s="5" t="s">
        <v>90</v>
      </c>
      <c r="B267" s="5" t="s">
        <v>122</v>
      </c>
      <c r="C267" s="5">
        <v>48.530599802611299</v>
      </c>
      <c r="D267" s="45">
        <v>2020</v>
      </c>
      <c r="E267" s="5" t="s">
        <v>78</v>
      </c>
    </row>
    <row r="268" spans="1:6">
      <c r="A268" s="5" t="s">
        <v>90</v>
      </c>
      <c r="B268" s="5" t="s">
        <v>122</v>
      </c>
      <c r="C268" s="5">
        <v>41.680391685275303</v>
      </c>
      <c r="D268" s="45">
        <v>2020</v>
      </c>
      <c r="E268" s="5" t="s">
        <v>79</v>
      </c>
    </row>
    <row r="269" spans="1:6">
      <c r="A269" s="5" t="s">
        <v>90</v>
      </c>
      <c r="B269" s="5" t="s">
        <v>122</v>
      </c>
      <c r="C269" s="5">
        <v>49.286862741645898</v>
      </c>
      <c r="D269" s="45">
        <v>2020</v>
      </c>
      <c r="E269" s="5" t="s">
        <v>80</v>
      </c>
    </row>
    <row r="270" spans="1:6">
      <c r="A270" s="5" t="s">
        <v>90</v>
      </c>
      <c r="B270" s="5" t="s">
        <v>122</v>
      </c>
      <c r="C270" s="5">
        <v>43.739745965210702</v>
      </c>
      <c r="D270" s="45">
        <v>2021</v>
      </c>
      <c r="E270" s="5" t="s">
        <v>81</v>
      </c>
    </row>
    <row r="271" spans="1:6">
      <c r="A271" s="5" t="s">
        <v>90</v>
      </c>
      <c r="B271" s="5" t="s">
        <v>122</v>
      </c>
      <c r="C271" s="5">
        <v>44.483395077376102</v>
      </c>
      <c r="D271" s="45">
        <v>2021</v>
      </c>
      <c r="E271" s="5" t="s">
        <v>89</v>
      </c>
    </row>
    <row r="272" spans="1:6">
      <c r="A272" s="5" t="s">
        <v>90</v>
      </c>
      <c r="B272" s="5" t="s">
        <v>122</v>
      </c>
      <c r="C272" s="5">
        <v>46.256525474129297</v>
      </c>
      <c r="D272" s="45">
        <v>2021</v>
      </c>
      <c r="E272" s="5" t="s">
        <v>88</v>
      </c>
    </row>
    <row r="273" spans="1:6">
      <c r="A273" s="5" t="s">
        <v>90</v>
      </c>
      <c r="B273" s="5" t="s">
        <v>122</v>
      </c>
      <c r="C273" s="5">
        <v>46.194926568758298</v>
      </c>
      <c r="D273" s="45">
        <v>2021</v>
      </c>
      <c r="E273" s="5" t="s">
        <v>82</v>
      </c>
    </row>
    <row r="274" spans="1:6">
      <c r="A274" s="5" t="s">
        <v>90</v>
      </c>
      <c r="B274" s="5" t="s">
        <v>122</v>
      </c>
      <c r="C274" s="5">
        <v>52.136877661918</v>
      </c>
      <c r="D274" s="45">
        <v>2021</v>
      </c>
      <c r="E274" s="5" t="s">
        <v>83</v>
      </c>
    </row>
    <row r="275" spans="1:6">
      <c r="A275" s="5" t="s">
        <v>90</v>
      </c>
      <c r="B275" s="5" t="s">
        <v>122</v>
      </c>
      <c r="C275" s="5">
        <v>49.225748669654799</v>
      </c>
      <c r="D275" s="45">
        <v>2021</v>
      </c>
      <c r="E275" s="5" t="s">
        <v>84</v>
      </c>
    </row>
    <row r="276" spans="1:6">
      <c r="A276" s="5" t="s">
        <v>90</v>
      </c>
      <c r="B276" s="5" t="s">
        <v>123</v>
      </c>
      <c r="C276" s="5">
        <v>51.212017753499403</v>
      </c>
      <c r="D276" s="45">
        <v>2020</v>
      </c>
      <c r="E276" s="5" t="s">
        <v>84</v>
      </c>
      <c r="F276" s="5">
        <f>AVERAGE(C276:C288)</f>
        <v>51.411855623958793</v>
      </c>
    </row>
    <row r="277" spans="1:6">
      <c r="A277" s="5" t="s">
        <v>90</v>
      </c>
      <c r="B277" s="5" t="s">
        <v>123</v>
      </c>
      <c r="C277" s="5">
        <v>49.527738943635498</v>
      </c>
      <c r="D277" s="45">
        <v>2020</v>
      </c>
      <c r="E277" s="5" t="s">
        <v>85</v>
      </c>
    </row>
    <row r="278" spans="1:6">
      <c r="A278" s="5" t="s">
        <v>90</v>
      </c>
      <c r="B278" s="5" t="s">
        <v>123</v>
      </c>
      <c r="C278" s="5">
        <v>54.121874483217098</v>
      </c>
      <c r="D278" s="45">
        <v>2020</v>
      </c>
      <c r="E278" s="5" t="s">
        <v>86</v>
      </c>
    </row>
    <row r="279" spans="1:6">
      <c r="A279" s="5" t="s">
        <v>90</v>
      </c>
      <c r="B279" s="5" t="s">
        <v>123</v>
      </c>
      <c r="C279" s="5">
        <v>48.594204323072297</v>
      </c>
      <c r="D279" s="45">
        <v>2020</v>
      </c>
      <c r="E279" s="5" t="s">
        <v>87</v>
      </c>
    </row>
    <row r="280" spans="1:6">
      <c r="A280" s="5" t="s">
        <v>90</v>
      </c>
      <c r="B280" s="5" t="s">
        <v>123</v>
      </c>
      <c r="C280" s="5">
        <v>51.643192488262898</v>
      </c>
      <c r="D280" s="45">
        <v>2020</v>
      </c>
      <c r="E280" s="5" t="s">
        <v>78</v>
      </c>
    </row>
    <row r="281" spans="1:6">
      <c r="A281" s="5" t="s">
        <v>90</v>
      </c>
      <c r="B281" s="5" t="s">
        <v>123</v>
      </c>
      <c r="C281" s="5">
        <v>50.592379122638398</v>
      </c>
      <c r="D281" s="45">
        <v>2020</v>
      </c>
      <c r="E281" s="5" t="s">
        <v>79</v>
      </c>
    </row>
    <row r="282" spans="1:6">
      <c r="A282" s="5" t="s">
        <v>90</v>
      </c>
      <c r="B282" s="5" t="s">
        <v>123</v>
      </c>
      <c r="C282" s="5">
        <v>49.993880362372003</v>
      </c>
      <c r="D282" s="45">
        <v>2020</v>
      </c>
      <c r="E282" s="5" t="s">
        <v>80</v>
      </c>
    </row>
    <row r="283" spans="1:6">
      <c r="A283" s="5" t="s">
        <v>90</v>
      </c>
      <c r="B283" s="5" t="s">
        <v>123</v>
      </c>
      <c r="C283" s="5">
        <v>49.783353828290998</v>
      </c>
      <c r="D283" s="45">
        <v>2021</v>
      </c>
      <c r="E283" s="5" t="s">
        <v>81</v>
      </c>
    </row>
    <row r="284" spans="1:6">
      <c r="A284" s="5" t="s">
        <v>90</v>
      </c>
      <c r="B284" s="5" t="s">
        <v>123</v>
      </c>
      <c r="C284" s="5">
        <v>52.662092955841104</v>
      </c>
      <c r="D284" s="45">
        <v>2021</v>
      </c>
      <c r="E284" s="5" t="s">
        <v>89</v>
      </c>
    </row>
    <row r="285" spans="1:6">
      <c r="A285" s="5" t="s">
        <v>90</v>
      </c>
      <c r="B285" s="5" t="s">
        <v>123</v>
      </c>
      <c r="C285" s="5">
        <v>52.0113623047598</v>
      </c>
      <c r="D285" s="45">
        <v>2021</v>
      </c>
      <c r="E285" s="5" t="s">
        <v>88</v>
      </c>
    </row>
    <row r="286" spans="1:6">
      <c r="A286" s="5" t="s">
        <v>90</v>
      </c>
      <c r="B286" s="5" t="s">
        <v>123</v>
      </c>
      <c r="C286" s="5">
        <v>55.862891853780198</v>
      </c>
      <c r="D286" s="45">
        <v>2021</v>
      </c>
      <c r="E286" s="5" t="s">
        <v>82</v>
      </c>
    </row>
    <row r="287" spans="1:6">
      <c r="A287" s="5" t="s">
        <v>90</v>
      </c>
      <c r="B287" s="5" t="s">
        <v>123</v>
      </c>
      <c r="C287" s="5">
        <v>51.938964988293499</v>
      </c>
      <c r="D287" s="45">
        <v>2021</v>
      </c>
      <c r="E287" s="5" t="s">
        <v>83</v>
      </c>
    </row>
    <row r="288" spans="1:6">
      <c r="A288" s="5" t="s">
        <v>90</v>
      </c>
      <c r="B288" s="5" t="s">
        <v>123</v>
      </c>
      <c r="C288" s="5">
        <v>50.410169703801103</v>
      </c>
      <c r="D288" s="45">
        <v>2021</v>
      </c>
      <c r="E288" s="5" t="s">
        <v>84</v>
      </c>
    </row>
    <row r="289" spans="1:6">
      <c r="A289" s="5" t="s">
        <v>90</v>
      </c>
      <c r="B289" s="5" t="s">
        <v>124</v>
      </c>
      <c r="C289" s="5">
        <v>49.338818070404301</v>
      </c>
      <c r="D289" s="45">
        <v>2020</v>
      </c>
      <c r="E289" s="5" t="s">
        <v>84</v>
      </c>
      <c r="F289" s="5">
        <f>AVERAGE(C289:C301)</f>
        <v>45.771046188130342</v>
      </c>
    </row>
    <row r="290" spans="1:6">
      <c r="A290" s="5" t="s">
        <v>90</v>
      </c>
      <c r="B290" s="5" t="s">
        <v>124</v>
      </c>
      <c r="C290" s="5">
        <v>43.076636406769801</v>
      </c>
      <c r="D290" s="45">
        <v>2020</v>
      </c>
      <c r="E290" s="5" t="s">
        <v>85</v>
      </c>
    </row>
    <row r="291" spans="1:6">
      <c r="A291" s="5" t="s">
        <v>90</v>
      </c>
      <c r="B291" s="5" t="s">
        <v>124</v>
      </c>
      <c r="C291" s="5">
        <v>47.404194384321002</v>
      </c>
      <c r="D291" s="45">
        <v>2020</v>
      </c>
      <c r="E291" s="5" t="s">
        <v>86</v>
      </c>
    </row>
    <row r="292" spans="1:6">
      <c r="A292" s="5" t="s">
        <v>90</v>
      </c>
      <c r="B292" s="5" t="s">
        <v>124</v>
      </c>
      <c r="C292" s="5">
        <v>47.882360967528697</v>
      </c>
      <c r="D292" s="45">
        <v>2020</v>
      </c>
      <c r="E292" s="5" t="s">
        <v>87</v>
      </c>
    </row>
    <row r="293" spans="1:6">
      <c r="A293" s="5" t="s">
        <v>90</v>
      </c>
      <c r="B293" s="5" t="s">
        <v>124</v>
      </c>
      <c r="C293" s="5">
        <v>49.867809226697901</v>
      </c>
      <c r="D293" s="45">
        <v>2020</v>
      </c>
      <c r="E293" s="5" t="s">
        <v>78</v>
      </c>
    </row>
    <row r="294" spans="1:6">
      <c r="A294" s="5" t="s">
        <v>90</v>
      </c>
      <c r="B294" s="5" t="s">
        <v>124</v>
      </c>
      <c r="C294" s="5">
        <v>44.877788091525602</v>
      </c>
      <c r="D294" s="45">
        <v>2020</v>
      </c>
      <c r="E294" s="5" t="s">
        <v>79</v>
      </c>
    </row>
    <row r="295" spans="1:6">
      <c r="A295" s="5" t="s">
        <v>90</v>
      </c>
      <c r="B295" s="5" t="s">
        <v>124</v>
      </c>
      <c r="C295" s="5">
        <v>44.598059984390602</v>
      </c>
      <c r="D295" s="45">
        <v>2020</v>
      </c>
      <c r="E295" s="5" t="s">
        <v>80</v>
      </c>
    </row>
    <row r="296" spans="1:6">
      <c r="A296" s="5" t="s">
        <v>90</v>
      </c>
      <c r="B296" s="5" t="s">
        <v>124</v>
      </c>
      <c r="C296" s="5">
        <v>40.355430428019503</v>
      </c>
      <c r="D296" s="45">
        <v>2021</v>
      </c>
      <c r="E296" s="5" t="s">
        <v>81</v>
      </c>
    </row>
    <row r="297" spans="1:6">
      <c r="A297" s="5" t="s">
        <v>90</v>
      </c>
      <c r="B297" s="5" t="s">
        <v>124</v>
      </c>
      <c r="C297" s="5">
        <v>39.998740679624298</v>
      </c>
      <c r="D297" s="45">
        <v>2021</v>
      </c>
      <c r="E297" s="5" t="s">
        <v>89</v>
      </c>
    </row>
    <row r="298" spans="1:6">
      <c r="A298" s="5" t="s">
        <v>90</v>
      </c>
      <c r="B298" s="5" t="s">
        <v>124</v>
      </c>
      <c r="C298" s="5">
        <v>45.075692614937999</v>
      </c>
      <c r="D298" s="45">
        <v>2021</v>
      </c>
      <c r="E298" s="5" t="s">
        <v>88</v>
      </c>
    </row>
    <row r="299" spans="1:6">
      <c r="A299" s="5" t="s">
        <v>90</v>
      </c>
      <c r="B299" s="5" t="s">
        <v>124</v>
      </c>
      <c r="C299" s="5">
        <v>46.577446462211299</v>
      </c>
      <c r="D299" s="45">
        <v>2021</v>
      </c>
      <c r="E299" s="5" t="s">
        <v>82</v>
      </c>
    </row>
    <row r="300" spans="1:6">
      <c r="A300" s="5" t="s">
        <v>90</v>
      </c>
      <c r="B300" s="5" t="s">
        <v>124</v>
      </c>
      <c r="C300" s="5">
        <v>47.265167004162699</v>
      </c>
      <c r="D300" s="45">
        <v>2021</v>
      </c>
      <c r="E300" s="5" t="s">
        <v>83</v>
      </c>
    </row>
    <row r="301" spans="1:6">
      <c r="A301" s="5" t="s">
        <v>90</v>
      </c>
      <c r="B301" s="5" t="s">
        <v>124</v>
      </c>
      <c r="C301" s="5">
        <v>48.705456125100802</v>
      </c>
      <c r="D301" s="45">
        <v>2021</v>
      </c>
      <c r="E301" s="5" t="s">
        <v>84</v>
      </c>
    </row>
    <row r="302" spans="1:6">
      <c r="A302" s="5" t="s">
        <v>90</v>
      </c>
      <c r="B302" s="5" t="s">
        <v>125</v>
      </c>
      <c r="C302" s="5">
        <v>47.934261584113202</v>
      </c>
      <c r="D302" s="45">
        <v>2020</v>
      </c>
      <c r="E302" s="5" t="s">
        <v>83</v>
      </c>
      <c r="F302" s="5">
        <f>AVERAGE(C302:C315)</f>
        <v>52.674245626984252</v>
      </c>
    </row>
    <row r="303" spans="1:6">
      <c r="A303" s="5" t="s">
        <v>90</v>
      </c>
      <c r="B303" s="5" t="s">
        <v>125</v>
      </c>
      <c r="C303" s="5">
        <v>53.516185900949502</v>
      </c>
      <c r="D303" s="45">
        <v>2020</v>
      </c>
      <c r="E303" s="5" t="s">
        <v>84</v>
      </c>
    </row>
    <row r="304" spans="1:6">
      <c r="A304" s="5" t="s">
        <v>90</v>
      </c>
      <c r="B304" s="5" t="s">
        <v>125</v>
      </c>
      <c r="C304" s="5">
        <v>61.528651054194299</v>
      </c>
      <c r="D304" s="45">
        <v>2020</v>
      </c>
      <c r="E304" s="5" t="s">
        <v>85</v>
      </c>
    </row>
    <row r="305" spans="1:5">
      <c r="A305" s="5" t="s">
        <v>90</v>
      </c>
      <c r="B305" s="5" t="s">
        <v>125</v>
      </c>
      <c r="C305" s="5">
        <v>51.406954353512901</v>
      </c>
      <c r="D305" s="45">
        <v>2020</v>
      </c>
      <c r="E305" s="5" t="s">
        <v>86</v>
      </c>
    </row>
    <row r="306" spans="1:5">
      <c r="A306" s="5" t="s">
        <v>90</v>
      </c>
      <c r="B306" s="5" t="s">
        <v>125</v>
      </c>
      <c r="C306" s="5">
        <v>52.159962265152302</v>
      </c>
      <c r="D306" s="45">
        <v>2020</v>
      </c>
      <c r="E306" s="5" t="s">
        <v>87</v>
      </c>
    </row>
    <row r="307" spans="1:5">
      <c r="A307" s="5" t="s">
        <v>90</v>
      </c>
      <c r="B307" s="5" t="s">
        <v>125</v>
      </c>
      <c r="C307" s="5">
        <v>48.384848842328502</v>
      </c>
      <c r="D307" s="45">
        <v>2020</v>
      </c>
      <c r="E307" s="5" t="s">
        <v>78</v>
      </c>
    </row>
    <row r="308" spans="1:5">
      <c r="A308" s="5" t="s">
        <v>90</v>
      </c>
      <c r="B308" s="5" t="s">
        <v>125</v>
      </c>
      <c r="C308" s="5">
        <v>50.156188539154002</v>
      </c>
      <c r="D308" s="45">
        <v>2020</v>
      </c>
      <c r="E308" s="5" t="s">
        <v>79</v>
      </c>
    </row>
    <row r="309" spans="1:5">
      <c r="A309" s="5" t="s">
        <v>90</v>
      </c>
      <c r="B309" s="5" t="s">
        <v>125</v>
      </c>
      <c r="C309" s="5">
        <v>43.368623889707699</v>
      </c>
      <c r="D309" s="45">
        <v>2020</v>
      </c>
      <c r="E309" s="5" t="s">
        <v>80</v>
      </c>
    </row>
    <row r="310" spans="1:5">
      <c r="A310" s="5" t="s">
        <v>90</v>
      </c>
      <c r="B310" s="5" t="s">
        <v>125</v>
      </c>
      <c r="C310" s="5">
        <v>55.351076536165401</v>
      </c>
      <c r="D310" s="45">
        <v>2021</v>
      </c>
      <c r="E310" s="5" t="s">
        <v>81</v>
      </c>
    </row>
    <row r="311" spans="1:5">
      <c r="A311" s="5" t="s">
        <v>90</v>
      </c>
      <c r="B311" s="5" t="s">
        <v>125</v>
      </c>
      <c r="C311" s="5">
        <v>63.432110529012498</v>
      </c>
      <c r="D311" s="45">
        <v>2021</v>
      </c>
      <c r="E311" s="5" t="s">
        <v>89</v>
      </c>
    </row>
    <row r="312" spans="1:5">
      <c r="A312" s="5" t="s">
        <v>90</v>
      </c>
      <c r="B312" s="5" t="s">
        <v>125</v>
      </c>
      <c r="C312" s="5">
        <v>51.818342113255497</v>
      </c>
      <c r="D312" s="45">
        <v>2021</v>
      </c>
      <c r="E312" s="5" t="s">
        <v>88</v>
      </c>
    </row>
    <row r="313" spans="1:5">
      <c r="A313" s="5" t="s">
        <v>90</v>
      </c>
      <c r="B313" s="5" t="s">
        <v>125</v>
      </c>
      <c r="C313" s="5">
        <v>52.006342541757697</v>
      </c>
      <c r="D313" s="45">
        <v>2021</v>
      </c>
      <c r="E313" s="5" t="s">
        <v>82</v>
      </c>
    </row>
    <row r="314" spans="1:5">
      <c r="A314" s="5" t="s">
        <v>90</v>
      </c>
      <c r="B314" s="5" t="s">
        <v>125</v>
      </c>
      <c r="C314" s="5">
        <v>52.638970766063402</v>
      </c>
      <c r="D314" s="45">
        <v>2021</v>
      </c>
      <c r="E314" s="5" t="s">
        <v>83</v>
      </c>
    </row>
    <row r="315" spans="1:5">
      <c r="A315" s="5" t="s">
        <v>90</v>
      </c>
      <c r="B315" s="5" t="s">
        <v>125</v>
      </c>
      <c r="C315" s="5">
        <v>53.736919862412599</v>
      </c>
      <c r="D315" s="45">
        <v>2021</v>
      </c>
      <c r="E315" s="5" t="s">
        <v>84</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2D1C-A23F-42C5-BF3D-1AAEBFD7222B}">
  <dimension ref="A1:N641"/>
  <sheetViews>
    <sheetView topLeftCell="A618" workbookViewId="0">
      <selection activeCell="A2" sqref="A2:XFD641"/>
    </sheetView>
  </sheetViews>
  <sheetFormatPr defaultColWidth="9" defaultRowHeight="17.25"/>
  <cols>
    <col min="1" max="1" width="5.75" style="180" bestFit="1" customWidth="1"/>
    <col min="2" max="2" width="5.75" style="184" bestFit="1" customWidth="1"/>
    <col min="3" max="3" width="9.5" style="184" bestFit="1" customWidth="1"/>
    <col min="4" max="4" width="5.75" style="185" bestFit="1" customWidth="1"/>
    <col min="5" max="5" width="6.25" style="185" bestFit="1" customWidth="1"/>
    <col min="6" max="6" width="5.75" style="185" bestFit="1" customWidth="1"/>
    <col min="7" max="7" width="14.125" style="185" bestFit="1" customWidth="1"/>
    <col min="8" max="8" width="5.75" style="185" bestFit="1" customWidth="1"/>
    <col min="9" max="9" width="5.75" style="185" customWidth="1"/>
    <col min="10" max="12" width="18.625" style="185" bestFit="1" customWidth="1"/>
    <col min="13" max="13" width="15.5" style="185" customWidth="1"/>
    <col min="14" max="14" width="29.625" style="185" bestFit="1" customWidth="1"/>
    <col min="15" max="15" width="7.625" style="188" customWidth="1"/>
    <col min="16" max="16384" width="9" style="188"/>
  </cols>
  <sheetData>
    <row r="1" spans="1:14" s="183" customFormat="1" ht="54">
      <c r="A1" s="182" t="s">
        <v>141</v>
      </c>
      <c r="B1" s="182" t="s">
        <v>905</v>
      </c>
      <c r="C1" s="182" t="s">
        <v>906</v>
      </c>
      <c r="D1" s="182" t="s">
        <v>99</v>
      </c>
      <c r="E1" s="182" t="s">
        <v>660</v>
      </c>
      <c r="F1" s="182" t="s">
        <v>92</v>
      </c>
      <c r="G1" s="182" t="s">
        <v>907</v>
      </c>
      <c r="H1" s="182" t="s">
        <v>142</v>
      </c>
      <c r="I1" s="182" t="s">
        <v>882</v>
      </c>
      <c r="J1" s="182" t="s">
        <v>908</v>
      </c>
      <c r="K1" s="182" t="s">
        <v>909</v>
      </c>
      <c r="L1" s="182" t="s">
        <v>910</v>
      </c>
      <c r="M1" s="182" t="s">
        <v>911</v>
      </c>
      <c r="N1" s="182" t="s">
        <v>912</v>
      </c>
    </row>
    <row r="2" spans="1:14">
      <c r="A2" s="180">
        <v>1</v>
      </c>
      <c r="B2" s="184">
        <v>6</v>
      </c>
      <c r="C2" s="184" t="s">
        <v>913</v>
      </c>
      <c r="D2" s="185">
        <v>2</v>
      </c>
      <c r="E2" s="622">
        <v>201</v>
      </c>
      <c r="F2" s="622" t="s">
        <v>914</v>
      </c>
      <c r="G2" s="185" t="s">
        <v>915</v>
      </c>
      <c r="H2" s="185" t="s">
        <v>855</v>
      </c>
      <c r="I2" s="622" t="s">
        <v>916</v>
      </c>
      <c r="J2" s="623">
        <v>114.55</v>
      </c>
      <c r="K2" s="623">
        <v>144.64084987123164</v>
      </c>
      <c r="L2" s="623">
        <v>247.29084987123201</v>
      </c>
      <c r="M2" s="186">
        <v>24.08</v>
      </c>
      <c r="N2" s="187">
        <v>41.810686464031591</v>
      </c>
    </row>
    <row r="3" spans="1:14">
      <c r="A3" s="180">
        <v>2</v>
      </c>
      <c r="B3" s="184">
        <v>6</v>
      </c>
      <c r="C3" s="184" t="s">
        <v>913</v>
      </c>
      <c r="D3" s="185">
        <v>2</v>
      </c>
      <c r="E3" s="622"/>
      <c r="F3" s="622"/>
      <c r="G3" s="185" t="s">
        <v>917</v>
      </c>
      <c r="H3" s="185" t="s">
        <v>855</v>
      </c>
      <c r="I3" s="622"/>
      <c r="J3" s="623"/>
      <c r="K3" s="623"/>
      <c r="L3" s="623"/>
      <c r="M3" s="186">
        <v>21.98</v>
      </c>
      <c r="N3" s="189">
        <v>38.164405667749769</v>
      </c>
    </row>
    <row r="4" spans="1:14">
      <c r="A4" s="180">
        <v>3</v>
      </c>
      <c r="B4" s="184">
        <v>6</v>
      </c>
      <c r="C4" s="184" t="s">
        <v>913</v>
      </c>
      <c r="D4" s="185">
        <v>2</v>
      </c>
      <c r="E4" s="622"/>
      <c r="F4" s="622"/>
      <c r="G4" s="185" t="s">
        <v>918</v>
      </c>
      <c r="H4" s="185" t="s">
        <v>855</v>
      </c>
      <c r="I4" s="622"/>
      <c r="J4" s="623"/>
      <c r="K4" s="623"/>
      <c r="L4" s="623"/>
      <c r="M4" s="186">
        <v>27</v>
      </c>
      <c r="N4" s="189">
        <v>46.880753095052036</v>
      </c>
    </row>
    <row r="5" spans="1:14">
      <c r="A5" s="180">
        <v>4</v>
      </c>
      <c r="B5" s="184">
        <v>6</v>
      </c>
      <c r="C5" s="184" t="s">
        <v>913</v>
      </c>
      <c r="D5" s="185">
        <v>2</v>
      </c>
      <c r="E5" s="622"/>
      <c r="F5" s="622"/>
      <c r="G5" s="185" t="s">
        <v>919</v>
      </c>
      <c r="H5" s="185" t="s">
        <v>855</v>
      </c>
      <c r="I5" s="622"/>
      <c r="J5" s="623"/>
      <c r="K5" s="623"/>
      <c r="L5" s="623"/>
      <c r="M5" s="186">
        <v>27</v>
      </c>
      <c r="N5" s="189">
        <v>46.880753095052036</v>
      </c>
    </row>
    <row r="6" spans="1:14">
      <c r="A6" s="180">
        <v>5</v>
      </c>
      <c r="B6" s="184">
        <v>6</v>
      </c>
      <c r="C6" s="184" t="s">
        <v>913</v>
      </c>
      <c r="D6" s="185">
        <v>2</v>
      </c>
      <c r="E6" s="622"/>
      <c r="F6" s="622"/>
      <c r="G6" s="185" t="s">
        <v>920</v>
      </c>
      <c r="H6" s="185" t="s">
        <v>855</v>
      </c>
      <c r="I6" s="622"/>
      <c r="J6" s="623"/>
      <c r="K6" s="623"/>
      <c r="L6" s="623"/>
      <c r="M6" s="186">
        <v>21.98</v>
      </c>
      <c r="N6" s="189">
        <v>38.164405667749769</v>
      </c>
    </row>
    <row r="7" spans="1:14">
      <c r="A7" s="180">
        <v>6</v>
      </c>
      <c r="B7" s="184">
        <v>6</v>
      </c>
      <c r="C7" s="184" t="s">
        <v>913</v>
      </c>
      <c r="D7" s="185">
        <v>2</v>
      </c>
      <c r="E7" s="622"/>
      <c r="F7" s="622"/>
      <c r="G7" s="185" t="s">
        <v>921</v>
      </c>
      <c r="H7" s="185" t="s">
        <v>855</v>
      </c>
      <c r="I7" s="622"/>
      <c r="J7" s="623"/>
      <c r="K7" s="623"/>
      <c r="L7" s="623"/>
      <c r="M7" s="186">
        <v>24.08</v>
      </c>
      <c r="N7" s="189">
        <v>41.810686464031591</v>
      </c>
    </row>
    <row r="8" spans="1:14">
      <c r="A8" s="180">
        <v>7</v>
      </c>
      <c r="B8" s="184">
        <v>6</v>
      </c>
      <c r="C8" s="184" t="s">
        <v>913</v>
      </c>
      <c r="D8" s="185">
        <v>2</v>
      </c>
      <c r="E8" s="622">
        <v>202</v>
      </c>
      <c r="F8" s="622" t="s">
        <v>922</v>
      </c>
      <c r="G8" s="185" t="s">
        <v>915</v>
      </c>
      <c r="H8" s="185" t="s">
        <v>923</v>
      </c>
      <c r="I8" s="622" t="s">
        <v>916</v>
      </c>
      <c r="J8" s="623">
        <v>114.9</v>
      </c>
      <c r="K8" s="623">
        <v>145.08279048628995</v>
      </c>
      <c r="L8" s="623">
        <v>249.50279048628994</v>
      </c>
      <c r="M8" s="186">
        <v>23.46</v>
      </c>
      <c r="N8" s="189">
        <v>40.734165467034103</v>
      </c>
    </row>
    <row r="9" spans="1:14">
      <c r="A9" s="180">
        <v>8</v>
      </c>
      <c r="B9" s="184">
        <v>6</v>
      </c>
      <c r="C9" s="184" t="s">
        <v>913</v>
      </c>
      <c r="D9" s="185">
        <v>2</v>
      </c>
      <c r="E9" s="622"/>
      <c r="F9" s="622"/>
      <c r="G9" s="185" t="s">
        <v>917</v>
      </c>
      <c r="H9" s="185" t="s">
        <v>923</v>
      </c>
      <c r="I9" s="622"/>
      <c r="J9" s="623"/>
      <c r="K9" s="623"/>
      <c r="L9" s="623"/>
      <c r="M9" s="186">
        <v>23.49</v>
      </c>
      <c r="N9" s="189">
        <v>40.786255192695265</v>
      </c>
    </row>
    <row r="10" spans="1:14">
      <c r="A10" s="180">
        <v>9</v>
      </c>
      <c r="B10" s="184">
        <v>6</v>
      </c>
      <c r="C10" s="184" t="s">
        <v>913</v>
      </c>
      <c r="D10" s="185">
        <v>2</v>
      </c>
      <c r="E10" s="622"/>
      <c r="F10" s="622"/>
      <c r="G10" s="185" t="s">
        <v>918</v>
      </c>
      <c r="H10" s="185" t="s">
        <v>923</v>
      </c>
      <c r="I10" s="622"/>
      <c r="J10" s="623"/>
      <c r="K10" s="623"/>
      <c r="L10" s="623"/>
      <c r="M10" s="186">
        <v>25.62</v>
      </c>
      <c r="N10" s="189">
        <v>44.48462571463827</v>
      </c>
    </row>
    <row r="11" spans="1:14">
      <c r="A11" s="180">
        <v>10</v>
      </c>
      <c r="B11" s="184">
        <v>6</v>
      </c>
      <c r="C11" s="184" t="s">
        <v>913</v>
      </c>
      <c r="D11" s="185">
        <v>2</v>
      </c>
      <c r="E11" s="622"/>
      <c r="F11" s="622"/>
      <c r="G11" s="185" t="s">
        <v>919</v>
      </c>
      <c r="H11" s="185" t="s">
        <v>923</v>
      </c>
      <c r="I11" s="622"/>
      <c r="J11" s="623"/>
      <c r="K11" s="623"/>
      <c r="L11" s="623"/>
      <c r="M11" s="186">
        <v>25.62</v>
      </c>
      <c r="N11" s="189">
        <v>44.48462571463827</v>
      </c>
    </row>
    <row r="12" spans="1:14" ht="18" customHeight="1">
      <c r="A12" s="180">
        <v>11</v>
      </c>
      <c r="B12" s="184">
        <v>6</v>
      </c>
      <c r="C12" s="184" t="s">
        <v>913</v>
      </c>
      <c r="D12" s="185">
        <v>2</v>
      </c>
      <c r="E12" s="622"/>
      <c r="F12" s="622"/>
      <c r="G12" s="185" t="s">
        <v>920</v>
      </c>
      <c r="H12" s="185" t="s">
        <v>923</v>
      </c>
      <c r="I12" s="622"/>
      <c r="J12" s="623"/>
      <c r="K12" s="623"/>
      <c r="L12" s="623"/>
      <c r="M12" s="186">
        <v>23.49</v>
      </c>
      <c r="N12" s="189">
        <v>40.786255192695265</v>
      </c>
    </row>
    <row r="13" spans="1:14">
      <c r="A13" s="180">
        <v>12</v>
      </c>
      <c r="B13" s="184">
        <v>6</v>
      </c>
      <c r="C13" s="184" t="s">
        <v>913</v>
      </c>
      <c r="D13" s="185">
        <v>2</v>
      </c>
      <c r="E13" s="622"/>
      <c r="F13" s="622"/>
      <c r="G13" s="185" t="s">
        <v>921</v>
      </c>
      <c r="H13" s="185" t="s">
        <v>923</v>
      </c>
      <c r="I13" s="622"/>
      <c r="J13" s="623"/>
      <c r="K13" s="623"/>
      <c r="L13" s="623"/>
      <c r="M13" s="186">
        <v>23.46</v>
      </c>
      <c r="N13" s="189">
        <v>40.734165467034103</v>
      </c>
    </row>
    <row r="14" spans="1:14">
      <c r="A14" s="180">
        <v>13</v>
      </c>
      <c r="B14" s="184">
        <v>6</v>
      </c>
      <c r="C14" s="184" t="s">
        <v>913</v>
      </c>
      <c r="D14" s="185">
        <v>2</v>
      </c>
      <c r="E14" s="622">
        <v>203</v>
      </c>
      <c r="F14" s="622" t="s">
        <v>924</v>
      </c>
      <c r="G14" s="185" t="s">
        <v>915</v>
      </c>
      <c r="H14" s="185" t="s">
        <v>855</v>
      </c>
      <c r="I14" s="622" t="s">
        <v>925</v>
      </c>
      <c r="J14" s="623">
        <v>85.82</v>
      </c>
      <c r="K14" s="623">
        <v>108.36383881230115</v>
      </c>
      <c r="L14" s="623">
        <v>178.34383881230116</v>
      </c>
      <c r="M14" s="186">
        <v>21.9</v>
      </c>
      <c r="N14" s="190">
        <v>38.025499732653316</v>
      </c>
    </row>
    <row r="15" spans="1:14">
      <c r="A15" s="180">
        <v>14</v>
      </c>
      <c r="B15" s="184">
        <v>6</v>
      </c>
      <c r="C15" s="184" t="s">
        <v>913</v>
      </c>
      <c r="D15" s="185">
        <v>2</v>
      </c>
      <c r="E15" s="622"/>
      <c r="F15" s="622"/>
      <c r="G15" s="185" t="s">
        <v>917</v>
      </c>
      <c r="H15" s="185" t="s">
        <v>855</v>
      </c>
      <c r="I15" s="622"/>
      <c r="J15" s="623"/>
      <c r="K15" s="623"/>
      <c r="L15" s="623"/>
      <c r="M15" s="186">
        <v>26.56</v>
      </c>
      <c r="N15" s="190">
        <v>46.116770452021555</v>
      </c>
    </row>
    <row r="16" spans="1:14">
      <c r="A16" s="180">
        <v>15</v>
      </c>
      <c r="B16" s="184">
        <v>6</v>
      </c>
      <c r="C16" s="184" t="s">
        <v>913</v>
      </c>
      <c r="D16" s="185">
        <v>2</v>
      </c>
      <c r="E16" s="622"/>
      <c r="F16" s="622"/>
      <c r="G16" s="185" t="s">
        <v>918</v>
      </c>
      <c r="H16" s="185" t="s">
        <v>855</v>
      </c>
      <c r="I16" s="622"/>
      <c r="J16" s="623"/>
      <c r="K16" s="623"/>
      <c r="L16" s="623"/>
      <c r="M16" s="186">
        <v>26.56</v>
      </c>
      <c r="N16" s="189">
        <v>46.116770452021555</v>
      </c>
    </row>
    <row r="17" spans="1:14">
      <c r="A17" s="180">
        <v>16</v>
      </c>
      <c r="B17" s="184">
        <v>6</v>
      </c>
      <c r="C17" s="184" t="s">
        <v>913</v>
      </c>
      <c r="D17" s="185">
        <v>2</v>
      </c>
      <c r="E17" s="622"/>
      <c r="F17" s="622"/>
      <c r="G17" s="185" t="s">
        <v>919</v>
      </c>
      <c r="H17" s="185" t="s">
        <v>855</v>
      </c>
      <c r="I17" s="622"/>
      <c r="J17" s="623"/>
      <c r="K17" s="623"/>
      <c r="L17" s="623"/>
      <c r="M17" s="186">
        <v>21.9</v>
      </c>
      <c r="N17" s="189">
        <v>38.025499732653316</v>
      </c>
    </row>
    <row r="18" spans="1:14">
      <c r="A18" s="180">
        <v>17</v>
      </c>
      <c r="B18" s="184">
        <v>6</v>
      </c>
      <c r="C18" s="184" t="s">
        <v>913</v>
      </c>
      <c r="D18" s="185">
        <v>2</v>
      </c>
      <c r="E18" s="622">
        <v>204</v>
      </c>
      <c r="F18" s="622" t="s">
        <v>926</v>
      </c>
      <c r="G18" s="185" t="s">
        <v>915</v>
      </c>
      <c r="H18" s="185" t="s">
        <v>923</v>
      </c>
      <c r="I18" s="622" t="s">
        <v>925</v>
      </c>
      <c r="J18" s="623">
        <v>80.790000000000006</v>
      </c>
      <c r="K18" s="623">
        <v>102.01252083017725</v>
      </c>
      <c r="L18" s="623">
        <v>169.10252083017724</v>
      </c>
      <c r="M18" s="186">
        <v>25.32</v>
      </c>
      <c r="N18" s="189">
        <v>43.96372845802658</v>
      </c>
    </row>
    <row r="19" spans="1:14">
      <c r="A19" s="180">
        <v>18</v>
      </c>
      <c r="B19" s="184">
        <v>6</v>
      </c>
      <c r="C19" s="184" t="s">
        <v>913</v>
      </c>
      <c r="D19" s="185">
        <v>2</v>
      </c>
      <c r="E19" s="622"/>
      <c r="F19" s="622"/>
      <c r="G19" s="185" t="s">
        <v>917</v>
      </c>
      <c r="H19" s="185" t="s">
        <v>923</v>
      </c>
      <c r="I19" s="622"/>
      <c r="J19" s="623"/>
      <c r="K19" s="623"/>
      <c r="L19" s="623"/>
      <c r="M19" s="186">
        <v>23.72</v>
      </c>
      <c r="N19" s="189">
        <v>41.185609756097563</v>
      </c>
    </row>
    <row r="20" spans="1:14">
      <c r="A20" s="180">
        <v>19</v>
      </c>
      <c r="B20" s="184">
        <v>6</v>
      </c>
      <c r="C20" s="184" t="s">
        <v>913</v>
      </c>
      <c r="D20" s="185">
        <v>2</v>
      </c>
      <c r="E20" s="622"/>
      <c r="F20" s="622"/>
      <c r="G20" s="185" t="s">
        <v>918</v>
      </c>
      <c r="H20" s="185" t="s">
        <v>923</v>
      </c>
      <c r="I20" s="622"/>
      <c r="J20" s="623"/>
      <c r="K20" s="623"/>
      <c r="L20" s="623"/>
      <c r="M20" s="186">
        <v>23.72</v>
      </c>
      <c r="N20" s="189">
        <v>41.185609756097563</v>
      </c>
    </row>
    <row r="21" spans="1:14">
      <c r="A21" s="180">
        <v>20</v>
      </c>
      <c r="B21" s="184">
        <v>6</v>
      </c>
      <c r="C21" s="184" t="s">
        <v>913</v>
      </c>
      <c r="D21" s="185">
        <v>2</v>
      </c>
      <c r="E21" s="622"/>
      <c r="F21" s="622"/>
      <c r="G21" s="185" t="s">
        <v>919</v>
      </c>
      <c r="H21" s="185" t="s">
        <v>923</v>
      </c>
      <c r="I21" s="622"/>
      <c r="J21" s="623"/>
      <c r="K21" s="623"/>
      <c r="L21" s="623"/>
      <c r="M21" s="186">
        <v>25.32</v>
      </c>
      <c r="N21" s="189">
        <v>43.96372845802658</v>
      </c>
    </row>
    <row r="22" spans="1:14">
      <c r="A22" s="180">
        <v>21</v>
      </c>
      <c r="B22" s="184">
        <v>6</v>
      </c>
      <c r="C22" s="184" t="s">
        <v>913</v>
      </c>
      <c r="D22" s="185">
        <v>2</v>
      </c>
      <c r="E22" s="622">
        <v>205</v>
      </c>
      <c r="F22" s="622" t="s">
        <v>915</v>
      </c>
      <c r="G22" s="185" t="s">
        <v>915</v>
      </c>
      <c r="H22" s="185" t="s">
        <v>855</v>
      </c>
      <c r="I22" s="622" t="s">
        <v>925</v>
      </c>
      <c r="J22" s="623">
        <v>85.82</v>
      </c>
      <c r="K22" s="623">
        <v>108.36464711227785</v>
      </c>
      <c r="L22" s="623">
        <v>178.34464711227787</v>
      </c>
      <c r="M22" s="186">
        <v>26.56</v>
      </c>
      <c r="N22" s="189">
        <v>46.116770452021555</v>
      </c>
    </row>
    <row r="23" spans="1:14">
      <c r="A23" s="180">
        <v>22</v>
      </c>
      <c r="B23" s="184">
        <v>6</v>
      </c>
      <c r="C23" s="184" t="s">
        <v>913</v>
      </c>
      <c r="D23" s="185">
        <v>2</v>
      </c>
      <c r="E23" s="622"/>
      <c r="F23" s="622"/>
      <c r="G23" s="185" t="s">
        <v>917</v>
      </c>
      <c r="H23" s="185" t="s">
        <v>855</v>
      </c>
      <c r="I23" s="622"/>
      <c r="J23" s="623"/>
      <c r="K23" s="623"/>
      <c r="L23" s="623"/>
      <c r="M23" s="186">
        <v>21.9</v>
      </c>
      <c r="N23" s="189">
        <v>38.025499732653316</v>
      </c>
    </row>
    <row r="24" spans="1:14">
      <c r="A24" s="180">
        <v>23</v>
      </c>
      <c r="B24" s="184">
        <v>6</v>
      </c>
      <c r="C24" s="184" t="s">
        <v>913</v>
      </c>
      <c r="D24" s="185">
        <v>2</v>
      </c>
      <c r="E24" s="622"/>
      <c r="F24" s="622"/>
      <c r="G24" s="185" t="s">
        <v>918</v>
      </c>
      <c r="H24" s="185" t="s">
        <v>855</v>
      </c>
      <c r="I24" s="622"/>
      <c r="J24" s="623"/>
      <c r="K24" s="623"/>
      <c r="L24" s="623"/>
      <c r="M24" s="186">
        <v>21.9</v>
      </c>
      <c r="N24" s="189">
        <v>38.025499732653316</v>
      </c>
    </row>
    <row r="25" spans="1:14">
      <c r="A25" s="180">
        <v>24</v>
      </c>
      <c r="B25" s="184">
        <v>6</v>
      </c>
      <c r="C25" s="184" t="s">
        <v>913</v>
      </c>
      <c r="D25" s="185">
        <v>2</v>
      </c>
      <c r="E25" s="622"/>
      <c r="F25" s="622"/>
      <c r="G25" s="185" t="s">
        <v>919</v>
      </c>
      <c r="H25" s="185" t="s">
        <v>855</v>
      </c>
      <c r="I25" s="622"/>
      <c r="J25" s="623"/>
      <c r="K25" s="623"/>
      <c r="L25" s="623"/>
      <c r="M25" s="186">
        <v>26.56</v>
      </c>
      <c r="N25" s="189">
        <v>46.116770452021555</v>
      </c>
    </row>
    <row r="26" spans="1:14">
      <c r="A26" s="180">
        <v>25</v>
      </c>
      <c r="B26" s="184">
        <v>6</v>
      </c>
      <c r="C26" s="184" t="s">
        <v>913</v>
      </c>
      <c r="D26" s="185">
        <v>2</v>
      </c>
      <c r="E26" s="622">
        <v>206</v>
      </c>
      <c r="F26" s="622" t="s">
        <v>919</v>
      </c>
      <c r="G26" s="185" t="s">
        <v>915</v>
      </c>
      <c r="H26" s="185" t="s">
        <v>923</v>
      </c>
      <c r="I26" s="622" t="s">
        <v>925</v>
      </c>
      <c r="J26" s="623">
        <v>80.790000000000006</v>
      </c>
      <c r="K26" s="623">
        <v>102.01328175484653</v>
      </c>
      <c r="L26" s="623">
        <v>169.10328175484653</v>
      </c>
      <c r="M26" s="186">
        <v>23.72</v>
      </c>
      <c r="N26" s="189">
        <v>41.185609756097563</v>
      </c>
    </row>
    <row r="27" spans="1:14">
      <c r="A27" s="180">
        <v>26</v>
      </c>
      <c r="B27" s="184">
        <v>6</v>
      </c>
      <c r="C27" s="184" t="s">
        <v>913</v>
      </c>
      <c r="D27" s="185">
        <v>2</v>
      </c>
      <c r="E27" s="622"/>
      <c r="F27" s="622"/>
      <c r="G27" s="185" t="s">
        <v>917</v>
      </c>
      <c r="H27" s="185" t="s">
        <v>923</v>
      </c>
      <c r="I27" s="622"/>
      <c r="J27" s="623"/>
      <c r="K27" s="623"/>
      <c r="L27" s="623"/>
      <c r="M27" s="186">
        <v>25.32</v>
      </c>
      <c r="N27" s="189">
        <v>43.96372845802658</v>
      </c>
    </row>
    <row r="28" spans="1:14">
      <c r="A28" s="180">
        <v>27</v>
      </c>
      <c r="B28" s="184">
        <v>6</v>
      </c>
      <c r="C28" s="184" t="s">
        <v>913</v>
      </c>
      <c r="D28" s="185">
        <v>2</v>
      </c>
      <c r="E28" s="622"/>
      <c r="F28" s="622"/>
      <c r="G28" s="185" t="s">
        <v>918</v>
      </c>
      <c r="H28" s="185" t="s">
        <v>923</v>
      </c>
      <c r="I28" s="622"/>
      <c r="J28" s="623"/>
      <c r="K28" s="623"/>
      <c r="L28" s="623"/>
      <c r="M28" s="186">
        <v>25.32</v>
      </c>
      <c r="N28" s="189">
        <v>43.96372845802658</v>
      </c>
    </row>
    <row r="29" spans="1:14">
      <c r="A29" s="180">
        <v>28</v>
      </c>
      <c r="B29" s="184">
        <v>6</v>
      </c>
      <c r="C29" s="184" t="s">
        <v>913</v>
      </c>
      <c r="D29" s="185">
        <v>2</v>
      </c>
      <c r="E29" s="622"/>
      <c r="F29" s="622"/>
      <c r="G29" s="185" t="s">
        <v>919</v>
      </c>
      <c r="H29" s="185" t="s">
        <v>923</v>
      </c>
      <c r="I29" s="622"/>
      <c r="J29" s="623"/>
      <c r="K29" s="623"/>
      <c r="L29" s="623"/>
      <c r="M29" s="186">
        <v>23.72</v>
      </c>
      <c r="N29" s="189">
        <v>41.185609756097563</v>
      </c>
    </row>
    <row r="30" spans="1:14">
      <c r="A30" s="180">
        <v>29</v>
      </c>
      <c r="B30" s="184">
        <v>6</v>
      </c>
      <c r="C30" s="184" t="s">
        <v>913</v>
      </c>
      <c r="D30" s="185">
        <v>2</v>
      </c>
      <c r="E30" s="622">
        <v>207</v>
      </c>
      <c r="F30" s="622" t="s">
        <v>917</v>
      </c>
      <c r="G30" s="185" t="s">
        <v>915</v>
      </c>
      <c r="H30" s="185" t="s">
        <v>855</v>
      </c>
      <c r="I30" s="622" t="s">
        <v>916</v>
      </c>
      <c r="J30" s="623">
        <v>114.59</v>
      </c>
      <c r="K30" s="623">
        <v>144.69243664176091</v>
      </c>
      <c r="L30" s="623">
        <v>247.34243664176091</v>
      </c>
      <c r="M30" s="186">
        <v>27</v>
      </c>
      <c r="N30" s="189">
        <v>46.880753095052036</v>
      </c>
    </row>
    <row r="31" spans="1:14">
      <c r="A31" s="180">
        <v>30</v>
      </c>
      <c r="B31" s="184">
        <v>6</v>
      </c>
      <c r="C31" s="184" t="s">
        <v>913</v>
      </c>
      <c r="D31" s="185">
        <v>2</v>
      </c>
      <c r="E31" s="622"/>
      <c r="F31" s="622"/>
      <c r="G31" s="185" t="s">
        <v>917</v>
      </c>
      <c r="H31" s="185" t="s">
        <v>855</v>
      </c>
      <c r="I31" s="622"/>
      <c r="J31" s="623"/>
      <c r="K31" s="623"/>
      <c r="L31" s="623"/>
      <c r="M31" s="186">
        <v>21.98</v>
      </c>
      <c r="N31" s="189">
        <v>38.164405667749769</v>
      </c>
    </row>
    <row r="32" spans="1:14">
      <c r="A32" s="180">
        <v>31</v>
      </c>
      <c r="B32" s="184">
        <v>6</v>
      </c>
      <c r="C32" s="184" t="s">
        <v>913</v>
      </c>
      <c r="D32" s="185">
        <v>2</v>
      </c>
      <c r="E32" s="622"/>
      <c r="F32" s="622"/>
      <c r="G32" s="185" t="s">
        <v>918</v>
      </c>
      <c r="H32" s="185" t="s">
        <v>855</v>
      </c>
      <c r="I32" s="622"/>
      <c r="J32" s="623"/>
      <c r="K32" s="623"/>
      <c r="L32" s="623"/>
      <c r="M32" s="186">
        <v>24.08</v>
      </c>
      <c r="N32" s="189">
        <v>41.810686464031591</v>
      </c>
    </row>
    <row r="33" spans="1:14">
      <c r="A33" s="180">
        <v>32</v>
      </c>
      <c r="B33" s="184">
        <v>6</v>
      </c>
      <c r="C33" s="184" t="s">
        <v>913</v>
      </c>
      <c r="D33" s="185">
        <v>2</v>
      </c>
      <c r="E33" s="622"/>
      <c r="F33" s="622"/>
      <c r="G33" s="185" t="s">
        <v>919</v>
      </c>
      <c r="H33" s="185" t="s">
        <v>855</v>
      </c>
      <c r="I33" s="622"/>
      <c r="J33" s="623"/>
      <c r="K33" s="623"/>
      <c r="L33" s="623"/>
      <c r="M33" s="186">
        <v>24.08</v>
      </c>
      <c r="N33" s="189">
        <v>41.810686464031591</v>
      </c>
    </row>
    <row r="34" spans="1:14">
      <c r="A34" s="180">
        <v>33</v>
      </c>
      <c r="B34" s="184">
        <v>6</v>
      </c>
      <c r="C34" s="184" t="s">
        <v>913</v>
      </c>
      <c r="D34" s="185">
        <v>2</v>
      </c>
      <c r="E34" s="622"/>
      <c r="F34" s="622"/>
      <c r="G34" s="185" t="s">
        <v>920</v>
      </c>
      <c r="H34" s="185" t="s">
        <v>855</v>
      </c>
      <c r="I34" s="622"/>
      <c r="J34" s="623"/>
      <c r="K34" s="623"/>
      <c r="L34" s="623"/>
      <c r="M34" s="186">
        <v>21.98</v>
      </c>
      <c r="N34" s="189">
        <v>38.164405667749769</v>
      </c>
    </row>
    <row r="35" spans="1:14">
      <c r="A35" s="180">
        <v>34</v>
      </c>
      <c r="B35" s="184">
        <v>6</v>
      </c>
      <c r="C35" s="184" t="s">
        <v>913</v>
      </c>
      <c r="D35" s="185">
        <v>2</v>
      </c>
      <c r="E35" s="622"/>
      <c r="F35" s="622"/>
      <c r="G35" s="185" t="s">
        <v>921</v>
      </c>
      <c r="H35" s="185" t="s">
        <v>855</v>
      </c>
      <c r="I35" s="622"/>
      <c r="J35" s="623"/>
      <c r="K35" s="623"/>
      <c r="L35" s="623"/>
      <c r="M35" s="186">
        <v>27</v>
      </c>
      <c r="N35" s="189">
        <v>46.880753095052036</v>
      </c>
    </row>
    <row r="36" spans="1:14">
      <c r="A36" s="180">
        <v>35</v>
      </c>
      <c r="B36" s="184">
        <v>6</v>
      </c>
      <c r="C36" s="184" t="s">
        <v>913</v>
      </c>
      <c r="D36" s="185">
        <v>2</v>
      </c>
      <c r="E36" s="622">
        <v>208</v>
      </c>
      <c r="F36" s="622" t="s">
        <v>918</v>
      </c>
      <c r="G36" s="185" t="s">
        <v>915</v>
      </c>
      <c r="H36" s="185" t="s">
        <v>923</v>
      </c>
      <c r="I36" s="622" t="s">
        <v>916</v>
      </c>
      <c r="J36" s="623">
        <v>114.96</v>
      </c>
      <c r="K36" s="623">
        <v>145.1596344911147</v>
      </c>
      <c r="L36" s="623">
        <v>249.57963449111469</v>
      </c>
      <c r="M36" s="186">
        <v>25.62</v>
      </c>
      <c r="N36" s="189">
        <v>44.48462571463827</v>
      </c>
    </row>
    <row r="37" spans="1:14">
      <c r="A37" s="180">
        <v>36</v>
      </c>
      <c r="B37" s="184">
        <v>6</v>
      </c>
      <c r="C37" s="184" t="s">
        <v>913</v>
      </c>
      <c r="D37" s="185">
        <v>2</v>
      </c>
      <c r="E37" s="622"/>
      <c r="F37" s="622"/>
      <c r="G37" s="185" t="s">
        <v>917</v>
      </c>
      <c r="H37" s="185" t="s">
        <v>923</v>
      </c>
      <c r="I37" s="622"/>
      <c r="J37" s="623"/>
      <c r="K37" s="623"/>
      <c r="L37" s="623"/>
      <c r="M37" s="186">
        <v>23.49</v>
      </c>
      <c r="N37" s="189">
        <v>40.786255192695265</v>
      </c>
    </row>
    <row r="38" spans="1:14">
      <c r="A38" s="180">
        <v>37</v>
      </c>
      <c r="B38" s="184">
        <v>6</v>
      </c>
      <c r="C38" s="184" t="s">
        <v>913</v>
      </c>
      <c r="D38" s="185">
        <v>2</v>
      </c>
      <c r="E38" s="622"/>
      <c r="F38" s="622"/>
      <c r="G38" s="185" t="s">
        <v>918</v>
      </c>
      <c r="H38" s="185" t="s">
        <v>923</v>
      </c>
      <c r="I38" s="622"/>
      <c r="J38" s="623"/>
      <c r="K38" s="623"/>
      <c r="L38" s="623"/>
      <c r="M38" s="186">
        <v>23.46</v>
      </c>
      <c r="N38" s="189">
        <v>40.734165467034103</v>
      </c>
    </row>
    <row r="39" spans="1:14">
      <c r="A39" s="180">
        <v>38</v>
      </c>
      <c r="B39" s="184">
        <v>6</v>
      </c>
      <c r="C39" s="184" t="s">
        <v>913</v>
      </c>
      <c r="D39" s="185">
        <v>2</v>
      </c>
      <c r="E39" s="622"/>
      <c r="F39" s="622"/>
      <c r="G39" s="185" t="s">
        <v>919</v>
      </c>
      <c r="H39" s="185" t="s">
        <v>923</v>
      </c>
      <c r="I39" s="622"/>
      <c r="J39" s="623"/>
      <c r="K39" s="623"/>
      <c r="L39" s="623"/>
      <c r="M39" s="186">
        <v>23.46</v>
      </c>
      <c r="N39" s="189">
        <v>40.734165467034103</v>
      </c>
    </row>
    <row r="40" spans="1:14">
      <c r="A40" s="180">
        <v>39</v>
      </c>
      <c r="B40" s="184">
        <v>6</v>
      </c>
      <c r="C40" s="184" t="s">
        <v>913</v>
      </c>
      <c r="D40" s="185">
        <v>2</v>
      </c>
      <c r="E40" s="622"/>
      <c r="F40" s="622"/>
      <c r="G40" s="185" t="s">
        <v>920</v>
      </c>
      <c r="H40" s="185" t="s">
        <v>923</v>
      </c>
      <c r="I40" s="622"/>
      <c r="J40" s="623"/>
      <c r="K40" s="623"/>
      <c r="L40" s="623"/>
      <c r="M40" s="186">
        <v>23.49</v>
      </c>
      <c r="N40" s="189">
        <v>40.786255192695265</v>
      </c>
    </row>
    <row r="41" spans="1:14">
      <c r="A41" s="180">
        <v>40</v>
      </c>
      <c r="B41" s="184">
        <v>6</v>
      </c>
      <c r="C41" s="184" t="s">
        <v>913</v>
      </c>
      <c r="D41" s="185">
        <v>2</v>
      </c>
      <c r="E41" s="622"/>
      <c r="F41" s="622"/>
      <c r="G41" s="185" t="s">
        <v>921</v>
      </c>
      <c r="H41" s="185" t="s">
        <v>923</v>
      </c>
      <c r="I41" s="622"/>
      <c r="J41" s="623"/>
      <c r="K41" s="623"/>
      <c r="L41" s="623"/>
      <c r="M41" s="186">
        <v>25.62</v>
      </c>
      <c r="N41" s="189">
        <v>44.48462571463827</v>
      </c>
    </row>
    <row r="42" spans="1:14">
      <c r="A42" s="180">
        <v>41</v>
      </c>
      <c r="B42" s="184">
        <v>6</v>
      </c>
      <c r="C42" s="184" t="s">
        <v>913</v>
      </c>
      <c r="D42" s="185">
        <v>3</v>
      </c>
      <c r="E42" s="622">
        <v>301</v>
      </c>
      <c r="F42" s="622" t="s">
        <v>914</v>
      </c>
      <c r="G42" s="185" t="s">
        <v>915</v>
      </c>
      <c r="H42" s="185" t="s">
        <v>855</v>
      </c>
      <c r="I42" s="622" t="s">
        <v>916</v>
      </c>
      <c r="J42" s="623">
        <v>114.55</v>
      </c>
      <c r="K42" s="623">
        <v>144.64084987123164</v>
      </c>
      <c r="L42" s="623">
        <v>247.29084987123201</v>
      </c>
      <c r="M42" s="186">
        <v>24.08</v>
      </c>
      <c r="N42" s="187">
        <v>41.810686464031591</v>
      </c>
    </row>
    <row r="43" spans="1:14">
      <c r="A43" s="180">
        <v>42</v>
      </c>
      <c r="B43" s="184">
        <v>6</v>
      </c>
      <c r="C43" s="184" t="s">
        <v>913</v>
      </c>
      <c r="D43" s="185">
        <v>3</v>
      </c>
      <c r="E43" s="622"/>
      <c r="F43" s="622"/>
      <c r="G43" s="185" t="s">
        <v>917</v>
      </c>
      <c r="H43" s="185" t="s">
        <v>855</v>
      </c>
      <c r="I43" s="622"/>
      <c r="J43" s="623"/>
      <c r="K43" s="623"/>
      <c r="L43" s="623"/>
      <c r="M43" s="186">
        <v>21.98</v>
      </c>
      <c r="N43" s="189">
        <v>38.164405667749769</v>
      </c>
    </row>
    <row r="44" spans="1:14">
      <c r="A44" s="180">
        <v>43</v>
      </c>
      <c r="B44" s="184">
        <v>6</v>
      </c>
      <c r="C44" s="184" t="s">
        <v>913</v>
      </c>
      <c r="D44" s="185">
        <v>3</v>
      </c>
      <c r="E44" s="622"/>
      <c r="F44" s="622"/>
      <c r="G44" s="185" t="s">
        <v>918</v>
      </c>
      <c r="H44" s="185" t="s">
        <v>855</v>
      </c>
      <c r="I44" s="622"/>
      <c r="J44" s="623"/>
      <c r="K44" s="623"/>
      <c r="L44" s="623"/>
      <c r="M44" s="186">
        <v>27</v>
      </c>
      <c r="N44" s="189">
        <v>46.880753095052036</v>
      </c>
    </row>
    <row r="45" spans="1:14">
      <c r="A45" s="180">
        <v>44</v>
      </c>
      <c r="B45" s="184">
        <v>6</v>
      </c>
      <c r="C45" s="184" t="s">
        <v>913</v>
      </c>
      <c r="D45" s="185">
        <v>3</v>
      </c>
      <c r="E45" s="622"/>
      <c r="F45" s="622"/>
      <c r="G45" s="185" t="s">
        <v>919</v>
      </c>
      <c r="H45" s="185" t="s">
        <v>855</v>
      </c>
      <c r="I45" s="622"/>
      <c r="J45" s="623"/>
      <c r="K45" s="623"/>
      <c r="L45" s="623"/>
      <c r="M45" s="186">
        <v>27</v>
      </c>
      <c r="N45" s="189">
        <v>46.880753095052036</v>
      </c>
    </row>
    <row r="46" spans="1:14">
      <c r="A46" s="180">
        <v>45</v>
      </c>
      <c r="B46" s="184">
        <v>6</v>
      </c>
      <c r="C46" s="184" t="s">
        <v>913</v>
      </c>
      <c r="D46" s="185">
        <v>3</v>
      </c>
      <c r="E46" s="622"/>
      <c r="F46" s="622"/>
      <c r="G46" s="185" t="s">
        <v>920</v>
      </c>
      <c r="H46" s="185" t="s">
        <v>855</v>
      </c>
      <c r="I46" s="622"/>
      <c r="J46" s="623"/>
      <c r="K46" s="623"/>
      <c r="L46" s="623"/>
      <c r="M46" s="186">
        <v>21.98</v>
      </c>
      <c r="N46" s="189">
        <v>38.164405667749769</v>
      </c>
    </row>
    <row r="47" spans="1:14">
      <c r="A47" s="180">
        <v>46</v>
      </c>
      <c r="B47" s="184">
        <v>6</v>
      </c>
      <c r="C47" s="184" t="s">
        <v>913</v>
      </c>
      <c r="D47" s="185">
        <v>3</v>
      </c>
      <c r="E47" s="622"/>
      <c r="F47" s="622"/>
      <c r="G47" s="185" t="s">
        <v>921</v>
      </c>
      <c r="H47" s="185" t="s">
        <v>855</v>
      </c>
      <c r="I47" s="622"/>
      <c r="J47" s="623"/>
      <c r="K47" s="623"/>
      <c r="L47" s="623"/>
      <c r="M47" s="186">
        <v>24.08</v>
      </c>
      <c r="N47" s="189">
        <v>41.810686464031591</v>
      </c>
    </row>
    <row r="48" spans="1:14">
      <c r="A48" s="180">
        <v>47</v>
      </c>
      <c r="B48" s="184">
        <v>6</v>
      </c>
      <c r="C48" s="184" t="s">
        <v>913</v>
      </c>
      <c r="D48" s="185">
        <v>3</v>
      </c>
      <c r="E48" s="622">
        <v>302</v>
      </c>
      <c r="F48" s="622" t="s">
        <v>922</v>
      </c>
      <c r="G48" s="185" t="s">
        <v>915</v>
      </c>
      <c r="H48" s="185" t="s">
        <v>923</v>
      </c>
      <c r="I48" s="622" t="s">
        <v>916</v>
      </c>
      <c r="J48" s="623">
        <v>114.9</v>
      </c>
      <c r="K48" s="623">
        <v>145.08279048628995</v>
      </c>
      <c r="L48" s="623">
        <v>249.50279048628994</v>
      </c>
      <c r="M48" s="186">
        <v>23.46</v>
      </c>
      <c r="N48" s="189">
        <v>40.734165467034103</v>
      </c>
    </row>
    <row r="49" spans="1:14">
      <c r="A49" s="180">
        <v>48</v>
      </c>
      <c r="B49" s="184">
        <v>6</v>
      </c>
      <c r="C49" s="184" t="s">
        <v>913</v>
      </c>
      <c r="D49" s="185">
        <v>3</v>
      </c>
      <c r="E49" s="622"/>
      <c r="F49" s="622"/>
      <c r="G49" s="185" t="s">
        <v>917</v>
      </c>
      <c r="H49" s="185" t="s">
        <v>923</v>
      </c>
      <c r="I49" s="622"/>
      <c r="J49" s="623"/>
      <c r="K49" s="623"/>
      <c r="L49" s="623"/>
      <c r="M49" s="186">
        <v>23.49</v>
      </c>
      <c r="N49" s="189">
        <v>40.786255192695265</v>
      </c>
    </row>
    <row r="50" spans="1:14">
      <c r="A50" s="180">
        <v>49</v>
      </c>
      <c r="B50" s="184">
        <v>6</v>
      </c>
      <c r="C50" s="184" t="s">
        <v>913</v>
      </c>
      <c r="D50" s="185">
        <v>3</v>
      </c>
      <c r="E50" s="622"/>
      <c r="F50" s="622"/>
      <c r="G50" s="185" t="s">
        <v>918</v>
      </c>
      <c r="H50" s="185" t="s">
        <v>923</v>
      </c>
      <c r="I50" s="622"/>
      <c r="J50" s="623"/>
      <c r="K50" s="623"/>
      <c r="L50" s="623"/>
      <c r="M50" s="186">
        <v>25.62</v>
      </c>
      <c r="N50" s="189">
        <v>44.48462571463827</v>
      </c>
    </row>
    <row r="51" spans="1:14">
      <c r="A51" s="180">
        <v>50</v>
      </c>
      <c r="B51" s="184">
        <v>6</v>
      </c>
      <c r="C51" s="184" t="s">
        <v>913</v>
      </c>
      <c r="D51" s="185">
        <v>3</v>
      </c>
      <c r="E51" s="622"/>
      <c r="F51" s="622"/>
      <c r="G51" s="185" t="s">
        <v>919</v>
      </c>
      <c r="H51" s="185" t="s">
        <v>923</v>
      </c>
      <c r="I51" s="622"/>
      <c r="J51" s="623"/>
      <c r="K51" s="623"/>
      <c r="L51" s="623"/>
      <c r="M51" s="186">
        <v>25.62</v>
      </c>
      <c r="N51" s="189">
        <v>44.48462571463827</v>
      </c>
    </row>
    <row r="52" spans="1:14">
      <c r="A52" s="180">
        <v>51</v>
      </c>
      <c r="B52" s="184">
        <v>6</v>
      </c>
      <c r="C52" s="184" t="s">
        <v>913</v>
      </c>
      <c r="D52" s="185">
        <v>3</v>
      </c>
      <c r="E52" s="622"/>
      <c r="F52" s="622"/>
      <c r="G52" s="185" t="s">
        <v>920</v>
      </c>
      <c r="H52" s="185" t="s">
        <v>923</v>
      </c>
      <c r="I52" s="622"/>
      <c r="J52" s="623"/>
      <c r="K52" s="623"/>
      <c r="L52" s="623"/>
      <c r="M52" s="186">
        <v>23.49</v>
      </c>
      <c r="N52" s="189">
        <v>40.786255192695265</v>
      </c>
    </row>
    <row r="53" spans="1:14">
      <c r="A53" s="180">
        <v>52</v>
      </c>
      <c r="B53" s="184">
        <v>6</v>
      </c>
      <c r="C53" s="184" t="s">
        <v>913</v>
      </c>
      <c r="D53" s="185">
        <v>3</v>
      </c>
      <c r="E53" s="622"/>
      <c r="F53" s="622"/>
      <c r="G53" s="185" t="s">
        <v>921</v>
      </c>
      <c r="H53" s="185" t="s">
        <v>923</v>
      </c>
      <c r="I53" s="622"/>
      <c r="J53" s="623"/>
      <c r="K53" s="623"/>
      <c r="L53" s="623"/>
      <c r="M53" s="186">
        <v>23.46</v>
      </c>
      <c r="N53" s="189">
        <v>40.734165467034103</v>
      </c>
    </row>
    <row r="54" spans="1:14">
      <c r="A54" s="180">
        <v>53</v>
      </c>
      <c r="B54" s="184">
        <v>6</v>
      </c>
      <c r="C54" s="184" t="s">
        <v>913</v>
      </c>
      <c r="D54" s="185">
        <v>3</v>
      </c>
      <c r="E54" s="622">
        <v>303</v>
      </c>
      <c r="F54" s="622" t="s">
        <v>924</v>
      </c>
      <c r="G54" s="185" t="s">
        <v>915</v>
      </c>
      <c r="H54" s="185" t="s">
        <v>855</v>
      </c>
      <c r="I54" s="622" t="s">
        <v>925</v>
      </c>
      <c r="J54" s="623">
        <v>85.82</v>
      </c>
      <c r="K54" s="623">
        <v>108.36383881230115</v>
      </c>
      <c r="L54" s="623">
        <v>178.34383881230116</v>
      </c>
      <c r="M54" s="186">
        <v>21.9</v>
      </c>
      <c r="N54" s="190">
        <v>38.025499732653316</v>
      </c>
    </row>
    <row r="55" spans="1:14">
      <c r="A55" s="180">
        <v>54</v>
      </c>
      <c r="B55" s="184">
        <v>6</v>
      </c>
      <c r="C55" s="184" t="s">
        <v>913</v>
      </c>
      <c r="D55" s="185">
        <v>3</v>
      </c>
      <c r="E55" s="622"/>
      <c r="F55" s="622"/>
      <c r="G55" s="185" t="s">
        <v>917</v>
      </c>
      <c r="H55" s="185" t="s">
        <v>855</v>
      </c>
      <c r="I55" s="622"/>
      <c r="J55" s="623"/>
      <c r="K55" s="623"/>
      <c r="L55" s="623"/>
      <c r="M55" s="186">
        <v>26.56</v>
      </c>
      <c r="N55" s="190">
        <v>46.116770452021555</v>
      </c>
    </row>
    <row r="56" spans="1:14">
      <c r="A56" s="180">
        <v>55</v>
      </c>
      <c r="B56" s="184">
        <v>6</v>
      </c>
      <c r="C56" s="184" t="s">
        <v>913</v>
      </c>
      <c r="D56" s="185">
        <v>3</v>
      </c>
      <c r="E56" s="622"/>
      <c r="F56" s="622"/>
      <c r="G56" s="185" t="s">
        <v>918</v>
      </c>
      <c r="H56" s="185" t="s">
        <v>855</v>
      </c>
      <c r="I56" s="622"/>
      <c r="J56" s="623"/>
      <c r="K56" s="623"/>
      <c r="L56" s="623"/>
      <c r="M56" s="186">
        <v>26.56</v>
      </c>
      <c r="N56" s="189">
        <v>46.116770452021555</v>
      </c>
    </row>
    <row r="57" spans="1:14">
      <c r="A57" s="180">
        <v>56</v>
      </c>
      <c r="B57" s="184">
        <v>6</v>
      </c>
      <c r="C57" s="184" t="s">
        <v>913</v>
      </c>
      <c r="D57" s="185">
        <v>3</v>
      </c>
      <c r="E57" s="622"/>
      <c r="F57" s="622"/>
      <c r="G57" s="185" t="s">
        <v>919</v>
      </c>
      <c r="H57" s="185" t="s">
        <v>855</v>
      </c>
      <c r="I57" s="622"/>
      <c r="J57" s="623"/>
      <c r="K57" s="623"/>
      <c r="L57" s="623"/>
      <c r="M57" s="186">
        <v>21.9</v>
      </c>
      <c r="N57" s="189">
        <v>38.025499732653316</v>
      </c>
    </row>
    <row r="58" spans="1:14">
      <c r="A58" s="180">
        <v>57</v>
      </c>
      <c r="B58" s="184">
        <v>6</v>
      </c>
      <c r="C58" s="184" t="s">
        <v>913</v>
      </c>
      <c r="D58" s="185">
        <v>3</v>
      </c>
      <c r="E58" s="622">
        <v>304</v>
      </c>
      <c r="F58" s="622" t="s">
        <v>926</v>
      </c>
      <c r="G58" s="185" t="s">
        <v>915</v>
      </c>
      <c r="H58" s="185" t="s">
        <v>923</v>
      </c>
      <c r="I58" s="622" t="s">
        <v>925</v>
      </c>
      <c r="J58" s="623">
        <v>80.790000000000006</v>
      </c>
      <c r="K58" s="623">
        <v>102.01252083017725</v>
      </c>
      <c r="L58" s="623">
        <v>169.10252083017724</v>
      </c>
      <c r="M58" s="186">
        <v>25.32</v>
      </c>
      <c r="N58" s="189">
        <v>43.96372845802658</v>
      </c>
    </row>
    <row r="59" spans="1:14">
      <c r="A59" s="180">
        <v>58</v>
      </c>
      <c r="B59" s="184">
        <v>6</v>
      </c>
      <c r="C59" s="184" t="s">
        <v>913</v>
      </c>
      <c r="D59" s="185">
        <v>3</v>
      </c>
      <c r="E59" s="622"/>
      <c r="F59" s="622"/>
      <c r="G59" s="185" t="s">
        <v>917</v>
      </c>
      <c r="H59" s="185" t="s">
        <v>923</v>
      </c>
      <c r="I59" s="622"/>
      <c r="J59" s="623"/>
      <c r="K59" s="623"/>
      <c r="L59" s="623"/>
      <c r="M59" s="186">
        <v>23.72</v>
      </c>
      <c r="N59" s="189">
        <v>41.185609756097563</v>
      </c>
    </row>
    <row r="60" spans="1:14">
      <c r="A60" s="180">
        <v>59</v>
      </c>
      <c r="B60" s="184">
        <v>6</v>
      </c>
      <c r="C60" s="184" t="s">
        <v>913</v>
      </c>
      <c r="D60" s="185">
        <v>3</v>
      </c>
      <c r="E60" s="622"/>
      <c r="F60" s="622"/>
      <c r="G60" s="185" t="s">
        <v>918</v>
      </c>
      <c r="H60" s="185" t="s">
        <v>923</v>
      </c>
      <c r="I60" s="622"/>
      <c r="J60" s="623"/>
      <c r="K60" s="623"/>
      <c r="L60" s="623"/>
      <c r="M60" s="186">
        <v>23.72</v>
      </c>
      <c r="N60" s="189">
        <v>41.185609756097563</v>
      </c>
    </row>
    <row r="61" spans="1:14">
      <c r="A61" s="180">
        <v>60</v>
      </c>
      <c r="B61" s="184">
        <v>6</v>
      </c>
      <c r="C61" s="184" t="s">
        <v>913</v>
      </c>
      <c r="D61" s="185">
        <v>3</v>
      </c>
      <c r="E61" s="622"/>
      <c r="F61" s="622"/>
      <c r="G61" s="185" t="s">
        <v>919</v>
      </c>
      <c r="H61" s="185" t="s">
        <v>923</v>
      </c>
      <c r="I61" s="622"/>
      <c r="J61" s="623"/>
      <c r="K61" s="623"/>
      <c r="L61" s="623"/>
      <c r="M61" s="186">
        <v>25.32</v>
      </c>
      <c r="N61" s="189">
        <v>43.96372845802658</v>
      </c>
    </row>
    <row r="62" spans="1:14">
      <c r="A62" s="180">
        <v>61</v>
      </c>
      <c r="B62" s="184">
        <v>6</v>
      </c>
      <c r="C62" s="184" t="s">
        <v>913</v>
      </c>
      <c r="D62" s="185">
        <v>3</v>
      </c>
      <c r="E62" s="622">
        <v>305</v>
      </c>
      <c r="F62" s="622" t="s">
        <v>915</v>
      </c>
      <c r="G62" s="185" t="s">
        <v>915</v>
      </c>
      <c r="H62" s="185" t="s">
        <v>855</v>
      </c>
      <c r="I62" s="622" t="s">
        <v>925</v>
      </c>
      <c r="J62" s="623">
        <v>85.82</v>
      </c>
      <c r="K62" s="623">
        <v>108.36464711227785</v>
      </c>
      <c r="L62" s="623">
        <v>178.34464711227787</v>
      </c>
      <c r="M62" s="186">
        <v>26.56</v>
      </c>
      <c r="N62" s="189">
        <v>46.116770452021555</v>
      </c>
    </row>
    <row r="63" spans="1:14">
      <c r="A63" s="180">
        <v>62</v>
      </c>
      <c r="B63" s="184">
        <v>6</v>
      </c>
      <c r="C63" s="184" t="s">
        <v>913</v>
      </c>
      <c r="D63" s="185">
        <v>3</v>
      </c>
      <c r="E63" s="622"/>
      <c r="F63" s="622"/>
      <c r="G63" s="185" t="s">
        <v>917</v>
      </c>
      <c r="H63" s="185" t="s">
        <v>855</v>
      </c>
      <c r="I63" s="622"/>
      <c r="J63" s="623"/>
      <c r="K63" s="623"/>
      <c r="L63" s="623"/>
      <c r="M63" s="186">
        <v>21.9</v>
      </c>
      <c r="N63" s="189">
        <v>38.025499732653316</v>
      </c>
    </row>
    <row r="64" spans="1:14">
      <c r="A64" s="180">
        <v>63</v>
      </c>
      <c r="B64" s="184">
        <v>6</v>
      </c>
      <c r="C64" s="184" t="s">
        <v>913</v>
      </c>
      <c r="D64" s="185">
        <v>3</v>
      </c>
      <c r="E64" s="622"/>
      <c r="F64" s="622"/>
      <c r="G64" s="185" t="s">
        <v>918</v>
      </c>
      <c r="H64" s="185" t="s">
        <v>855</v>
      </c>
      <c r="I64" s="622"/>
      <c r="J64" s="623"/>
      <c r="K64" s="623"/>
      <c r="L64" s="623"/>
      <c r="M64" s="186">
        <v>21.9</v>
      </c>
      <c r="N64" s="189">
        <v>38.025499732653316</v>
      </c>
    </row>
    <row r="65" spans="1:14">
      <c r="A65" s="180">
        <v>64</v>
      </c>
      <c r="B65" s="184">
        <v>6</v>
      </c>
      <c r="C65" s="184" t="s">
        <v>913</v>
      </c>
      <c r="D65" s="185">
        <v>3</v>
      </c>
      <c r="E65" s="622"/>
      <c r="F65" s="622"/>
      <c r="G65" s="185" t="s">
        <v>919</v>
      </c>
      <c r="H65" s="185" t="s">
        <v>855</v>
      </c>
      <c r="I65" s="622"/>
      <c r="J65" s="623"/>
      <c r="K65" s="623"/>
      <c r="L65" s="623"/>
      <c r="M65" s="186">
        <v>26.56</v>
      </c>
      <c r="N65" s="189">
        <v>46.116770452021555</v>
      </c>
    </row>
    <row r="66" spans="1:14">
      <c r="A66" s="180">
        <v>65</v>
      </c>
      <c r="B66" s="184">
        <v>6</v>
      </c>
      <c r="C66" s="184" t="s">
        <v>913</v>
      </c>
      <c r="D66" s="185">
        <v>3</v>
      </c>
      <c r="E66" s="622">
        <v>306</v>
      </c>
      <c r="F66" s="622" t="s">
        <v>919</v>
      </c>
      <c r="G66" s="185" t="s">
        <v>915</v>
      </c>
      <c r="H66" s="185" t="s">
        <v>923</v>
      </c>
      <c r="I66" s="622" t="s">
        <v>925</v>
      </c>
      <c r="J66" s="623">
        <v>80.790000000000006</v>
      </c>
      <c r="K66" s="623">
        <v>102.01328175484653</v>
      </c>
      <c r="L66" s="623">
        <v>169.10328175484653</v>
      </c>
      <c r="M66" s="186">
        <v>23.72</v>
      </c>
      <c r="N66" s="189">
        <v>41.185609756097563</v>
      </c>
    </row>
    <row r="67" spans="1:14">
      <c r="A67" s="180">
        <v>66</v>
      </c>
      <c r="B67" s="184">
        <v>6</v>
      </c>
      <c r="C67" s="184" t="s">
        <v>913</v>
      </c>
      <c r="D67" s="185">
        <v>3</v>
      </c>
      <c r="E67" s="622"/>
      <c r="F67" s="622"/>
      <c r="G67" s="185" t="s">
        <v>917</v>
      </c>
      <c r="H67" s="185" t="s">
        <v>923</v>
      </c>
      <c r="I67" s="622"/>
      <c r="J67" s="623"/>
      <c r="K67" s="623"/>
      <c r="L67" s="623"/>
      <c r="M67" s="186">
        <v>25.32</v>
      </c>
      <c r="N67" s="189">
        <v>43.96372845802658</v>
      </c>
    </row>
    <row r="68" spans="1:14">
      <c r="A68" s="180">
        <v>67</v>
      </c>
      <c r="B68" s="184">
        <v>6</v>
      </c>
      <c r="C68" s="184" t="s">
        <v>913</v>
      </c>
      <c r="D68" s="185">
        <v>3</v>
      </c>
      <c r="E68" s="622"/>
      <c r="F68" s="622"/>
      <c r="G68" s="185" t="s">
        <v>918</v>
      </c>
      <c r="H68" s="185" t="s">
        <v>923</v>
      </c>
      <c r="I68" s="622"/>
      <c r="J68" s="623"/>
      <c r="K68" s="623"/>
      <c r="L68" s="623"/>
      <c r="M68" s="186">
        <v>25.32</v>
      </c>
      <c r="N68" s="189">
        <v>43.96372845802658</v>
      </c>
    </row>
    <row r="69" spans="1:14">
      <c r="A69" s="180">
        <v>68</v>
      </c>
      <c r="B69" s="184">
        <v>6</v>
      </c>
      <c r="C69" s="184" t="s">
        <v>913</v>
      </c>
      <c r="D69" s="185">
        <v>3</v>
      </c>
      <c r="E69" s="622"/>
      <c r="F69" s="622"/>
      <c r="G69" s="185" t="s">
        <v>919</v>
      </c>
      <c r="H69" s="185" t="s">
        <v>923</v>
      </c>
      <c r="I69" s="622"/>
      <c r="J69" s="623"/>
      <c r="K69" s="623"/>
      <c r="L69" s="623"/>
      <c r="M69" s="186">
        <v>23.72</v>
      </c>
      <c r="N69" s="189">
        <v>41.185609756097563</v>
      </c>
    </row>
    <row r="70" spans="1:14">
      <c r="A70" s="180">
        <v>69</v>
      </c>
      <c r="B70" s="184">
        <v>6</v>
      </c>
      <c r="C70" s="184" t="s">
        <v>913</v>
      </c>
      <c r="D70" s="185">
        <v>3</v>
      </c>
      <c r="E70" s="622">
        <v>307</v>
      </c>
      <c r="F70" s="622" t="s">
        <v>917</v>
      </c>
      <c r="G70" s="185" t="s">
        <v>915</v>
      </c>
      <c r="H70" s="185" t="s">
        <v>855</v>
      </c>
      <c r="I70" s="622" t="s">
        <v>916</v>
      </c>
      <c r="J70" s="623">
        <v>114.59</v>
      </c>
      <c r="K70" s="623">
        <v>144.69243664176091</v>
      </c>
      <c r="L70" s="623">
        <v>247.34243664176091</v>
      </c>
      <c r="M70" s="186">
        <v>27</v>
      </c>
      <c r="N70" s="189">
        <v>46.880753095052036</v>
      </c>
    </row>
    <row r="71" spans="1:14">
      <c r="A71" s="180">
        <v>70</v>
      </c>
      <c r="B71" s="184">
        <v>6</v>
      </c>
      <c r="C71" s="184" t="s">
        <v>913</v>
      </c>
      <c r="D71" s="185">
        <v>3</v>
      </c>
      <c r="E71" s="622"/>
      <c r="F71" s="622"/>
      <c r="G71" s="185" t="s">
        <v>917</v>
      </c>
      <c r="H71" s="185" t="s">
        <v>855</v>
      </c>
      <c r="I71" s="622"/>
      <c r="J71" s="623"/>
      <c r="K71" s="623"/>
      <c r="L71" s="623"/>
      <c r="M71" s="186">
        <v>21.98</v>
      </c>
      <c r="N71" s="189">
        <v>38.164405667749769</v>
      </c>
    </row>
    <row r="72" spans="1:14">
      <c r="A72" s="180">
        <v>71</v>
      </c>
      <c r="B72" s="184">
        <v>6</v>
      </c>
      <c r="C72" s="184" t="s">
        <v>913</v>
      </c>
      <c r="D72" s="185">
        <v>3</v>
      </c>
      <c r="E72" s="622"/>
      <c r="F72" s="622"/>
      <c r="G72" s="185" t="s">
        <v>918</v>
      </c>
      <c r="H72" s="185" t="s">
        <v>855</v>
      </c>
      <c r="I72" s="622"/>
      <c r="J72" s="623"/>
      <c r="K72" s="623"/>
      <c r="L72" s="623"/>
      <c r="M72" s="186">
        <v>24.08</v>
      </c>
      <c r="N72" s="189">
        <v>41.810686464031591</v>
      </c>
    </row>
    <row r="73" spans="1:14">
      <c r="A73" s="180">
        <v>72</v>
      </c>
      <c r="B73" s="184">
        <v>6</v>
      </c>
      <c r="C73" s="184" t="s">
        <v>913</v>
      </c>
      <c r="D73" s="185">
        <v>3</v>
      </c>
      <c r="E73" s="622"/>
      <c r="F73" s="622"/>
      <c r="G73" s="185" t="s">
        <v>919</v>
      </c>
      <c r="H73" s="185" t="s">
        <v>855</v>
      </c>
      <c r="I73" s="622"/>
      <c r="J73" s="623"/>
      <c r="K73" s="623"/>
      <c r="L73" s="623"/>
      <c r="M73" s="186">
        <v>24.08</v>
      </c>
      <c r="N73" s="189">
        <v>41.810686464031591</v>
      </c>
    </row>
    <row r="74" spans="1:14">
      <c r="A74" s="180">
        <v>73</v>
      </c>
      <c r="B74" s="184">
        <v>6</v>
      </c>
      <c r="C74" s="184" t="s">
        <v>913</v>
      </c>
      <c r="D74" s="185">
        <v>3</v>
      </c>
      <c r="E74" s="622"/>
      <c r="F74" s="622"/>
      <c r="G74" s="185" t="s">
        <v>920</v>
      </c>
      <c r="H74" s="185" t="s">
        <v>855</v>
      </c>
      <c r="I74" s="622"/>
      <c r="J74" s="623"/>
      <c r="K74" s="623"/>
      <c r="L74" s="623"/>
      <c r="M74" s="186">
        <v>21.98</v>
      </c>
      <c r="N74" s="189">
        <v>38.164405667749769</v>
      </c>
    </row>
    <row r="75" spans="1:14">
      <c r="A75" s="180">
        <v>74</v>
      </c>
      <c r="B75" s="184">
        <v>6</v>
      </c>
      <c r="C75" s="184" t="s">
        <v>913</v>
      </c>
      <c r="D75" s="185">
        <v>3</v>
      </c>
      <c r="E75" s="622"/>
      <c r="F75" s="622"/>
      <c r="G75" s="185" t="s">
        <v>921</v>
      </c>
      <c r="H75" s="185" t="s">
        <v>855</v>
      </c>
      <c r="I75" s="622"/>
      <c r="J75" s="623"/>
      <c r="K75" s="623"/>
      <c r="L75" s="623"/>
      <c r="M75" s="186">
        <v>27</v>
      </c>
      <c r="N75" s="189">
        <v>46.880753095052036</v>
      </c>
    </row>
    <row r="76" spans="1:14">
      <c r="A76" s="180">
        <v>75</v>
      </c>
      <c r="B76" s="184">
        <v>6</v>
      </c>
      <c r="C76" s="184" t="s">
        <v>913</v>
      </c>
      <c r="D76" s="185">
        <v>3</v>
      </c>
      <c r="E76" s="622">
        <v>308</v>
      </c>
      <c r="F76" s="622" t="s">
        <v>918</v>
      </c>
      <c r="G76" s="185" t="s">
        <v>915</v>
      </c>
      <c r="H76" s="185" t="s">
        <v>923</v>
      </c>
      <c r="I76" s="622" t="s">
        <v>916</v>
      </c>
      <c r="J76" s="623">
        <v>114.96</v>
      </c>
      <c r="K76" s="623">
        <v>145.1596344911147</v>
      </c>
      <c r="L76" s="623">
        <v>249.57963449111469</v>
      </c>
      <c r="M76" s="186">
        <v>25.62</v>
      </c>
      <c r="N76" s="189">
        <v>44.48462571463827</v>
      </c>
    </row>
    <row r="77" spans="1:14">
      <c r="A77" s="180">
        <v>76</v>
      </c>
      <c r="B77" s="184">
        <v>6</v>
      </c>
      <c r="C77" s="184" t="s">
        <v>913</v>
      </c>
      <c r="D77" s="185">
        <v>3</v>
      </c>
      <c r="E77" s="622"/>
      <c r="F77" s="622"/>
      <c r="G77" s="185" t="s">
        <v>917</v>
      </c>
      <c r="H77" s="185" t="s">
        <v>923</v>
      </c>
      <c r="I77" s="622"/>
      <c r="J77" s="623"/>
      <c r="K77" s="623"/>
      <c r="L77" s="623"/>
      <c r="M77" s="186">
        <v>23.49</v>
      </c>
      <c r="N77" s="189">
        <v>40.786255192695265</v>
      </c>
    </row>
    <row r="78" spans="1:14">
      <c r="A78" s="180">
        <v>77</v>
      </c>
      <c r="B78" s="184">
        <v>6</v>
      </c>
      <c r="C78" s="184" t="s">
        <v>913</v>
      </c>
      <c r="D78" s="185">
        <v>3</v>
      </c>
      <c r="E78" s="622"/>
      <c r="F78" s="622"/>
      <c r="G78" s="185" t="s">
        <v>918</v>
      </c>
      <c r="H78" s="185" t="s">
        <v>923</v>
      </c>
      <c r="I78" s="622"/>
      <c r="J78" s="623"/>
      <c r="K78" s="623"/>
      <c r="L78" s="623"/>
      <c r="M78" s="186">
        <v>23.46</v>
      </c>
      <c r="N78" s="189">
        <v>40.734165467034103</v>
      </c>
    </row>
    <row r="79" spans="1:14">
      <c r="A79" s="180">
        <v>78</v>
      </c>
      <c r="B79" s="184">
        <v>6</v>
      </c>
      <c r="C79" s="184" t="s">
        <v>913</v>
      </c>
      <c r="D79" s="185">
        <v>3</v>
      </c>
      <c r="E79" s="622"/>
      <c r="F79" s="622"/>
      <c r="G79" s="185" t="s">
        <v>919</v>
      </c>
      <c r="H79" s="185" t="s">
        <v>923</v>
      </c>
      <c r="I79" s="622"/>
      <c r="J79" s="623"/>
      <c r="K79" s="623"/>
      <c r="L79" s="623"/>
      <c r="M79" s="186">
        <v>23.46</v>
      </c>
      <c r="N79" s="189">
        <v>40.734165467034103</v>
      </c>
    </row>
    <row r="80" spans="1:14">
      <c r="A80" s="180">
        <v>79</v>
      </c>
      <c r="B80" s="184">
        <v>6</v>
      </c>
      <c r="C80" s="184" t="s">
        <v>913</v>
      </c>
      <c r="D80" s="185">
        <v>3</v>
      </c>
      <c r="E80" s="622"/>
      <c r="F80" s="622"/>
      <c r="G80" s="185" t="s">
        <v>920</v>
      </c>
      <c r="H80" s="185" t="s">
        <v>923</v>
      </c>
      <c r="I80" s="622"/>
      <c r="J80" s="623"/>
      <c r="K80" s="623"/>
      <c r="L80" s="623"/>
      <c r="M80" s="186">
        <v>23.49</v>
      </c>
      <c r="N80" s="189">
        <v>40.786255192695265</v>
      </c>
    </row>
    <row r="81" spans="1:14">
      <c r="A81" s="180">
        <v>80</v>
      </c>
      <c r="B81" s="184">
        <v>6</v>
      </c>
      <c r="C81" s="184" t="s">
        <v>913</v>
      </c>
      <c r="D81" s="185">
        <v>3</v>
      </c>
      <c r="E81" s="622"/>
      <c r="F81" s="622"/>
      <c r="G81" s="185" t="s">
        <v>921</v>
      </c>
      <c r="H81" s="185" t="s">
        <v>923</v>
      </c>
      <c r="I81" s="622"/>
      <c r="J81" s="623"/>
      <c r="K81" s="623"/>
      <c r="L81" s="623"/>
      <c r="M81" s="186">
        <v>25.62</v>
      </c>
      <c r="N81" s="189">
        <v>44.48462571463827</v>
      </c>
    </row>
    <row r="82" spans="1:14">
      <c r="A82" s="180">
        <v>81</v>
      </c>
      <c r="B82" s="184">
        <v>6</v>
      </c>
      <c r="C82" s="184" t="s">
        <v>913</v>
      </c>
      <c r="D82" s="185">
        <v>4</v>
      </c>
      <c r="E82" s="622">
        <v>401</v>
      </c>
      <c r="F82" s="622" t="s">
        <v>914</v>
      </c>
      <c r="G82" s="185" t="s">
        <v>915</v>
      </c>
      <c r="H82" s="185" t="s">
        <v>855</v>
      </c>
      <c r="I82" s="622" t="s">
        <v>916</v>
      </c>
      <c r="J82" s="623">
        <v>114.55</v>
      </c>
      <c r="K82" s="623">
        <v>144.64084987123164</v>
      </c>
      <c r="L82" s="623">
        <v>247.29084987123201</v>
      </c>
      <c r="M82" s="186">
        <v>24.08</v>
      </c>
      <c r="N82" s="187">
        <v>41.810686464031591</v>
      </c>
    </row>
    <row r="83" spans="1:14">
      <c r="A83" s="180">
        <v>82</v>
      </c>
      <c r="B83" s="184">
        <v>6</v>
      </c>
      <c r="C83" s="184" t="s">
        <v>913</v>
      </c>
      <c r="D83" s="185">
        <v>4</v>
      </c>
      <c r="E83" s="622"/>
      <c r="F83" s="622"/>
      <c r="G83" s="185" t="s">
        <v>917</v>
      </c>
      <c r="H83" s="185" t="s">
        <v>855</v>
      </c>
      <c r="I83" s="622"/>
      <c r="J83" s="623"/>
      <c r="K83" s="623"/>
      <c r="L83" s="623"/>
      <c r="M83" s="186">
        <v>21.98</v>
      </c>
      <c r="N83" s="189">
        <v>38.164405667749769</v>
      </c>
    </row>
    <row r="84" spans="1:14">
      <c r="A84" s="180">
        <v>83</v>
      </c>
      <c r="B84" s="184">
        <v>6</v>
      </c>
      <c r="C84" s="184" t="s">
        <v>913</v>
      </c>
      <c r="D84" s="185">
        <v>4</v>
      </c>
      <c r="E84" s="622"/>
      <c r="F84" s="622"/>
      <c r="G84" s="185" t="s">
        <v>918</v>
      </c>
      <c r="H84" s="185" t="s">
        <v>855</v>
      </c>
      <c r="I84" s="622"/>
      <c r="J84" s="623"/>
      <c r="K84" s="623"/>
      <c r="L84" s="623"/>
      <c r="M84" s="186">
        <v>27</v>
      </c>
      <c r="N84" s="189">
        <v>46.880753095052036</v>
      </c>
    </row>
    <row r="85" spans="1:14">
      <c r="A85" s="180">
        <v>84</v>
      </c>
      <c r="B85" s="184">
        <v>6</v>
      </c>
      <c r="C85" s="184" t="s">
        <v>913</v>
      </c>
      <c r="D85" s="185">
        <v>4</v>
      </c>
      <c r="E85" s="622"/>
      <c r="F85" s="622"/>
      <c r="G85" s="185" t="s">
        <v>919</v>
      </c>
      <c r="H85" s="185" t="s">
        <v>855</v>
      </c>
      <c r="I85" s="622"/>
      <c r="J85" s="623"/>
      <c r="K85" s="623"/>
      <c r="L85" s="623"/>
      <c r="M85" s="186">
        <v>27</v>
      </c>
      <c r="N85" s="189">
        <v>46.880753095052036</v>
      </c>
    </row>
    <row r="86" spans="1:14">
      <c r="A86" s="180">
        <v>85</v>
      </c>
      <c r="B86" s="184">
        <v>6</v>
      </c>
      <c r="C86" s="184" t="s">
        <v>913</v>
      </c>
      <c r="D86" s="185">
        <v>4</v>
      </c>
      <c r="E86" s="622"/>
      <c r="F86" s="622"/>
      <c r="G86" s="185" t="s">
        <v>920</v>
      </c>
      <c r="H86" s="185" t="s">
        <v>855</v>
      </c>
      <c r="I86" s="622"/>
      <c r="J86" s="623"/>
      <c r="K86" s="623"/>
      <c r="L86" s="623"/>
      <c r="M86" s="186">
        <v>21.98</v>
      </c>
      <c r="N86" s="189">
        <v>38.164405667749769</v>
      </c>
    </row>
    <row r="87" spans="1:14">
      <c r="A87" s="180">
        <v>86</v>
      </c>
      <c r="B87" s="184">
        <v>6</v>
      </c>
      <c r="C87" s="184" t="s">
        <v>913</v>
      </c>
      <c r="D87" s="185">
        <v>4</v>
      </c>
      <c r="E87" s="622"/>
      <c r="F87" s="622"/>
      <c r="G87" s="185" t="s">
        <v>921</v>
      </c>
      <c r="H87" s="185" t="s">
        <v>855</v>
      </c>
      <c r="I87" s="622"/>
      <c r="J87" s="623"/>
      <c r="K87" s="623"/>
      <c r="L87" s="623"/>
      <c r="M87" s="186">
        <v>24.08</v>
      </c>
      <c r="N87" s="189">
        <v>41.810686464031591</v>
      </c>
    </row>
    <row r="88" spans="1:14">
      <c r="A88" s="180">
        <v>87</v>
      </c>
      <c r="B88" s="184">
        <v>6</v>
      </c>
      <c r="C88" s="184" t="s">
        <v>913</v>
      </c>
      <c r="D88" s="185">
        <v>4</v>
      </c>
      <c r="E88" s="622">
        <v>402</v>
      </c>
      <c r="F88" s="622" t="s">
        <v>922</v>
      </c>
      <c r="G88" s="185" t="s">
        <v>915</v>
      </c>
      <c r="H88" s="185" t="s">
        <v>923</v>
      </c>
      <c r="I88" s="622" t="s">
        <v>916</v>
      </c>
      <c r="J88" s="623">
        <v>114.9</v>
      </c>
      <c r="K88" s="623">
        <v>145.08279048628995</v>
      </c>
      <c r="L88" s="623">
        <v>249.50279048628994</v>
      </c>
      <c r="M88" s="186">
        <v>23.46</v>
      </c>
      <c r="N88" s="189">
        <v>40.734165467034103</v>
      </c>
    </row>
    <row r="89" spans="1:14">
      <c r="A89" s="180">
        <v>88</v>
      </c>
      <c r="B89" s="184">
        <v>6</v>
      </c>
      <c r="C89" s="184" t="s">
        <v>913</v>
      </c>
      <c r="D89" s="185">
        <v>4</v>
      </c>
      <c r="E89" s="622"/>
      <c r="F89" s="622"/>
      <c r="G89" s="185" t="s">
        <v>917</v>
      </c>
      <c r="H89" s="185" t="s">
        <v>923</v>
      </c>
      <c r="I89" s="622"/>
      <c r="J89" s="623"/>
      <c r="K89" s="623"/>
      <c r="L89" s="623"/>
      <c r="M89" s="186">
        <v>23.49</v>
      </c>
      <c r="N89" s="189">
        <v>40.786255192695265</v>
      </c>
    </row>
    <row r="90" spans="1:14">
      <c r="A90" s="180">
        <v>89</v>
      </c>
      <c r="B90" s="184">
        <v>6</v>
      </c>
      <c r="C90" s="184" t="s">
        <v>913</v>
      </c>
      <c r="D90" s="185">
        <v>4</v>
      </c>
      <c r="E90" s="622"/>
      <c r="F90" s="622"/>
      <c r="G90" s="185" t="s">
        <v>918</v>
      </c>
      <c r="H90" s="185" t="s">
        <v>923</v>
      </c>
      <c r="I90" s="622"/>
      <c r="J90" s="623"/>
      <c r="K90" s="623"/>
      <c r="L90" s="623"/>
      <c r="M90" s="186">
        <v>25.62</v>
      </c>
      <c r="N90" s="189">
        <v>44.48462571463827</v>
      </c>
    </row>
    <row r="91" spans="1:14">
      <c r="A91" s="180">
        <v>90</v>
      </c>
      <c r="B91" s="184">
        <v>6</v>
      </c>
      <c r="C91" s="184" t="s">
        <v>913</v>
      </c>
      <c r="D91" s="185">
        <v>4</v>
      </c>
      <c r="E91" s="622"/>
      <c r="F91" s="622"/>
      <c r="G91" s="185" t="s">
        <v>919</v>
      </c>
      <c r="H91" s="185" t="s">
        <v>923</v>
      </c>
      <c r="I91" s="622"/>
      <c r="J91" s="623"/>
      <c r="K91" s="623"/>
      <c r="L91" s="623"/>
      <c r="M91" s="186">
        <v>25.62</v>
      </c>
      <c r="N91" s="189">
        <v>44.48462571463827</v>
      </c>
    </row>
    <row r="92" spans="1:14">
      <c r="A92" s="180">
        <v>91</v>
      </c>
      <c r="B92" s="184">
        <v>6</v>
      </c>
      <c r="C92" s="184" t="s">
        <v>913</v>
      </c>
      <c r="D92" s="185">
        <v>4</v>
      </c>
      <c r="E92" s="622"/>
      <c r="F92" s="622"/>
      <c r="G92" s="185" t="s">
        <v>920</v>
      </c>
      <c r="H92" s="185" t="s">
        <v>923</v>
      </c>
      <c r="I92" s="622"/>
      <c r="J92" s="623"/>
      <c r="K92" s="623"/>
      <c r="L92" s="623"/>
      <c r="M92" s="186">
        <v>23.49</v>
      </c>
      <c r="N92" s="189">
        <v>40.786255192695265</v>
      </c>
    </row>
    <row r="93" spans="1:14">
      <c r="A93" s="180">
        <v>92</v>
      </c>
      <c r="B93" s="184">
        <v>6</v>
      </c>
      <c r="C93" s="184" t="s">
        <v>913</v>
      </c>
      <c r="D93" s="185">
        <v>4</v>
      </c>
      <c r="E93" s="622"/>
      <c r="F93" s="622"/>
      <c r="G93" s="185" t="s">
        <v>921</v>
      </c>
      <c r="H93" s="185" t="s">
        <v>923</v>
      </c>
      <c r="I93" s="622"/>
      <c r="J93" s="623"/>
      <c r="K93" s="623"/>
      <c r="L93" s="623"/>
      <c r="M93" s="186">
        <v>23.46</v>
      </c>
      <c r="N93" s="189">
        <v>40.734165467034103</v>
      </c>
    </row>
    <row r="94" spans="1:14">
      <c r="A94" s="180">
        <v>93</v>
      </c>
      <c r="B94" s="184">
        <v>6</v>
      </c>
      <c r="C94" s="184" t="s">
        <v>913</v>
      </c>
      <c r="D94" s="185">
        <v>4</v>
      </c>
      <c r="E94" s="622">
        <v>403</v>
      </c>
      <c r="F94" s="622" t="s">
        <v>924</v>
      </c>
      <c r="G94" s="185" t="s">
        <v>915</v>
      </c>
      <c r="H94" s="185" t="s">
        <v>855</v>
      </c>
      <c r="I94" s="622" t="s">
        <v>925</v>
      </c>
      <c r="J94" s="623">
        <v>85.82</v>
      </c>
      <c r="K94" s="623">
        <v>108.36383881230115</v>
      </c>
      <c r="L94" s="623">
        <v>178.34383881230116</v>
      </c>
      <c r="M94" s="186">
        <v>21.9</v>
      </c>
      <c r="N94" s="190">
        <v>38.025499732653316</v>
      </c>
    </row>
    <row r="95" spans="1:14">
      <c r="A95" s="180">
        <v>94</v>
      </c>
      <c r="B95" s="184">
        <v>6</v>
      </c>
      <c r="C95" s="184" t="s">
        <v>913</v>
      </c>
      <c r="D95" s="185">
        <v>4</v>
      </c>
      <c r="E95" s="622"/>
      <c r="F95" s="622"/>
      <c r="G95" s="185" t="s">
        <v>917</v>
      </c>
      <c r="H95" s="185" t="s">
        <v>855</v>
      </c>
      <c r="I95" s="622"/>
      <c r="J95" s="623"/>
      <c r="K95" s="623"/>
      <c r="L95" s="623"/>
      <c r="M95" s="186">
        <v>26.56</v>
      </c>
      <c r="N95" s="190">
        <v>46.116770452021555</v>
      </c>
    </row>
    <row r="96" spans="1:14">
      <c r="A96" s="180">
        <v>95</v>
      </c>
      <c r="B96" s="184">
        <v>6</v>
      </c>
      <c r="C96" s="184" t="s">
        <v>913</v>
      </c>
      <c r="D96" s="185">
        <v>4</v>
      </c>
      <c r="E96" s="622"/>
      <c r="F96" s="622"/>
      <c r="G96" s="185" t="s">
        <v>918</v>
      </c>
      <c r="H96" s="185" t="s">
        <v>855</v>
      </c>
      <c r="I96" s="622"/>
      <c r="J96" s="623"/>
      <c r="K96" s="623"/>
      <c r="L96" s="623"/>
      <c r="M96" s="186">
        <v>26.56</v>
      </c>
      <c r="N96" s="189">
        <v>46.116770452021555</v>
      </c>
    </row>
    <row r="97" spans="1:14">
      <c r="A97" s="180">
        <v>96</v>
      </c>
      <c r="B97" s="184">
        <v>6</v>
      </c>
      <c r="C97" s="184" t="s">
        <v>913</v>
      </c>
      <c r="D97" s="185">
        <v>4</v>
      </c>
      <c r="E97" s="622"/>
      <c r="F97" s="622"/>
      <c r="G97" s="185" t="s">
        <v>919</v>
      </c>
      <c r="H97" s="185" t="s">
        <v>855</v>
      </c>
      <c r="I97" s="622"/>
      <c r="J97" s="623"/>
      <c r="K97" s="623"/>
      <c r="L97" s="623"/>
      <c r="M97" s="186">
        <v>21.9</v>
      </c>
      <c r="N97" s="189">
        <v>38.025499732653316</v>
      </c>
    </row>
    <row r="98" spans="1:14">
      <c r="A98" s="180">
        <v>97</v>
      </c>
      <c r="B98" s="184">
        <v>6</v>
      </c>
      <c r="C98" s="184" t="s">
        <v>913</v>
      </c>
      <c r="D98" s="185">
        <v>4</v>
      </c>
      <c r="E98" s="622">
        <v>404</v>
      </c>
      <c r="F98" s="622" t="s">
        <v>926</v>
      </c>
      <c r="G98" s="185" t="s">
        <v>915</v>
      </c>
      <c r="H98" s="185" t="s">
        <v>923</v>
      </c>
      <c r="I98" s="622" t="s">
        <v>925</v>
      </c>
      <c r="J98" s="623">
        <v>80.790000000000006</v>
      </c>
      <c r="K98" s="623">
        <v>102.01252083017725</v>
      </c>
      <c r="L98" s="623">
        <v>169.10252083017724</v>
      </c>
      <c r="M98" s="186">
        <v>25.32</v>
      </c>
      <c r="N98" s="189">
        <v>43.96372845802658</v>
      </c>
    </row>
    <row r="99" spans="1:14">
      <c r="A99" s="180">
        <v>98</v>
      </c>
      <c r="B99" s="184">
        <v>6</v>
      </c>
      <c r="C99" s="184" t="s">
        <v>913</v>
      </c>
      <c r="D99" s="185">
        <v>4</v>
      </c>
      <c r="E99" s="622"/>
      <c r="F99" s="622"/>
      <c r="G99" s="185" t="s">
        <v>917</v>
      </c>
      <c r="H99" s="185" t="s">
        <v>923</v>
      </c>
      <c r="I99" s="622"/>
      <c r="J99" s="623"/>
      <c r="K99" s="623"/>
      <c r="L99" s="623"/>
      <c r="M99" s="186">
        <v>23.72</v>
      </c>
      <c r="N99" s="189">
        <v>41.185609756097563</v>
      </c>
    </row>
    <row r="100" spans="1:14">
      <c r="A100" s="180">
        <v>99</v>
      </c>
      <c r="B100" s="184">
        <v>6</v>
      </c>
      <c r="C100" s="184" t="s">
        <v>913</v>
      </c>
      <c r="D100" s="185">
        <v>4</v>
      </c>
      <c r="E100" s="622"/>
      <c r="F100" s="622"/>
      <c r="G100" s="185" t="s">
        <v>918</v>
      </c>
      <c r="H100" s="185" t="s">
        <v>923</v>
      </c>
      <c r="I100" s="622"/>
      <c r="J100" s="623"/>
      <c r="K100" s="623"/>
      <c r="L100" s="623"/>
      <c r="M100" s="186">
        <v>23.72</v>
      </c>
      <c r="N100" s="189">
        <v>41.185609756097563</v>
      </c>
    </row>
    <row r="101" spans="1:14">
      <c r="A101" s="180">
        <v>100</v>
      </c>
      <c r="B101" s="184">
        <v>6</v>
      </c>
      <c r="C101" s="184" t="s">
        <v>913</v>
      </c>
      <c r="D101" s="185">
        <v>4</v>
      </c>
      <c r="E101" s="622"/>
      <c r="F101" s="622"/>
      <c r="G101" s="185" t="s">
        <v>919</v>
      </c>
      <c r="H101" s="185" t="s">
        <v>923</v>
      </c>
      <c r="I101" s="622"/>
      <c r="J101" s="623"/>
      <c r="K101" s="623"/>
      <c r="L101" s="623"/>
      <c r="M101" s="186">
        <v>25.32</v>
      </c>
      <c r="N101" s="189">
        <v>43.96372845802658</v>
      </c>
    </row>
    <row r="102" spans="1:14">
      <c r="A102" s="180">
        <v>101</v>
      </c>
      <c r="B102" s="184">
        <v>6</v>
      </c>
      <c r="C102" s="184" t="s">
        <v>913</v>
      </c>
      <c r="D102" s="185">
        <v>4</v>
      </c>
      <c r="E102" s="622">
        <v>405</v>
      </c>
      <c r="F102" s="622" t="s">
        <v>915</v>
      </c>
      <c r="G102" s="185" t="s">
        <v>915</v>
      </c>
      <c r="H102" s="185" t="s">
        <v>855</v>
      </c>
      <c r="I102" s="622" t="s">
        <v>925</v>
      </c>
      <c r="J102" s="623">
        <v>85.82</v>
      </c>
      <c r="K102" s="623">
        <v>108.36464711227785</v>
      </c>
      <c r="L102" s="623">
        <v>178.34464711227787</v>
      </c>
      <c r="M102" s="186">
        <v>26.56</v>
      </c>
      <c r="N102" s="189">
        <v>46.116770452021555</v>
      </c>
    </row>
    <row r="103" spans="1:14">
      <c r="A103" s="180">
        <v>102</v>
      </c>
      <c r="B103" s="184">
        <v>6</v>
      </c>
      <c r="C103" s="184" t="s">
        <v>913</v>
      </c>
      <c r="D103" s="185">
        <v>4</v>
      </c>
      <c r="E103" s="622"/>
      <c r="F103" s="622"/>
      <c r="G103" s="185" t="s">
        <v>917</v>
      </c>
      <c r="H103" s="185" t="s">
        <v>855</v>
      </c>
      <c r="I103" s="622"/>
      <c r="J103" s="623"/>
      <c r="K103" s="623"/>
      <c r="L103" s="623"/>
      <c r="M103" s="186">
        <v>21.9</v>
      </c>
      <c r="N103" s="189">
        <v>38.025499732653316</v>
      </c>
    </row>
    <row r="104" spans="1:14">
      <c r="A104" s="180">
        <v>103</v>
      </c>
      <c r="B104" s="184">
        <v>6</v>
      </c>
      <c r="C104" s="184" t="s">
        <v>913</v>
      </c>
      <c r="D104" s="185">
        <v>4</v>
      </c>
      <c r="E104" s="622"/>
      <c r="F104" s="622"/>
      <c r="G104" s="185" t="s">
        <v>918</v>
      </c>
      <c r="H104" s="185" t="s">
        <v>855</v>
      </c>
      <c r="I104" s="622"/>
      <c r="J104" s="623"/>
      <c r="K104" s="623"/>
      <c r="L104" s="623"/>
      <c r="M104" s="186">
        <v>21.9</v>
      </c>
      <c r="N104" s="189">
        <v>38.025499732653316</v>
      </c>
    </row>
    <row r="105" spans="1:14">
      <c r="A105" s="180">
        <v>104</v>
      </c>
      <c r="B105" s="184">
        <v>6</v>
      </c>
      <c r="C105" s="184" t="s">
        <v>913</v>
      </c>
      <c r="D105" s="185">
        <v>4</v>
      </c>
      <c r="E105" s="622"/>
      <c r="F105" s="622"/>
      <c r="G105" s="185" t="s">
        <v>919</v>
      </c>
      <c r="H105" s="185" t="s">
        <v>855</v>
      </c>
      <c r="I105" s="622"/>
      <c r="J105" s="623"/>
      <c r="K105" s="623"/>
      <c r="L105" s="623"/>
      <c r="M105" s="186">
        <v>26.56</v>
      </c>
      <c r="N105" s="189">
        <v>46.116770452021555</v>
      </c>
    </row>
    <row r="106" spans="1:14">
      <c r="A106" s="180">
        <v>105</v>
      </c>
      <c r="B106" s="184">
        <v>6</v>
      </c>
      <c r="C106" s="184" t="s">
        <v>913</v>
      </c>
      <c r="D106" s="185">
        <v>4</v>
      </c>
      <c r="E106" s="622">
        <v>406</v>
      </c>
      <c r="F106" s="622" t="s">
        <v>919</v>
      </c>
      <c r="G106" s="185" t="s">
        <v>915</v>
      </c>
      <c r="H106" s="185" t="s">
        <v>923</v>
      </c>
      <c r="I106" s="622" t="s">
        <v>925</v>
      </c>
      <c r="J106" s="623">
        <v>80.790000000000006</v>
      </c>
      <c r="K106" s="623">
        <v>102.01328175484653</v>
      </c>
      <c r="L106" s="623">
        <v>169.10328175484653</v>
      </c>
      <c r="M106" s="186">
        <v>23.72</v>
      </c>
      <c r="N106" s="189">
        <v>41.185609756097563</v>
      </c>
    </row>
    <row r="107" spans="1:14">
      <c r="A107" s="180">
        <v>106</v>
      </c>
      <c r="B107" s="184">
        <v>6</v>
      </c>
      <c r="C107" s="184" t="s">
        <v>913</v>
      </c>
      <c r="D107" s="185">
        <v>4</v>
      </c>
      <c r="E107" s="622"/>
      <c r="F107" s="622"/>
      <c r="G107" s="185" t="s">
        <v>917</v>
      </c>
      <c r="H107" s="185" t="s">
        <v>923</v>
      </c>
      <c r="I107" s="622"/>
      <c r="J107" s="623"/>
      <c r="K107" s="623"/>
      <c r="L107" s="623"/>
      <c r="M107" s="186">
        <v>25.32</v>
      </c>
      <c r="N107" s="189">
        <v>43.96372845802658</v>
      </c>
    </row>
    <row r="108" spans="1:14">
      <c r="A108" s="180">
        <v>107</v>
      </c>
      <c r="B108" s="184">
        <v>6</v>
      </c>
      <c r="C108" s="184" t="s">
        <v>913</v>
      </c>
      <c r="D108" s="185">
        <v>4</v>
      </c>
      <c r="E108" s="622"/>
      <c r="F108" s="622"/>
      <c r="G108" s="185" t="s">
        <v>918</v>
      </c>
      <c r="H108" s="185" t="s">
        <v>923</v>
      </c>
      <c r="I108" s="622"/>
      <c r="J108" s="623"/>
      <c r="K108" s="623"/>
      <c r="L108" s="623"/>
      <c r="M108" s="186">
        <v>25.32</v>
      </c>
      <c r="N108" s="189">
        <v>43.96372845802658</v>
      </c>
    </row>
    <row r="109" spans="1:14">
      <c r="A109" s="180">
        <v>108</v>
      </c>
      <c r="B109" s="184">
        <v>6</v>
      </c>
      <c r="C109" s="184" t="s">
        <v>913</v>
      </c>
      <c r="D109" s="185">
        <v>4</v>
      </c>
      <c r="E109" s="622"/>
      <c r="F109" s="622"/>
      <c r="G109" s="185" t="s">
        <v>919</v>
      </c>
      <c r="H109" s="185" t="s">
        <v>923</v>
      </c>
      <c r="I109" s="622"/>
      <c r="J109" s="623"/>
      <c r="K109" s="623"/>
      <c r="L109" s="623"/>
      <c r="M109" s="186">
        <v>23.72</v>
      </c>
      <c r="N109" s="189">
        <v>41.185609756097563</v>
      </c>
    </row>
    <row r="110" spans="1:14">
      <c r="A110" s="180">
        <v>109</v>
      </c>
      <c r="B110" s="184">
        <v>6</v>
      </c>
      <c r="C110" s="184" t="s">
        <v>913</v>
      </c>
      <c r="D110" s="185">
        <v>4</v>
      </c>
      <c r="E110" s="622">
        <v>407</v>
      </c>
      <c r="F110" s="622" t="s">
        <v>917</v>
      </c>
      <c r="G110" s="185" t="s">
        <v>915</v>
      </c>
      <c r="H110" s="185" t="s">
        <v>855</v>
      </c>
      <c r="I110" s="622" t="s">
        <v>916</v>
      </c>
      <c r="J110" s="623">
        <v>114.59</v>
      </c>
      <c r="K110" s="623">
        <v>144.69243664176091</v>
      </c>
      <c r="L110" s="623">
        <v>247.34243664176091</v>
      </c>
      <c r="M110" s="186">
        <v>27</v>
      </c>
      <c r="N110" s="189">
        <v>46.880753095052036</v>
      </c>
    </row>
    <row r="111" spans="1:14">
      <c r="A111" s="180">
        <v>110</v>
      </c>
      <c r="B111" s="184">
        <v>6</v>
      </c>
      <c r="C111" s="184" t="s">
        <v>913</v>
      </c>
      <c r="D111" s="185">
        <v>4</v>
      </c>
      <c r="E111" s="622"/>
      <c r="F111" s="622"/>
      <c r="G111" s="185" t="s">
        <v>917</v>
      </c>
      <c r="H111" s="185" t="s">
        <v>855</v>
      </c>
      <c r="I111" s="622"/>
      <c r="J111" s="623"/>
      <c r="K111" s="623"/>
      <c r="L111" s="623"/>
      <c r="M111" s="186">
        <v>21.98</v>
      </c>
      <c r="N111" s="189">
        <v>38.164405667749769</v>
      </c>
    </row>
    <row r="112" spans="1:14">
      <c r="A112" s="180">
        <v>111</v>
      </c>
      <c r="B112" s="184">
        <v>6</v>
      </c>
      <c r="C112" s="184" t="s">
        <v>913</v>
      </c>
      <c r="D112" s="185">
        <v>4</v>
      </c>
      <c r="E112" s="622"/>
      <c r="F112" s="622"/>
      <c r="G112" s="185" t="s">
        <v>918</v>
      </c>
      <c r="H112" s="185" t="s">
        <v>855</v>
      </c>
      <c r="I112" s="622"/>
      <c r="J112" s="623"/>
      <c r="K112" s="623"/>
      <c r="L112" s="623"/>
      <c r="M112" s="186">
        <v>24.08</v>
      </c>
      <c r="N112" s="189">
        <v>41.810686464031591</v>
      </c>
    </row>
    <row r="113" spans="1:14">
      <c r="A113" s="180">
        <v>112</v>
      </c>
      <c r="B113" s="184">
        <v>6</v>
      </c>
      <c r="C113" s="184" t="s">
        <v>913</v>
      </c>
      <c r="D113" s="185">
        <v>4</v>
      </c>
      <c r="E113" s="622"/>
      <c r="F113" s="622"/>
      <c r="G113" s="185" t="s">
        <v>919</v>
      </c>
      <c r="H113" s="185" t="s">
        <v>855</v>
      </c>
      <c r="I113" s="622"/>
      <c r="J113" s="623"/>
      <c r="K113" s="623"/>
      <c r="L113" s="623"/>
      <c r="M113" s="186">
        <v>24.08</v>
      </c>
      <c r="N113" s="189">
        <v>41.810686464031591</v>
      </c>
    </row>
    <row r="114" spans="1:14">
      <c r="A114" s="180">
        <v>113</v>
      </c>
      <c r="B114" s="184">
        <v>6</v>
      </c>
      <c r="C114" s="184" t="s">
        <v>913</v>
      </c>
      <c r="D114" s="185">
        <v>4</v>
      </c>
      <c r="E114" s="622"/>
      <c r="F114" s="622"/>
      <c r="G114" s="185" t="s">
        <v>920</v>
      </c>
      <c r="H114" s="185" t="s">
        <v>855</v>
      </c>
      <c r="I114" s="622"/>
      <c r="J114" s="623"/>
      <c r="K114" s="623"/>
      <c r="L114" s="623"/>
      <c r="M114" s="186">
        <v>21.98</v>
      </c>
      <c r="N114" s="189">
        <v>38.164405667749769</v>
      </c>
    </row>
    <row r="115" spans="1:14">
      <c r="A115" s="180">
        <v>114</v>
      </c>
      <c r="B115" s="184">
        <v>6</v>
      </c>
      <c r="C115" s="184" t="s">
        <v>913</v>
      </c>
      <c r="D115" s="185">
        <v>4</v>
      </c>
      <c r="E115" s="622"/>
      <c r="F115" s="622"/>
      <c r="G115" s="185" t="s">
        <v>921</v>
      </c>
      <c r="H115" s="185" t="s">
        <v>855</v>
      </c>
      <c r="I115" s="622"/>
      <c r="J115" s="623"/>
      <c r="K115" s="623"/>
      <c r="L115" s="623"/>
      <c r="M115" s="186">
        <v>27</v>
      </c>
      <c r="N115" s="189">
        <v>46.880753095052036</v>
      </c>
    </row>
    <row r="116" spans="1:14">
      <c r="A116" s="180">
        <v>115</v>
      </c>
      <c r="B116" s="184">
        <v>6</v>
      </c>
      <c r="C116" s="184" t="s">
        <v>913</v>
      </c>
      <c r="D116" s="185">
        <v>4</v>
      </c>
      <c r="E116" s="622">
        <v>408</v>
      </c>
      <c r="F116" s="622" t="s">
        <v>918</v>
      </c>
      <c r="G116" s="185" t="s">
        <v>915</v>
      </c>
      <c r="H116" s="185" t="s">
        <v>923</v>
      </c>
      <c r="I116" s="622" t="s">
        <v>916</v>
      </c>
      <c r="J116" s="623">
        <v>114.96</v>
      </c>
      <c r="K116" s="623">
        <v>145.1596344911147</v>
      </c>
      <c r="L116" s="623">
        <v>249.57963449111469</v>
      </c>
      <c r="M116" s="186">
        <v>25.62</v>
      </c>
      <c r="N116" s="189">
        <v>44.48462571463827</v>
      </c>
    </row>
    <row r="117" spans="1:14">
      <c r="A117" s="180">
        <v>116</v>
      </c>
      <c r="B117" s="184">
        <v>6</v>
      </c>
      <c r="C117" s="184" t="s">
        <v>913</v>
      </c>
      <c r="D117" s="185">
        <v>4</v>
      </c>
      <c r="E117" s="622"/>
      <c r="F117" s="622"/>
      <c r="G117" s="185" t="s">
        <v>917</v>
      </c>
      <c r="H117" s="185" t="s">
        <v>923</v>
      </c>
      <c r="I117" s="622"/>
      <c r="J117" s="623"/>
      <c r="K117" s="623"/>
      <c r="L117" s="623"/>
      <c r="M117" s="186">
        <v>23.49</v>
      </c>
      <c r="N117" s="189">
        <v>40.786255192695265</v>
      </c>
    </row>
    <row r="118" spans="1:14">
      <c r="A118" s="180">
        <v>117</v>
      </c>
      <c r="B118" s="184">
        <v>6</v>
      </c>
      <c r="C118" s="184" t="s">
        <v>913</v>
      </c>
      <c r="D118" s="185">
        <v>4</v>
      </c>
      <c r="E118" s="622"/>
      <c r="F118" s="622"/>
      <c r="G118" s="185" t="s">
        <v>918</v>
      </c>
      <c r="H118" s="185" t="s">
        <v>923</v>
      </c>
      <c r="I118" s="622"/>
      <c r="J118" s="623"/>
      <c r="K118" s="623"/>
      <c r="L118" s="623"/>
      <c r="M118" s="186">
        <v>23.46</v>
      </c>
      <c r="N118" s="189">
        <v>40.734165467034103</v>
      </c>
    </row>
    <row r="119" spans="1:14">
      <c r="A119" s="180">
        <v>118</v>
      </c>
      <c r="B119" s="184">
        <v>6</v>
      </c>
      <c r="C119" s="184" t="s">
        <v>913</v>
      </c>
      <c r="D119" s="185">
        <v>4</v>
      </c>
      <c r="E119" s="622"/>
      <c r="F119" s="622"/>
      <c r="G119" s="185" t="s">
        <v>919</v>
      </c>
      <c r="H119" s="185" t="s">
        <v>923</v>
      </c>
      <c r="I119" s="622"/>
      <c r="J119" s="623"/>
      <c r="K119" s="623"/>
      <c r="L119" s="623"/>
      <c r="M119" s="186">
        <v>23.46</v>
      </c>
      <c r="N119" s="189">
        <v>40.734165467034103</v>
      </c>
    </row>
    <row r="120" spans="1:14">
      <c r="A120" s="180">
        <v>119</v>
      </c>
      <c r="B120" s="184">
        <v>6</v>
      </c>
      <c r="C120" s="184" t="s">
        <v>913</v>
      </c>
      <c r="D120" s="185">
        <v>4</v>
      </c>
      <c r="E120" s="622"/>
      <c r="F120" s="622"/>
      <c r="G120" s="185" t="s">
        <v>920</v>
      </c>
      <c r="H120" s="185" t="s">
        <v>923</v>
      </c>
      <c r="I120" s="622"/>
      <c r="J120" s="623"/>
      <c r="K120" s="623"/>
      <c r="L120" s="623"/>
      <c r="M120" s="186">
        <v>23.49</v>
      </c>
      <c r="N120" s="189">
        <v>40.786255192695265</v>
      </c>
    </row>
    <row r="121" spans="1:14">
      <c r="A121" s="180">
        <v>120</v>
      </c>
      <c r="B121" s="184">
        <v>6</v>
      </c>
      <c r="C121" s="184" t="s">
        <v>913</v>
      </c>
      <c r="D121" s="185">
        <v>4</v>
      </c>
      <c r="E121" s="622"/>
      <c r="F121" s="622"/>
      <c r="G121" s="185" t="s">
        <v>921</v>
      </c>
      <c r="H121" s="185" t="s">
        <v>923</v>
      </c>
      <c r="I121" s="622"/>
      <c r="J121" s="623"/>
      <c r="K121" s="623"/>
      <c r="L121" s="623"/>
      <c r="M121" s="186">
        <v>25.62</v>
      </c>
      <c r="N121" s="189">
        <v>44.48462571463827</v>
      </c>
    </row>
    <row r="122" spans="1:14">
      <c r="A122" s="180">
        <v>121</v>
      </c>
      <c r="B122" s="184">
        <v>6</v>
      </c>
      <c r="C122" s="184" t="s">
        <v>913</v>
      </c>
      <c r="D122" s="185">
        <v>5</v>
      </c>
      <c r="E122" s="622">
        <v>501</v>
      </c>
      <c r="F122" s="622" t="s">
        <v>914</v>
      </c>
      <c r="G122" s="185" t="s">
        <v>915</v>
      </c>
      <c r="H122" s="185" t="s">
        <v>855</v>
      </c>
      <c r="I122" s="622" t="s">
        <v>916</v>
      </c>
      <c r="J122" s="623">
        <v>114.55</v>
      </c>
      <c r="K122" s="623">
        <v>144.64084987123164</v>
      </c>
      <c r="L122" s="623">
        <v>247.29084987123201</v>
      </c>
      <c r="M122" s="186">
        <v>24.08</v>
      </c>
      <c r="N122" s="187">
        <v>41.810686464031591</v>
      </c>
    </row>
    <row r="123" spans="1:14">
      <c r="A123" s="180">
        <v>122</v>
      </c>
      <c r="B123" s="184">
        <v>6</v>
      </c>
      <c r="C123" s="184" t="s">
        <v>913</v>
      </c>
      <c r="D123" s="185">
        <v>5</v>
      </c>
      <c r="E123" s="622"/>
      <c r="F123" s="622"/>
      <c r="G123" s="185" t="s">
        <v>917</v>
      </c>
      <c r="H123" s="185" t="s">
        <v>855</v>
      </c>
      <c r="I123" s="622"/>
      <c r="J123" s="623"/>
      <c r="K123" s="623"/>
      <c r="L123" s="623"/>
      <c r="M123" s="186">
        <v>21.98</v>
      </c>
      <c r="N123" s="189">
        <v>38.164405667749769</v>
      </c>
    </row>
    <row r="124" spans="1:14">
      <c r="A124" s="180">
        <v>123</v>
      </c>
      <c r="B124" s="184">
        <v>6</v>
      </c>
      <c r="C124" s="184" t="s">
        <v>913</v>
      </c>
      <c r="D124" s="185">
        <v>5</v>
      </c>
      <c r="E124" s="622"/>
      <c r="F124" s="622"/>
      <c r="G124" s="185" t="s">
        <v>918</v>
      </c>
      <c r="H124" s="185" t="s">
        <v>855</v>
      </c>
      <c r="I124" s="622"/>
      <c r="J124" s="623"/>
      <c r="K124" s="623"/>
      <c r="L124" s="623"/>
      <c r="M124" s="186">
        <v>27</v>
      </c>
      <c r="N124" s="189">
        <v>46.880753095052036</v>
      </c>
    </row>
    <row r="125" spans="1:14">
      <c r="A125" s="180">
        <v>124</v>
      </c>
      <c r="B125" s="184">
        <v>6</v>
      </c>
      <c r="C125" s="184" t="s">
        <v>913</v>
      </c>
      <c r="D125" s="185">
        <v>5</v>
      </c>
      <c r="E125" s="622"/>
      <c r="F125" s="622"/>
      <c r="G125" s="185" t="s">
        <v>919</v>
      </c>
      <c r="H125" s="185" t="s">
        <v>855</v>
      </c>
      <c r="I125" s="622"/>
      <c r="J125" s="623"/>
      <c r="K125" s="623"/>
      <c r="L125" s="623"/>
      <c r="M125" s="186">
        <v>27</v>
      </c>
      <c r="N125" s="189">
        <v>46.880753095052036</v>
      </c>
    </row>
    <row r="126" spans="1:14">
      <c r="A126" s="180">
        <v>125</v>
      </c>
      <c r="B126" s="184">
        <v>6</v>
      </c>
      <c r="C126" s="184" t="s">
        <v>913</v>
      </c>
      <c r="D126" s="185">
        <v>5</v>
      </c>
      <c r="E126" s="622"/>
      <c r="F126" s="622"/>
      <c r="G126" s="185" t="s">
        <v>920</v>
      </c>
      <c r="H126" s="185" t="s">
        <v>855</v>
      </c>
      <c r="I126" s="622"/>
      <c r="J126" s="623"/>
      <c r="K126" s="623"/>
      <c r="L126" s="623"/>
      <c r="M126" s="186">
        <v>21.98</v>
      </c>
      <c r="N126" s="189">
        <v>38.164405667749769</v>
      </c>
    </row>
    <row r="127" spans="1:14">
      <c r="A127" s="180">
        <v>126</v>
      </c>
      <c r="B127" s="184">
        <v>6</v>
      </c>
      <c r="C127" s="184" t="s">
        <v>913</v>
      </c>
      <c r="D127" s="185">
        <v>5</v>
      </c>
      <c r="E127" s="622"/>
      <c r="F127" s="622"/>
      <c r="G127" s="185" t="s">
        <v>921</v>
      </c>
      <c r="H127" s="185" t="s">
        <v>855</v>
      </c>
      <c r="I127" s="622"/>
      <c r="J127" s="623"/>
      <c r="K127" s="623"/>
      <c r="L127" s="623"/>
      <c r="M127" s="186">
        <v>24.08</v>
      </c>
      <c r="N127" s="189">
        <v>41.810686464031591</v>
      </c>
    </row>
    <row r="128" spans="1:14">
      <c r="A128" s="180">
        <v>127</v>
      </c>
      <c r="B128" s="184">
        <v>6</v>
      </c>
      <c r="C128" s="184" t="s">
        <v>913</v>
      </c>
      <c r="D128" s="185">
        <v>5</v>
      </c>
      <c r="E128" s="622">
        <v>502</v>
      </c>
      <c r="F128" s="622" t="s">
        <v>922</v>
      </c>
      <c r="G128" s="185" t="s">
        <v>915</v>
      </c>
      <c r="H128" s="185" t="s">
        <v>923</v>
      </c>
      <c r="I128" s="622" t="s">
        <v>916</v>
      </c>
      <c r="J128" s="623">
        <v>114.9</v>
      </c>
      <c r="K128" s="623">
        <v>145.08279048628995</v>
      </c>
      <c r="L128" s="623">
        <v>249.50279048628994</v>
      </c>
      <c r="M128" s="186">
        <v>23.46</v>
      </c>
      <c r="N128" s="189">
        <v>40.734165467034103</v>
      </c>
    </row>
    <row r="129" spans="1:14">
      <c r="A129" s="180">
        <v>128</v>
      </c>
      <c r="B129" s="184">
        <v>6</v>
      </c>
      <c r="C129" s="184" t="s">
        <v>913</v>
      </c>
      <c r="D129" s="185">
        <v>5</v>
      </c>
      <c r="E129" s="622"/>
      <c r="F129" s="622"/>
      <c r="G129" s="185" t="s">
        <v>917</v>
      </c>
      <c r="H129" s="185" t="s">
        <v>923</v>
      </c>
      <c r="I129" s="622"/>
      <c r="J129" s="623"/>
      <c r="K129" s="623"/>
      <c r="L129" s="623"/>
      <c r="M129" s="186">
        <v>23.49</v>
      </c>
      <c r="N129" s="189">
        <v>40.786255192695265</v>
      </c>
    </row>
    <row r="130" spans="1:14">
      <c r="A130" s="180">
        <v>129</v>
      </c>
      <c r="B130" s="184">
        <v>6</v>
      </c>
      <c r="C130" s="184" t="s">
        <v>913</v>
      </c>
      <c r="D130" s="185">
        <v>5</v>
      </c>
      <c r="E130" s="622"/>
      <c r="F130" s="622"/>
      <c r="G130" s="185" t="s">
        <v>918</v>
      </c>
      <c r="H130" s="185" t="s">
        <v>923</v>
      </c>
      <c r="I130" s="622"/>
      <c r="J130" s="623"/>
      <c r="K130" s="623"/>
      <c r="L130" s="623"/>
      <c r="M130" s="186">
        <v>25.62</v>
      </c>
      <c r="N130" s="189">
        <v>44.48462571463827</v>
      </c>
    </row>
    <row r="131" spans="1:14">
      <c r="A131" s="180">
        <v>130</v>
      </c>
      <c r="B131" s="184">
        <v>6</v>
      </c>
      <c r="C131" s="184" t="s">
        <v>913</v>
      </c>
      <c r="D131" s="185">
        <v>5</v>
      </c>
      <c r="E131" s="622"/>
      <c r="F131" s="622"/>
      <c r="G131" s="185" t="s">
        <v>919</v>
      </c>
      <c r="H131" s="185" t="s">
        <v>923</v>
      </c>
      <c r="I131" s="622"/>
      <c r="J131" s="623"/>
      <c r="K131" s="623"/>
      <c r="L131" s="623"/>
      <c r="M131" s="186">
        <v>25.62</v>
      </c>
      <c r="N131" s="189">
        <v>44.48462571463827</v>
      </c>
    </row>
    <row r="132" spans="1:14">
      <c r="A132" s="180">
        <v>131</v>
      </c>
      <c r="B132" s="184">
        <v>6</v>
      </c>
      <c r="C132" s="184" t="s">
        <v>913</v>
      </c>
      <c r="D132" s="185">
        <v>5</v>
      </c>
      <c r="E132" s="622"/>
      <c r="F132" s="622"/>
      <c r="G132" s="185" t="s">
        <v>920</v>
      </c>
      <c r="H132" s="185" t="s">
        <v>923</v>
      </c>
      <c r="I132" s="622"/>
      <c r="J132" s="623"/>
      <c r="K132" s="623"/>
      <c r="L132" s="623"/>
      <c r="M132" s="186">
        <v>23.49</v>
      </c>
      <c r="N132" s="189">
        <v>40.786255192695265</v>
      </c>
    </row>
    <row r="133" spans="1:14">
      <c r="A133" s="180">
        <v>132</v>
      </c>
      <c r="B133" s="184">
        <v>6</v>
      </c>
      <c r="C133" s="184" t="s">
        <v>913</v>
      </c>
      <c r="D133" s="185">
        <v>5</v>
      </c>
      <c r="E133" s="622"/>
      <c r="F133" s="622"/>
      <c r="G133" s="185" t="s">
        <v>921</v>
      </c>
      <c r="H133" s="185" t="s">
        <v>923</v>
      </c>
      <c r="I133" s="622"/>
      <c r="J133" s="623"/>
      <c r="K133" s="623"/>
      <c r="L133" s="623"/>
      <c r="M133" s="186">
        <v>23.46</v>
      </c>
      <c r="N133" s="189">
        <v>40.734165467034103</v>
      </c>
    </row>
    <row r="134" spans="1:14">
      <c r="A134" s="180">
        <v>133</v>
      </c>
      <c r="B134" s="184">
        <v>6</v>
      </c>
      <c r="C134" s="184" t="s">
        <v>913</v>
      </c>
      <c r="D134" s="185">
        <v>5</v>
      </c>
      <c r="E134" s="622">
        <v>503</v>
      </c>
      <c r="F134" s="622" t="s">
        <v>924</v>
      </c>
      <c r="G134" s="185" t="s">
        <v>915</v>
      </c>
      <c r="H134" s="185" t="s">
        <v>855</v>
      </c>
      <c r="I134" s="622" t="s">
        <v>925</v>
      </c>
      <c r="J134" s="623">
        <v>85.82</v>
      </c>
      <c r="K134" s="623">
        <v>108.36383881230115</v>
      </c>
      <c r="L134" s="623">
        <v>178.34383881230116</v>
      </c>
      <c r="M134" s="186">
        <v>21.9</v>
      </c>
      <c r="N134" s="190">
        <v>38.025499732653316</v>
      </c>
    </row>
    <row r="135" spans="1:14">
      <c r="A135" s="180">
        <v>134</v>
      </c>
      <c r="B135" s="184">
        <v>6</v>
      </c>
      <c r="C135" s="184" t="s">
        <v>913</v>
      </c>
      <c r="D135" s="185">
        <v>5</v>
      </c>
      <c r="E135" s="622"/>
      <c r="F135" s="622"/>
      <c r="G135" s="185" t="s">
        <v>917</v>
      </c>
      <c r="H135" s="185" t="s">
        <v>855</v>
      </c>
      <c r="I135" s="622"/>
      <c r="J135" s="623"/>
      <c r="K135" s="623"/>
      <c r="L135" s="623"/>
      <c r="M135" s="186">
        <v>26.56</v>
      </c>
      <c r="N135" s="190">
        <v>46.116770452021555</v>
      </c>
    </row>
    <row r="136" spans="1:14">
      <c r="A136" s="180">
        <v>135</v>
      </c>
      <c r="B136" s="184">
        <v>6</v>
      </c>
      <c r="C136" s="184" t="s">
        <v>913</v>
      </c>
      <c r="D136" s="185">
        <v>5</v>
      </c>
      <c r="E136" s="622"/>
      <c r="F136" s="622"/>
      <c r="G136" s="185" t="s">
        <v>918</v>
      </c>
      <c r="H136" s="185" t="s">
        <v>855</v>
      </c>
      <c r="I136" s="622"/>
      <c r="J136" s="623"/>
      <c r="K136" s="623"/>
      <c r="L136" s="623"/>
      <c r="M136" s="186">
        <v>26.56</v>
      </c>
      <c r="N136" s="189">
        <v>46.116770452021555</v>
      </c>
    </row>
    <row r="137" spans="1:14">
      <c r="A137" s="180">
        <v>136</v>
      </c>
      <c r="B137" s="184">
        <v>6</v>
      </c>
      <c r="C137" s="184" t="s">
        <v>913</v>
      </c>
      <c r="D137" s="185">
        <v>5</v>
      </c>
      <c r="E137" s="622"/>
      <c r="F137" s="622"/>
      <c r="G137" s="185" t="s">
        <v>919</v>
      </c>
      <c r="H137" s="185" t="s">
        <v>855</v>
      </c>
      <c r="I137" s="622"/>
      <c r="J137" s="623"/>
      <c r="K137" s="623"/>
      <c r="L137" s="623"/>
      <c r="M137" s="186">
        <v>21.9</v>
      </c>
      <c r="N137" s="189">
        <v>38.025499732653316</v>
      </c>
    </row>
    <row r="138" spans="1:14">
      <c r="A138" s="180">
        <v>137</v>
      </c>
      <c r="B138" s="184">
        <v>6</v>
      </c>
      <c r="C138" s="184" t="s">
        <v>913</v>
      </c>
      <c r="D138" s="185">
        <v>5</v>
      </c>
      <c r="E138" s="622">
        <v>504</v>
      </c>
      <c r="F138" s="622" t="s">
        <v>926</v>
      </c>
      <c r="G138" s="185" t="s">
        <v>915</v>
      </c>
      <c r="H138" s="185" t="s">
        <v>923</v>
      </c>
      <c r="I138" s="622" t="s">
        <v>925</v>
      </c>
      <c r="J138" s="623">
        <v>80.790000000000006</v>
      </c>
      <c r="K138" s="623">
        <v>102.01252083017725</v>
      </c>
      <c r="L138" s="623">
        <v>169.10252083017724</v>
      </c>
      <c r="M138" s="186">
        <v>25.32</v>
      </c>
      <c r="N138" s="189">
        <v>43.96372845802658</v>
      </c>
    </row>
    <row r="139" spans="1:14">
      <c r="A139" s="180">
        <v>138</v>
      </c>
      <c r="B139" s="184">
        <v>6</v>
      </c>
      <c r="C139" s="184" t="s">
        <v>913</v>
      </c>
      <c r="D139" s="185">
        <v>5</v>
      </c>
      <c r="E139" s="622"/>
      <c r="F139" s="622"/>
      <c r="G139" s="185" t="s">
        <v>917</v>
      </c>
      <c r="H139" s="185" t="s">
        <v>923</v>
      </c>
      <c r="I139" s="622"/>
      <c r="J139" s="623"/>
      <c r="K139" s="623"/>
      <c r="L139" s="623"/>
      <c r="M139" s="186">
        <v>23.72</v>
      </c>
      <c r="N139" s="189">
        <v>41.185609756097563</v>
      </c>
    </row>
    <row r="140" spans="1:14">
      <c r="A140" s="180">
        <v>139</v>
      </c>
      <c r="B140" s="184">
        <v>6</v>
      </c>
      <c r="C140" s="184" t="s">
        <v>913</v>
      </c>
      <c r="D140" s="185">
        <v>5</v>
      </c>
      <c r="E140" s="622"/>
      <c r="F140" s="622"/>
      <c r="G140" s="185" t="s">
        <v>918</v>
      </c>
      <c r="H140" s="185" t="s">
        <v>923</v>
      </c>
      <c r="I140" s="622"/>
      <c r="J140" s="623"/>
      <c r="K140" s="623"/>
      <c r="L140" s="623"/>
      <c r="M140" s="186">
        <v>23.72</v>
      </c>
      <c r="N140" s="189">
        <v>41.185609756097563</v>
      </c>
    </row>
    <row r="141" spans="1:14">
      <c r="A141" s="180">
        <v>140</v>
      </c>
      <c r="B141" s="184">
        <v>6</v>
      </c>
      <c r="C141" s="184" t="s">
        <v>913</v>
      </c>
      <c r="D141" s="185">
        <v>5</v>
      </c>
      <c r="E141" s="622"/>
      <c r="F141" s="622"/>
      <c r="G141" s="185" t="s">
        <v>919</v>
      </c>
      <c r="H141" s="185" t="s">
        <v>923</v>
      </c>
      <c r="I141" s="622"/>
      <c r="J141" s="623"/>
      <c r="K141" s="623"/>
      <c r="L141" s="623"/>
      <c r="M141" s="186">
        <v>25.32</v>
      </c>
      <c r="N141" s="189">
        <v>43.96372845802658</v>
      </c>
    </row>
    <row r="142" spans="1:14">
      <c r="A142" s="180">
        <v>141</v>
      </c>
      <c r="B142" s="184">
        <v>6</v>
      </c>
      <c r="C142" s="184" t="s">
        <v>913</v>
      </c>
      <c r="D142" s="185">
        <v>5</v>
      </c>
      <c r="E142" s="622">
        <v>505</v>
      </c>
      <c r="F142" s="622" t="s">
        <v>915</v>
      </c>
      <c r="G142" s="185" t="s">
        <v>915</v>
      </c>
      <c r="H142" s="185" t="s">
        <v>855</v>
      </c>
      <c r="I142" s="622" t="s">
        <v>925</v>
      </c>
      <c r="J142" s="623">
        <v>85.82</v>
      </c>
      <c r="K142" s="623">
        <v>108.36464711227785</v>
      </c>
      <c r="L142" s="623">
        <v>178.34464711227787</v>
      </c>
      <c r="M142" s="186">
        <v>26.56</v>
      </c>
      <c r="N142" s="189">
        <v>46.116770452021555</v>
      </c>
    </row>
    <row r="143" spans="1:14">
      <c r="A143" s="180">
        <v>142</v>
      </c>
      <c r="B143" s="184">
        <v>6</v>
      </c>
      <c r="C143" s="184" t="s">
        <v>913</v>
      </c>
      <c r="D143" s="185">
        <v>5</v>
      </c>
      <c r="E143" s="622"/>
      <c r="F143" s="622"/>
      <c r="G143" s="185" t="s">
        <v>917</v>
      </c>
      <c r="H143" s="185" t="s">
        <v>855</v>
      </c>
      <c r="I143" s="622"/>
      <c r="J143" s="623"/>
      <c r="K143" s="623"/>
      <c r="L143" s="623"/>
      <c r="M143" s="186">
        <v>21.9</v>
      </c>
      <c r="N143" s="189">
        <v>38.025499732653316</v>
      </c>
    </row>
    <row r="144" spans="1:14">
      <c r="A144" s="180">
        <v>143</v>
      </c>
      <c r="B144" s="184">
        <v>6</v>
      </c>
      <c r="C144" s="184" t="s">
        <v>913</v>
      </c>
      <c r="D144" s="185">
        <v>5</v>
      </c>
      <c r="E144" s="622"/>
      <c r="F144" s="622"/>
      <c r="G144" s="185" t="s">
        <v>918</v>
      </c>
      <c r="H144" s="185" t="s">
        <v>855</v>
      </c>
      <c r="I144" s="622"/>
      <c r="J144" s="623"/>
      <c r="K144" s="623"/>
      <c r="L144" s="623"/>
      <c r="M144" s="186">
        <v>21.9</v>
      </c>
      <c r="N144" s="189">
        <v>38.025499732653316</v>
      </c>
    </row>
    <row r="145" spans="1:14">
      <c r="A145" s="180">
        <v>144</v>
      </c>
      <c r="B145" s="184">
        <v>6</v>
      </c>
      <c r="C145" s="184" t="s">
        <v>913</v>
      </c>
      <c r="D145" s="185">
        <v>5</v>
      </c>
      <c r="E145" s="622"/>
      <c r="F145" s="622"/>
      <c r="G145" s="185" t="s">
        <v>919</v>
      </c>
      <c r="H145" s="185" t="s">
        <v>855</v>
      </c>
      <c r="I145" s="622"/>
      <c r="J145" s="623"/>
      <c r="K145" s="623"/>
      <c r="L145" s="623"/>
      <c r="M145" s="186">
        <v>26.56</v>
      </c>
      <c r="N145" s="189">
        <v>46.116770452021555</v>
      </c>
    </row>
    <row r="146" spans="1:14">
      <c r="A146" s="180">
        <v>145</v>
      </c>
      <c r="B146" s="184">
        <v>6</v>
      </c>
      <c r="C146" s="184" t="s">
        <v>913</v>
      </c>
      <c r="D146" s="185">
        <v>5</v>
      </c>
      <c r="E146" s="622">
        <v>506</v>
      </c>
      <c r="F146" s="622" t="s">
        <v>919</v>
      </c>
      <c r="G146" s="185" t="s">
        <v>915</v>
      </c>
      <c r="H146" s="185" t="s">
        <v>923</v>
      </c>
      <c r="I146" s="622" t="s">
        <v>925</v>
      </c>
      <c r="J146" s="623">
        <v>80.790000000000006</v>
      </c>
      <c r="K146" s="623">
        <v>102.01328175484653</v>
      </c>
      <c r="L146" s="623">
        <v>169.10328175484653</v>
      </c>
      <c r="M146" s="186">
        <v>23.72</v>
      </c>
      <c r="N146" s="189">
        <v>41.185609756097563</v>
      </c>
    </row>
    <row r="147" spans="1:14">
      <c r="A147" s="180">
        <v>146</v>
      </c>
      <c r="B147" s="184">
        <v>6</v>
      </c>
      <c r="C147" s="184" t="s">
        <v>913</v>
      </c>
      <c r="D147" s="185">
        <v>5</v>
      </c>
      <c r="E147" s="622"/>
      <c r="F147" s="622"/>
      <c r="G147" s="185" t="s">
        <v>917</v>
      </c>
      <c r="H147" s="185" t="s">
        <v>923</v>
      </c>
      <c r="I147" s="622"/>
      <c r="J147" s="623"/>
      <c r="K147" s="623"/>
      <c r="L147" s="623"/>
      <c r="M147" s="186">
        <v>25.32</v>
      </c>
      <c r="N147" s="189">
        <v>43.96372845802658</v>
      </c>
    </row>
    <row r="148" spans="1:14">
      <c r="A148" s="180">
        <v>147</v>
      </c>
      <c r="B148" s="184">
        <v>6</v>
      </c>
      <c r="C148" s="184" t="s">
        <v>913</v>
      </c>
      <c r="D148" s="185">
        <v>5</v>
      </c>
      <c r="E148" s="622"/>
      <c r="F148" s="622"/>
      <c r="G148" s="185" t="s">
        <v>918</v>
      </c>
      <c r="H148" s="185" t="s">
        <v>923</v>
      </c>
      <c r="I148" s="622"/>
      <c r="J148" s="623"/>
      <c r="K148" s="623"/>
      <c r="L148" s="623"/>
      <c r="M148" s="186">
        <v>25.32</v>
      </c>
      <c r="N148" s="189">
        <v>43.96372845802658</v>
      </c>
    </row>
    <row r="149" spans="1:14">
      <c r="A149" s="180">
        <v>148</v>
      </c>
      <c r="B149" s="184">
        <v>6</v>
      </c>
      <c r="C149" s="184" t="s">
        <v>913</v>
      </c>
      <c r="D149" s="185">
        <v>5</v>
      </c>
      <c r="E149" s="622"/>
      <c r="F149" s="622"/>
      <c r="G149" s="185" t="s">
        <v>919</v>
      </c>
      <c r="H149" s="185" t="s">
        <v>923</v>
      </c>
      <c r="I149" s="622"/>
      <c r="J149" s="623"/>
      <c r="K149" s="623"/>
      <c r="L149" s="623"/>
      <c r="M149" s="186">
        <v>23.72</v>
      </c>
      <c r="N149" s="189">
        <v>41.185609756097563</v>
      </c>
    </row>
    <row r="150" spans="1:14">
      <c r="A150" s="180">
        <v>149</v>
      </c>
      <c r="B150" s="184">
        <v>6</v>
      </c>
      <c r="C150" s="184" t="s">
        <v>913</v>
      </c>
      <c r="D150" s="185">
        <v>5</v>
      </c>
      <c r="E150" s="622">
        <v>507</v>
      </c>
      <c r="F150" s="622" t="s">
        <v>917</v>
      </c>
      <c r="G150" s="185" t="s">
        <v>915</v>
      </c>
      <c r="H150" s="185" t="s">
        <v>855</v>
      </c>
      <c r="I150" s="622" t="s">
        <v>916</v>
      </c>
      <c r="J150" s="623">
        <v>114.59</v>
      </c>
      <c r="K150" s="623">
        <v>144.69243664176091</v>
      </c>
      <c r="L150" s="623">
        <v>247.34243664176091</v>
      </c>
      <c r="M150" s="186">
        <v>27</v>
      </c>
      <c r="N150" s="189">
        <v>46.880753095052036</v>
      </c>
    </row>
    <row r="151" spans="1:14">
      <c r="A151" s="180">
        <v>150</v>
      </c>
      <c r="B151" s="184">
        <v>6</v>
      </c>
      <c r="C151" s="184" t="s">
        <v>913</v>
      </c>
      <c r="D151" s="185">
        <v>5</v>
      </c>
      <c r="E151" s="622"/>
      <c r="F151" s="622"/>
      <c r="G151" s="185" t="s">
        <v>917</v>
      </c>
      <c r="H151" s="185" t="s">
        <v>855</v>
      </c>
      <c r="I151" s="622"/>
      <c r="J151" s="623"/>
      <c r="K151" s="623"/>
      <c r="L151" s="623"/>
      <c r="M151" s="186">
        <v>21.98</v>
      </c>
      <c r="N151" s="189">
        <v>38.164405667749769</v>
      </c>
    </row>
    <row r="152" spans="1:14">
      <c r="A152" s="180">
        <v>151</v>
      </c>
      <c r="B152" s="184">
        <v>6</v>
      </c>
      <c r="C152" s="184" t="s">
        <v>913</v>
      </c>
      <c r="D152" s="185">
        <v>5</v>
      </c>
      <c r="E152" s="622"/>
      <c r="F152" s="622"/>
      <c r="G152" s="185" t="s">
        <v>918</v>
      </c>
      <c r="H152" s="185" t="s">
        <v>855</v>
      </c>
      <c r="I152" s="622"/>
      <c r="J152" s="623"/>
      <c r="K152" s="623"/>
      <c r="L152" s="623"/>
      <c r="M152" s="186">
        <v>24.08</v>
      </c>
      <c r="N152" s="189">
        <v>41.810686464031591</v>
      </c>
    </row>
    <row r="153" spans="1:14">
      <c r="A153" s="180">
        <v>152</v>
      </c>
      <c r="B153" s="184">
        <v>6</v>
      </c>
      <c r="C153" s="184" t="s">
        <v>913</v>
      </c>
      <c r="D153" s="185">
        <v>5</v>
      </c>
      <c r="E153" s="622"/>
      <c r="F153" s="622"/>
      <c r="G153" s="185" t="s">
        <v>919</v>
      </c>
      <c r="H153" s="185" t="s">
        <v>855</v>
      </c>
      <c r="I153" s="622"/>
      <c r="J153" s="623"/>
      <c r="K153" s="623"/>
      <c r="L153" s="623"/>
      <c r="M153" s="186">
        <v>24.08</v>
      </c>
      <c r="N153" s="189">
        <v>41.810686464031591</v>
      </c>
    </row>
    <row r="154" spans="1:14">
      <c r="A154" s="180">
        <v>153</v>
      </c>
      <c r="B154" s="184">
        <v>6</v>
      </c>
      <c r="C154" s="184" t="s">
        <v>913</v>
      </c>
      <c r="D154" s="185">
        <v>5</v>
      </c>
      <c r="E154" s="622"/>
      <c r="F154" s="622"/>
      <c r="G154" s="185" t="s">
        <v>920</v>
      </c>
      <c r="H154" s="185" t="s">
        <v>855</v>
      </c>
      <c r="I154" s="622"/>
      <c r="J154" s="623"/>
      <c r="K154" s="623"/>
      <c r="L154" s="623"/>
      <c r="M154" s="186">
        <v>21.98</v>
      </c>
      <c r="N154" s="189">
        <v>38.164405667749769</v>
      </c>
    </row>
    <row r="155" spans="1:14">
      <c r="A155" s="180">
        <v>154</v>
      </c>
      <c r="B155" s="184">
        <v>6</v>
      </c>
      <c r="C155" s="184" t="s">
        <v>913</v>
      </c>
      <c r="D155" s="185">
        <v>5</v>
      </c>
      <c r="E155" s="622"/>
      <c r="F155" s="622"/>
      <c r="G155" s="185" t="s">
        <v>921</v>
      </c>
      <c r="H155" s="185" t="s">
        <v>855</v>
      </c>
      <c r="I155" s="622"/>
      <c r="J155" s="623"/>
      <c r="K155" s="623"/>
      <c r="L155" s="623"/>
      <c r="M155" s="186">
        <v>27</v>
      </c>
      <c r="N155" s="189">
        <v>46.880753095052036</v>
      </c>
    </row>
    <row r="156" spans="1:14">
      <c r="A156" s="180">
        <v>155</v>
      </c>
      <c r="B156" s="184">
        <v>6</v>
      </c>
      <c r="C156" s="184" t="s">
        <v>913</v>
      </c>
      <c r="D156" s="185">
        <v>5</v>
      </c>
      <c r="E156" s="622">
        <v>508</v>
      </c>
      <c r="F156" s="622" t="s">
        <v>918</v>
      </c>
      <c r="G156" s="185" t="s">
        <v>915</v>
      </c>
      <c r="H156" s="185" t="s">
        <v>923</v>
      </c>
      <c r="I156" s="622" t="s">
        <v>916</v>
      </c>
      <c r="J156" s="623">
        <v>114.96</v>
      </c>
      <c r="K156" s="623">
        <v>145.1596344911147</v>
      </c>
      <c r="L156" s="623">
        <v>249.57963449111469</v>
      </c>
      <c r="M156" s="186">
        <v>25.62</v>
      </c>
      <c r="N156" s="189">
        <v>44.48462571463827</v>
      </c>
    </row>
    <row r="157" spans="1:14">
      <c r="A157" s="180">
        <v>156</v>
      </c>
      <c r="B157" s="184">
        <v>6</v>
      </c>
      <c r="C157" s="184" t="s">
        <v>913</v>
      </c>
      <c r="D157" s="185">
        <v>5</v>
      </c>
      <c r="E157" s="622"/>
      <c r="F157" s="622"/>
      <c r="G157" s="185" t="s">
        <v>917</v>
      </c>
      <c r="H157" s="185" t="s">
        <v>923</v>
      </c>
      <c r="I157" s="622"/>
      <c r="J157" s="623"/>
      <c r="K157" s="623"/>
      <c r="L157" s="623"/>
      <c r="M157" s="186">
        <v>23.49</v>
      </c>
      <c r="N157" s="189">
        <v>40.786255192695265</v>
      </c>
    </row>
    <row r="158" spans="1:14">
      <c r="A158" s="180">
        <v>157</v>
      </c>
      <c r="B158" s="184">
        <v>6</v>
      </c>
      <c r="C158" s="184" t="s">
        <v>913</v>
      </c>
      <c r="D158" s="185">
        <v>5</v>
      </c>
      <c r="E158" s="622"/>
      <c r="F158" s="622"/>
      <c r="G158" s="185" t="s">
        <v>918</v>
      </c>
      <c r="H158" s="185" t="s">
        <v>923</v>
      </c>
      <c r="I158" s="622"/>
      <c r="J158" s="623"/>
      <c r="K158" s="623"/>
      <c r="L158" s="623"/>
      <c r="M158" s="186">
        <v>23.46</v>
      </c>
      <c r="N158" s="189">
        <v>40.734165467034103</v>
      </c>
    </row>
    <row r="159" spans="1:14">
      <c r="A159" s="180">
        <v>158</v>
      </c>
      <c r="B159" s="184">
        <v>6</v>
      </c>
      <c r="C159" s="184" t="s">
        <v>913</v>
      </c>
      <c r="D159" s="185">
        <v>5</v>
      </c>
      <c r="E159" s="622"/>
      <c r="F159" s="622"/>
      <c r="G159" s="185" t="s">
        <v>919</v>
      </c>
      <c r="H159" s="185" t="s">
        <v>923</v>
      </c>
      <c r="I159" s="622"/>
      <c r="J159" s="623"/>
      <c r="K159" s="623"/>
      <c r="L159" s="623"/>
      <c r="M159" s="186">
        <v>23.46</v>
      </c>
      <c r="N159" s="189">
        <v>40.734165467034103</v>
      </c>
    </row>
    <row r="160" spans="1:14">
      <c r="A160" s="180">
        <v>159</v>
      </c>
      <c r="B160" s="184">
        <v>6</v>
      </c>
      <c r="C160" s="184" t="s">
        <v>913</v>
      </c>
      <c r="D160" s="185">
        <v>5</v>
      </c>
      <c r="E160" s="622"/>
      <c r="F160" s="622"/>
      <c r="G160" s="185" t="s">
        <v>920</v>
      </c>
      <c r="H160" s="185" t="s">
        <v>923</v>
      </c>
      <c r="I160" s="622"/>
      <c r="J160" s="623"/>
      <c r="K160" s="623"/>
      <c r="L160" s="623"/>
      <c r="M160" s="186">
        <v>23.49</v>
      </c>
      <c r="N160" s="189">
        <v>40.786255192695265</v>
      </c>
    </row>
    <row r="161" spans="1:14">
      <c r="A161" s="180">
        <v>160</v>
      </c>
      <c r="B161" s="184">
        <v>6</v>
      </c>
      <c r="C161" s="184" t="s">
        <v>913</v>
      </c>
      <c r="D161" s="185">
        <v>5</v>
      </c>
      <c r="E161" s="622"/>
      <c r="F161" s="622"/>
      <c r="G161" s="185" t="s">
        <v>921</v>
      </c>
      <c r="H161" s="185" t="s">
        <v>923</v>
      </c>
      <c r="I161" s="622"/>
      <c r="J161" s="623"/>
      <c r="K161" s="623"/>
      <c r="L161" s="623"/>
      <c r="M161" s="186">
        <v>25.62</v>
      </c>
      <c r="N161" s="189">
        <v>44.48462571463827</v>
      </c>
    </row>
    <row r="162" spans="1:14">
      <c r="A162" s="180">
        <v>161</v>
      </c>
      <c r="B162" s="184">
        <v>6</v>
      </c>
      <c r="C162" s="184" t="s">
        <v>913</v>
      </c>
      <c r="D162" s="185">
        <v>6</v>
      </c>
      <c r="E162" s="622">
        <v>601</v>
      </c>
      <c r="F162" s="622" t="s">
        <v>914</v>
      </c>
      <c r="G162" s="185" t="s">
        <v>915</v>
      </c>
      <c r="H162" s="185" t="s">
        <v>855</v>
      </c>
      <c r="I162" s="622" t="s">
        <v>916</v>
      </c>
      <c r="J162" s="623">
        <v>114.55</v>
      </c>
      <c r="K162" s="623">
        <v>144.64084987123164</v>
      </c>
      <c r="L162" s="623">
        <v>247.29084987123201</v>
      </c>
      <c r="M162" s="186">
        <v>24.08</v>
      </c>
      <c r="N162" s="187">
        <v>41.810686464031591</v>
      </c>
    </row>
    <row r="163" spans="1:14">
      <c r="A163" s="180">
        <v>162</v>
      </c>
      <c r="B163" s="184">
        <v>6</v>
      </c>
      <c r="C163" s="184" t="s">
        <v>913</v>
      </c>
      <c r="D163" s="185">
        <v>6</v>
      </c>
      <c r="E163" s="622"/>
      <c r="F163" s="622"/>
      <c r="G163" s="185" t="s">
        <v>917</v>
      </c>
      <c r="H163" s="185" t="s">
        <v>855</v>
      </c>
      <c r="I163" s="622"/>
      <c r="J163" s="623"/>
      <c r="K163" s="623"/>
      <c r="L163" s="623"/>
      <c r="M163" s="186">
        <v>21.98</v>
      </c>
      <c r="N163" s="189">
        <v>38.164405667749769</v>
      </c>
    </row>
    <row r="164" spans="1:14">
      <c r="A164" s="180">
        <v>163</v>
      </c>
      <c r="B164" s="184">
        <v>6</v>
      </c>
      <c r="C164" s="184" t="s">
        <v>913</v>
      </c>
      <c r="D164" s="185">
        <v>6</v>
      </c>
      <c r="E164" s="622"/>
      <c r="F164" s="622"/>
      <c r="G164" s="185" t="s">
        <v>918</v>
      </c>
      <c r="H164" s="185" t="s">
        <v>855</v>
      </c>
      <c r="I164" s="622"/>
      <c r="J164" s="623"/>
      <c r="K164" s="623"/>
      <c r="L164" s="623"/>
      <c r="M164" s="186">
        <v>27</v>
      </c>
      <c r="N164" s="189">
        <v>46.880753095052036</v>
      </c>
    </row>
    <row r="165" spans="1:14">
      <c r="A165" s="180">
        <v>164</v>
      </c>
      <c r="B165" s="184">
        <v>6</v>
      </c>
      <c r="C165" s="184" t="s">
        <v>913</v>
      </c>
      <c r="D165" s="185">
        <v>6</v>
      </c>
      <c r="E165" s="622"/>
      <c r="F165" s="622"/>
      <c r="G165" s="185" t="s">
        <v>919</v>
      </c>
      <c r="H165" s="185" t="s">
        <v>855</v>
      </c>
      <c r="I165" s="622"/>
      <c r="J165" s="623"/>
      <c r="K165" s="623"/>
      <c r="L165" s="623"/>
      <c r="M165" s="186">
        <v>27</v>
      </c>
      <c r="N165" s="189">
        <v>46.880753095052036</v>
      </c>
    </row>
    <row r="166" spans="1:14">
      <c r="A166" s="180">
        <v>165</v>
      </c>
      <c r="B166" s="184">
        <v>6</v>
      </c>
      <c r="C166" s="184" t="s">
        <v>913</v>
      </c>
      <c r="D166" s="185">
        <v>6</v>
      </c>
      <c r="E166" s="622"/>
      <c r="F166" s="622"/>
      <c r="G166" s="185" t="s">
        <v>920</v>
      </c>
      <c r="H166" s="185" t="s">
        <v>855</v>
      </c>
      <c r="I166" s="622"/>
      <c r="J166" s="623"/>
      <c r="K166" s="623"/>
      <c r="L166" s="623"/>
      <c r="M166" s="186">
        <v>21.98</v>
      </c>
      <c r="N166" s="189">
        <v>38.164405667749769</v>
      </c>
    </row>
    <row r="167" spans="1:14">
      <c r="A167" s="180">
        <v>166</v>
      </c>
      <c r="B167" s="184">
        <v>6</v>
      </c>
      <c r="C167" s="184" t="s">
        <v>913</v>
      </c>
      <c r="D167" s="185">
        <v>6</v>
      </c>
      <c r="E167" s="622"/>
      <c r="F167" s="622"/>
      <c r="G167" s="185" t="s">
        <v>921</v>
      </c>
      <c r="H167" s="185" t="s">
        <v>855</v>
      </c>
      <c r="I167" s="622"/>
      <c r="J167" s="623"/>
      <c r="K167" s="623"/>
      <c r="L167" s="623"/>
      <c r="M167" s="186">
        <v>24.08</v>
      </c>
      <c r="N167" s="189">
        <v>41.810686464031591</v>
      </c>
    </row>
    <row r="168" spans="1:14">
      <c r="A168" s="180">
        <v>167</v>
      </c>
      <c r="B168" s="184">
        <v>6</v>
      </c>
      <c r="C168" s="184" t="s">
        <v>913</v>
      </c>
      <c r="D168" s="185">
        <v>6</v>
      </c>
      <c r="E168" s="622">
        <v>602</v>
      </c>
      <c r="F168" s="622" t="s">
        <v>922</v>
      </c>
      <c r="G168" s="185" t="s">
        <v>915</v>
      </c>
      <c r="H168" s="185" t="s">
        <v>923</v>
      </c>
      <c r="I168" s="622" t="s">
        <v>916</v>
      </c>
      <c r="J168" s="623">
        <v>114.9</v>
      </c>
      <c r="K168" s="623">
        <v>145.08279048628995</v>
      </c>
      <c r="L168" s="623">
        <v>249.50279048628994</v>
      </c>
      <c r="M168" s="186">
        <v>23.46</v>
      </c>
      <c r="N168" s="189">
        <v>40.734165467034103</v>
      </c>
    </row>
    <row r="169" spans="1:14">
      <c r="A169" s="180">
        <v>168</v>
      </c>
      <c r="B169" s="184">
        <v>6</v>
      </c>
      <c r="C169" s="184" t="s">
        <v>913</v>
      </c>
      <c r="D169" s="185">
        <v>6</v>
      </c>
      <c r="E169" s="622"/>
      <c r="F169" s="622"/>
      <c r="G169" s="185" t="s">
        <v>917</v>
      </c>
      <c r="H169" s="185" t="s">
        <v>923</v>
      </c>
      <c r="I169" s="622"/>
      <c r="J169" s="623"/>
      <c r="K169" s="623"/>
      <c r="L169" s="623"/>
      <c r="M169" s="186">
        <v>23.49</v>
      </c>
      <c r="N169" s="189">
        <v>40.786255192695265</v>
      </c>
    </row>
    <row r="170" spans="1:14">
      <c r="A170" s="180">
        <v>169</v>
      </c>
      <c r="B170" s="184">
        <v>6</v>
      </c>
      <c r="C170" s="184" t="s">
        <v>913</v>
      </c>
      <c r="D170" s="185">
        <v>6</v>
      </c>
      <c r="E170" s="622"/>
      <c r="F170" s="622"/>
      <c r="G170" s="185" t="s">
        <v>918</v>
      </c>
      <c r="H170" s="185" t="s">
        <v>923</v>
      </c>
      <c r="I170" s="622"/>
      <c r="J170" s="623"/>
      <c r="K170" s="623"/>
      <c r="L170" s="623"/>
      <c r="M170" s="186">
        <v>25.62</v>
      </c>
      <c r="N170" s="189">
        <v>44.48462571463827</v>
      </c>
    </row>
    <row r="171" spans="1:14">
      <c r="A171" s="180">
        <v>170</v>
      </c>
      <c r="B171" s="184">
        <v>6</v>
      </c>
      <c r="C171" s="184" t="s">
        <v>913</v>
      </c>
      <c r="D171" s="185">
        <v>6</v>
      </c>
      <c r="E171" s="622"/>
      <c r="F171" s="622"/>
      <c r="G171" s="185" t="s">
        <v>919</v>
      </c>
      <c r="H171" s="185" t="s">
        <v>923</v>
      </c>
      <c r="I171" s="622"/>
      <c r="J171" s="623"/>
      <c r="K171" s="623"/>
      <c r="L171" s="623"/>
      <c r="M171" s="186">
        <v>25.62</v>
      </c>
      <c r="N171" s="189">
        <v>44.48462571463827</v>
      </c>
    </row>
    <row r="172" spans="1:14">
      <c r="A172" s="180">
        <v>171</v>
      </c>
      <c r="B172" s="184">
        <v>6</v>
      </c>
      <c r="C172" s="184" t="s">
        <v>913</v>
      </c>
      <c r="D172" s="185">
        <v>6</v>
      </c>
      <c r="E172" s="622"/>
      <c r="F172" s="622"/>
      <c r="G172" s="185" t="s">
        <v>920</v>
      </c>
      <c r="H172" s="185" t="s">
        <v>923</v>
      </c>
      <c r="I172" s="622"/>
      <c r="J172" s="623"/>
      <c r="K172" s="623"/>
      <c r="L172" s="623"/>
      <c r="M172" s="186">
        <v>23.49</v>
      </c>
      <c r="N172" s="189">
        <v>40.786255192695265</v>
      </c>
    </row>
    <row r="173" spans="1:14">
      <c r="A173" s="180">
        <v>172</v>
      </c>
      <c r="B173" s="184">
        <v>6</v>
      </c>
      <c r="C173" s="184" t="s">
        <v>913</v>
      </c>
      <c r="D173" s="185">
        <v>6</v>
      </c>
      <c r="E173" s="622"/>
      <c r="F173" s="622"/>
      <c r="G173" s="185" t="s">
        <v>921</v>
      </c>
      <c r="H173" s="185" t="s">
        <v>923</v>
      </c>
      <c r="I173" s="622"/>
      <c r="J173" s="623"/>
      <c r="K173" s="623"/>
      <c r="L173" s="623"/>
      <c r="M173" s="186">
        <v>23.46</v>
      </c>
      <c r="N173" s="189">
        <v>40.734165467034103</v>
      </c>
    </row>
    <row r="174" spans="1:14">
      <c r="A174" s="180">
        <v>173</v>
      </c>
      <c r="B174" s="184">
        <v>6</v>
      </c>
      <c r="C174" s="184" t="s">
        <v>913</v>
      </c>
      <c r="D174" s="185">
        <v>6</v>
      </c>
      <c r="E174" s="622">
        <v>603</v>
      </c>
      <c r="F174" s="622" t="s">
        <v>924</v>
      </c>
      <c r="G174" s="185" t="s">
        <v>915</v>
      </c>
      <c r="H174" s="185" t="s">
        <v>855</v>
      </c>
      <c r="I174" s="622" t="s">
        <v>925</v>
      </c>
      <c r="J174" s="623">
        <v>85.82</v>
      </c>
      <c r="K174" s="623">
        <v>108.36383881230115</v>
      </c>
      <c r="L174" s="623">
        <v>178.34383881230116</v>
      </c>
      <c r="M174" s="186">
        <v>21.9</v>
      </c>
      <c r="N174" s="190">
        <v>38.025499732653316</v>
      </c>
    </row>
    <row r="175" spans="1:14">
      <c r="A175" s="180">
        <v>174</v>
      </c>
      <c r="B175" s="184">
        <v>6</v>
      </c>
      <c r="C175" s="184" t="s">
        <v>913</v>
      </c>
      <c r="D175" s="185">
        <v>6</v>
      </c>
      <c r="E175" s="622"/>
      <c r="F175" s="622"/>
      <c r="G175" s="185" t="s">
        <v>917</v>
      </c>
      <c r="H175" s="185" t="s">
        <v>855</v>
      </c>
      <c r="I175" s="622"/>
      <c r="J175" s="623"/>
      <c r="K175" s="623"/>
      <c r="L175" s="623"/>
      <c r="M175" s="186">
        <v>26.56</v>
      </c>
      <c r="N175" s="190">
        <v>46.116770452021555</v>
      </c>
    </row>
    <row r="176" spans="1:14">
      <c r="A176" s="180">
        <v>175</v>
      </c>
      <c r="B176" s="184">
        <v>6</v>
      </c>
      <c r="C176" s="184" t="s">
        <v>913</v>
      </c>
      <c r="D176" s="185">
        <v>6</v>
      </c>
      <c r="E176" s="622"/>
      <c r="F176" s="622"/>
      <c r="G176" s="185" t="s">
        <v>918</v>
      </c>
      <c r="H176" s="185" t="s">
        <v>855</v>
      </c>
      <c r="I176" s="622"/>
      <c r="J176" s="623"/>
      <c r="K176" s="623"/>
      <c r="L176" s="623"/>
      <c r="M176" s="186">
        <v>26.56</v>
      </c>
      <c r="N176" s="189">
        <v>46.116770452021555</v>
      </c>
    </row>
    <row r="177" spans="1:14">
      <c r="A177" s="180">
        <v>176</v>
      </c>
      <c r="B177" s="184">
        <v>6</v>
      </c>
      <c r="C177" s="184" t="s">
        <v>913</v>
      </c>
      <c r="D177" s="185">
        <v>6</v>
      </c>
      <c r="E177" s="622"/>
      <c r="F177" s="622"/>
      <c r="G177" s="185" t="s">
        <v>919</v>
      </c>
      <c r="H177" s="185" t="s">
        <v>855</v>
      </c>
      <c r="I177" s="622"/>
      <c r="J177" s="623"/>
      <c r="K177" s="623"/>
      <c r="L177" s="623"/>
      <c r="M177" s="186">
        <v>21.9</v>
      </c>
      <c r="N177" s="189">
        <v>38.025499732653316</v>
      </c>
    </row>
    <row r="178" spans="1:14">
      <c r="A178" s="180">
        <v>177</v>
      </c>
      <c r="B178" s="184">
        <v>6</v>
      </c>
      <c r="C178" s="184" t="s">
        <v>913</v>
      </c>
      <c r="D178" s="185">
        <v>6</v>
      </c>
      <c r="E178" s="622">
        <v>604</v>
      </c>
      <c r="F178" s="622" t="s">
        <v>926</v>
      </c>
      <c r="G178" s="185" t="s">
        <v>915</v>
      </c>
      <c r="H178" s="185" t="s">
        <v>923</v>
      </c>
      <c r="I178" s="622" t="s">
        <v>925</v>
      </c>
      <c r="J178" s="623">
        <v>80.790000000000006</v>
      </c>
      <c r="K178" s="623">
        <v>102.01252083017725</v>
      </c>
      <c r="L178" s="623">
        <v>169.10252083017724</v>
      </c>
      <c r="M178" s="186">
        <v>25.32</v>
      </c>
      <c r="N178" s="189">
        <v>43.96372845802658</v>
      </c>
    </row>
    <row r="179" spans="1:14">
      <c r="A179" s="180">
        <v>178</v>
      </c>
      <c r="B179" s="184">
        <v>6</v>
      </c>
      <c r="C179" s="184" t="s">
        <v>913</v>
      </c>
      <c r="D179" s="185">
        <v>6</v>
      </c>
      <c r="E179" s="622"/>
      <c r="F179" s="622"/>
      <c r="G179" s="185" t="s">
        <v>917</v>
      </c>
      <c r="H179" s="185" t="s">
        <v>923</v>
      </c>
      <c r="I179" s="622"/>
      <c r="J179" s="623"/>
      <c r="K179" s="623"/>
      <c r="L179" s="623"/>
      <c r="M179" s="186">
        <v>23.72</v>
      </c>
      <c r="N179" s="189">
        <v>41.185609756097563</v>
      </c>
    </row>
    <row r="180" spans="1:14">
      <c r="A180" s="180">
        <v>179</v>
      </c>
      <c r="B180" s="184">
        <v>6</v>
      </c>
      <c r="C180" s="184" t="s">
        <v>913</v>
      </c>
      <c r="D180" s="185">
        <v>6</v>
      </c>
      <c r="E180" s="622"/>
      <c r="F180" s="622"/>
      <c r="G180" s="185" t="s">
        <v>918</v>
      </c>
      <c r="H180" s="185" t="s">
        <v>923</v>
      </c>
      <c r="I180" s="622"/>
      <c r="J180" s="623"/>
      <c r="K180" s="623"/>
      <c r="L180" s="623"/>
      <c r="M180" s="186">
        <v>23.72</v>
      </c>
      <c r="N180" s="189">
        <v>41.185609756097563</v>
      </c>
    </row>
    <row r="181" spans="1:14">
      <c r="A181" s="180">
        <v>180</v>
      </c>
      <c r="B181" s="184">
        <v>6</v>
      </c>
      <c r="C181" s="184" t="s">
        <v>913</v>
      </c>
      <c r="D181" s="185">
        <v>6</v>
      </c>
      <c r="E181" s="622"/>
      <c r="F181" s="622"/>
      <c r="G181" s="185" t="s">
        <v>919</v>
      </c>
      <c r="H181" s="185" t="s">
        <v>923</v>
      </c>
      <c r="I181" s="622"/>
      <c r="J181" s="623"/>
      <c r="K181" s="623"/>
      <c r="L181" s="623"/>
      <c r="M181" s="186">
        <v>25.32</v>
      </c>
      <c r="N181" s="189">
        <v>43.96372845802658</v>
      </c>
    </row>
    <row r="182" spans="1:14">
      <c r="A182" s="180">
        <v>181</v>
      </c>
      <c r="B182" s="184">
        <v>6</v>
      </c>
      <c r="C182" s="184" t="s">
        <v>913</v>
      </c>
      <c r="D182" s="185">
        <v>6</v>
      </c>
      <c r="E182" s="622">
        <v>605</v>
      </c>
      <c r="F182" s="622" t="s">
        <v>915</v>
      </c>
      <c r="G182" s="185" t="s">
        <v>915</v>
      </c>
      <c r="H182" s="185" t="s">
        <v>855</v>
      </c>
      <c r="I182" s="622" t="s">
        <v>925</v>
      </c>
      <c r="J182" s="623">
        <v>85.82</v>
      </c>
      <c r="K182" s="623">
        <v>108.36464711227785</v>
      </c>
      <c r="L182" s="623">
        <v>178.34464711227787</v>
      </c>
      <c r="M182" s="186">
        <v>26.56</v>
      </c>
      <c r="N182" s="189">
        <v>46.116770452021555</v>
      </c>
    </row>
    <row r="183" spans="1:14">
      <c r="A183" s="180">
        <v>182</v>
      </c>
      <c r="B183" s="184">
        <v>6</v>
      </c>
      <c r="C183" s="184" t="s">
        <v>913</v>
      </c>
      <c r="D183" s="185">
        <v>6</v>
      </c>
      <c r="E183" s="622"/>
      <c r="F183" s="622"/>
      <c r="G183" s="185" t="s">
        <v>917</v>
      </c>
      <c r="H183" s="185" t="s">
        <v>855</v>
      </c>
      <c r="I183" s="622"/>
      <c r="J183" s="623"/>
      <c r="K183" s="623"/>
      <c r="L183" s="623"/>
      <c r="M183" s="186">
        <v>21.9</v>
      </c>
      <c r="N183" s="189">
        <v>38.025499732653316</v>
      </c>
    </row>
    <row r="184" spans="1:14">
      <c r="A184" s="180">
        <v>183</v>
      </c>
      <c r="B184" s="184">
        <v>6</v>
      </c>
      <c r="C184" s="184" t="s">
        <v>913</v>
      </c>
      <c r="D184" s="185">
        <v>6</v>
      </c>
      <c r="E184" s="622"/>
      <c r="F184" s="622"/>
      <c r="G184" s="185" t="s">
        <v>918</v>
      </c>
      <c r="H184" s="185" t="s">
        <v>855</v>
      </c>
      <c r="I184" s="622"/>
      <c r="J184" s="623"/>
      <c r="K184" s="623"/>
      <c r="L184" s="623"/>
      <c r="M184" s="186">
        <v>21.9</v>
      </c>
      <c r="N184" s="189">
        <v>38.025499732653316</v>
      </c>
    </row>
    <row r="185" spans="1:14">
      <c r="A185" s="180">
        <v>184</v>
      </c>
      <c r="B185" s="184">
        <v>6</v>
      </c>
      <c r="C185" s="184" t="s">
        <v>913</v>
      </c>
      <c r="D185" s="185">
        <v>6</v>
      </c>
      <c r="E185" s="622"/>
      <c r="F185" s="622"/>
      <c r="G185" s="185" t="s">
        <v>919</v>
      </c>
      <c r="H185" s="185" t="s">
        <v>855</v>
      </c>
      <c r="I185" s="622"/>
      <c r="J185" s="623"/>
      <c r="K185" s="623"/>
      <c r="L185" s="623"/>
      <c r="M185" s="186">
        <v>26.56</v>
      </c>
      <c r="N185" s="189">
        <v>46.116770452021555</v>
      </c>
    </row>
    <row r="186" spans="1:14">
      <c r="A186" s="180">
        <v>185</v>
      </c>
      <c r="B186" s="184">
        <v>6</v>
      </c>
      <c r="C186" s="184" t="s">
        <v>913</v>
      </c>
      <c r="D186" s="185">
        <v>6</v>
      </c>
      <c r="E186" s="622">
        <v>606</v>
      </c>
      <c r="F186" s="622" t="s">
        <v>919</v>
      </c>
      <c r="G186" s="185" t="s">
        <v>915</v>
      </c>
      <c r="H186" s="185" t="s">
        <v>923</v>
      </c>
      <c r="I186" s="622" t="s">
        <v>925</v>
      </c>
      <c r="J186" s="623">
        <v>80.790000000000006</v>
      </c>
      <c r="K186" s="623">
        <v>102.01328175484653</v>
      </c>
      <c r="L186" s="623">
        <v>169.10328175484653</v>
      </c>
      <c r="M186" s="186">
        <v>23.72</v>
      </c>
      <c r="N186" s="189">
        <v>41.185609756097563</v>
      </c>
    </row>
    <row r="187" spans="1:14">
      <c r="A187" s="180">
        <v>186</v>
      </c>
      <c r="B187" s="184">
        <v>6</v>
      </c>
      <c r="C187" s="184" t="s">
        <v>913</v>
      </c>
      <c r="D187" s="185">
        <v>6</v>
      </c>
      <c r="E187" s="622"/>
      <c r="F187" s="622"/>
      <c r="G187" s="185" t="s">
        <v>917</v>
      </c>
      <c r="H187" s="185" t="s">
        <v>923</v>
      </c>
      <c r="I187" s="622"/>
      <c r="J187" s="623"/>
      <c r="K187" s="623"/>
      <c r="L187" s="623"/>
      <c r="M187" s="186">
        <v>25.32</v>
      </c>
      <c r="N187" s="189">
        <v>43.96372845802658</v>
      </c>
    </row>
    <row r="188" spans="1:14">
      <c r="A188" s="180">
        <v>187</v>
      </c>
      <c r="B188" s="184">
        <v>6</v>
      </c>
      <c r="C188" s="184" t="s">
        <v>913</v>
      </c>
      <c r="D188" s="185">
        <v>6</v>
      </c>
      <c r="E188" s="622"/>
      <c r="F188" s="622"/>
      <c r="G188" s="185" t="s">
        <v>918</v>
      </c>
      <c r="H188" s="185" t="s">
        <v>923</v>
      </c>
      <c r="I188" s="622"/>
      <c r="J188" s="623"/>
      <c r="K188" s="623"/>
      <c r="L188" s="623"/>
      <c r="M188" s="186">
        <v>25.32</v>
      </c>
      <c r="N188" s="189">
        <v>43.96372845802658</v>
      </c>
    </row>
    <row r="189" spans="1:14">
      <c r="A189" s="180">
        <v>188</v>
      </c>
      <c r="B189" s="184">
        <v>6</v>
      </c>
      <c r="C189" s="184" t="s">
        <v>913</v>
      </c>
      <c r="D189" s="185">
        <v>6</v>
      </c>
      <c r="E189" s="622"/>
      <c r="F189" s="622"/>
      <c r="G189" s="185" t="s">
        <v>919</v>
      </c>
      <c r="H189" s="185" t="s">
        <v>923</v>
      </c>
      <c r="I189" s="622"/>
      <c r="J189" s="623"/>
      <c r="K189" s="623"/>
      <c r="L189" s="623"/>
      <c r="M189" s="186">
        <v>23.72</v>
      </c>
      <c r="N189" s="189">
        <v>41.185609756097563</v>
      </c>
    </row>
    <row r="190" spans="1:14">
      <c r="A190" s="180">
        <v>189</v>
      </c>
      <c r="B190" s="184">
        <v>6</v>
      </c>
      <c r="C190" s="184" t="s">
        <v>913</v>
      </c>
      <c r="D190" s="185">
        <v>6</v>
      </c>
      <c r="E190" s="622">
        <v>607</v>
      </c>
      <c r="F190" s="622" t="s">
        <v>917</v>
      </c>
      <c r="G190" s="185" t="s">
        <v>915</v>
      </c>
      <c r="H190" s="185" t="s">
        <v>855</v>
      </c>
      <c r="I190" s="622" t="s">
        <v>916</v>
      </c>
      <c r="J190" s="623">
        <v>114.59</v>
      </c>
      <c r="K190" s="623">
        <v>144.69243664176091</v>
      </c>
      <c r="L190" s="623">
        <v>247.34243664176091</v>
      </c>
      <c r="M190" s="186">
        <v>27</v>
      </c>
      <c r="N190" s="189">
        <v>46.880753095052036</v>
      </c>
    </row>
    <row r="191" spans="1:14">
      <c r="A191" s="180">
        <v>190</v>
      </c>
      <c r="B191" s="184">
        <v>6</v>
      </c>
      <c r="C191" s="184" t="s">
        <v>913</v>
      </c>
      <c r="D191" s="185">
        <v>6</v>
      </c>
      <c r="E191" s="622"/>
      <c r="F191" s="622"/>
      <c r="G191" s="185" t="s">
        <v>917</v>
      </c>
      <c r="H191" s="185" t="s">
        <v>855</v>
      </c>
      <c r="I191" s="622"/>
      <c r="J191" s="623"/>
      <c r="K191" s="623"/>
      <c r="L191" s="623"/>
      <c r="M191" s="186">
        <v>21.98</v>
      </c>
      <c r="N191" s="189">
        <v>38.164405667749769</v>
      </c>
    </row>
    <row r="192" spans="1:14">
      <c r="A192" s="180">
        <v>191</v>
      </c>
      <c r="B192" s="184">
        <v>6</v>
      </c>
      <c r="C192" s="184" t="s">
        <v>913</v>
      </c>
      <c r="D192" s="185">
        <v>6</v>
      </c>
      <c r="E192" s="622"/>
      <c r="F192" s="622"/>
      <c r="G192" s="185" t="s">
        <v>918</v>
      </c>
      <c r="H192" s="185" t="s">
        <v>855</v>
      </c>
      <c r="I192" s="622"/>
      <c r="J192" s="623"/>
      <c r="K192" s="623"/>
      <c r="L192" s="623"/>
      <c r="M192" s="186">
        <v>24.08</v>
      </c>
      <c r="N192" s="189">
        <v>41.810686464031591</v>
      </c>
    </row>
    <row r="193" spans="1:14">
      <c r="A193" s="180">
        <v>192</v>
      </c>
      <c r="B193" s="184">
        <v>6</v>
      </c>
      <c r="C193" s="184" t="s">
        <v>913</v>
      </c>
      <c r="D193" s="185">
        <v>6</v>
      </c>
      <c r="E193" s="622"/>
      <c r="F193" s="622"/>
      <c r="G193" s="185" t="s">
        <v>919</v>
      </c>
      <c r="H193" s="185" t="s">
        <v>855</v>
      </c>
      <c r="I193" s="622"/>
      <c r="J193" s="623"/>
      <c r="K193" s="623"/>
      <c r="L193" s="623"/>
      <c r="M193" s="186">
        <v>24.08</v>
      </c>
      <c r="N193" s="189">
        <v>41.810686464031591</v>
      </c>
    </row>
    <row r="194" spans="1:14">
      <c r="A194" s="180">
        <v>193</v>
      </c>
      <c r="B194" s="184">
        <v>6</v>
      </c>
      <c r="C194" s="184" t="s">
        <v>913</v>
      </c>
      <c r="D194" s="185">
        <v>6</v>
      </c>
      <c r="E194" s="622"/>
      <c r="F194" s="622"/>
      <c r="G194" s="185" t="s">
        <v>920</v>
      </c>
      <c r="H194" s="185" t="s">
        <v>855</v>
      </c>
      <c r="I194" s="622"/>
      <c r="J194" s="623"/>
      <c r="K194" s="623"/>
      <c r="L194" s="623"/>
      <c r="M194" s="186">
        <v>21.98</v>
      </c>
      <c r="N194" s="189">
        <v>38.164405667749769</v>
      </c>
    </row>
    <row r="195" spans="1:14">
      <c r="A195" s="180">
        <v>194</v>
      </c>
      <c r="B195" s="184">
        <v>6</v>
      </c>
      <c r="C195" s="184" t="s">
        <v>913</v>
      </c>
      <c r="D195" s="185">
        <v>6</v>
      </c>
      <c r="E195" s="622"/>
      <c r="F195" s="622"/>
      <c r="G195" s="185" t="s">
        <v>921</v>
      </c>
      <c r="H195" s="185" t="s">
        <v>855</v>
      </c>
      <c r="I195" s="622"/>
      <c r="J195" s="623"/>
      <c r="K195" s="623"/>
      <c r="L195" s="623"/>
      <c r="M195" s="186">
        <v>27</v>
      </c>
      <c r="N195" s="189">
        <v>46.880753095052036</v>
      </c>
    </row>
    <row r="196" spans="1:14">
      <c r="A196" s="180">
        <v>195</v>
      </c>
      <c r="B196" s="184">
        <v>6</v>
      </c>
      <c r="C196" s="184" t="s">
        <v>913</v>
      </c>
      <c r="D196" s="185">
        <v>6</v>
      </c>
      <c r="E196" s="622">
        <v>608</v>
      </c>
      <c r="F196" s="622" t="s">
        <v>918</v>
      </c>
      <c r="G196" s="185" t="s">
        <v>915</v>
      </c>
      <c r="H196" s="185" t="s">
        <v>923</v>
      </c>
      <c r="I196" s="622" t="s">
        <v>916</v>
      </c>
      <c r="J196" s="623">
        <v>114.96</v>
      </c>
      <c r="K196" s="623">
        <v>145.1596344911147</v>
      </c>
      <c r="L196" s="623">
        <v>249.57963449111469</v>
      </c>
      <c r="M196" s="186">
        <v>25.62</v>
      </c>
      <c r="N196" s="189">
        <v>44.48462571463827</v>
      </c>
    </row>
    <row r="197" spans="1:14">
      <c r="A197" s="180">
        <v>196</v>
      </c>
      <c r="B197" s="184">
        <v>6</v>
      </c>
      <c r="C197" s="184" t="s">
        <v>913</v>
      </c>
      <c r="D197" s="185">
        <v>6</v>
      </c>
      <c r="E197" s="622"/>
      <c r="F197" s="622"/>
      <c r="G197" s="185" t="s">
        <v>917</v>
      </c>
      <c r="H197" s="185" t="s">
        <v>923</v>
      </c>
      <c r="I197" s="622"/>
      <c r="J197" s="623"/>
      <c r="K197" s="623"/>
      <c r="L197" s="623"/>
      <c r="M197" s="186">
        <v>23.49</v>
      </c>
      <c r="N197" s="189">
        <v>40.786255192695265</v>
      </c>
    </row>
    <row r="198" spans="1:14">
      <c r="A198" s="180">
        <v>197</v>
      </c>
      <c r="B198" s="184">
        <v>6</v>
      </c>
      <c r="C198" s="184" t="s">
        <v>913</v>
      </c>
      <c r="D198" s="185">
        <v>6</v>
      </c>
      <c r="E198" s="622"/>
      <c r="F198" s="622"/>
      <c r="G198" s="185" t="s">
        <v>918</v>
      </c>
      <c r="H198" s="185" t="s">
        <v>923</v>
      </c>
      <c r="I198" s="622"/>
      <c r="J198" s="623"/>
      <c r="K198" s="623"/>
      <c r="L198" s="623"/>
      <c r="M198" s="186">
        <v>23.46</v>
      </c>
      <c r="N198" s="189">
        <v>40.734165467034103</v>
      </c>
    </row>
    <row r="199" spans="1:14">
      <c r="A199" s="180">
        <v>198</v>
      </c>
      <c r="B199" s="184">
        <v>6</v>
      </c>
      <c r="C199" s="184" t="s">
        <v>913</v>
      </c>
      <c r="D199" s="185">
        <v>6</v>
      </c>
      <c r="E199" s="622"/>
      <c r="F199" s="622"/>
      <c r="G199" s="185" t="s">
        <v>919</v>
      </c>
      <c r="H199" s="185" t="s">
        <v>923</v>
      </c>
      <c r="I199" s="622"/>
      <c r="J199" s="623"/>
      <c r="K199" s="623"/>
      <c r="L199" s="623"/>
      <c r="M199" s="186">
        <v>23.46</v>
      </c>
      <c r="N199" s="189">
        <v>40.734165467034103</v>
      </c>
    </row>
    <row r="200" spans="1:14">
      <c r="A200" s="180">
        <v>199</v>
      </c>
      <c r="B200" s="184">
        <v>6</v>
      </c>
      <c r="C200" s="184" t="s">
        <v>913</v>
      </c>
      <c r="D200" s="185">
        <v>6</v>
      </c>
      <c r="E200" s="622"/>
      <c r="F200" s="622"/>
      <c r="G200" s="185" t="s">
        <v>920</v>
      </c>
      <c r="H200" s="185" t="s">
        <v>923</v>
      </c>
      <c r="I200" s="622"/>
      <c r="J200" s="623"/>
      <c r="K200" s="623"/>
      <c r="L200" s="623"/>
      <c r="M200" s="186">
        <v>23.49</v>
      </c>
      <c r="N200" s="189">
        <v>40.786255192695265</v>
      </c>
    </row>
    <row r="201" spans="1:14">
      <c r="A201" s="180">
        <v>200</v>
      </c>
      <c r="B201" s="184">
        <v>6</v>
      </c>
      <c r="C201" s="184" t="s">
        <v>913</v>
      </c>
      <c r="D201" s="185">
        <v>6</v>
      </c>
      <c r="E201" s="622"/>
      <c r="F201" s="622"/>
      <c r="G201" s="185" t="s">
        <v>921</v>
      </c>
      <c r="H201" s="185" t="s">
        <v>923</v>
      </c>
      <c r="I201" s="622"/>
      <c r="J201" s="623"/>
      <c r="K201" s="623"/>
      <c r="L201" s="623"/>
      <c r="M201" s="186">
        <v>25.62</v>
      </c>
      <c r="N201" s="189">
        <v>44.48462571463827</v>
      </c>
    </row>
    <row r="202" spans="1:14">
      <c r="A202" s="180">
        <v>201</v>
      </c>
      <c r="B202" s="184">
        <v>6</v>
      </c>
      <c r="C202" s="184" t="s">
        <v>913</v>
      </c>
      <c r="D202" s="185">
        <v>7</v>
      </c>
      <c r="E202" s="622">
        <v>701</v>
      </c>
      <c r="F202" s="622" t="s">
        <v>914</v>
      </c>
      <c r="G202" s="185" t="s">
        <v>915</v>
      </c>
      <c r="H202" s="185" t="s">
        <v>855</v>
      </c>
      <c r="I202" s="622" t="s">
        <v>916</v>
      </c>
      <c r="J202" s="623">
        <v>114.55</v>
      </c>
      <c r="K202" s="623">
        <v>144.64084987123164</v>
      </c>
      <c r="L202" s="623">
        <v>247.29084987123201</v>
      </c>
      <c r="M202" s="186">
        <v>24.08</v>
      </c>
      <c r="N202" s="187">
        <v>41.810686464031591</v>
      </c>
    </row>
    <row r="203" spans="1:14">
      <c r="A203" s="180">
        <v>202</v>
      </c>
      <c r="B203" s="184">
        <v>6</v>
      </c>
      <c r="C203" s="184" t="s">
        <v>913</v>
      </c>
      <c r="D203" s="185">
        <v>7</v>
      </c>
      <c r="E203" s="622"/>
      <c r="F203" s="622"/>
      <c r="G203" s="185" t="s">
        <v>917</v>
      </c>
      <c r="H203" s="185" t="s">
        <v>855</v>
      </c>
      <c r="I203" s="622"/>
      <c r="J203" s="623"/>
      <c r="K203" s="623"/>
      <c r="L203" s="623"/>
      <c r="M203" s="186">
        <v>21.98</v>
      </c>
      <c r="N203" s="189">
        <v>38.164405667749769</v>
      </c>
    </row>
    <row r="204" spans="1:14">
      <c r="A204" s="180">
        <v>203</v>
      </c>
      <c r="B204" s="184">
        <v>6</v>
      </c>
      <c r="C204" s="184" t="s">
        <v>913</v>
      </c>
      <c r="D204" s="185">
        <v>7</v>
      </c>
      <c r="E204" s="622"/>
      <c r="F204" s="622"/>
      <c r="G204" s="185" t="s">
        <v>918</v>
      </c>
      <c r="H204" s="185" t="s">
        <v>855</v>
      </c>
      <c r="I204" s="622"/>
      <c r="J204" s="623"/>
      <c r="K204" s="623"/>
      <c r="L204" s="623"/>
      <c r="M204" s="186">
        <v>27</v>
      </c>
      <c r="N204" s="189">
        <v>46.880753095052036</v>
      </c>
    </row>
    <row r="205" spans="1:14">
      <c r="A205" s="180">
        <v>204</v>
      </c>
      <c r="B205" s="184">
        <v>6</v>
      </c>
      <c r="C205" s="184" t="s">
        <v>913</v>
      </c>
      <c r="D205" s="185">
        <v>7</v>
      </c>
      <c r="E205" s="622"/>
      <c r="F205" s="622"/>
      <c r="G205" s="185" t="s">
        <v>919</v>
      </c>
      <c r="H205" s="185" t="s">
        <v>855</v>
      </c>
      <c r="I205" s="622"/>
      <c r="J205" s="623"/>
      <c r="K205" s="623"/>
      <c r="L205" s="623"/>
      <c r="M205" s="186">
        <v>27</v>
      </c>
      <c r="N205" s="189">
        <v>46.880753095052036</v>
      </c>
    </row>
    <row r="206" spans="1:14">
      <c r="A206" s="180">
        <v>205</v>
      </c>
      <c r="B206" s="184">
        <v>6</v>
      </c>
      <c r="C206" s="184" t="s">
        <v>913</v>
      </c>
      <c r="D206" s="185">
        <v>7</v>
      </c>
      <c r="E206" s="622"/>
      <c r="F206" s="622"/>
      <c r="G206" s="185" t="s">
        <v>920</v>
      </c>
      <c r="H206" s="185" t="s">
        <v>855</v>
      </c>
      <c r="I206" s="622"/>
      <c r="J206" s="623"/>
      <c r="K206" s="623"/>
      <c r="L206" s="623"/>
      <c r="M206" s="186">
        <v>21.98</v>
      </c>
      <c r="N206" s="189">
        <v>38.164405667749769</v>
      </c>
    </row>
    <row r="207" spans="1:14">
      <c r="A207" s="180">
        <v>206</v>
      </c>
      <c r="B207" s="184">
        <v>6</v>
      </c>
      <c r="C207" s="184" t="s">
        <v>913</v>
      </c>
      <c r="D207" s="185">
        <v>7</v>
      </c>
      <c r="E207" s="622"/>
      <c r="F207" s="622"/>
      <c r="G207" s="185" t="s">
        <v>921</v>
      </c>
      <c r="H207" s="185" t="s">
        <v>855</v>
      </c>
      <c r="I207" s="622"/>
      <c r="J207" s="623"/>
      <c r="K207" s="623"/>
      <c r="L207" s="623"/>
      <c r="M207" s="186">
        <v>24.08</v>
      </c>
      <c r="N207" s="189">
        <v>41.810686464031591</v>
      </c>
    </row>
    <row r="208" spans="1:14">
      <c r="A208" s="180">
        <v>207</v>
      </c>
      <c r="B208" s="184">
        <v>6</v>
      </c>
      <c r="C208" s="184" t="s">
        <v>913</v>
      </c>
      <c r="D208" s="185">
        <v>7</v>
      </c>
      <c r="E208" s="622">
        <v>702</v>
      </c>
      <c r="F208" s="622" t="s">
        <v>922</v>
      </c>
      <c r="G208" s="185" t="s">
        <v>915</v>
      </c>
      <c r="H208" s="185" t="s">
        <v>923</v>
      </c>
      <c r="I208" s="622" t="s">
        <v>916</v>
      </c>
      <c r="J208" s="623">
        <v>114.9</v>
      </c>
      <c r="K208" s="623">
        <v>145.08279048628995</v>
      </c>
      <c r="L208" s="623">
        <v>249.50279048628994</v>
      </c>
      <c r="M208" s="186">
        <v>23.46</v>
      </c>
      <c r="N208" s="189">
        <v>40.734165467034103</v>
      </c>
    </row>
    <row r="209" spans="1:14">
      <c r="A209" s="180">
        <v>208</v>
      </c>
      <c r="B209" s="184">
        <v>6</v>
      </c>
      <c r="C209" s="184" t="s">
        <v>913</v>
      </c>
      <c r="D209" s="185">
        <v>7</v>
      </c>
      <c r="E209" s="622"/>
      <c r="F209" s="622"/>
      <c r="G209" s="185" t="s">
        <v>917</v>
      </c>
      <c r="H209" s="185" t="s">
        <v>923</v>
      </c>
      <c r="I209" s="622"/>
      <c r="J209" s="623"/>
      <c r="K209" s="623"/>
      <c r="L209" s="623"/>
      <c r="M209" s="186">
        <v>23.49</v>
      </c>
      <c r="N209" s="189">
        <v>40.786255192695265</v>
      </c>
    </row>
    <row r="210" spans="1:14">
      <c r="A210" s="180">
        <v>209</v>
      </c>
      <c r="B210" s="184">
        <v>6</v>
      </c>
      <c r="C210" s="184" t="s">
        <v>913</v>
      </c>
      <c r="D210" s="185">
        <v>7</v>
      </c>
      <c r="E210" s="622"/>
      <c r="F210" s="622"/>
      <c r="G210" s="185" t="s">
        <v>918</v>
      </c>
      <c r="H210" s="185" t="s">
        <v>923</v>
      </c>
      <c r="I210" s="622"/>
      <c r="J210" s="623"/>
      <c r="K210" s="623"/>
      <c r="L210" s="623"/>
      <c r="M210" s="186">
        <v>25.62</v>
      </c>
      <c r="N210" s="189">
        <v>44.48462571463827</v>
      </c>
    </row>
    <row r="211" spans="1:14">
      <c r="A211" s="180">
        <v>210</v>
      </c>
      <c r="B211" s="184">
        <v>6</v>
      </c>
      <c r="C211" s="184" t="s">
        <v>913</v>
      </c>
      <c r="D211" s="185">
        <v>7</v>
      </c>
      <c r="E211" s="622"/>
      <c r="F211" s="622"/>
      <c r="G211" s="185" t="s">
        <v>919</v>
      </c>
      <c r="H211" s="185" t="s">
        <v>923</v>
      </c>
      <c r="I211" s="622"/>
      <c r="J211" s="623"/>
      <c r="K211" s="623"/>
      <c r="L211" s="623"/>
      <c r="M211" s="186">
        <v>25.62</v>
      </c>
      <c r="N211" s="189">
        <v>44.48462571463827</v>
      </c>
    </row>
    <row r="212" spans="1:14">
      <c r="A212" s="180">
        <v>211</v>
      </c>
      <c r="B212" s="184">
        <v>6</v>
      </c>
      <c r="C212" s="184" t="s">
        <v>913</v>
      </c>
      <c r="D212" s="185">
        <v>7</v>
      </c>
      <c r="E212" s="622"/>
      <c r="F212" s="622"/>
      <c r="G212" s="185" t="s">
        <v>920</v>
      </c>
      <c r="H212" s="185" t="s">
        <v>923</v>
      </c>
      <c r="I212" s="622"/>
      <c r="J212" s="623"/>
      <c r="K212" s="623"/>
      <c r="L212" s="623"/>
      <c r="M212" s="186">
        <v>23.49</v>
      </c>
      <c r="N212" s="189">
        <v>40.786255192695265</v>
      </c>
    </row>
    <row r="213" spans="1:14">
      <c r="A213" s="180">
        <v>212</v>
      </c>
      <c r="B213" s="184">
        <v>6</v>
      </c>
      <c r="C213" s="184" t="s">
        <v>913</v>
      </c>
      <c r="D213" s="185">
        <v>7</v>
      </c>
      <c r="E213" s="622"/>
      <c r="F213" s="622"/>
      <c r="G213" s="185" t="s">
        <v>921</v>
      </c>
      <c r="H213" s="185" t="s">
        <v>923</v>
      </c>
      <c r="I213" s="622"/>
      <c r="J213" s="623"/>
      <c r="K213" s="623"/>
      <c r="L213" s="623"/>
      <c r="M213" s="186">
        <v>23.46</v>
      </c>
      <c r="N213" s="189">
        <v>40.734165467034103</v>
      </c>
    </row>
    <row r="214" spans="1:14">
      <c r="A214" s="180">
        <v>213</v>
      </c>
      <c r="B214" s="184">
        <v>6</v>
      </c>
      <c r="C214" s="184" t="s">
        <v>913</v>
      </c>
      <c r="D214" s="185">
        <v>7</v>
      </c>
      <c r="E214" s="622">
        <v>703</v>
      </c>
      <c r="F214" s="622" t="s">
        <v>924</v>
      </c>
      <c r="G214" s="185" t="s">
        <v>915</v>
      </c>
      <c r="H214" s="185" t="s">
        <v>855</v>
      </c>
      <c r="I214" s="622" t="s">
        <v>925</v>
      </c>
      <c r="J214" s="623">
        <v>85.82</v>
      </c>
      <c r="K214" s="623">
        <v>108.36383881230115</v>
      </c>
      <c r="L214" s="623">
        <v>178.34383881230116</v>
      </c>
      <c r="M214" s="186">
        <v>21.9</v>
      </c>
      <c r="N214" s="190">
        <v>38.025499732653316</v>
      </c>
    </row>
    <row r="215" spans="1:14">
      <c r="A215" s="180">
        <v>214</v>
      </c>
      <c r="B215" s="184">
        <v>6</v>
      </c>
      <c r="C215" s="184" t="s">
        <v>913</v>
      </c>
      <c r="D215" s="185">
        <v>7</v>
      </c>
      <c r="E215" s="622"/>
      <c r="F215" s="622"/>
      <c r="G215" s="185" t="s">
        <v>917</v>
      </c>
      <c r="H215" s="185" t="s">
        <v>855</v>
      </c>
      <c r="I215" s="622"/>
      <c r="J215" s="623"/>
      <c r="K215" s="623"/>
      <c r="L215" s="623"/>
      <c r="M215" s="186">
        <v>26.56</v>
      </c>
      <c r="N215" s="190">
        <v>46.116770452021555</v>
      </c>
    </row>
    <row r="216" spans="1:14">
      <c r="A216" s="180">
        <v>215</v>
      </c>
      <c r="B216" s="184">
        <v>6</v>
      </c>
      <c r="C216" s="184" t="s">
        <v>913</v>
      </c>
      <c r="D216" s="185">
        <v>7</v>
      </c>
      <c r="E216" s="622"/>
      <c r="F216" s="622"/>
      <c r="G216" s="185" t="s">
        <v>918</v>
      </c>
      <c r="H216" s="185" t="s">
        <v>855</v>
      </c>
      <c r="I216" s="622"/>
      <c r="J216" s="623"/>
      <c r="K216" s="623"/>
      <c r="L216" s="623"/>
      <c r="M216" s="186">
        <v>26.56</v>
      </c>
      <c r="N216" s="189">
        <v>46.116770452021555</v>
      </c>
    </row>
    <row r="217" spans="1:14">
      <c r="A217" s="180">
        <v>216</v>
      </c>
      <c r="B217" s="184">
        <v>6</v>
      </c>
      <c r="C217" s="184" t="s">
        <v>913</v>
      </c>
      <c r="D217" s="185">
        <v>7</v>
      </c>
      <c r="E217" s="622"/>
      <c r="F217" s="622"/>
      <c r="G217" s="185" t="s">
        <v>919</v>
      </c>
      <c r="H217" s="185" t="s">
        <v>855</v>
      </c>
      <c r="I217" s="622"/>
      <c r="J217" s="623"/>
      <c r="K217" s="623"/>
      <c r="L217" s="623"/>
      <c r="M217" s="186">
        <v>21.9</v>
      </c>
      <c r="N217" s="189">
        <v>38.025499732653316</v>
      </c>
    </row>
    <row r="218" spans="1:14">
      <c r="A218" s="180">
        <v>217</v>
      </c>
      <c r="B218" s="184">
        <v>6</v>
      </c>
      <c r="C218" s="184" t="s">
        <v>913</v>
      </c>
      <c r="D218" s="185">
        <v>7</v>
      </c>
      <c r="E218" s="622">
        <v>704</v>
      </c>
      <c r="F218" s="622" t="s">
        <v>926</v>
      </c>
      <c r="G218" s="185" t="s">
        <v>915</v>
      </c>
      <c r="H218" s="185" t="s">
        <v>923</v>
      </c>
      <c r="I218" s="622" t="s">
        <v>925</v>
      </c>
      <c r="J218" s="623">
        <v>80.790000000000006</v>
      </c>
      <c r="K218" s="623">
        <v>102.01252083017725</v>
      </c>
      <c r="L218" s="623">
        <v>169.10252083017724</v>
      </c>
      <c r="M218" s="186">
        <v>25.32</v>
      </c>
      <c r="N218" s="189">
        <v>43.96372845802658</v>
      </c>
    </row>
    <row r="219" spans="1:14">
      <c r="A219" s="180">
        <v>218</v>
      </c>
      <c r="B219" s="184">
        <v>6</v>
      </c>
      <c r="C219" s="184" t="s">
        <v>913</v>
      </c>
      <c r="D219" s="185">
        <v>7</v>
      </c>
      <c r="E219" s="622"/>
      <c r="F219" s="622"/>
      <c r="G219" s="185" t="s">
        <v>917</v>
      </c>
      <c r="H219" s="185" t="s">
        <v>923</v>
      </c>
      <c r="I219" s="622"/>
      <c r="J219" s="623"/>
      <c r="K219" s="623"/>
      <c r="L219" s="623"/>
      <c r="M219" s="186">
        <v>23.72</v>
      </c>
      <c r="N219" s="189">
        <v>41.185609756097563</v>
      </c>
    </row>
    <row r="220" spans="1:14">
      <c r="A220" s="180">
        <v>219</v>
      </c>
      <c r="B220" s="184">
        <v>6</v>
      </c>
      <c r="C220" s="184" t="s">
        <v>913</v>
      </c>
      <c r="D220" s="185">
        <v>7</v>
      </c>
      <c r="E220" s="622"/>
      <c r="F220" s="622"/>
      <c r="G220" s="185" t="s">
        <v>918</v>
      </c>
      <c r="H220" s="185" t="s">
        <v>923</v>
      </c>
      <c r="I220" s="622"/>
      <c r="J220" s="623"/>
      <c r="K220" s="623"/>
      <c r="L220" s="623"/>
      <c r="M220" s="186">
        <v>23.72</v>
      </c>
      <c r="N220" s="189">
        <v>41.185609756097563</v>
      </c>
    </row>
    <row r="221" spans="1:14">
      <c r="A221" s="180">
        <v>220</v>
      </c>
      <c r="B221" s="184">
        <v>6</v>
      </c>
      <c r="C221" s="184" t="s">
        <v>913</v>
      </c>
      <c r="D221" s="185">
        <v>7</v>
      </c>
      <c r="E221" s="622"/>
      <c r="F221" s="622"/>
      <c r="G221" s="185" t="s">
        <v>919</v>
      </c>
      <c r="H221" s="185" t="s">
        <v>923</v>
      </c>
      <c r="I221" s="622"/>
      <c r="J221" s="623"/>
      <c r="K221" s="623"/>
      <c r="L221" s="623"/>
      <c r="M221" s="186">
        <v>25.32</v>
      </c>
      <c r="N221" s="189">
        <v>43.96372845802658</v>
      </c>
    </row>
    <row r="222" spans="1:14">
      <c r="A222" s="180">
        <v>221</v>
      </c>
      <c r="B222" s="184">
        <v>6</v>
      </c>
      <c r="C222" s="184" t="s">
        <v>913</v>
      </c>
      <c r="D222" s="185">
        <v>7</v>
      </c>
      <c r="E222" s="622">
        <v>705</v>
      </c>
      <c r="F222" s="622" t="s">
        <v>915</v>
      </c>
      <c r="G222" s="185" t="s">
        <v>915</v>
      </c>
      <c r="H222" s="185" t="s">
        <v>855</v>
      </c>
      <c r="I222" s="622" t="s">
        <v>925</v>
      </c>
      <c r="J222" s="623">
        <v>85.82</v>
      </c>
      <c r="K222" s="623">
        <v>108.36464711227785</v>
      </c>
      <c r="L222" s="623">
        <v>178.34464711227787</v>
      </c>
      <c r="M222" s="186">
        <v>26.56</v>
      </c>
      <c r="N222" s="189">
        <v>46.116770452021555</v>
      </c>
    </row>
    <row r="223" spans="1:14">
      <c r="A223" s="180">
        <v>222</v>
      </c>
      <c r="B223" s="184">
        <v>6</v>
      </c>
      <c r="C223" s="184" t="s">
        <v>913</v>
      </c>
      <c r="D223" s="185">
        <v>7</v>
      </c>
      <c r="E223" s="622"/>
      <c r="F223" s="622"/>
      <c r="G223" s="185" t="s">
        <v>917</v>
      </c>
      <c r="H223" s="185" t="s">
        <v>855</v>
      </c>
      <c r="I223" s="622"/>
      <c r="J223" s="623"/>
      <c r="K223" s="623"/>
      <c r="L223" s="623"/>
      <c r="M223" s="186">
        <v>21.9</v>
      </c>
      <c r="N223" s="189">
        <v>38.025499732653316</v>
      </c>
    </row>
    <row r="224" spans="1:14">
      <c r="A224" s="180">
        <v>223</v>
      </c>
      <c r="B224" s="184">
        <v>6</v>
      </c>
      <c r="C224" s="184" t="s">
        <v>913</v>
      </c>
      <c r="D224" s="185">
        <v>7</v>
      </c>
      <c r="E224" s="622"/>
      <c r="F224" s="622"/>
      <c r="G224" s="185" t="s">
        <v>918</v>
      </c>
      <c r="H224" s="185" t="s">
        <v>855</v>
      </c>
      <c r="I224" s="622"/>
      <c r="J224" s="623"/>
      <c r="K224" s="623"/>
      <c r="L224" s="623"/>
      <c r="M224" s="186">
        <v>21.9</v>
      </c>
      <c r="N224" s="189">
        <v>38.025499732653316</v>
      </c>
    </row>
    <row r="225" spans="1:14">
      <c r="A225" s="180">
        <v>224</v>
      </c>
      <c r="B225" s="184">
        <v>6</v>
      </c>
      <c r="C225" s="184" t="s">
        <v>913</v>
      </c>
      <c r="D225" s="185">
        <v>7</v>
      </c>
      <c r="E225" s="622"/>
      <c r="F225" s="622"/>
      <c r="G225" s="185" t="s">
        <v>919</v>
      </c>
      <c r="H225" s="185" t="s">
        <v>855</v>
      </c>
      <c r="I225" s="622"/>
      <c r="J225" s="623"/>
      <c r="K225" s="623"/>
      <c r="L225" s="623"/>
      <c r="M225" s="186">
        <v>26.56</v>
      </c>
      <c r="N225" s="189">
        <v>46.116770452021555</v>
      </c>
    </row>
    <row r="226" spans="1:14">
      <c r="A226" s="180">
        <v>225</v>
      </c>
      <c r="B226" s="184">
        <v>6</v>
      </c>
      <c r="C226" s="184" t="s">
        <v>913</v>
      </c>
      <c r="D226" s="185">
        <v>7</v>
      </c>
      <c r="E226" s="622">
        <v>706</v>
      </c>
      <c r="F226" s="622" t="s">
        <v>919</v>
      </c>
      <c r="G226" s="185" t="s">
        <v>915</v>
      </c>
      <c r="H226" s="185" t="s">
        <v>923</v>
      </c>
      <c r="I226" s="622" t="s">
        <v>925</v>
      </c>
      <c r="J226" s="623">
        <v>80.790000000000006</v>
      </c>
      <c r="K226" s="623">
        <v>102.01328175484653</v>
      </c>
      <c r="L226" s="623">
        <v>169.10328175484653</v>
      </c>
      <c r="M226" s="186">
        <v>23.72</v>
      </c>
      <c r="N226" s="189">
        <v>41.185609756097563</v>
      </c>
    </row>
    <row r="227" spans="1:14">
      <c r="A227" s="180">
        <v>226</v>
      </c>
      <c r="B227" s="184">
        <v>6</v>
      </c>
      <c r="C227" s="184" t="s">
        <v>913</v>
      </c>
      <c r="D227" s="185">
        <v>7</v>
      </c>
      <c r="E227" s="622"/>
      <c r="F227" s="622"/>
      <c r="G227" s="185" t="s">
        <v>917</v>
      </c>
      <c r="H227" s="185" t="s">
        <v>923</v>
      </c>
      <c r="I227" s="622"/>
      <c r="J227" s="623"/>
      <c r="K227" s="623"/>
      <c r="L227" s="623"/>
      <c r="M227" s="186">
        <v>25.32</v>
      </c>
      <c r="N227" s="189">
        <v>43.96372845802658</v>
      </c>
    </row>
    <row r="228" spans="1:14">
      <c r="A228" s="180">
        <v>227</v>
      </c>
      <c r="B228" s="184">
        <v>6</v>
      </c>
      <c r="C228" s="184" t="s">
        <v>913</v>
      </c>
      <c r="D228" s="185">
        <v>7</v>
      </c>
      <c r="E228" s="622"/>
      <c r="F228" s="622"/>
      <c r="G228" s="185" t="s">
        <v>918</v>
      </c>
      <c r="H228" s="185" t="s">
        <v>923</v>
      </c>
      <c r="I228" s="622"/>
      <c r="J228" s="623"/>
      <c r="K228" s="623"/>
      <c r="L228" s="623"/>
      <c r="M228" s="186">
        <v>25.32</v>
      </c>
      <c r="N228" s="189">
        <v>43.96372845802658</v>
      </c>
    </row>
    <row r="229" spans="1:14">
      <c r="A229" s="180">
        <v>228</v>
      </c>
      <c r="B229" s="184">
        <v>6</v>
      </c>
      <c r="C229" s="184" t="s">
        <v>913</v>
      </c>
      <c r="D229" s="185">
        <v>7</v>
      </c>
      <c r="E229" s="622"/>
      <c r="F229" s="622"/>
      <c r="G229" s="185" t="s">
        <v>919</v>
      </c>
      <c r="H229" s="185" t="s">
        <v>923</v>
      </c>
      <c r="I229" s="622"/>
      <c r="J229" s="623"/>
      <c r="K229" s="623"/>
      <c r="L229" s="623"/>
      <c r="M229" s="186">
        <v>23.72</v>
      </c>
      <c r="N229" s="189">
        <v>41.185609756097563</v>
      </c>
    </row>
    <row r="230" spans="1:14">
      <c r="A230" s="180">
        <v>229</v>
      </c>
      <c r="B230" s="184">
        <v>6</v>
      </c>
      <c r="C230" s="184" t="s">
        <v>913</v>
      </c>
      <c r="D230" s="185">
        <v>7</v>
      </c>
      <c r="E230" s="622">
        <v>707</v>
      </c>
      <c r="F230" s="622" t="s">
        <v>917</v>
      </c>
      <c r="G230" s="185" t="s">
        <v>915</v>
      </c>
      <c r="H230" s="185" t="s">
        <v>855</v>
      </c>
      <c r="I230" s="622" t="s">
        <v>916</v>
      </c>
      <c r="J230" s="623">
        <v>114.59</v>
      </c>
      <c r="K230" s="623">
        <v>144.69243664176091</v>
      </c>
      <c r="L230" s="623">
        <v>247.34243664176091</v>
      </c>
      <c r="M230" s="186">
        <v>27</v>
      </c>
      <c r="N230" s="189">
        <v>46.880753095052036</v>
      </c>
    </row>
    <row r="231" spans="1:14">
      <c r="A231" s="180">
        <v>230</v>
      </c>
      <c r="B231" s="184">
        <v>6</v>
      </c>
      <c r="C231" s="184" t="s">
        <v>913</v>
      </c>
      <c r="D231" s="185">
        <v>7</v>
      </c>
      <c r="E231" s="622"/>
      <c r="F231" s="622"/>
      <c r="G231" s="185" t="s">
        <v>917</v>
      </c>
      <c r="H231" s="185" t="s">
        <v>855</v>
      </c>
      <c r="I231" s="622"/>
      <c r="J231" s="623"/>
      <c r="K231" s="623"/>
      <c r="L231" s="623"/>
      <c r="M231" s="186">
        <v>21.98</v>
      </c>
      <c r="N231" s="189">
        <v>38.164405667749769</v>
      </c>
    </row>
    <row r="232" spans="1:14">
      <c r="A232" s="180">
        <v>231</v>
      </c>
      <c r="B232" s="184">
        <v>6</v>
      </c>
      <c r="C232" s="184" t="s">
        <v>913</v>
      </c>
      <c r="D232" s="185">
        <v>7</v>
      </c>
      <c r="E232" s="622"/>
      <c r="F232" s="622"/>
      <c r="G232" s="185" t="s">
        <v>918</v>
      </c>
      <c r="H232" s="185" t="s">
        <v>855</v>
      </c>
      <c r="I232" s="622"/>
      <c r="J232" s="623"/>
      <c r="K232" s="623"/>
      <c r="L232" s="623"/>
      <c r="M232" s="186">
        <v>24.08</v>
      </c>
      <c r="N232" s="189">
        <v>41.810686464031591</v>
      </c>
    </row>
    <row r="233" spans="1:14">
      <c r="A233" s="180">
        <v>232</v>
      </c>
      <c r="B233" s="184">
        <v>6</v>
      </c>
      <c r="C233" s="184" t="s">
        <v>913</v>
      </c>
      <c r="D233" s="185">
        <v>7</v>
      </c>
      <c r="E233" s="622"/>
      <c r="F233" s="622"/>
      <c r="G233" s="185" t="s">
        <v>919</v>
      </c>
      <c r="H233" s="185" t="s">
        <v>855</v>
      </c>
      <c r="I233" s="622"/>
      <c r="J233" s="623"/>
      <c r="K233" s="623"/>
      <c r="L233" s="623"/>
      <c r="M233" s="186">
        <v>24.08</v>
      </c>
      <c r="N233" s="189">
        <v>41.810686464031591</v>
      </c>
    </row>
    <row r="234" spans="1:14">
      <c r="A234" s="180">
        <v>233</v>
      </c>
      <c r="B234" s="184">
        <v>6</v>
      </c>
      <c r="C234" s="184" t="s">
        <v>913</v>
      </c>
      <c r="D234" s="185">
        <v>7</v>
      </c>
      <c r="E234" s="622"/>
      <c r="F234" s="622"/>
      <c r="G234" s="185" t="s">
        <v>920</v>
      </c>
      <c r="H234" s="185" t="s">
        <v>855</v>
      </c>
      <c r="I234" s="622"/>
      <c r="J234" s="623"/>
      <c r="K234" s="623"/>
      <c r="L234" s="623"/>
      <c r="M234" s="186">
        <v>21.98</v>
      </c>
      <c r="N234" s="189">
        <v>38.164405667749769</v>
      </c>
    </row>
    <row r="235" spans="1:14">
      <c r="A235" s="180">
        <v>234</v>
      </c>
      <c r="B235" s="184">
        <v>6</v>
      </c>
      <c r="C235" s="184" t="s">
        <v>913</v>
      </c>
      <c r="D235" s="185">
        <v>7</v>
      </c>
      <c r="E235" s="622"/>
      <c r="F235" s="622"/>
      <c r="G235" s="185" t="s">
        <v>921</v>
      </c>
      <c r="H235" s="185" t="s">
        <v>855</v>
      </c>
      <c r="I235" s="622"/>
      <c r="J235" s="623"/>
      <c r="K235" s="623"/>
      <c r="L235" s="623"/>
      <c r="M235" s="186">
        <v>27</v>
      </c>
      <c r="N235" s="189">
        <v>46.880753095052036</v>
      </c>
    </row>
    <row r="236" spans="1:14">
      <c r="A236" s="180">
        <v>235</v>
      </c>
      <c r="B236" s="184">
        <v>6</v>
      </c>
      <c r="C236" s="184" t="s">
        <v>913</v>
      </c>
      <c r="D236" s="185">
        <v>7</v>
      </c>
      <c r="E236" s="622">
        <v>708</v>
      </c>
      <c r="F236" s="622" t="s">
        <v>918</v>
      </c>
      <c r="G236" s="185" t="s">
        <v>915</v>
      </c>
      <c r="H236" s="185" t="s">
        <v>923</v>
      </c>
      <c r="I236" s="622" t="s">
        <v>916</v>
      </c>
      <c r="J236" s="623">
        <v>114.96</v>
      </c>
      <c r="K236" s="623">
        <v>145.1596344911147</v>
      </c>
      <c r="L236" s="623">
        <v>249.57963449111469</v>
      </c>
      <c r="M236" s="186">
        <v>25.62</v>
      </c>
      <c r="N236" s="189">
        <v>44.48462571463827</v>
      </c>
    </row>
    <row r="237" spans="1:14">
      <c r="A237" s="180">
        <v>236</v>
      </c>
      <c r="B237" s="184">
        <v>6</v>
      </c>
      <c r="C237" s="184" t="s">
        <v>913</v>
      </c>
      <c r="D237" s="185">
        <v>7</v>
      </c>
      <c r="E237" s="622"/>
      <c r="F237" s="622"/>
      <c r="G237" s="185" t="s">
        <v>917</v>
      </c>
      <c r="H237" s="185" t="s">
        <v>923</v>
      </c>
      <c r="I237" s="622"/>
      <c r="J237" s="623"/>
      <c r="K237" s="623"/>
      <c r="L237" s="623"/>
      <c r="M237" s="186">
        <v>23.49</v>
      </c>
      <c r="N237" s="189">
        <v>40.786255192695265</v>
      </c>
    </row>
    <row r="238" spans="1:14">
      <c r="A238" s="180">
        <v>237</v>
      </c>
      <c r="B238" s="184">
        <v>6</v>
      </c>
      <c r="C238" s="184" t="s">
        <v>913</v>
      </c>
      <c r="D238" s="185">
        <v>7</v>
      </c>
      <c r="E238" s="622"/>
      <c r="F238" s="622"/>
      <c r="G238" s="185" t="s">
        <v>918</v>
      </c>
      <c r="H238" s="185" t="s">
        <v>923</v>
      </c>
      <c r="I238" s="622"/>
      <c r="J238" s="623"/>
      <c r="K238" s="623"/>
      <c r="L238" s="623"/>
      <c r="M238" s="186">
        <v>23.46</v>
      </c>
      <c r="N238" s="189">
        <v>40.734165467034103</v>
      </c>
    </row>
    <row r="239" spans="1:14">
      <c r="A239" s="180">
        <v>238</v>
      </c>
      <c r="B239" s="184">
        <v>6</v>
      </c>
      <c r="C239" s="184" t="s">
        <v>913</v>
      </c>
      <c r="D239" s="185">
        <v>7</v>
      </c>
      <c r="E239" s="622"/>
      <c r="F239" s="622"/>
      <c r="G239" s="185" t="s">
        <v>919</v>
      </c>
      <c r="H239" s="185" t="s">
        <v>923</v>
      </c>
      <c r="I239" s="622"/>
      <c r="J239" s="623"/>
      <c r="K239" s="623"/>
      <c r="L239" s="623"/>
      <c r="M239" s="186">
        <v>23.46</v>
      </c>
      <c r="N239" s="189">
        <v>40.734165467034103</v>
      </c>
    </row>
    <row r="240" spans="1:14">
      <c r="A240" s="180">
        <v>239</v>
      </c>
      <c r="B240" s="184">
        <v>6</v>
      </c>
      <c r="C240" s="184" t="s">
        <v>913</v>
      </c>
      <c r="D240" s="185">
        <v>7</v>
      </c>
      <c r="E240" s="622"/>
      <c r="F240" s="622"/>
      <c r="G240" s="185" t="s">
        <v>920</v>
      </c>
      <c r="H240" s="185" t="s">
        <v>923</v>
      </c>
      <c r="I240" s="622"/>
      <c r="J240" s="623"/>
      <c r="K240" s="623"/>
      <c r="L240" s="623"/>
      <c r="M240" s="186">
        <v>23.49</v>
      </c>
      <c r="N240" s="189">
        <v>40.786255192695265</v>
      </c>
    </row>
    <row r="241" spans="1:14">
      <c r="A241" s="180">
        <v>240</v>
      </c>
      <c r="B241" s="184">
        <v>6</v>
      </c>
      <c r="C241" s="184" t="s">
        <v>913</v>
      </c>
      <c r="D241" s="185">
        <v>7</v>
      </c>
      <c r="E241" s="622"/>
      <c r="F241" s="622"/>
      <c r="G241" s="185" t="s">
        <v>921</v>
      </c>
      <c r="H241" s="185" t="s">
        <v>923</v>
      </c>
      <c r="I241" s="622"/>
      <c r="J241" s="623"/>
      <c r="K241" s="623"/>
      <c r="L241" s="623"/>
      <c r="M241" s="186">
        <v>25.62</v>
      </c>
      <c r="N241" s="189">
        <v>44.48462571463827</v>
      </c>
    </row>
    <row r="242" spans="1:14">
      <c r="A242" s="180">
        <v>241</v>
      </c>
      <c r="B242" s="184">
        <v>6</v>
      </c>
      <c r="C242" s="184" t="s">
        <v>913</v>
      </c>
      <c r="D242" s="185">
        <v>8</v>
      </c>
      <c r="E242" s="622">
        <v>801</v>
      </c>
      <c r="F242" s="622" t="s">
        <v>914</v>
      </c>
      <c r="G242" s="185" t="s">
        <v>915</v>
      </c>
      <c r="H242" s="185" t="s">
        <v>855</v>
      </c>
      <c r="I242" s="622" t="s">
        <v>916</v>
      </c>
      <c r="J242" s="623">
        <v>114.55</v>
      </c>
      <c r="K242" s="623">
        <v>144.64084987123164</v>
      </c>
      <c r="L242" s="623">
        <v>247.29084987123201</v>
      </c>
      <c r="M242" s="186">
        <v>24.08</v>
      </c>
      <c r="N242" s="187">
        <v>41.810686464031591</v>
      </c>
    </row>
    <row r="243" spans="1:14">
      <c r="A243" s="180">
        <v>242</v>
      </c>
      <c r="B243" s="184">
        <v>6</v>
      </c>
      <c r="C243" s="184" t="s">
        <v>913</v>
      </c>
      <c r="D243" s="185">
        <v>8</v>
      </c>
      <c r="E243" s="622"/>
      <c r="F243" s="622"/>
      <c r="G243" s="185" t="s">
        <v>917</v>
      </c>
      <c r="H243" s="185" t="s">
        <v>855</v>
      </c>
      <c r="I243" s="622"/>
      <c r="J243" s="623"/>
      <c r="K243" s="623"/>
      <c r="L243" s="623"/>
      <c r="M243" s="186">
        <v>21.98</v>
      </c>
      <c r="N243" s="189">
        <v>38.164405667749769</v>
      </c>
    </row>
    <row r="244" spans="1:14">
      <c r="A244" s="180">
        <v>243</v>
      </c>
      <c r="B244" s="184">
        <v>6</v>
      </c>
      <c r="C244" s="184" t="s">
        <v>913</v>
      </c>
      <c r="D244" s="185">
        <v>8</v>
      </c>
      <c r="E244" s="622"/>
      <c r="F244" s="622"/>
      <c r="G244" s="185" t="s">
        <v>918</v>
      </c>
      <c r="H244" s="185" t="s">
        <v>855</v>
      </c>
      <c r="I244" s="622"/>
      <c r="J244" s="623"/>
      <c r="K244" s="623"/>
      <c r="L244" s="623"/>
      <c r="M244" s="186">
        <v>27</v>
      </c>
      <c r="N244" s="189">
        <v>46.880753095052036</v>
      </c>
    </row>
    <row r="245" spans="1:14">
      <c r="A245" s="180">
        <v>244</v>
      </c>
      <c r="B245" s="184">
        <v>6</v>
      </c>
      <c r="C245" s="184" t="s">
        <v>913</v>
      </c>
      <c r="D245" s="185">
        <v>8</v>
      </c>
      <c r="E245" s="622"/>
      <c r="F245" s="622"/>
      <c r="G245" s="185" t="s">
        <v>919</v>
      </c>
      <c r="H245" s="185" t="s">
        <v>855</v>
      </c>
      <c r="I245" s="622"/>
      <c r="J245" s="623"/>
      <c r="K245" s="623"/>
      <c r="L245" s="623"/>
      <c r="M245" s="186">
        <v>27</v>
      </c>
      <c r="N245" s="189">
        <v>46.880753095052036</v>
      </c>
    </row>
    <row r="246" spans="1:14">
      <c r="A246" s="180">
        <v>245</v>
      </c>
      <c r="B246" s="184">
        <v>6</v>
      </c>
      <c r="C246" s="184" t="s">
        <v>913</v>
      </c>
      <c r="D246" s="185">
        <v>8</v>
      </c>
      <c r="E246" s="622"/>
      <c r="F246" s="622"/>
      <c r="G246" s="185" t="s">
        <v>920</v>
      </c>
      <c r="H246" s="185" t="s">
        <v>855</v>
      </c>
      <c r="I246" s="622"/>
      <c r="J246" s="623"/>
      <c r="K246" s="623"/>
      <c r="L246" s="623"/>
      <c r="M246" s="186">
        <v>21.98</v>
      </c>
      <c r="N246" s="189">
        <v>38.164405667749769</v>
      </c>
    </row>
    <row r="247" spans="1:14">
      <c r="A247" s="180">
        <v>246</v>
      </c>
      <c r="B247" s="184">
        <v>6</v>
      </c>
      <c r="C247" s="184" t="s">
        <v>913</v>
      </c>
      <c r="D247" s="185">
        <v>8</v>
      </c>
      <c r="E247" s="622"/>
      <c r="F247" s="622"/>
      <c r="G247" s="185" t="s">
        <v>921</v>
      </c>
      <c r="H247" s="185" t="s">
        <v>855</v>
      </c>
      <c r="I247" s="622"/>
      <c r="J247" s="623"/>
      <c r="K247" s="623"/>
      <c r="L247" s="623"/>
      <c r="M247" s="186">
        <v>24.08</v>
      </c>
      <c r="N247" s="189">
        <v>41.810686464031591</v>
      </c>
    </row>
    <row r="248" spans="1:14">
      <c r="A248" s="180">
        <v>247</v>
      </c>
      <c r="B248" s="184">
        <v>6</v>
      </c>
      <c r="C248" s="184" t="s">
        <v>913</v>
      </c>
      <c r="D248" s="185">
        <v>8</v>
      </c>
      <c r="E248" s="622">
        <v>802</v>
      </c>
      <c r="F248" s="622" t="s">
        <v>922</v>
      </c>
      <c r="G248" s="185" t="s">
        <v>915</v>
      </c>
      <c r="H248" s="185" t="s">
        <v>923</v>
      </c>
      <c r="I248" s="622" t="s">
        <v>916</v>
      </c>
      <c r="J248" s="623">
        <v>114.9</v>
      </c>
      <c r="K248" s="623">
        <v>145.08279048628995</v>
      </c>
      <c r="L248" s="623">
        <v>249.50279048628994</v>
      </c>
      <c r="M248" s="186">
        <v>23.46</v>
      </c>
      <c r="N248" s="189">
        <v>40.734165467034103</v>
      </c>
    </row>
    <row r="249" spans="1:14">
      <c r="A249" s="180">
        <v>248</v>
      </c>
      <c r="B249" s="184">
        <v>6</v>
      </c>
      <c r="C249" s="184" t="s">
        <v>913</v>
      </c>
      <c r="D249" s="185">
        <v>8</v>
      </c>
      <c r="E249" s="622"/>
      <c r="F249" s="622"/>
      <c r="G249" s="185" t="s">
        <v>917</v>
      </c>
      <c r="H249" s="185" t="s">
        <v>923</v>
      </c>
      <c r="I249" s="622"/>
      <c r="J249" s="623"/>
      <c r="K249" s="623"/>
      <c r="L249" s="623"/>
      <c r="M249" s="186">
        <v>23.49</v>
      </c>
      <c r="N249" s="189">
        <v>40.786255192695265</v>
      </c>
    </row>
    <row r="250" spans="1:14">
      <c r="A250" s="180">
        <v>249</v>
      </c>
      <c r="B250" s="184">
        <v>6</v>
      </c>
      <c r="C250" s="184" t="s">
        <v>913</v>
      </c>
      <c r="D250" s="185">
        <v>8</v>
      </c>
      <c r="E250" s="622"/>
      <c r="F250" s="622"/>
      <c r="G250" s="185" t="s">
        <v>918</v>
      </c>
      <c r="H250" s="185" t="s">
        <v>923</v>
      </c>
      <c r="I250" s="622"/>
      <c r="J250" s="623"/>
      <c r="K250" s="623"/>
      <c r="L250" s="623"/>
      <c r="M250" s="186">
        <v>25.62</v>
      </c>
      <c r="N250" s="189">
        <v>44.48462571463827</v>
      </c>
    </row>
    <row r="251" spans="1:14">
      <c r="A251" s="180">
        <v>250</v>
      </c>
      <c r="B251" s="184">
        <v>6</v>
      </c>
      <c r="C251" s="184" t="s">
        <v>913</v>
      </c>
      <c r="D251" s="185">
        <v>8</v>
      </c>
      <c r="E251" s="622"/>
      <c r="F251" s="622"/>
      <c r="G251" s="185" t="s">
        <v>919</v>
      </c>
      <c r="H251" s="185" t="s">
        <v>923</v>
      </c>
      <c r="I251" s="622"/>
      <c r="J251" s="623"/>
      <c r="K251" s="623"/>
      <c r="L251" s="623"/>
      <c r="M251" s="186">
        <v>25.62</v>
      </c>
      <c r="N251" s="189">
        <v>44.48462571463827</v>
      </c>
    </row>
    <row r="252" spans="1:14">
      <c r="A252" s="180">
        <v>251</v>
      </c>
      <c r="B252" s="184">
        <v>6</v>
      </c>
      <c r="C252" s="184" t="s">
        <v>913</v>
      </c>
      <c r="D252" s="185">
        <v>8</v>
      </c>
      <c r="E252" s="622"/>
      <c r="F252" s="622"/>
      <c r="G252" s="185" t="s">
        <v>920</v>
      </c>
      <c r="H252" s="185" t="s">
        <v>923</v>
      </c>
      <c r="I252" s="622"/>
      <c r="J252" s="623"/>
      <c r="K252" s="623"/>
      <c r="L252" s="623"/>
      <c r="M252" s="186">
        <v>23.49</v>
      </c>
      <c r="N252" s="189">
        <v>40.786255192695265</v>
      </c>
    </row>
    <row r="253" spans="1:14">
      <c r="A253" s="180">
        <v>252</v>
      </c>
      <c r="B253" s="184">
        <v>6</v>
      </c>
      <c r="C253" s="184" t="s">
        <v>913</v>
      </c>
      <c r="D253" s="185">
        <v>8</v>
      </c>
      <c r="E253" s="622"/>
      <c r="F253" s="622"/>
      <c r="G253" s="185" t="s">
        <v>921</v>
      </c>
      <c r="H253" s="185" t="s">
        <v>923</v>
      </c>
      <c r="I253" s="622"/>
      <c r="J253" s="623"/>
      <c r="K253" s="623"/>
      <c r="L253" s="623"/>
      <c r="M253" s="186">
        <v>23.46</v>
      </c>
      <c r="N253" s="189">
        <v>40.734165467034103</v>
      </c>
    </row>
    <row r="254" spans="1:14">
      <c r="A254" s="180">
        <v>253</v>
      </c>
      <c r="B254" s="184">
        <v>6</v>
      </c>
      <c r="C254" s="184" t="s">
        <v>913</v>
      </c>
      <c r="D254" s="185">
        <v>8</v>
      </c>
      <c r="E254" s="622">
        <v>803</v>
      </c>
      <c r="F254" s="622" t="s">
        <v>924</v>
      </c>
      <c r="G254" s="185" t="s">
        <v>915</v>
      </c>
      <c r="H254" s="185" t="s">
        <v>855</v>
      </c>
      <c r="I254" s="622" t="s">
        <v>925</v>
      </c>
      <c r="J254" s="623">
        <v>85.82</v>
      </c>
      <c r="K254" s="623">
        <v>108.36383881230115</v>
      </c>
      <c r="L254" s="623">
        <v>178.34383881230116</v>
      </c>
      <c r="M254" s="186">
        <v>21.9</v>
      </c>
      <c r="N254" s="190">
        <v>38.025499732653316</v>
      </c>
    </row>
    <row r="255" spans="1:14">
      <c r="A255" s="180">
        <v>254</v>
      </c>
      <c r="B255" s="184">
        <v>6</v>
      </c>
      <c r="C255" s="184" t="s">
        <v>913</v>
      </c>
      <c r="D255" s="185">
        <v>8</v>
      </c>
      <c r="E255" s="622"/>
      <c r="F255" s="622"/>
      <c r="G255" s="185" t="s">
        <v>917</v>
      </c>
      <c r="H255" s="185" t="s">
        <v>855</v>
      </c>
      <c r="I255" s="622"/>
      <c r="J255" s="623"/>
      <c r="K255" s="623"/>
      <c r="L255" s="623"/>
      <c r="M255" s="186">
        <v>26.56</v>
      </c>
      <c r="N255" s="190">
        <v>46.116770452021555</v>
      </c>
    </row>
    <row r="256" spans="1:14">
      <c r="A256" s="180">
        <v>255</v>
      </c>
      <c r="B256" s="184">
        <v>6</v>
      </c>
      <c r="C256" s="184" t="s">
        <v>913</v>
      </c>
      <c r="D256" s="185">
        <v>8</v>
      </c>
      <c r="E256" s="622"/>
      <c r="F256" s="622"/>
      <c r="G256" s="185" t="s">
        <v>918</v>
      </c>
      <c r="H256" s="185" t="s">
        <v>855</v>
      </c>
      <c r="I256" s="622"/>
      <c r="J256" s="623"/>
      <c r="K256" s="623"/>
      <c r="L256" s="623"/>
      <c r="M256" s="186">
        <v>26.56</v>
      </c>
      <c r="N256" s="189">
        <v>46.116770452021555</v>
      </c>
    </row>
    <row r="257" spans="1:14">
      <c r="A257" s="180">
        <v>256</v>
      </c>
      <c r="B257" s="184">
        <v>6</v>
      </c>
      <c r="C257" s="184" t="s">
        <v>913</v>
      </c>
      <c r="D257" s="185">
        <v>8</v>
      </c>
      <c r="E257" s="622"/>
      <c r="F257" s="622"/>
      <c r="G257" s="185" t="s">
        <v>919</v>
      </c>
      <c r="H257" s="185" t="s">
        <v>855</v>
      </c>
      <c r="I257" s="622"/>
      <c r="J257" s="623"/>
      <c r="K257" s="623"/>
      <c r="L257" s="623"/>
      <c r="M257" s="186">
        <v>21.9</v>
      </c>
      <c r="N257" s="189">
        <v>38.025499732653316</v>
      </c>
    </row>
    <row r="258" spans="1:14">
      <c r="A258" s="180">
        <v>257</v>
      </c>
      <c r="B258" s="184">
        <v>6</v>
      </c>
      <c r="C258" s="184" t="s">
        <v>913</v>
      </c>
      <c r="D258" s="185">
        <v>8</v>
      </c>
      <c r="E258" s="622">
        <v>804</v>
      </c>
      <c r="F258" s="622" t="s">
        <v>926</v>
      </c>
      <c r="G258" s="185" t="s">
        <v>915</v>
      </c>
      <c r="H258" s="185" t="s">
        <v>923</v>
      </c>
      <c r="I258" s="622" t="s">
        <v>925</v>
      </c>
      <c r="J258" s="623">
        <v>80.790000000000006</v>
      </c>
      <c r="K258" s="623">
        <v>102.01252083017725</v>
      </c>
      <c r="L258" s="623">
        <v>169.10252083017724</v>
      </c>
      <c r="M258" s="186">
        <v>25.32</v>
      </c>
      <c r="N258" s="189">
        <v>43.96372845802658</v>
      </c>
    </row>
    <row r="259" spans="1:14">
      <c r="A259" s="180">
        <v>258</v>
      </c>
      <c r="B259" s="184">
        <v>6</v>
      </c>
      <c r="C259" s="184" t="s">
        <v>913</v>
      </c>
      <c r="D259" s="185">
        <v>8</v>
      </c>
      <c r="E259" s="622"/>
      <c r="F259" s="622"/>
      <c r="G259" s="185" t="s">
        <v>917</v>
      </c>
      <c r="H259" s="185" t="s">
        <v>923</v>
      </c>
      <c r="I259" s="622"/>
      <c r="J259" s="623"/>
      <c r="K259" s="623"/>
      <c r="L259" s="623"/>
      <c r="M259" s="186">
        <v>23.72</v>
      </c>
      <c r="N259" s="189">
        <v>41.185609756097563</v>
      </c>
    </row>
    <row r="260" spans="1:14">
      <c r="A260" s="180">
        <v>259</v>
      </c>
      <c r="B260" s="184">
        <v>6</v>
      </c>
      <c r="C260" s="184" t="s">
        <v>913</v>
      </c>
      <c r="D260" s="185">
        <v>8</v>
      </c>
      <c r="E260" s="622"/>
      <c r="F260" s="622"/>
      <c r="G260" s="185" t="s">
        <v>918</v>
      </c>
      <c r="H260" s="185" t="s">
        <v>923</v>
      </c>
      <c r="I260" s="622"/>
      <c r="J260" s="623"/>
      <c r="K260" s="623"/>
      <c r="L260" s="623"/>
      <c r="M260" s="186">
        <v>23.72</v>
      </c>
      <c r="N260" s="189">
        <v>41.185609756097563</v>
      </c>
    </row>
    <row r="261" spans="1:14">
      <c r="A261" s="180">
        <v>260</v>
      </c>
      <c r="B261" s="184">
        <v>6</v>
      </c>
      <c r="C261" s="184" t="s">
        <v>913</v>
      </c>
      <c r="D261" s="185">
        <v>8</v>
      </c>
      <c r="E261" s="622"/>
      <c r="F261" s="622"/>
      <c r="G261" s="185" t="s">
        <v>919</v>
      </c>
      <c r="H261" s="185" t="s">
        <v>923</v>
      </c>
      <c r="I261" s="622"/>
      <c r="J261" s="623"/>
      <c r="K261" s="623"/>
      <c r="L261" s="623"/>
      <c r="M261" s="186">
        <v>25.32</v>
      </c>
      <c r="N261" s="189">
        <v>43.96372845802658</v>
      </c>
    </row>
    <row r="262" spans="1:14">
      <c r="A262" s="180">
        <v>261</v>
      </c>
      <c r="B262" s="184">
        <v>6</v>
      </c>
      <c r="C262" s="184" t="s">
        <v>913</v>
      </c>
      <c r="D262" s="185">
        <v>8</v>
      </c>
      <c r="E262" s="622">
        <v>805</v>
      </c>
      <c r="F262" s="622" t="s">
        <v>915</v>
      </c>
      <c r="G262" s="185" t="s">
        <v>915</v>
      </c>
      <c r="H262" s="185" t="s">
        <v>855</v>
      </c>
      <c r="I262" s="622" t="s">
        <v>925</v>
      </c>
      <c r="J262" s="623">
        <v>85.82</v>
      </c>
      <c r="K262" s="623">
        <v>108.36464711227785</v>
      </c>
      <c r="L262" s="623">
        <v>178.34464711227787</v>
      </c>
      <c r="M262" s="186">
        <v>26.56</v>
      </c>
      <c r="N262" s="189">
        <v>46.116770452021555</v>
      </c>
    </row>
    <row r="263" spans="1:14">
      <c r="A263" s="180">
        <v>262</v>
      </c>
      <c r="B263" s="184">
        <v>6</v>
      </c>
      <c r="C263" s="184" t="s">
        <v>913</v>
      </c>
      <c r="D263" s="185">
        <v>8</v>
      </c>
      <c r="E263" s="622"/>
      <c r="F263" s="622"/>
      <c r="G263" s="185" t="s">
        <v>917</v>
      </c>
      <c r="H263" s="185" t="s">
        <v>855</v>
      </c>
      <c r="I263" s="622"/>
      <c r="J263" s="623"/>
      <c r="K263" s="623"/>
      <c r="L263" s="623"/>
      <c r="M263" s="186">
        <v>21.9</v>
      </c>
      <c r="N263" s="189">
        <v>38.025499732653316</v>
      </c>
    </row>
    <row r="264" spans="1:14">
      <c r="A264" s="180">
        <v>263</v>
      </c>
      <c r="B264" s="184">
        <v>6</v>
      </c>
      <c r="C264" s="184" t="s">
        <v>913</v>
      </c>
      <c r="D264" s="185">
        <v>8</v>
      </c>
      <c r="E264" s="622"/>
      <c r="F264" s="622"/>
      <c r="G264" s="185" t="s">
        <v>918</v>
      </c>
      <c r="H264" s="185" t="s">
        <v>855</v>
      </c>
      <c r="I264" s="622"/>
      <c r="J264" s="623"/>
      <c r="K264" s="623"/>
      <c r="L264" s="623"/>
      <c r="M264" s="186">
        <v>21.9</v>
      </c>
      <c r="N264" s="189">
        <v>38.025499732653316</v>
      </c>
    </row>
    <row r="265" spans="1:14">
      <c r="A265" s="180">
        <v>264</v>
      </c>
      <c r="B265" s="184">
        <v>6</v>
      </c>
      <c r="C265" s="184" t="s">
        <v>913</v>
      </c>
      <c r="D265" s="185">
        <v>8</v>
      </c>
      <c r="E265" s="622"/>
      <c r="F265" s="622"/>
      <c r="G265" s="185" t="s">
        <v>919</v>
      </c>
      <c r="H265" s="185" t="s">
        <v>855</v>
      </c>
      <c r="I265" s="622"/>
      <c r="J265" s="623"/>
      <c r="K265" s="623"/>
      <c r="L265" s="623"/>
      <c r="M265" s="186">
        <v>26.56</v>
      </c>
      <c r="N265" s="189">
        <v>46.116770452021555</v>
      </c>
    </row>
    <row r="266" spans="1:14">
      <c r="A266" s="180">
        <v>265</v>
      </c>
      <c r="B266" s="184">
        <v>6</v>
      </c>
      <c r="C266" s="184" t="s">
        <v>913</v>
      </c>
      <c r="D266" s="185">
        <v>8</v>
      </c>
      <c r="E266" s="622">
        <v>806</v>
      </c>
      <c r="F266" s="622" t="s">
        <v>919</v>
      </c>
      <c r="G266" s="185" t="s">
        <v>915</v>
      </c>
      <c r="H266" s="185" t="s">
        <v>923</v>
      </c>
      <c r="I266" s="622" t="s">
        <v>925</v>
      </c>
      <c r="J266" s="623">
        <v>80.790000000000006</v>
      </c>
      <c r="K266" s="623">
        <v>102.01328175484653</v>
      </c>
      <c r="L266" s="623">
        <v>169.10328175484653</v>
      </c>
      <c r="M266" s="186">
        <v>23.72</v>
      </c>
      <c r="N266" s="189">
        <v>41.185609756097563</v>
      </c>
    </row>
    <row r="267" spans="1:14">
      <c r="A267" s="180">
        <v>266</v>
      </c>
      <c r="B267" s="184">
        <v>6</v>
      </c>
      <c r="C267" s="184" t="s">
        <v>913</v>
      </c>
      <c r="D267" s="185">
        <v>8</v>
      </c>
      <c r="E267" s="622"/>
      <c r="F267" s="622"/>
      <c r="G267" s="185" t="s">
        <v>917</v>
      </c>
      <c r="H267" s="185" t="s">
        <v>923</v>
      </c>
      <c r="I267" s="622"/>
      <c r="J267" s="623"/>
      <c r="K267" s="623"/>
      <c r="L267" s="623"/>
      <c r="M267" s="186">
        <v>25.32</v>
      </c>
      <c r="N267" s="189">
        <v>43.96372845802658</v>
      </c>
    </row>
    <row r="268" spans="1:14">
      <c r="A268" s="180">
        <v>267</v>
      </c>
      <c r="B268" s="184">
        <v>6</v>
      </c>
      <c r="C268" s="184" t="s">
        <v>913</v>
      </c>
      <c r="D268" s="185">
        <v>8</v>
      </c>
      <c r="E268" s="622"/>
      <c r="F268" s="622"/>
      <c r="G268" s="185" t="s">
        <v>918</v>
      </c>
      <c r="H268" s="185" t="s">
        <v>923</v>
      </c>
      <c r="I268" s="622"/>
      <c r="J268" s="623"/>
      <c r="K268" s="623"/>
      <c r="L268" s="623"/>
      <c r="M268" s="186">
        <v>25.32</v>
      </c>
      <c r="N268" s="189">
        <v>43.96372845802658</v>
      </c>
    </row>
    <row r="269" spans="1:14">
      <c r="A269" s="180">
        <v>268</v>
      </c>
      <c r="B269" s="184">
        <v>6</v>
      </c>
      <c r="C269" s="184" t="s">
        <v>913</v>
      </c>
      <c r="D269" s="185">
        <v>8</v>
      </c>
      <c r="E269" s="622"/>
      <c r="F269" s="622"/>
      <c r="G269" s="185" t="s">
        <v>919</v>
      </c>
      <c r="H269" s="185" t="s">
        <v>923</v>
      </c>
      <c r="I269" s="622"/>
      <c r="J269" s="623"/>
      <c r="K269" s="623"/>
      <c r="L269" s="623"/>
      <c r="M269" s="186">
        <v>23.72</v>
      </c>
      <c r="N269" s="189">
        <v>41.185609756097563</v>
      </c>
    </row>
    <row r="270" spans="1:14">
      <c r="A270" s="180">
        <v>269</v>
      </c>
      <c r="B270" s="184">
        <v>6</v>
      </c>
      <c r="C270" s="184" t="s">
        <v>913</v>
      </c>
      <c r="D270" s="185">
        <v>8</v>
      </c>
      <c r="E270" s="622">
        <v>807</v>
      </c>
      <c r="F270" s="622" t="s">
        <v>917</v>
      </c>
      <c r="G270" s="185" t="s">
        <v>915</v>
      </c>
      <c r="H270" s="185" t="s">
        <v>855</v>
      </c>
      <c r="I270" s="622" t="s">
        <v>916</v>
      </c>
      <c r="J270" s="623">
        <v>114.59</v>
      </c>
      <c r="K270" s="623">
        <v>144.69243664176091</v>
      </c>
      <c r="L270" s="623">
        <v>247.34243664176091</v>
      </c>
      <c r="M270" s="186">
        <v>27</v>
      </c>
      <c r="N270" s="189">
        <v>46.880753095052036</v>
      </c>
    </row>
    <row r="271" spans="1:14">
      <c r="A271" s="180">
        <v>270</v>
      </c>
      <c r="B271" s="184">
        <v>6</v>
      </c>
      <c r="C271" s="184" t="s">
        <v>913</v>
      </c>
      <c r="D271" s="185">
        <v>8</v>
      </c>
      <c r="E271" s="622"/>
      <c r="F271" s="622"/>
      <c r="G271" s="185" t="s">
        <v>917</v>
      </c>
      <c r="H271" s="185" t="s">
        <v>855</v>
      </c>
      <c r="I271" s="622"/>
      <c r="J271" s="623"/>
      <c r="K271" s="623"/>
      <c r="L271" s="623"/>
      <c r="M271" s="186">
        <v>21.98</v>
      </c>
      <c r="N271" s="189">
        <v>38.164405667749769</v>
      </c>
    </row>
    <row r="272" spans="1:14">
      <c r="A272" s="180">
        <v>271</v>
      </c>
      <c r="B272" s="184">
        <v>6</v>
      </c>
      <c r="C272" s="184" t="s">
        <v>913</v>
      </c>
      <c r="D272" s="185">
        <v>8</v>
      </c>
      <c r="E272" s="622"/>
      <c r="F272" s="622"/>
      <c r="G272" s="185" t="s">
        <v>918</v>
      </c>
      <c r="H272" s="185" t="s">
        <v>855</v>
      </c>
      <c r="I272" s="622"/>
      <c r="J272" s="623"/>
      <c r="K272" s="623"/>
      <c r="L272" s="623"/>
      <c r="M272" s="186">
        <v>24.08</v>
      </c>
      <c r="N272" s="189">
        <v>41.810686464031591</v>
      </c>
    </row>
    <row r="273" spans="1:14">
      <c r="A273" s="180">
        <v>272</v>
      </c>
      <c r="B273" s="184">
        <v>6</v>
      </c>
      <c r="C273" s="184" t="s">
        <v>913</v>
      </c>
      <c r="D273" s="185">
        <v>8</v>
      </c>
      <c r="E273" s="622"/>
      <c r="F273" s="622"/>
      <c r="G273" s="185" t="s">
        <v>919</v>
      </c>
      <c r="H273" s="185" t="s">
        <v>855</v>
      </c>
      <c r="I273" s="622"/>
      <c r="J273" s="623"/>
      <c r="K273" s="623"/>
      <c r="L273" s="623"/>
      <c r="M273" s="186">
        <v>24.08</v>
      </c>
      <c r="N273" s="189">
        <v>41.810686464031591</v>
      </c>
    </row>
    <row r="274" spans="1:14">
      <c r="A274" s="180">
        <v>273</v>
      </c>
      <c r="B274" s="184">
        <v>6</v>
      </c>
      <c r="C274" s="184" t="s">
        <v>913</v>
      </c>
      <c r="D274" s="185">
        <v>8</v>
      </c>
      <c r="E274" s="622"/>
      <c r="F274" s="622"/>
      <c r="G274" s="185" t="s">
        <v>920</v>
      </c>
      <c r="H274" s="185" t="s">
        <v>855</v>
      </c>
      <c r="I274" s="622"/>
      <c r="J274" s="623"/>
      <c r="K274" s="623"/>
      <c r="L274" s="623"/>
      <c r="M274" s="186">
        <v>21.98</v>
      </c>
      <c r="N274" s="189">
        <v>38.164405667749769</v>
      </c>
    </row>
    <row r="275" spans="1:14">
      <c r="A275" s="180">
        <v>274</v>
      </c>
      <c r="B275" s="184">
        <v>6</v>
      </c>
      <c r="C275" s="184" t="s">
        <v>913</v>
      </c>
      <c r="D275" s="185">
        <v>8</v>
      </c>
      <c r="E275" s="622"/>
      <c r="F275" s="622"/>
      <c r="G275" s="185" t="s">
        <v>921</v>
      </c>
      <c r="H275" s="185" t="s">
        <v>855</v>
      </c>
      <c r="I275" s="622"/>
      <c r="J275" s="623"/>
      <c r="K275" s="623"/>
      <c r="L275" s="623"/>
      <c r="M275" s="186">
        <v>27</v>
      </c>
      <c r="N275" s="189">
        <v>46.880753095052036</v>
      </c>
    </row>
    <row r="276" spans="1:14">
      <c r="A276" s="180">
        <v>275</v>
      </c>
      <c r="B276" s="184">
        <v>6</v>
      </c>
      <c r="C276" s="184" t="s">
        <v>913</v>
      </c>
      <c r="D276" s="185">
        <v>8</v>
      </c>
      <c r="E276" s="622">
        <v>808</v>
      </c>
      <c r="F276" s="622" t="s">
        <v>918</v>
      </c>
      <c r="G276" s="185" t="s">
        <v>915</v>
      </c>
      <c r="H276" s="185" t="s">
        <v>923</v>
      </c>
      <c r="I276" s="622" t="s">
        <v>916</v>
      </c>
      <c r="J276" s="623">
        <v>114.96</v>
      </c>
      <c r="K276" s="623">
        <v>145.1596344911147</v>
      </c>
      <c r="L276" s="623">
        <v>249.57963449111469</v>
      </c>
      <c r="M276" s="186">
        <v>25.62</v>
      </c>
      <c r="N276" s="189">
        <v>44.48462571463827</v>
      </c>
    </row>
    <row r="277" spans="1:14">
      <c r="A277" s="180">
        <v>276</v>
      </c>
      <c r="B277" s="184">
        <v>6</v>
      </c>
      <c r="C277" s="184" t="s">
        <v>913</v>
      </c>
      <c r="D277" s="185">
        <v>8</v>
      </c>
      <c r="E277" s="622"/>
      <c r="F277" s="622"/>
      <c r="G277" s="185" t="s">
        <v>917</v>
      </c>
      <c r="H277" s="185" t="s">
        <v>923</v>
      </c>
      <c r="I277" s="622"/>
      <c r="J277" s="623"/>
      <c r="K277" s="623"/>
      <c r="L277" s="623"/>
      <c r="M277" s="186">
        <v>23.49</v>
      </c>
      <c r="N277" s="189">
        <v>40.786255192695265</v>
      </c>
    </row>
    <row r="278" spans="1:14">
      <c r="A278" s="180">
        <v>277</v>
      </c>
      <c r="B278" s="184">
        <v>6</v>
      </c>
      <c r="C278" s="184" t="s">
        <v>913</v>
      </c>
      <c r="D278" s="185">
        <v>8</v>
      </c>
      <c r="E278" s="622"/>
      <c r="F278" s="622"/>
      <c r="G278" s="185" t="s">
        <v>918</v>
      </c>
      <c r="H278" s="185" t="s">
        <v>923</v>
      </c>
      <c r="I278" s="622"/>
      <c r="J278" s="623"/>
      <c r="K278" s="623"/>
      <c r="L278" s="623"/>
      <c r="M278" s="186">
        <v>23.46</v>
      </c>
      <c r="N278" s="189">
        <v>40.734165467034103</v>
      </c>
    </row>
    <row r="279" spans="1:14">
      <c r="A279" s="180">
        <v>278</v>
      </c>
      <c r="B279" s="184">
        <v>6</v>
      </c>
      <c r="C279" s="184" t="s">
        <v>913</v>
      </c>
      <c r="D279" s="185">
        <v>8</v>
      </c>
      <c r="E279" s="622"/>
      <c r="F279" s="622"/>
      <c r="G279" s="185" t="s">
        <v>919</v>
      </c>
      <c r="H279" s="185" t="s">
        <v>923</v>
      </c>
      <c r="I279" s="622"/>
      <c r="J279" s="623"/>
      <c r="K279" s="623"/>
      <c r="L279" s="623"/>
      <c r="M279" s="186">
        <v>23.46</v>
      </c>
      <c r="N279" s="189">
        <v>40.734165467034103</v>
      </c>
    </row>
    <row r="280" spans="1:14">
      <c r="A280" s="180">
        <v>279</v>
      </c>
      <c r="B280" s="184">
        <v>6</v>
      </c>
      <c r="C280" s="184" t="s">
        <v>913</v>
      </c>
      <c r="D280" s="185">
        <v>8</v>
      </c>
      <c r="E280" s="622"/>
      <c r="F280" s="622"/>
      <c r="G280" s="185" t="s">
        <v>920</v>
      </c>
      <c r="H280" s="185" t="s">
        <v>923</v>
      </c>
      <c r="I280" s="622"/>
      <c r="J280" s="623"/>
      <c r="K280" s="623"/>
      <c r="L280" s="623"/>
      <c r="M280" s="186">
        <v>23.49</v>
      </c>
      <c r="N280" s="189">
        <v>40.786255192695265</v>
      </c>
    </row>
    <row r="281" spans="1:14">
      <c r="A281" s="180">
        <v>280</v>
      </c>
      <c r="B281" s="184">
        <v>6</v>
      </c>
      <c r="C281" s="184" t="s">
        <v>913</v>
      </c>
      <c r="D281" s="185">
        <v>8</v>
      </c>
      <c r="E281" s="622"/>
      <c r="F281" s="622"/>
      <c r="G281" s="185" t="s">
        <v>921</v>
      </c>
      <c r="H281" s="185" t="s">
        <v>923</v>
      </c>
      <c r="I281" s="622"/>
      <c r="J281" s="623"/>
      <c r="K281" s="623"/>
      <c r="L281" s="623"/>
      <c r="M281" s="186">
        <v>25.62</v>
      </c>
      <c r="N281" s="189">
        <v>44.48462571463827</v>
      </c>
    </row>
    <row r="282" spans="1:14">
      <c r="A282" s="180">
        <v>281</v>
      </c>
      <c r="B282" s="184">
        <v>6</v>
      </c>
      <c r="C282" s="184" t="s">
        <v>913</v>
      </c>
      <c r="D282" s="185">
        <v>9</v>
      </c>
      <c r="E282" s="622">
        <v>901</v>
      </c>
      <c r="F282" s="622" t="s">
        <v>914</v>
      </c>
      <c r="G282" s="185" t="s">
        <v>915</v>
      </c>
      <c r="H282" s="185" t="s">
        <v>855</v>
      </c>
      <c r="I282" s="622" t="s">
        <v>916</v>
      </c>
      <c r="J282" s="623">
        <v>114.55</v>
      </c>
      <c r="K282" s="623">
        <v>144.64084987123164</v>
      </c>
      <c r="L282" s="623">
        <v>247.29084987123201</v>
      </c>
      <c r="M282" s="186">
        <v>24.08</v>
      </c>
      <c r="N282" s="187">
        <v>41.810686464031591</v>
      </c>
    </row>
    <row r="283" spans="1:14">
      <c r="A283" s="180">
        <v>282</v>
      </c>
      <c r="B283" s="184">
        <v>6</v>
      </c>
      <c r="C283" s="184" t="s">
        <v>913</v>
      </c>
      <c r="D283" s="185">
        <v>9</v>
      </c>
      <c r="E283" s="622"/>
      <c r="F283" s="622"/>
      <c r="G283" s="185" t="s">
        <v>917</v>
      </c>
      <c r="H283" s="185" t="s">
        <v>855</v>
      </c>
      <c r="I283" s="622"/>
      <c r="J283" s="623"/>
      <c r="K283" s="623"/>
      <c r="L283" s="623"/>
      <c r="M283" s="186">
        <v>21.98</v>
      </c>
      <c r="N283" s="189">
        <v>38.164405667749769</v>
      </c>
    </row>
    <row r="284" spans="1:14">
      <c r="A284" s="180">
        <v>283</v>
      </c>
      <c r="B284" s="184">
        <v>6</v>
      </c>
      <c r="C284" s="184" t="s">
        <v>913</v>
      </c>
      <c r="D284" s="185">
        <v>9</v>
      </c>
      <c r="E284" s="622"/>
      <c r="F284" s="622"/>
      <c r="G284" s="185" t="s">
        <v>918</v>
      </c>
      <c r="H284" s="185" t="s">
        <v>855</v>
      </c>
      <c r="I284" s="622"/>
      <c r="J284" s="623"/>
      <c r="K284" s="623"/>
      <c r="L284" s="623"/>
      <c r="M284" s="186">
        <v>27</v>
      </c>
      <c r="N284" s="189">
        <v>46.880753095052036</v>
      </c>
    </row>
    <row r="285" spans="1:14">
      <c r="A285" s="180">
        <v>284</v>
      </c>
      <c r="B285" s="184">
        <v>6</v>
      </c>
      <c r="C285" s="184" t="s">
        <v>913</v>
      </c>
      <c r="D285" s="185">
        <v>9</v>
      </c>
      <c r="E285" s="622"/>
      <c r="F285" s="622"/>
      <c r="G285" s="185" t="s">
        <v>919</v>
      </c>
      <c r="H285" s="185" t="s">
        <v>855</v>
      </c>
      <c r="I285" s="622"/>
      <c r="J285" s="623"/>
      <c r="K285" s="623"/>
      <c r="L285" s="623"/>
      <c r="M285" s="186">
        <v>27</v>
      </c>
      <c r="N285" s="189">
        <v>46.880753095052036</v>
      </c>
    </row>
    <row r="286" spans="1:14">
      <c r="A286" s="180">
        <v>285</v>
      </c>
      <c r="B286" s="184">
        <v>6</v>
      </c>
      <c r="C286" s="184" t="s">
        <v>913</v>
      </c>
      <c r="D286" s="185">
        <v>9</v>
      </c>
      <c r="E286" s="622"/>
      <c r="F286" s="622"/>
      <c r="G286" s="185" t="s">
        <v>920</v>
      </c>
      <c r="H286" s="185" t="s">
        <v>855</v>
      </c>
      <c r="I286" s="622"/>
      <c r="J286" s="623"/>
      <c r="K286" s="623"/>
      <c r="L286" s="623"/>
      <c r="M286" s="186">
        <v>21.98</v>
      </c>
      <c r="N286" s="189">
        <v>38.164405667749769</v>
      </c>
    </row>
    <row r="287" spans="1:14">
      <c r="A287" s="180">
        <v>286</v>
      </c>
      <c r="B287" s="184">
        <v>6</v>
      </c>
      <c r="C287" s="184" t="s">
        <v>913</v>
      </c>
      <c r="D287" s="185">
        <v>9</v>
      </c>
      <c r="E287" s="622"/>
      <c r="F287" s="622"/>
      <c r="G287" s="185" t="s">
        <v>921</v>
      </c>
      <c r="H287" s="185" t="s">
        <v>855</v>
      </c>
      <c r="I287" s="622"/>
      <c r="J287" s="623"/>
      <c r="K287" s="623"/>
      <c r="L287" s="623"/>
      <c r="M287" s="186">
        <v>24.08</v>
      </c>
      <c r="N287" s="189">
        <v>41.810686464031591</v>
      </c>
    </row>
    <row r="288" spans="1:14">
      <c r="A288" s="180">
        <v>287</v>
      </c>
      <c r="B288" s="184">
        <v>6</v>
      </c>
      <c r="C288" s="184" t="s">
        <v>913</v>
      </c>
      <c r="D288" s="185">
        <v>9</v>
      </c>
      <c r="E288" s="622">
        <v>902</v>
      </c>
      <c r="F288" s="622" t="s">
        <v>922</v>
      </c>
      <c r="G288" s="185" t="s">
        <v>915</v>
      </c>
      <c r="H288" s="185" t="s">
        <v>923</v>
      </c>
      <c r="I288" s="622" t="s">
        <v>916</v>
      </c>
      <c r="J288" s="623">
        <v>114.9</v>
      </c>
      <c r="K288" s="623">
        <v>145.08279048628995</v>
      </c>
      <c r="L288" s="623">
        <v>249.50279048628994</v>
      </c>
      <c r="M288" s="186">
        <v>23.46</v>
      </c>
      <c r="N288" s="189">
        <v>40.734165467034103</v>
      </c>
    </row>
    <row r="289" spans="1:14">
      <c r="A289" s="180">
        <v>288</v>
      </c>
      <c r="B289" s="184">
        <v>6</v>
      </c>
      <c r="C289" s="184" t="s">
        <v>913</v>
      </c>
      <c r="D289" s="185">
        <v>9</v>
      </c>
      <c r="E289" s="622"/>
      <c r="F289" s="622"/>
      <c r="G289" s="185" t="s">
        <v>917</v>
      </c>
      <c r="H289" s="185" t="s">
        <v>923</v>
      </c>
      <c r="I289" s="622"/>
      <c r="J289" s="623"/>
      <c r="K289" s="623"/>
      <c r="L289" s="623"/>
      <c r="M289" s="186">
        <v>23.49</v>
      </c>
      <c r="N289" s="189">
        <v>40.786255192695265</v>
      </c>
    </row>
    <row r="290" spans="1:14">
      <c r="A290" s="180">
        <v>289</v>
      </c>
      <c r="B290" s="184">
        <v>6</v>
      </c>
      <c r="C290" s="184" t="s">
        <v>913</v>
      </c>
      <c r="D290" s="185">
        <v>9</v>
      </c>
      <c r="E290" s="622"/>
      <c r="F290" s="622"/>
      <c r="G290" s="185" t="s">
        <v>918</v>
      </c>
      <c r="H290" s="185" t="s">
        <v>923</v>
      </c>
      <c r="I290" s="622"/>
      <c r="J290" s="623"/>
      <c r="K290" s="623"/>
      <c r="L290" s="623"/>
      <c r="M290" s="186">
        <v>25.62</v>
      </c>
      <c r="N290" s="189">
        <v>44.48462571463827</v>
      </c>
    </row>
    <row r="291" spans="1:14">
      <c r="A291" s="180">
        <v>290</v>
      </c>
      <c r="B291" s="184">
        <v>6</v>
      </c>
      <c r="C291" s="184" t="s">
        <v>913</v>
      </c>
      <c r="D291" s="185">
        <v>9</v>
      </c>
      <c r="E291" s="622"/>
      <c r="F291" s="622"/>
      <c r="G291" s="185" t="s">
        <v>919</v>
      </c>
      <c r="H291" s="185" t="s">
        <v>923</v>
      </c>
      <c r="I291" s="622"/>
      <c r="J291" s="623"/>
      <c r="K291" s="623"/>
      <c r="L291" s="623"/>
      <c r="M291" s="186">
        <v>25.62</v>
      </c>
      <c r="N291" s="189">
        <v>44.48462571463827</v>
      </c>
    </row>
    <row r="292" spans="1:14">
      <c r="A292" s="180">
        <v>291</v>
      </c>
      <c r="B292" s="184">
        <v>6</v>
      </c>
      <c r="C292" s="184" t="s">
        <v>913</v>
      </c>
      <c r="D292" s="185">
        <v>9</v>
      </c>
      <c r="E292" s="622"/>
      <c r="F292" s="622"/>
      <c r="G292" s="185" t="s">
        <v>920</v>
      </c>
      <c r="H292" s="185" t="s">
        <v>923</v>
      </c>
      <c r="I292" s="622"/>
      <c r="J292" s="623"/>
      <c r="K292" s="623"/>
      <c r="L292" s="623"/>
      <c r="M292" s="186">
        <v>23.49</v>
      </c>
      <c r="N292" s="189">
        <v>40.786255192695265</v>
      </c>
    </row>
    <row r="293" spans="1:14">
      <c r="A293" s="180">
        <v>292</v>
      </c>
      <c r="B293" s="184">
        <v>6</v>
      </c>
      <c r="C293" s="184" t="s">
        <v>913</v>
      </c>
      <c r="D293" s="185">
        <v>9</v>
      </c>
      <c r="E293" s="622"/>
      <c r="F293" s="622"/>
      <c r="G293" s="185" t="s">
        <v>921</v>
      </c>
      <c r="H293" s="185" t="s">
        <v>923</v>
      </c>
      <c r="I293" s="622"/>
      <c r="J293" s="623"/>
      <c r="K293" s="623"/>
      <c r="L293" s="623"/>
      <c r="M293" s="186">
        <v>23.46</v>
      </c>
      <c r="N293" s="189">
        <v>40.734165467034103</v>
      </c>
    </row>
    <row r="294" spans="1:14">
      <c r="A294" s="180">
        <v>293</v>
      </c>
      <c r="B294" s="184">
        <v>6</v>
      </c>
      <c r="C294" s="184" t="s">
        <v>913</v>
      </c>
      <c r="D294" s="185">
        <v>9</v>
      </c>
      <c r="E294" s="622">
        <v>903</v>
      </c>
      <c r="F294" s="622" t="s">
        <v>924</v>
      </c>
      <c r="G294" s="185" t="s">
        <v>915</v>
      </c>
      <c r="H294" s="185" t="s">
        <v>855</v>
      </c>
      <c r="I294" s="622" t="s">
        <v>925</v>
      </c>
      <c r="J294" s="623">
        <v>85.82</v>
      </c>
      <c r="K294" s="623">
        <v>108.36383881230115</v>
      </c>
      <c r="L294" s="623">
        <v>178.34383881230116</v>
      </c>
      <c r="M294" s="186">
        <v>21.9</v>
      </c>
      <c r="N294" s="190">
        <v>38.025499732653316</v>
      </c>
    </row>
    <row r="295" spans="1:14">
      <c r="A295" s="180">
        <v>294</v>
      </c>
      <c r="B295" s="184">
        <v>6</v>
      </c>
      <c r="C295" s="184" t="s">
        <v>913</v>
      </c>
      <c r="D295" s="185">
        <v>9</v>
      </c>
      <c r="E295" s="622"/>
      <c r="F295" s="622"/>
      <c r="G295" s="185" t="s">
        <v>917</v>
      </c>
      <c r="H295" s="185" t="s">
        <v>855</v>
      </c>
      <c r="I295" s="622"/>
      <c r="J295" s="623"/>
      <c r="K295" s="623"/>
      <c r="L295" s="623"/>
      <c r="M295" s="186">
        <v>26.56</v>
      </c>
      <c r="N295" s="190">
        <v>46.116770452021555</v>
      </c>
    </row>
    <row r="296" spans="1:14">
      <c r="A296" s="180">
        <v>295</v>
      </c>
      <c r="B296" s="184">
        <v>6</v>
      </c>
      <c r="C296" s="184" t="s">
        <v>913</v>
      </c>
      <c r="D296" s="185">
        <v>9</v>
      </c>
      <c r="E296" s="622"/>
      <c r="F296" s="622"/>
      <c r="G296" s="185" t="s">
        <v>918</v>
      </c>
      <c r="H296" s="185" t="s">
        <v>855</v>
      </c>
      <c r="I296" s="622"/>
      <c r="J296" s="623"/>
      <c r="K296" s="623"/>
      <c r="L296" s="623"/>
      <c r="M296" s="186">
        <v>26.56</v>
      </c>
      <c r="N296" s="189">
        <v>46.116770452021555</v>
      </c>
    </row>
    <row r="297" spans="1:14">
      <c r="A297" s="180">
        <v>296</v>
      </c>
      <c r="B297" s="184">
        <v>6</v>
      </c>
      <c r="C297" s="184" t="s">
        <v>913</v>
      </c>
      <c r="D297" s="185">
        <v>9</v>
      </c>
      <c r="E297" s="622"/>
      <c r="F297" s="622"/>
      <c r="G297" s="185" t="s">
        <v>919</v>
      </c>
      <c r="H297" s="185" t="s">
        <v>855</v>
      </c>
      <c r="I297" s="622"/>
      <c r="J297" s="623"/>
      <c r="K297" s="623"/>
      <c r="L297" s="623"/>
      <c r="M297" s="186">
        <v>21.9</v>
      </c>
      <c r="N297" s="189">
        <v>38.025499732653316</v>
      </c>
    </row>
    <row r="298" spans="1:14">
      <c r="A298" s="180">
        <v>297</v>
      </c>
      <c r="B298" s="184">
        <v>6</v>
      </c>
      <c r="C298" s="184" t="s">
        <v>913</v>
      </c>
      <c r="D298" s="185">
        <v>9</v>
      </c>
      <c r="E298" s="622">
        <v>904</v>
      </c>
      <c r="F298" s="622" t="s">
        <v>926</v>
      </c>
      <c r="G298" s="185" t="s">
        <v>915</v>
      </c>
      <c r="H298" s="185" t="s">
        <v>923</v>
      </c>
      <c r="I298" s="622" t="s">
        <v>925</v>
      </c>
      <c r="J298" s="623">
        <v>80.790000000000006</v>
      </c>
      <c r="K298" s="623">
        <v>102.01252083017725</v>
      </c>
      <c r="L298" s="623">
        <v>169.10252083017724</v>
      </c>
      <c r="M298" s="186">
        <v>25.32</v>
      </c>
      <c r="N298" s="189">
        <v>43.96372845802658</v>
      </c>
    </row>
    <row r="299" spans="1:14">
      <c r="A299" s="180">
        <v>298</v>
      </c>
      <c r="B299" s="184">
        <v>6</v>
      </c>
      <c r="C299" s="184" t="s">
        <v>913</v>
      </c>
      <c r="D299" s="185">
        <v>9</v>
      </c>
      <c r="E299" s="622"/>
      <c r="F299" s="622"/>
      <c r="G299" s="185" t="s">
        <v>917</v>
      </c>
      <c r="H299" s="185" t="s">
        <v>923</v>
      </c>
      <c r="I299" s="622"/>
      <c r="J299" s="623"/>
      <c r="K299" s="623"/>
      <c r="L299" s="623"/>
      <c r="M299" s="186">
        <v>23.72</v>
      </c>
      <c r="N299" s="189">
        <v>41.185609756097563</v>
      </c>
    </row>
    <row r="300" spans="1:14">
      <c r="A300" s="180">
        <v>299</v>
      </c>
      <c r="B300" s="184">
        <v>6</v>
      </c>
      <c r="C300" s="184" t="s">
        <v>913</v>
      </c>
      <c r="D300" s="185">
        <v>9</v>
      </c>
      <c r="E300" s="622"/>
      <c r="F300" s="622"/>
      <c r="G300" s="185" t="s">
        <v>918</v>
      </c>
      <c r="H300" s="185" t="s">
        <v>923</v>
      </c>
      <c r="I300" s="622"/>
      <c r="J300" s="623"/>
      <c r="K300" s="623"/>
      <c r="L300" s="623"/>
      <c r="M300" s="186">
        <v>23.72</v>
      </c>
      <c r="N300" s="189">
        <v>41.185609756097563</v>
      </c>
    </row>
    <row r="301" spans="1:14">
      <c r="A301" s="180">
        <v>300</v>
      </c>
      <c r="B301" s="184">
        <v>6</v>
      </c>
      <c r="C301" s="184" t="s">
        <v>913</v>
      </c>
      <c r="D301" s="185">
        <v>9</v>
      </c>
      <c r="E301" s="622"/>
      <c r="F301" s="622"/>
      <c r="G301" s="185" t="s">
        <v>919</v>
      </c>
      <c r="H301" s="185" t="s">
        <v>923</v>
      </c>
      <c r="I301" s="622"/>
      <c r="J301" s="623"/>
      <c r="K301" s="623"/>
      <c r="L301" s="623"/>
      <c r="M301" s="186">
        <v>25.32</v>
      </c>
      <c r="N301" s="189">
        <v>43.96372845802658</v>
      </c>
    </row>
    <row r="302" spans="1:14">
      <c r="A302" s="180">
        <v>301</v>
      </c>
      <c r="B302" s="184">
        <v>6</v>
      </c>
      <c r="C302" s="184" t="s">
        <v>913</v>
      </c>
      <c r="D302" s="185">
        <v>9</v>
      </c>
      <c r="E302" s="622">
        <v>905</v>
      </c>
      <c r="F302" s="622" t="s">
        <v>915</v>
      </c>
      <c r="G302" s="185" t="s">
        <v>915</v>
      </c>
      <c r="H302" s="185" t="s">
        <v>855</v>
      </c>
      <c r="I302" s="622" t="s">
        <v>925</v>
      </c>
      <c r="J302" s="623">
        <v>85.82</v>
      </c>
      <c r="K302" s="623">
        <v>108.36464711227785</v>
      </c>
      <c r="L302" s="623">
        <v>178.34464711227787</v>
      </c>
      <c r="M302" s="186">
        <v>26.56</v>
      </c>
      <c r="N302" s="189">
        <v>46.116770452021555</v>
      </c>
    </row>
    <row r="303" spans="1:14">
      <c r="A303" s="180">
        <v>302</v>
      </c>
      <c r="B303" s="184">
        <v>6</v>
      </c>
      <c r="C303" s="184" t="s">
        <v>913</v>
      </c>
      <c r="D303" s="185">
        <v>9</v>
      </c>
      <c r="E303" s="622"/>
      <c r="F303" s="622"/>
      <c r="G303" s="185" t="s">
        <v>917</v>
      </c>
      <c r="H303" s="185" t="s">
        <v>855</v>
      </c>
      <c r="I303" s="622"/>
      <c r="J303" s="623"/>
      <c r="K303" s="623"/>
      <c r="L303" s="623"/>
      <c r="M303" s="186">
        <v>21.9</v>
      </c>
      <c r="N303" s="189">
        <v>38.025499732653316</v>
      </c>
    </row>
    <row r="304" spans="1:14">
      <c r="A304" s="180">
        <v>303</v>
      </c>
      <c r="B304" s="184">
        <v>6</v>
      </c>
      <c r="C304" s="184" t="s">
        <v>913</v>
      </c>
      <c r="D304" s="185">
        <v>9</v>
      </c>
      <c r="E304" s="622"/>
      <c r="F304" s="622"/>
      <c r="G304" s="185" t="s">
        <v>918</v>
      </c>
      <c r="H304" s="185" t="s">
        <v>855</v>
      </c>
      <c r="I304" s="622"/>
      <c r="J304" s="623"/>
      <c r="K304" s="623"/>
      <c r="L304" s="623"/>
      <c r="M304" s="186">
        <v>21.9</v>
      </c>
      <c r="N304" s="189">
        <v>38.025499732653316</v>
      </c>
    </row>
    <row r="305" spans="1:14">
      <c r="A305" s="180">
        <v>304</v>
      </c>
      <c r="B305" s="184">
        <v>6</v>
      </c>
      <c r="C305" s="184" t="s">
        <v>913</v>
      </c>
      <c r="D305" s="185">
        <v>9</v>
      </c>
      <c r="E305" s="622"/>
      <c r="F305" s="622"/>
      <c r="G305" s="185" t="s">
        <v>919</v>
      </c>
      <c r="H305" s="185" t="s">
        <v>855</v>
      </c>
      <c r="I305" s="622"/>
      <c r="J305" s="623"/>
      <c r="K305" s="623"/>
      <c r="L305" s="623"/>
      <c r="M305" s="186">
        <v>26.56</v>
      </c>
      <c r="N305" s="189">
        <v>46.116770452021555</v>
      </c>
    </row>
    <row r="306" spans="1:14">
      <c r="A306" s="180">
        <v>305</v>
      </c>
      <c r="B306" s="184">
        <v>6</v>
      </c>
      <c r="C306" s="184" t="s">
        <v>913</v>
      </c>
      <c r="D306" s="185">
        <v>9</v>
      </c>
      <c r="E306" s="622">
        <v>906</v>
      </c>
      <c r="F306" s="622" t="s">
        <v>919</v>
      </c>
      <c r="G306" s="185" t="s">
        <v>915</v>
      </c>
      <c r="H306" s="185" t="s">
        <v>923</v>
      </c>
      <c r="I306" s="622" t="s">
        <v>925</v>
      </c>
      <c r="J306" s="623">
        <v>80.790000000000006</v>
      </c>
      <c r="K306" s="623">
        <v>102.01328175484653</v>
      </c>
      <c r="L306" s="623">
        <v>169.10328175484653</v>
      </c>
      <c r="M306" s="186">
        <v>23.72</v>
      </c>
      <c r="N306" s="189">
        <v>41.185609756097563</v>
      </c>
    </row>
    <row r="307" spans="1:14">
      <c r="A307" s="180">
        <v>306</v>
      </c>
      <c r="B307" s="184">
        <v>6</v>
      </c>
      <c r="C307" s="184" t="s">
        <v>913</v>
      </c>
      <c r="D307" s="185">
        <v>9</v>
      </c>
      <c r="E307" s="622"/>
      <c r="F307" s="622"/>
      <c r="G307" s="185" t="s">
        <v>917</v>
      </c>
      <c r="H307" s="185" t="s">
        <v>923</v>
      </c>
      <c r="I307" s="622"/>
      <c r="J307" s="623"/>
      <c r="K307" s="623"/>
      <c r="L307" s="623"/>
      <c r="M307" s="186">
        <v>25.32</v>
      </c>
      <c r="N307" s="189">
        <v>43.96372845802658</v>
      </c>
    </row>
    <row r="308" spans="1:14">
      <c r="A308" s="180">
        <v>307</v>
      </c>
      <c r="B308" s="184">
        <v>6</v>
      </c>
      <c r="C308" s="184" t="s">
        <v>913</v>
      </c>
      <c r="D308" s="185">
        <v>9</v>
      </c>
      <c r="E308" s="622"/>
      <c r="F308" s="622"/>
      <c r="G308" s="185" t="s">
        <v>918</v>
      </c>
      <c r="H308" s="185" t="s">
        <v>923</v>
      </c>
      <c r="I308" s="622"/>
      <c r="J308" s="623"/>
      <c r="K308" s="623"/>
      <c r="L308" s="623"/>
      <c r="M308" s="186">
        <v>25.32</v>
      </c>
      <c r="N308" s="189">
        <v>43.96372845802658</v>
      </c>
    </row>
    <row r="309" spans="1:14">
      <c r="A309" s="180">
        <v>308</v>
      </c>
      <c r="B309" s="184">
        <v>6</v>
      </c>
      <c r="C309" s="184" t="s">
        <v>913</v>
      </c>
      <c r="D309" s="185">
        <v>9</v>
      </c>
      <c r="E309" s="622"/>
      <c r="F309" s="622"/>
      <c r="G309" s="185" t="s">
        <v>919</v>
      </c>
      <c r="H309" s="185" t="s">
        <v>923</v>
      </c>
      <c r="I309" s="622"/>
      <c r="J309" s="623"/>
      <c r="K309" s="623"/>
      <c r="L309" s="623"/>
      <c r="M309" s="186">
        <v>23.72</v>
      </c>
      <c r="N309" s="189">
        <v>41.185609756097563</v>
      </c>
    </row>
    <row r="310" spans="1:14">
      <c r="A310" s="180">
        <v>309</v>
      </c>
      <c r="B310" s="184">
        <v>6</v>
      </c>
      <c r="C310" s="184" t="s">
        <v>913</v>
      </c>
      <c r="D310" s="185">
        <v>9</v>
      </c>
      <c r="E310" s="622">
        <v>907</v>
      </c>
      <c r="F310" s="622" t="s">
        <v>917</v>
      </c>
      <c r="G310" s="185" t="s">
        <v>915</v>
      </c>
      <c r="H310" s="185" t="s">
        <v>855</v>
      </c>
      <c r="I310" s="622" t="s">
        <v>916</v>
      </c>
      <c r="J310" s="623">
        <v>114.59</v>
      </c>
      <c r="K310" s="623">
        <v>144.69243664176091</v>
      </c>
      <c r="L310" s="623">
        <v>247.34243664176091</v>
      </c>
      <c r="M310" s="186">
        <v>27</v>
      </c>
      <c r="N310" s="189">
        <v>46.880753095052036</v>
      </c>
    </row>
    <row r="311" spans="1:14">
      <c r="A311" s="180">
        <v>310</v>
      </c>
      <c r="B311" s="184">
        <v>6</v>
      </c>
      <c r="C311" s="184" t="s">
        <v>913</v>
      </c>
      <c r="D311" s="185">
        <v>9</v>
      </c>
      <c r="E311" s="622"/>
      <c r="F311" s="622"/>
      <c r="G311" s="185" t="s">
        <v>917</v>
      </c>
      <c r="H311" s="185" t="s">
        <v>855</v>
      </c>
      <c r="I311" s="622"/>
      <c r="J311" s="623"/>
      <c r="K311" s="623"/>
      <c r="L311" s="623"/>
      <c r="M311" s="186">
        <v>21.98</v>
      </c>
      <c r="N311" s="189">
        <v>38.164405667749769</v>
      </c>
    </row>
    <row r="312" spans="1:14">
      <c r="A312" s="180">
        <v>311</v>
      </c>
      <c r="B312" s="184">
        <v>6</v>
      </c>
      <c r="C312" s="184" t="s">
        <v>913</v>
      </c>
      <c r="D312" s="185">
        <v>9</v>
      </c>
      <c r="E312" s="622"/>
      <c r="F312" s="622"/>
      <c r="G312" s="185" t="s">
        <v>918</v>
      </c>
      <c r="H312" s="185" t="s">
        <v>855</v>
      </c>
      <c r="I312" s="622"/>
      <c r="J312" s="623"/>
      <c r="K312" s="623"/>
      <c r="L312" s="623"/>
      <c r="M312" s="186">
        <v>24.08</v>
      </c>
      <c r="N312" s="189">
        <v>41.810686464031591</v>
      </c>
    </row>
    <row r="313" spans="1:14">
      <c r="A313" s="180">
        <v>312</v>
      </c>
      <c r="B313" s="184">
        <v>6</v>
      </c>
      <c r="C313" s="184" t="s">
        <v>913</v>
      </c>
      <c r="D313" s="185">
        <v>9</v>
      </c>
      <c r="E313" s="622"/>
      <c r="F313" s="622"/>
      <c r="G313" s="185" t="s">
        <v>919</v>
      </c>
      <c r="H313" s="185" t="s">
        <v>855</v>
      </c>
      <c r="I313" s="622"/>
      <c r="J313" s="623"/>
      <c r="K313" s="623"/>
      <c r="L313" s="623"/>
      <c r="M313" s="186">
        <v>24.08</v>
      </c>
      <c r="N313" s="189">
        <v>41.810686464031591</v>
      </c>
    </row>
    <row r="314" spans="1:14">
      <c r="A314" s="180">
        <v>313</v>
      </c>
      <c r="B314" s="184">
        <v>6</v>
      </c>
      <c r="C314" s="184" t="s">
        <v>913</v>
      </c>
      <c r="D314" s="185">
        <v>9</v>
      </c>
      <c r="E314" s="622"/>
      <c r="F314" s="622"/>
      <c r="G314" s="185" t="s">
        <v>920</v>
      </c>
      <c r="H314" s="185" t="s">
        <v>855</v>
      </c>
      <c r="I314" s="622"/>
      <c r="J314" s="623"/>
      <c r="K314" s="623"/>
      <c r="L314" s="623"/>
      <c r="M314" s="186">
        <v>21.98</v>
      </c>
      <c r="N314" s="189">
        <v>38.164405667749769</v>
      </c>
    </row>
    <row r="315" spans="1:14">
      <c r="A315" s="180">
        <v>314</v>
      </c>
      <c r="B315" s="184">
        <v>6</v>
      </c>
      <c r="C315" s="184" t="s">
        <v>913</v>
      </c>
      <c r="D315" s="185">
        <v>9</v>
      </c>
      <c r="E315" s="622"/>
      <c r="F315" s="622"/>
      <c r="G315" s="185" t="s">
        <v>921</v>
      </c>
      <c r="H315" s="185" t="s">
        <v>855</v>
      </c>
      <c r="I315" s="622"/>
      <c r="J315" s="623"/>
      <c r="K315" s="623"/>
      <c r="L315" s="623"/>
      <c r="M315" s="186">
        <v>27</v>
      </c>
      <c r="N315" s="189">
        <v>46.880753095052036</v>
      </c>
    </row>
    <row r="316" spans="1:14">
      <c r="A316" s="180">
        <v>315</v>
      </c>
      <c r="B316" s="184">
        <v>6</v>
      </c>
      <c r="C316" s="184" t="s">
        <v>913</v>
      </c>
      <c r="D316" s="185">
        <v>9</v>
      </c>
      <c r="E316" s="622">
        <v>908</v>
      </c>
      <c r="F316" s="622" t="s">
        <v>918</v>
      </c>
      <c r="G316" s="185" t="s">
        <v>915</v>
      </c>
      <c r="H316" s="185" t="s">
        <v>923</v>
      </c>
      <c r="I316" s="622" t="s">
        <v>916</v>
      </c>
      <c r="J316" s="623">
        <v>114.96</v>
      </c>
      <c r="K316" s="623">
        <v>145.1596344911147</v>
      </c>
      <c r="L316" s="623">
        <v>249.57963449111469</v>
      </c>
      <c r="M316" s="186">
        <v>25.62</v>
      </c>
      <c r="N316" s="189">
        <v>44.48462571463827</v>
      </c>
    </row>
    <row r="317" spans="1:14">
      <c r="A317" s="180">
        <v>316</v>
      </c>
      <c r="B317" s="184">
        <v>6</v>
      </c>
      <c r="C317" s="184" t="s">
        <v>913</v>
      </c>
      <c r="D317" s="185">
        <v>9</v>
      </c>
      <c r="E317" s="622"/>
      <c r="F317" s="622"/>
      <c r="G317" s="185" t="s">
        <v>917</v>
      </c>
      <c r="H317" s="185" t="s">
        <v>923</v>
      </c>
      <c r="I317" s="622"/>
      <c r="J317" s="623"/>
      <c r="K317" s="623"/>
      <c r="L317" s="623"/>
      <c r="M317" s="186">
        <v>23.49</v>
      </c>
      <c r="N317" s="189">
        <v>40.786255192695265</v>
      </c>
    </row>
    <row r="318" spans="1:14">
      <c r="A318" s="180">
        <v>317</v>
      </c>
      <c r="B318" s="184">
        <v>6</v>
      </c>
      <c r="C318" s="184" t="s">
        <v>913</v>
      </c>
      <c r="D318" s="185">
        <v>9</v>
      </c>
      <c r="E318" s="622"/>
      <c r="F318" s="622"/>
      <c r="G318" s="185" t="s">
        <v>918</v>
      </c>
      <c r="H318" s="185" t="s">
        <v>923</v>
      </c>
      <c r="I318" s="622"/>
      <c r="J318" s="623"/>
      <c r="K318" s="623"/>
      <c r="L318" s="623"/>
      <c r="M318" s="186">
        <v>23.46</v>
      </c>
      <c r="N318" s="189">
        <v>40.734165467034103</v>
      </c>
    </row>
    <row r="319" spans="1:14">
      <c r="A319" s="180">
        <v>318</v>
      </c>
      <c r="B319" s="184">
        <v>6</v>
      </c>
      <c r="C319" s="184" t="s">
        <v>913</v>
      </c>
      <c r="D319" s="185">
        <v>9</v>
      </c>
      <c r="E319" s="622"/>
      <c r="F319" s="622"/>
      <c r="G319" s="185" t="s">
        <v>919</v>
      </c>
      <c r="H319" s="185" t="s">
        <v>923</v>
      </c>
      <c r="I319" s="622"/>
      <c r="J319" s="623"/>
      <c r="K319" s="623"/>
      <c r="L319" s="623"/>
      <c r="M319" s="186">
        <v>23.46</v>
      </c>
      <c r="N319" s="189">
        <v>40.734165467034103</v>
      </c>
    </row>
    <row r="320" spans="1:14">
      <c r="A320" s="180">
        <v>319</v>
      </c>
      <c r="B320" s="184">
        <v>6</v>
      </c>
      <c r="C320" s="184" t="s">
        <v>913</v>
      </c>
      <c r="D320" s="185">
        <v>9</v>
      </c>
      <c r="E320" s="622"/>
      <c r="F320" s="622"/>
      <c r="G320" s="185" t="s">
        <v>920</v>
      </c>
      <c r="H320" s="185" t="s">
        <v>923</v>
      </c>
      <c r="I320" s="622"/>
      <c r="J320" s="623"/>
      <c r="K320" s="623"/>
      <c r="L320" s="623"/>
      <c r="M320" s="186">
        <v>23.49</v>
      </c>
      <c r="N320" s="189">
        <v>40.786255192695265</v>
      </c>
    </row>
    <row r="321" spans="1:14">
      <c r="A321" s="180">
        <v>320</v>
      </c>
      <c r="B321" s="184">
        <v>6</v>
      </c>
      <c r="C321" s="184" t="s">
        <v>913</v>
      </c>
      <c r="D321" s="185">
        <v>9</v>
      </c>
      <c r="E321" s="622"/>
      <c r="F321" s="622"/>
      <c r="G321" s="185" t="s">
        <v>921</v>
      </c>
      <c r="H321" s="185" t="s">
        <v>923</v>
      </c>
      <c r="I321" s="622"/>
      <c r="J321" s="623"/>
      <c r="K321" s="623"/>
      <c r="L321" s="623"/>
      <c r="M321" s="186">
        <v>25.62</v>
      </c>
      <c r="N321" s="189">
        <v>44.48462571463827</v>
      </c>
    </row>
    <row r="322" spans="1:14">
      <c r="A322" s="180">
        <v>321</v>
      </c>
      <c r="B322" s="184">
        <v>6</v>
      </c>
      <c r="C322" s="184" t="s">
        <v>913</v>
      </c>
      <c r="D322" s="185">
        <v>10</v>
      </c>
      <c r="E322" s="622">
        <v>1001</v>
      </c>
      <c r="F322" s="622" t="s">
        <v>914</v>
      </c>
      <c r="G322" s="185" t="s">
        <v>915</v>
      </c>
      <c r="H322" s="185" t="s">
        <v>855</v>
      </c>
      <c r="I322" s="622" t="s">
        <v>916</v>
      </c>
      <c r="J322" s="623">
        <v>114.55</v>
      </c>
      <c r="K322" s="623">
        <v>144.64084987123164</v>
      </c>
      <c r="L322" s="623">
        <v>247.29084987123201</v>
      </c>
      <c r="M322" s="186">
        <v>24.08</v>
      </c>
      <c r="N322" s="187">
        <v>41.810686464031591</v>
      </c>
    </row>
    <row r="323" spans="1:14">
      <c r="A323" s="180">
        <v>322</v>
      </c>
      <c r="B323" s="184">
        <v>6</v>
      </c>
      <c r="C323" s="184" t="s">
        <v>913</v>
      </c>
      <c r="D323" s="185">
        <v>10</v>
      </c>
      <c r="E323" s="622"/>
      <c r="F323" s="622"/>
      <c r="G323" s="185" t="s">
        <v>917</v>
      </c>
      <c r="H323" s="185" t="s">
        <v>855</v>
      </c>
      <c r="I323" s="622"/>
      <c r="J323" s="623"/>
      <c r="K323" s="623"/>
      <c r="L323" s="623"/>
      <c r="M323" s="186">
        <v>21.98</v>
      </c>
      <c r="N323" s="189">
        <v>38.164405667749769</v>
      </c>
    </row>
    <row r="324" spans="1:14">
      <c r="A324" s="180">
        <v>323</v>
      </c>
      <c r="B324" s="184">
        <v>6</v>
      </c>
      <c r="C324" s="184" t="s">
        <v>913</v>
      </c>
      <c r="D324" s="185">
        <v>10</v>
      </c>
      <c r="E324" s="622"/>
      <c r="F324" s="622"/>
      <c r="G324" s="185" t="s">
        <v>918</v>
      </c>
      <c r="H324" s="185" t="s">
        <v>855</v>
      </c>
      <c r="I324" s="622"/>
      <c r="J324" s="623"/>
      <c r="K324" s="623"/>
      <c r="L324" s="623"/>
      <c r="M324" s="186">
        <v>27</v>
      </c>
      <c r="N324" s="189">
        <v>46.880753095052036</v>
      </c>
    </row>
    <row r="325" spans="1:14">
      <c r="A325" s="180">
        <v>324</v>
      </c>
      <c r="B325" s="184">
        <v>6</v>
      </c>
      <c r="C325" s="184" t="s">
        <v>913</v>
      </c>
      <c r="D325" s="185">
        <v>10</v>
      </c>
      <c r="E325" s="622"/>
      <c r="F325" s="622"/>
      <c r="G325" s="185" t="s">
        <v>919</v>
      </c>
      <c r="H325" s="185" t="s">
        <v>855</v>
      </c>
      <c r="I325" s="622"/>
      <c r="J325" s="623"/>
      <c r="K325" s="623"/>
      <c r="L325" s="623"/>
      <c r="M325" s="186">
        <v>27</v>
      </c>
      <c r="N325" s="189">
        <v>46.880753095052036</v>
      </c>
    </row>
    <row r="326" spans="1:14">
      <c r="A326" s="180">
        <v>325</v>
      </c>
      <c r="B326" s="184">
        <v>6</v>
      </c>
      <c r="C326" s="184" t="s">
        <v>913</v>
      </c>
      <c r="D326" s="185">
        <v>10</v>
      </c>
      <c r="E326" s="622"/>
      <c r="F326" s="622"/>
      <c r="G326" s="185" t="s">
        <v>920</v>
      </c>
      <c r="H326" s="185" t="s">
        <v>855</v>
      </c>
      <c r="I326" s="622"/>
      <c r="J326" s="623"/>
      <c r="K326" s="623"/>
      <c r="L326" s="623"/>
      <c r="M326" s="186">
        <v>21.98</v>
      </c>
      <c r="N326" s="189">
        <v>38.164405667749769</v>
      </c>
    </row>
    <row r="327" spans="1:14">
      <c r="A327" s="180">
        <v>326</v>
      </c>
      <c r="B327" s="184">
        <v>6</v>
      </c>
      <c r="C327" s="184" t="s">
        <v>913</v>
      </c>
      <c r="D327" s="185">
        <v>10</v>
      </c>
      <c r="E327" s="622"/>
      <c r="F327" s="622"/>
      <c r="G327" s="185" t="s">
        <v>921</v>
      </c>
      <c r="H327" s="185" t="s">
        <v>855</v>
      </c>
      <c r="I327" s="622"/>
      <c r="J327" s="623"/>
      <c r="K327" s="623"/>
      <c r="L327" s="623"/>
      <c r="M327" s="186">
        <v>24.08</v>
      </c>
      <c r="N327" s="189">
        <v>41.810686464031591</v>
      </c>
    </row>
    <row r="328" spans="1:14">
      <c r="A328" s="180">
        <v>327</v>
      </c>
      <c r="B328" s="184">
        <v>6</v>
      </c>
      <c r="C328" s="184" t="s">
        <v>913</v>
      </c>
      <c r="D328" s="185">
        <v>10</v>
      </c>
      <c r="E328" s="622">
        <v>1002</v>
      </c>
      <c r="F328" s="622" t="s">
        <v>922</v>
      </c>
      <c r="G328" s="185" t="s">
        <v>915</v>
      </c>
      <c r="H328" s="185" t="s">
        <v>923</v>
      </c>
      <c r="I328" s="622" t="s">
        <v>916</v>
      </c>
      <c r="J328" s="623">
        <v>114.9</v>
      </c>
      <c r="K328" s="623">
        <v>145.08279048628995</v>
      </c>
      <c r="L328" s="623">
        <v>249.50279048628994</v>
      </c>
      <c r="M328" s="186">
        <v>23.46</v>
      </c>
      <c r="N328" s="189">
        <v>40.734165467034103</v>
      </c>
    </row>
    <row r="329" spans="1:14">
      <c r="A329" s="180">
        <v>328</v>
      </c>
      <c r="B329" s="184">
        <v>6</v>
      </c>
      <c r="C329" s="184" t="s">
        <v>913</v>
      </c>
      <c r="D329" s="185">
        <v>10</v>
      </c>
      <c r="E329" s="622"/>
      <c r="F329" s="622"/>
      <c r="G329" s="185" t="s">
        <v>917</v>
      </c>
      <c r="H329" s="185" t="s">
        <v>923</v>
      </c>
      <c r="I329" s="622"/>
      <c r="J329" s="623"/>
      <c r="K329" s="623"/>
      <c r="L329" s="623"/>
      <c r="M329" s="186">
        <v>23.49</v>
      </c>
      <c r="N329" s="189">
        <v>40.786255192695265</v>
      </c>
    </row>
    <row r="330" spans="1:14">
      <c r="A330" s="180">
        <v>329</v>
      </c>
      <c r="B330" s="184">
        <v>6</v>
      </c>
      <c r="C330" s="184" t="s">
        <v>913</v>
      </c>
      <c r="D330" s="185">
        <v>10</v>
      </c>
      <c r="E330" s="622"/>
      <c r="F330" s="622"/>
      <c r="G330" s="185" t="s">
        <v>918</v>
      </c>
      <c r="H330" s="185" t="s">
        <v>923</v>
      </c>
      <c r="I330" s="622"/>
      <c r="J330" s="623"/>
      <c r="K330" s="623"/>
      <c r="L330" s="623"/>
      <c r="M330" s="186">
        <v>25.62</v>
      </c>
      <c r="N330" s="189">
        <v>44.48462571463827</v>
      </c>
    </row>
    <row r="331" spans="1:14">
      <c r="A331" s="180">
        <v>330</v>
      </c>
      <c r="B331" s="184">
        <v>6</v>
      </c>
      <c r="C331" s="184" t="s">
        <v>913</v>
      </c>
      <c r="D331" s="185">
        <v>10</v>
      </c>
      <c r="E331" s="622"/>
      <c r="F331" s="622"/>
      <c r="G331" s="185" t="s">
        <v>919</v>
      </c>
      <c r="H331" s="185" t="s">
        <v>923</v>
      </c>
      <c r="I331" s="622"/>
      <c r="J331" s="623"/>
      <c r="K331" s="623"/>
      <c r="L331" s="623"/>
      <c r="M331" s="186">
        <v>25.62</v>
      </c>
      <c r="N331" s="189">
        <v>44.48462571463827</v>
      </c>
    </row>
    <row r="332" spans="1:14">
      <c r="A332" s="180">
        <v>331</v>
      </c>
      <c r="B332" s="184">
        <v>6</v>
      </c>
      <c r="C332" s="184" t="s">
        <v>913</v>
      </c>
      <c r="D332" s="185">
        <v>10</v>
      </c>
      <c r="E332" s="622"/>
      <c r="F332" s="622"/>
      <c r="G332" s="185" t="s">
        <v>920</v>
      </c>
      <c r="H332" s="185" t="s">
        <v>923</v>
      </c>
      <c r="I332" s="622"/>
      <c r="J332" s="623"/>
      <c r="K332" s="623"/>
      <c r="L332" s="623"/>
      <c r="M332" s="186">
        <v>23.49</v>
      </c>
      <c r="N332" s="189">
        <v>40.786255192695265</v>
      </c>
    </row>
    <row r="333" spans="1:14">
      <c r="A333" s="180">
        <v>332</v>
      </c>
      <c r="B333" s="184">
        <v>6</v>
      </c>
      <c r="C333" s="184" t="s">
        <v>913</v>
      </c>
      <c r="D333" s="185">
        <v>10</v>
      </c>
      <c r="E333" s="622"/>
      <c r="F333" s="622"/>
      <c r="G333" s="185" t="s">
        <v>921</v>
      </c>
      <c r="H333" s="185" t="s">
        <v>923</v>
      </c>
      <c r="I333" s="622"/>
      <c r="J333" s="623"/>
      <c r="K333" s="623"/>
      <c r="L333" s="623"/>
      <c r="M333" s="186">
        <v>23.46</v>
      </c>
      <c r="N333" s="189">
        <v>40.734165467034103</v>
      </c>
    </row>
    <row r="334" spans="1:14">
      <c r="A334" s="180">
        <v>333</v>
      </c>
      <c r="B334" s="184">
        <v>6</v>
      </c>
      <c r="C334" s="184" t="s">
        <v>913</v>
      </c>
      <c r="D334" s="185">
        <v>10</v>
      </c>
      <c r="E334" s="622">
        <v>1003</v>
      </c>
      <c r="F334" s="622" t="s">
        <v>924</v>
      </c>
      <c r="G334" s="185" t="s">
        <v>915</v>
      </c>
      <c r="H334" s="185" t="s">
        <v>855</v>
      </c>
      <c r="I334" s="622" t="s">
        <v>925</v>
      </c>
      <c r="J334" s="623">
        <v>85.82</v>
      </c>
      <c r="K334" s="623">
        <v>108.36383881230115</v>
      </c>
      <c r="L334" s="623">
        <v>178.34383881230116</v>
      </c>
      <c r="M334" s="186">
        <v>21.9</v>
      </c>
      <c r="N334" s="190">
        <v>38.025499732653316</v>
      </c>
    </row>
    <row r="335" spans="1:14">
      <c r="A335" s="180">
        <v>334</v>
      </c>
      <c r="B335" s="184">
        <v>6</v>
      </c>
      <c r="C335" s="184" t="s">
        <v>913</v>
      </c>
      <c r="D335" s="185">
        <v>10</v>
      </c>
      <c r="E335" s="622"/>
      <c r="F335" s="622"/>
      <c r="G335" s="185" t="s">
        <v>917</v>
      </c>
      <c r="H335" s="185" t="s">
        <v>855</v>
      </c>
      <c r="I335" s="622"/>
      <c r="J335" s="623"/>
      <c r="K335" s="623"/>
      <c r="L335" s="623"/>
      <c r="M335" s="186">
        <v>26.56</v>
      </c>
      <c r="N335" s="190">
        <v>46.116770452021555</v>
      </c>
    </row>
    <row r="336" spans="1:14">
      <c r="A336" s="180">
        <v>335</v>
      </c>
      <c r="B336" s="184">
        <v>6</v>
      </c>
      <c r="C336" s="184" t="s">
        <v>913</v>
      </c>
      <c r="D336" s="185">
        <v>10</v>
      </c>
      <c r="E336" s="622"/>
      <c r="F336" s="622"/>
      <c r="G336" s="185" t="s">
        <v>918</v>
      </c>
      <c r="H336" s="185" t="s">
        <v>855</v>
      </c>
      <c r="I336" s="622"/>
      <c r="J336" s="623"/>
      <c r="K336" s="623"/>
      <c r="L336" s="623"/>
      <c r="M336" s="186">
        <v>26.56</v>
      </c>
      <c r="N336" s="189">
        <v>46.116770452021555</v>
      </c>
    </row>
    <row r="337" spans="1:14">
      <c r="A337" s="180">
        <v>336</v>
      </c>
      <c r="B337" s="184">
        <v>6</v>
      </c>
      <c r="C337" s="184" t="s">
        <v>913</v>
      </c>
      <c r="D337" s="185">
        <v>10</v>
      </c>
      <c r="E337" s="622"/>
      <c r="F337" s="622"/>
      <c r="G337" s="185" t="s">
        <v>919</v>
      </c>
      <c r="H337" s="185" t="s">
        <v>855</v>
      </c>
      <c r="I337" s="622"/>
      <c r="J337" s="623"/>
      <c r="K337" s="623"/>
      <c r="L337" s="623"/>
      <c r="M337" s="186">
        <v>21.9</v>
      </c>
      <c r="N337" s="189">
        <v>38.025499732653316</v>
      </c>
    </row>
    <row r="338" spans="1:14">
      <c r="A338" s="180">
        <v>337</v>
      </c>
      <c r="B338" s="184">
        <v>6</v>
      </c>
      <c r="C338" s="184" t="s">
        <v>913</v>
      </c>
      <c r="D338" s="185">
        <v>10</v>
      </c>
      <c r="E338" s="622">
        <v>1004</v>
      </c>
      <c r="F338" s="622" t="s">
        <v>926</v>
      </c>
      <c r="G338" s="185" t="s">
        <v>915</v>
      </c>
      <c r="H338" s="185" t="s">
        <v>923</v>
      </c>
      <c r="I338" s="622" t="s">
        <v>925</v>
      </c>
      <c r="J338" s="623">
        <v>80.790000000000006</v>
      </c>
      <c r="K338" s="623">
        <v>102.01252083017725</v>
      </c>
      <c r="L338" s="623">
        <v>169.10252083017724</v>
      </c>
      <c r="M338" s="186">
        <v>25.32</v>
      </c>
      <c r="N338" s="189">
        <v>43.96372845802658</v>
      </c>
    </row>
    <row r="339" spans="1:14">
      <c r="A339" s="180">
        <v>338</v>
      </c>
      <c r="B339" s="184">
        <v>6</v>
      </c>
      <c r="C339" s="184" t="s">
        <v>913</v>
      </c>
      <c r="D339" s="185">
        <v>10</v>
      </c>
      <c r="E339" s="622"/>
      <c r="F339" s="622"/>
      <c r="G339" s="185" t="s">
        <v>917</v>
      </c>
      <c r="H339" s="185" t="s">
        <v>923</v>
      </c>
      <c r="I339" s="622"/>
      <c r="J339" s="623"/>
      <c r="K339" s="623"/>
      <c r="L339" s="623"/>
      <c r="M339" s="186">
        <v>23.72</v>
      </c>
      <c r="N339" s="189">
        <v>41.185609756097563</v>
      </c>
    </row>
    <row r="340" spans="1:14">
      <c r="A340" s="180">
        <v>339</v>
      </c>
      <c r="B340" s="184">
        <v>6</v>
      </c>
      <c r="C340" s="184" t="s">
        <v>913</v>
      </c>
      <c r="D340" s="185">
        <v>10</v>
      </c>
      <c r="E340" s="622"/>
      <c r="F340" s="622"/>
      <c r="G340" s="185" t="s">
        <v>918</v>
      </c>
      <c r="H340" s="185" t="s">
        <v>923</v>
      </c>
      <c r="I340" s="622"/>
      <c r="J340" s="623"/>
      <c r="K340" s="623"/>
      <c r="L340" s="623"/>
      <c r="M340" s="186">
        <v>23.72</v>
      </c>
      <c r="N340" s="189">
        <v>41.185609756097563</v>
      </c>
    </row>
    <row r="341" spans="1:14">
      <c r="A341" s="180">
        <v>340</v>
      </c>
      <c r="B341" s="184">
        <v>6</v>
      </c>
      <c r="C341" s="184" t="s">
        <v>913</v>
      </c>
      <c r="D341" s="185">
        <v>10</v>
      </c>
      <c r="E341" s="622"/>
      <c r="F341" s="622"/>
      <c r="G341" s="185" t="s">
        <v>919</v>
      </c>
      <c r="H341" s="185" t="s">
        <v>923</v>
      </c>
      <c r="I341" s="622"/>
      <c r="J341" s="623"/>
      <c r="K341" s="623"/>
      <c r="L341" s="623"/>
      <c r="M341" s="186">
        <v>25.32</v>
      </c>
      <c r="N341" s="189">
        <v>43.96372845802658</v>
      </c>
    </row>
    <row r="342" spans="1:14">
      <c r="A342" s="180">
        <v>341</v>
      </c>
      <c r="B342" s="184">
        <v>6</v>
      </c>
      <c r="C342" s="184" t="s">
        <v>913</v>
      </c>
      <c r="D342" s="185">
        <v>10</v>
      </c>
      <c r="E342" s="622">
        <v>1005</v>
      </c>
      <c r="F342" s="622" t="s">
        <v>915</v>
      </c>
      <c r="G342" s="185" t="s">
        <v>915</v>
      </c>
      <c r="H342" s="185" t="s">
        <v>855</v>
      </c>
      <c r="I342" s="622" t="s">
        <v>925</v>
      </c>
      <c r="J342" s="623">
        <v>85.82</v>
      </c>
      <c r="K342" s="623">
        <v>108.36464711227785</v>
      </c>
      <c r="L342" s="623">
        <v>178.34464711227787</v>
      </c>
      <c r="M342" s="186">
        <v>26.56</v>
      </c>
      <c r="N342" s="189">
        <v>46.116770452021555</v>
      </c>
    </row>
    <row r="343" spans="1:14">
      <c r="A343" s="180">
        <v>342</v>
      </c>
      <c r="B343" s="184">
        <v>6</v>
      </c>
      <c r="C343" s="184" t="s">
        <v>913</v>
      </c>
      <c r="D343" s="185">
        <v>10</v>
      </c>
      <c r="E343" s="622"/>
      <c r="F343" s="622"/>
      <c r="G343" s="185" t="s">
        <v>917</v>
      </c>
      <c r="H343" s="185" t="s">
        <v>855</v>
      </c>
      <c r="I343" s="622"/>
      <c r="J343" s="623"/>
      <c r="K343" s="623"/>
      <c r="L343" s="623"/>
      <c r="M343" s="186">
        <v>21.9</v>
      </c>
      <c r="N343" s="189">
        <v>38.025499732653316</v>
      </c>
    </row>
    <row r="344" spans="1:14">
      <c r="A344" s="180">
        <v>343</v>
      </c>
      <c r="B344" s="184">
        <v>6</v>
      </c>
      <c r="C344" s="184" t="s">
        <v>913</v>
      </c>
      <c r="D344" s="185">
        <v>10</v>
      </c>
      <c r="E344" s="622"/>
      <c r="F344" s="622"/>
      <c r="G344" s="185" t="s">
        <v>918</v>
      </c>
      <c r="H344" s="185" t="s">
        <v>855</v>
      </c>
      <c r="I344" s="622"/>
      <c r="J344" s="623"/>
      <c r="K344" s="623"/>
      <c r="L344" s="623"/>
      <c r="M344" s="186">
        <v>21.9</v>
      </c>
      <c r="N344" s="189">
        <v>38.025499732653316</v>
      </c>
    </row>
    <row r="345" spans="1:14">
      <c r="A345" s="180">
        <v>344</v>
      </c>
      <c r="B345" s="184">
        <v>6</v>
      </c>
      <c r="C345" s="184" t="s">
        <v>913</v>
      </c>
      <c r="D345" s="185">
        <v>10</v>
      </c>
      <c r="E345" s="622"/>
      <c r="F345" s="622"/>
      <c r="G345" s="185" t="s">
        <v>919</v>
      </c>
      <c r="H345" s="185" t="s">
        <v>855</v>
      </c>
      <c r="I345" s="622"/>
      <c r="J345" s="623"/>
      <c r="K345" s="623"/>
      <c r="L345" s="623"/>
      <c r="M345" s="186">
        <v>26.56</v>
      </c>
      <c r="N345" s="189">
        <v>46.116770452021555</v>
      </c>
    </row>
    <row r="346" spans="1:14">
      <c r="A346" s="180">
        <v>345</v>
      </c>
      <c r="B346" s="184">
        <v>6</v>
      </c>
      <c r="C346" s="184" t="s">
        <v>913</v>
      </c>
      <c r="D346" s="185">
        <v>10</v>
      </c>
      <c r="E346" s="622">
        <v>1006</v>
      </c>
      <c r="F346" s="622" t="s">
        <v>919</v>
      </c>
      <c r="G346" s="185" t="s">
        <v>915</v>
      </c>
      <c r="H346" s="185" t="s">
        <v>923</v>
      </c>
      <c r="I346" s="622" t="s">
        <v>925</v>
      </c>
      <c r="J346" s="623">
        <v>80.790000000000006</v>
      </c>
      <c r="K346" s="623">
        <v>102.01328175484653</v>
      </c>
      <c r="L346" s="623">
        <v>169.10328175484653</v>
      </c>
      <c r="M346" s="186">
        <v>23.72</v>
      </c>
      <c r="N346" s="189">
        <v>41.185609756097563</v>
      </c>
    </row>
    <row r="347" spans="1:14">
      <c r="A347" s="180">
        <v>346</v>
      </c>
      <c r="B347" s="184">
        <v>6</v>
      </c>
      <c r="C347" s="184" t="s">
        <v>913</v>
      </c>
      <c r="D347" s="185">
        <v>10</v>
      </c>
      <c r="E347" s="622"/>
      <c r="F347" s="622"/>
      <c r="G347" s="185" t="s">
        <v>917</v>
      </c>
      <c r="H347" s="185" t="s">
        <v>923</v>
      </c>
      <c r="I347" s="622"/>
      <c r="J347" s="623"/>
      <c r="K347" s="623"/>
      <c r="L347" s="623"/>
      <c r="M347" s="186">
        <v>25.32</v>
      </c>
      <c r="N347" s="189">
        <v>43.96372845802658</v>
      </c>
    </row>
    <row r="348" spans="1:14">
      <c r="A348" s="180">
        <v>347</v>
      </c>
      <c r="B348" s="184">
        <v>6</v>
      </c>
      <c r="C348" s="184" t="s">
        <v>913</v>
      </c>
      <c r="D348" s="185">
        <v>10</v>
      </c>
      <c r="E348" s="622"/>
      <c r="F348" s="622"/>
      <c r="G348" s="185" t="s">
        <v>918</v>
      </c>
      <c r="H348" s="185" t="s">
        <v>923</v>
      </c>
      <c r="I348" s="622"/>
      <c r="J348" s="623"/>
      <c r="K348" s="623"/>
      <c r="L348" s="623"/>
      <c r="M348" s="186">
        <v>25.32</v>
      </c>
      <c r="N348" s="189">
        <v>43.96372845802658</v>
      </c>
    </row>
    <row r="349" spans="1:14">
      <c r="A349" s="180">
        <v>348</v>
      </c>
      <c r="B349" s="184">
        <v>6</v>
      </c>
      <c r="C349" s="184" t="s">
        <v>913</v>
      </c>
      <c r="D349" s="185">
        <v>10</v>
      </c>
      <c r="E349" s="622"/>
      <c r="F349" s="622"/>
      <c r="G349" s="185" t="s">
        <v>919</v>
      </c>
      <c r="H349" s="185" t="s">
        <v>923</v>
      </c>
      <c r="I349" s="622"/>
      <c r="J349" s="623"/>
      <c r="K349" s="623"/>
      <c r="L349" s="623"/>
      <c r="M349" s="186">
        <v>23.72</v>
      </c>
      <c r="N349" s="189">
        <v>41.185609756097563</v>
      </c>
    </row>
    <row r="350" spans="1:14">
      <c r="A350" s="180">
        <v>349</v>
      </c>
      <c r="B350" s="184">
        <v>6</v>
      </c>
      <c r="C350" s="184" t="s">
        <v>913</v>
      </c>
      <c r="D350" s="185">
        <v>10</v>
      </c>
      <c r="E350" s="622">
        <v>1007</v>
      </c>
      <c r="F350" s="622" t="s">
        <v>917</v>
      </c>
      <c r="G350" s="185" t="s">
        <v>915</v>
      </c>
      <c r="H350" s="185" t="s">
        <v>855</v>
      </c>
      <c r="I350" s="622" t="s">
        <v>916</v>
      </c>
      <c r="J350" s="623">
        <v>114.59</v>
      </c>
      <c r="K350" s="623">
        <v>144.69243664176091</v>
      </c>
      <c r="L350" s="623">
        <v>247.34243664176091</v>
      </c>
      <c r="M350" s="186">
        <v>27</v>
      </c>
      <c r="N350" s="189">
        <v>46.880753095052036</v>
      </c>
    </row>
    <row r="351" spans="1:14">
      <c r="A351" s="180">
        <v>350</v>
      </c>
      <c r="B351" s="184">
        <v>6</v>
      </c>
      <c r="C351" s="184" t="s">
        <v>913</v>
      </c>
      <c r="D351" s="185">
        <v>10</v>
      </c>
      <c r="E351" s="622"/>
      <c r="F351" s="622"/>
      <c r="G351" s="185" t="s">
        <v>917</v>
      </c>
      <c r="H351" s="185" t="s">
        <v>855</v>
      </c>
      <c r="I351" s="622"/>
      <c r="J351" s="623"/>
      <c r="K351" s="623"/>
      <c r="L351" s="623"/>
      <c r="M351" s="186">
        <v>21.98</v>
      </c>
      <c r="N351" s="189">
        <v>38.164405667749769</v>
      </c>
    </row>
    <row r="352" spans="1:14">
      <c r="A352" s="180">
        <v>351</v>
      </c>
      <c r="B352" s="184">
        <v>6</v>
      </c>
      <c r="C352" s="184" t="s">
        <v>913</v>
      </c>
      <c r="D352" s="185">
        <v>10</v>
      </c>
      <c r="E352" s="622"/>
      <c r="F352" s="622"/>
      <c r="G352" s="185" t="s">
        <v>918</v>
      </c>
      <c r="H352" s="185" t="s">
        <v>855</v>
      </c>
      <c r="I352" s="622"/>
      <c r="J352" s="623"/>
      <c r="K352" s="623"/>
      <c r="L352" s="623"/>
      <c r="M352" s="186">
        <v>24.08</v>
      </c>
      <c r="N352" s="189">
        <v>41.810686464031591</v>
      </c>
    </row>
    <row r="353" spans="1:14">
      <c r="A353" s="180">
        <v>352</v>
      </c>
      <c r="B353" s="184">
        <v>6</v>
      </c>
      <c r="C353" s="184" t="s">
        <v>913</v>
      </c>
      <c r="D353" s="185">
        <v>10</v>
      </c>
      <c r="E353" s="622"/>
      <c r="F353" s="622"/>
      <c r="G353" s="185" t="s">
        <v>919</v>
      </c>
      <c r="H353" s="185" t="s">
        <v>855</v>
      </c>
      <c r="I353" s="622"/>
      <c r="J353" s="623"/>
      <c r="K353" s="623"/>
      <c r="L353" s="623"/>
      <c r="M353" s="186">
        <v>24.08</v>
      </c>
      <c r="N353" s="189">
        <v>41.810686464031591</v>
      </c>
    </row>
    <row r="354" spans="1:14">
      <c r="A354" s="180">
        <v>353</v>
      </c>
      <c r="B354" s="184">
        <v>6</v>
      </c>
      <c r="C354" s="184" t="s">
        <v>913</v>
      </c>
      <c r="D354" s="185">
        <v>10</v>
      </c>
      <c r="E354" s="622"/>
      <c r="F354" s="622"/>
      <c r="G354" s="185" t="s">
        <v>920</v>
      </c>
      <c r="H354" s="185" t="s">
        <v>855</v>
      </c>
      <c r="I354" s="622"/>
      <c r="J354" s="623"/>
      <c r="K354" s="623"/>
      <c r="L354" s="623"/>
      <c r="M354" s="186">
        <v>21.98</v>
      </c>
      <c r="N354" s="189">
        <v>38.164405667749769</v>
      </c>
    </row>
    <row r="355" spans="1:14">
      <c r="A355" s="180">
        <v>354</v>
      </c>
      <c r="B355" s="184">
        <v>6</v>
      </c>
      <c r="C355" s="184" t="s">
        <v>913</v>
      </c>
      <c r="D355" s="185">
        <v>10</v>
      </c>
      <c r="E355" s="622"/>
      <c r="F355" s="622"/>
      <c r="G355" s="185" t="s">
        <v>921</v>
      </c>
      <c r="H355" s="185" t="s">
        <v>855</v>
      </c>
      <c r="I355" s="622"/>
      <c r="J355" s="623"/>
      <c r="K355" s="623"/>
      <c r="L355" s="623"/>
      <c r="M355" s="186">
        <v>27</v>
      </c>
      <c r="N355" s="189">
        <v>46.880753095052036</v>
      </c>
    </row>
    <row r="356" spans="1:14">
      <c r="A356" s="180">
        <v>355</v>
      </c>
      <c r="B356" s="184">
        <v>6</v>
      </c>
      <c r="C356" s="184" t="s">
        <v>913</v>
      </c>
      <c r="D356" s="185">
        <v>10</v>
      </c>
      <c r="E356" s="622">
        <v>1008</v>
      </c>
      <c r="F356" s="622" t="s">
        <v>918</v>
      </c>
      <c r="G356" s="185" t="s">
        <v>915</v>
      </c>
      <c r="H356" s="185" t="s">
        <v>923</v>
      </c>
      <c r="I356" s="622" t="s">
        <v>916</v>
      </c>
      <c r="J356" s="623">
        <v>114.96</v>
      </c>
      <c r="K356" s="623">
        <v>145.1596344911147</v>
      </c>
      <c r="L356" s="623">
        <v>249.57963449111469</v>
      </c>
      <c r="M356" s="186">
        <v>25.62</v>
      </c>
      <c r="N356" s="189">
        <v>44.48462571463827</v>
      </c>
    </row>
    <row r="357" spans="1:14">
      <c r="A357" s="180">
        <v>356</v>
      </c>
      <c r="B357" s="184">
        <v>6</v>
      </c>
      <c r="C357" s="184" t="s">
        <v>913</v>
      </c>
      <c r="D357" s="185">
        <v>10</v>
      </c>
      <c r="E357" s="622"/>
      <c r="F357" s="622"/>
      <c r="G357" s="185" t="s">
        <v>917</v>
      </c>
      <c r="H357" s="185" t="s">
        <v>923</v>
      </c>
      <c r="I357" s="622"/>
      <c r="J357" s="623"/>
      <c r="K357" s="623"/>
      <c r="L357" s="623"/>
      <c r="M357" s="186">
        <v>23.49</v>
      </c>
      <c r="N357" s="189">
        <v>40.786255192695265</v>
      </c>
    </row>
    <row r="358" spans="1:14">
      <c r="A358" s="180">
        <v>357</v>
      </c>
      <c r="B358" s="184">
        <v>6</v>
      </c>
      <c r="C358" s="184" t="s">
        <v>913</v>
      </c>
      <c r="D358" s="185">
        <v>10</v>
      </c>
      <c r="E358" s="622"/>
      <c r="F358" s="622"/>
      <c r="G358" s="185" t="s">
        <v>918</v>
      </c>
      <c r="H358" s="185" t="s">
        <v>923</v>
      </c>
      <c r="I358" s="622"/>
      <c r="J358" s="623"/>
      <c r="K358" s="623"/>
      <c r="L358" s="623"/>
      <c r="M358" s="186">
        <v>23.46</v>
      </c>
      <c r="N358" s="189">
        <v>40.734165467034103</v>
      </c>
    </row>
    <row r="359" spans="1:14">
      <c r="A359" s="180">
        <v>358</v>
      </c>
      <c r="B359" s="184">
        <v>6</v>
      </c>
      <c r="C359" s="184" t="s">
        <v>913</v>
      </c>
      <c r="D359" s="185">
        <v>10</v>
      </c>
      <c r="E359" s="622"/>
      <c r="F359" s="622"/>
      <c r="G359" s="185" t="s">
        <v>919</v>
      </c>
      <c r="H359" s="185" t="s">
        <v>923</v>
      </c>
      <c r="I359" s="622"/>
      <c r="J359" s="623"/>
      <c r="K359" s="623"/>
      <c r="L359" s="623"/>
      <c r="M359" s="186">
        <v>23.46</v>
      </c>
      <c r="N359" s="189">
        <v>40.734165467034103</v>
      </c>
    </row>
    <row r="360" spans="1:14">
      <c r="A360" s="180">
        <v>359</v>
      </c>
      <c r="B360" s="184">
        <v>6</v>
      </c>
      <c r="C360" s="184" t="s">
        <v>913</v>
      </c>
      <c r="D360" s="185">
        <v>10</v>
      </c>
      <c r="E360" s="622"/>
      <c r="F360" s="622"/>
      <c r="G360" s="185" t="s">
        <v>920</v>
      </c>
      <c r="H360" s="185" t="s">
        <v>923</v>
      </c>
      <c r="I360" s="622"/>
      <c r="J360" s="623"/>
      <c r="K360" s="623"/>
      <c r="L360" s="623"/>
      <c r="M360" s="186">
        <v>23.49</v>
      </c>
      <c r="N360" s="189">
        <v>40.786255192695265</v>
      </c>
    </row>
    <row r="361" spans="1:14">
      <c r="A361" s="180">
        <v>360</v>
      </c>
      <c r="B361" s="184">
        <v>6</v>
      </c>
      <c r="C361" s="184" t="s">
        <v>913</v>
      </c>
      <c r="D361" s="185">
        <v>10</v>
      </c>
      <c r="E361" s="622"/>
      <c r="F361" s="622"/>
      <c r="G361" s="185" t="s">
        <v>921</v>
      </c>
      <c r="H361" s="185" t="s">
        <v>923</v>
      </c>
      <c r="I361" s="622"/>
      <c r="J361" s="623"/>
      <c r="K361" s="623"/>
      <c r="L361" s="623"/>
      <c r="M361" s="186">
        <v>25.62</v>
      </c>
      <c r="N361" s="189">
        <v>44.48462571463827</v>
      </c>
    </row>
    <row r="362" spans="1:14">
      <c r="A362" s="180">
        <v>361</v>
      </c>
      <c r="B362" s="184">
        <v>6</v>
      </c>
      <c r="C362" s="184" t="s">
        <v>913</v>
      </c>
      <c r="D362" s="185">
        <v>11</v>
      </c>
      <c r="E362" s="622">
        <v>1101</v>
      </c>
      <c r="F362" s="622" t="s">
        <v>914</v>
      </c>
      <c r="G362" s="185" t="s">
        <v>915</v>
      </c>
      <c r="H362" s="185" t="s">
        <v>855</v>
      </c>
      <c r="I362" s="622" t="s">
        <v>916</v>
      </c>
      <c r="J362" s="623">
        <v>114.55</v>
      </c>
      <c r="K362" s="623">
        <v>144.64084987123164</v>
      </c>
      <c r="L362" s="623">
        <v>247.29084987123201</v>
      </c>
      <c r="M362" s="186">
        <v>24.08</v>
      </c>
      <c r="N362" s="187">
        <v>41.810686464031591</v>
      </c>
    </row>
    <row r="363" spans="1:14">
      <c r="A363" s="180">
        <v>362</v>
      </c>
      <c r="B363" s="184">
        <v>6</v>
      </c>
      <c r="C363" s="184" t="s">
        <v>913</v>
      </c>
      <c r="D363" s="185">
        <v>11</v>
      </c>
      <c r="E363" s="622"/>
      <c r="F363" s="622"/>
      <c r="G363" s="185" t="s">
        <v>917</v>
      </c>
      <c r="H363" s="185" t="s">
        <v>855</v>
      </c>
      <c r="I363" s="622"/>
      <c r="J363" s="623"/>
      <c r="K363" s="623"/>
      <c r="L363" s="623"/>
      <c r="M363" s="186">
        <v>21.98</v>
      </c>
      <c r="N363" s="189">
        <v>38.164405667749769</v>
      </c>
    </row>
    <row r="364" spans="1:14">
      <c r="A364" s="180">
        <v>363</v>
      </c>
      <c r="B364" s="184">
        <v>6</v>
      </c>
      <c r="C364" s="184" t="s">
        <v>913</v>
      </c>
      <c r="D364" s="185">
        <v>11</v>
      </c>
      <c r="E364" s="622"/>
      <c r="F364" s="622"/>
      <c r="G364" s="185" t="s">
        <v>918</v>
      </c>
      <c r="H364" s="185" t="s">
        <v>855</v>
      </c>
      <c r="I364" s="622"/>
      <c r="J364" s="623"/>
      <c r="K364" s="623"/>
      <c r="L364" s="623"/>
      <c r="M364" s="186">
        <v>27</v>
      </c>
      <c r="N364" s="189">
        <v>46.880753095052036</v>
      </c>
    </row>
    <row r="365" spans="1:14">
      <c r="A365" s="180">
        <v>364</v>
      </c>
      <c r="B365" s="184">
        <v>6</v>
      </c>
      <c r="C365" s="184" t="s">
        <v>913</v>
      </c>
      <c r="D365" s="185">
        <v>11</v>
      </c>
      <c r="E365" s="622"/>
      <c r="F365" s="622"/>
      <c r="G365" s="185" t="s">
        <v>919</v>
      </c>
      <c r="H365" s="185" t="s">
        <v>855</v>
      </c>
      <c r="I365" s="622"/>
      <c r="J365" s="623"/>
      <c r="K365" s="623"/>
      <c r="L365" s="623"/>
      <c r="M365" s="186">
        <v>27</v>
      </c>
      <c r="N365" s="189">
        <v>46.880753095052036</v>
      </c>
    </row>
    <row r="366" spans="1:14">
      <c r="A366" s="180">
        <v>365</v>
      </c>
      <c r="B366" s="184">
        <v>6</v>
      </c>
      <c r="C366" s="184" t="s">
        <v>913</v>
      </c>
      <c r="D366" s="185">
        <v>11</v>
      </c>
      <c r="E366" s="622"/>
      <c r="F366" s="622"/>
      <c r="G366" s="185" t="s">
        <v>920</v>
      </c>
      <c r="H366" s="185" t="s">
        <v>855</v>
      </c>
      <c r="I366" s="622"/>
      <c r="J366" s="623"/>
      <c r="K366" s="623"/>
      <c r="L366" s="623"/>
      <c r="M366" s="186">
        <v>21.98</v>
      </c>
      <c r="N366" s="189">
        <v>38.164405667749769</v>
      </c>
    </row>
    <row r="367" spans="1:14">
      <c r="A367" s="180">
        <v>366</v>
      </c>
      <c r="B367" s="184">
        <v>6</v>
      </c>
      <c r="C367" s="184" t="s">
        <v>913</v>
      </c>
      <c r="D367" s="185">
        <v>11</v>
      </c>
      <c r="E367" s="622"/>
      <c r="F367" s="622"/>
      <c r="G367" s="185" t="s">
        <v>921</v>
      </c>
      <c r="H367" s="185" t="s">
        <v>855</v>
      </c>
      <c r="I367" s="622"/>
      <c r="J367" s="623"/>
      <c r="K367" s="623"/>
      <c r="L367" s="623"/>
      <c r="M367" s="186">
        <v>24.08</v>
      </c>
      <c r="N367" s="189">
        <v>41.810686464031591</v>
      </c>
    </row>
    <row r="368" spans="1:14">
      <c r="A368" s="180">
        <v>367</v>
      </c>
      <c r="B368" s="184">
        <v>6</v>
      </c>
      <c r="C368" s="184" t="s">
        <v>913</v>
      </c>
      <c r="D368" s="185">
        <v>11</v>
      </c>
      <c r="E368" s="622">
        <v>1102</v>
      </c>
      <c r="F368" s="622" t="s">
        <v>922</v>
      </c>
      <c r="G368" s="185" t="s">
        <v>915</v>
      </c>
      <c r="H368" s="185" t="s">
        <v>923</v>
      </c>
      <c r="I368" s="622" t="s">
        <v>916</v>
      </c>
      <c r="J368" s="623">
        <v>114.9</v>
      </c>
      <c r="K368" s="623">
        <v>145.08279048628995</v>
      </c>
      <c r="L368" s="623">
        <v>249.50279048628994</v>
      </c>
      <c r="M368" s="186">
        <v>23.46</v>
      </c>
      <c r="N368" s="189">
        <v>40.734165467034103</v>
      </c>
    </row>
    <row r="369" spans="1:14">
      <c r="A369" s="180">
        <v>368</v>
      </c>
      <c r="B369" s="184">
        <v>6</v>
      </c>
      <c r="C369" s="184" t="s">
        <v>913</v>
      </c>
      <c r="D369" s="185">
        <v>11</v>
      </c>
      <c r="E369" s="622"/>
      <c r="F369" s="622"/>
      <c r="G369" s="185" t="s">
        <v>917</v>
      </c>
      <c r="H369" s="185" t="s">
        <v>923</v>
      </c>
      <c r="I369" s="622"/>
      <c r="J369" s="623"/>
      <c r="K369" s="623"/>
      <c r="L369" s="623"/>
      <c r="M369" s="186">
        <v>23.49</v>
      </c>
      <c r="N369" s="189">
        <v>40.786255192695265</v>
      </c>
    </row>
    <row r="370" spans="1:14">
      <c r="A370" s="180">
        <v>369</v>
      </c>
      <c r="B370" s="184">
        <v>6</v>
      </c>
      <c r="C370" s="184" t="s">
        <v>913</v>
      </c>
      <c r="D370" s="185">
        <v>11</v>
      </c>
      <c r="E370" s="622"/>
      <c r="F370" s="622"/>
      <c r="G370" s="185" t="s">
        <v>918</v>
      </c>
      <c r="H370" s="185" t="s">
        <v>923</v>
      </c>
      <c r="I370" s="622"/>
      <c r="J370" s="623"/>
      <c r="K370" s="623"/>
      <c r="L370" s="623"/>
      <c r="M370" s="186">
        <v>25.62</v>
      </c>
      <c r="N370" s="189">
        <v>44.48462571463827</v>
      </c>
    </row>
    <row r="371" spans="1:14">
      <c r="A371" s="180">
        <v>370</v>
      </c>
      <c r="B371" s="184">
        <v>6</v>
      </c>
      <c r="C371" s="184" t="s">
        <v>913</v>
      </c>
      <c r="D371" s="185">
        <v>11</v>
      </c>
      <c r="E371" s="622"/>
      <c r="F371" s="622"/>
      <c r="G371" s="185" t="s">
        <v>919</v>
      </c>
      <c r="H371" s="185" t="s">
        <v>923</v>
      </c>
      <c r="I371" s="622"/>
      <c r="J371" s="623"/>
      <c r="K371" s="623"/>
      <c r="L371" s="623"/>
      <c r="M371" s="186">
        <v>25.62</v>
      </c>
      <c r="N371" s="189">
        <v>44.48462571463827</v>
      </c>
    </row>
    <row r="372" spans="1:14">
      <c r="A372" s="180">
        <v>371</v>
      </c>
      <c r="B372" s="184">
        <v>6</v>
      </c>
      <c r="C372" s="184" t="s">
        <v>913</v>
      </c>
      <c r="D372" s="185">
        <v>11</v>
      </c>
      <c r="E372" s="622"/>
      <c r="F372" s="622"/>
      <c r="G372" s="185" t="s">
        <v>920</v>
      </c>
      <c r="H372" s="185" t="s">
        <v>923</v>
      </c>
      <c r="I372" s="622"/>
      <c r="J372" s="623"/>
      <c r="K372" s="623"/>
      <c r="L372" s="623"/>
      <c r="M372" s="186">
        <v>23.49</v>
      </c>
      <c r="N372" s="189">
        <v>40.786255192695265</v>
      </c>
    </row>
    <row r="373" spans="1:14">
      <c r="A373" s="180">
        <v>372</v>
      </c>
      <c r="B373" s="184">
        <v>6</v>
      </c>
      <c r="C373" s="184" t="s">
        <v>913</v>
      </c>
      <c r="D373" s="185">
        <v>11</v>
      </c>
      <c r="E373" s="622"/>
      <c r="F373" s="622"/>
      <c r="G373" s="185" t="s">
        <v>921</v>
      </c>
      <c r="H373" s="185" t="s">
        <v>923</v>
      </c>
      <c r="I373" s="622"/>
      <c r="J373" s="623"/>
      <c r="K373" s="623"/>
      <c r="L373" s="623"/>
      <c r="M373" s="186">
        <v>23.46</v>
      </c>
      <c r="N373" s="189">
        <v>40.734165467034103</v>
      </c>
    </row>
    <row r="374" spans="1:14">
      <c r="A374" s="180">
        <v>373</v>
      </c>
      <c r="B374" s="184">
        <v>6</v>
      </c>
      <c r="C374" s="184" t="s">
        <v>913</v>
      </c>
      <c r="D374" s="185">
        <v>11</v>
      </c>
      <c r="E374" s="622">
        <v>1103</v>
      </c>
      <c r="F374" s="622" t="s">
        <v>924</v>
      </c>
      <c r="G374" s="185" t="s">
        <v>915</v>
      </c>
      <c r="H374" s="185" t="s">
        <v>855</v>
      </c>
      <c r="I374" s="622" t="s">
        <v>925</v>
      </c>
      <c r="J374" s="623">
        <v>85.82</v>
      </c>
      <c r="K374" s="623">
        <v>108.36383881230115</v>
      </c>
      <c r="L374" s="623">
        <v>178.34383881230116</v>
      </c>
      <c r="M374" s="186">
        <v>21.9</v>
      </c>
      <c r="N374" s="190">
        <v>38.025499732653316</v>
      </c>
    </row>
    <row r="375" spans="1:14">
      <c r="A375" s="180">
        <v>374</v>
      </c>
      <c r="B375" s="184">
        <v>6</v>
      </c>
      <c r="C375" s="184" t="s">
        <v>913</v>
      </c>
      <c r="D375" s="185">
        <v>11</v>
      </c>
      <c r="E375" s="622"/>
      <c r="F375" s="622"/>
      <c r="G375" s="185" t="s">
        <v>917</v>
      </c>
      <c r="H375" s="185" t="s">
        <v>855</v>
      </c>
      <c r="I375" s="622"/>
      <c r="J375" s="623"/>
      <c r="K375" s="623"/>
      <c r="L375" s="623"/>
      <c r="M375" s="186">
        <v>26.56</v>
      </c>
      <c r="N375" s="190">
        <v>46.116770452021555</v>
      </c>
    </row>
    <row r="376" spans="1:14">
      <c r="A376" s="180">
        <v>375</v>
      </c>
      <c r="B376" s="184">
        <v>6</v>
      </c>
      <c r="C376" s="184" t="s">
        <v>913</v>
      </c>
      <c r="D376" s="185">
        <v>11</v>
      </c>
      <c r="E376" s="622"/>
      <c r="F376" s="622"/>
      <c r="G376" s="185" t="s">
        <v>918</v>
      </c>
      <c r="H376" s="185" t="s">
        <v>855</v>
      </c>
      <c r="I376" s="622"/>
      <c r="J376" s="623"/>
      <c r="K376" s="623"/>
      <c r="L376" s="623"/>
      <c r="M376" s="186">
        <v>26.56</v>
      </c>
      <c r="N376" s="189">
        <v>46.116770452021555</v>
      </c>
    </row>
    <row r="377" spans="1:14">
      <c r="A377" s="180">
        <v>376</v>
      </c>
      <c r="B377" s="184">
        <v>6</v>
      </c>
      <c r="C377" s="184" t="s">
        <v>913</v>
      </c>
      <c r="D377" s="185">
        <v>11</v>
      </c>
      <c r="E377" s="622"/>
      <c r="F377" s="622"/>
      <c r="G377" s="185" t="s">
        <v>919</v>
      </c>
      <c r="H377" s="185" t="s">
        <v>855</v>
      </c>
      <c r="I377" s="622"/>
      <c r="J377" s="623"/>
      <c r="K377" s="623"/>
      <c r="L377" s="623"/>
      <c r="M377" s="186">
        <v>21.9</v>
      </c>
      <c r="N377" s="189">
        <v>38.025499732653316</v>
      </c>
    </row>
    <row r="378" spans="1:14">
      <c r="A378" s="180">
        <v>377</v>
      </c>
      <c r="B378" s="184">
        <v>6</v>
      </c>
      <c r="C378" s="184" t="s">
        <v>913</v>
      </c>
      <c r="D378" s="185">
        <v>11</v>
      </c>
      <c r="E378" s="622">
        <v>1104</v>
      </c>
      <c r="F378" s="622" t="s">
        <v>926</v>
      </c>
      <c r="G378" s="185" t="s">
        <v>915</v>
      </c>
      <c r="H378" s="185" t="s">
        <v>923</v>
      </c>
      <c r="I378" s="622" t="s">
        <v>925</v>
      </c>
      <c r="J378" s="623">
        <v>80.790000000000006</v>
      </c>
      <c r="K378" s="623">
        <v>102.01252083017725</v>
      </c>
      <c r="L378" s="623">
        <v>169.10252083017724</v>
      </c>
      <c r="M378" s="186">
        <v>25.32</v>
      </c>
      <c r="N378" s="189">
        <v>43.96372845802658</v>
      </c>
    </row>
    <row r="379" spans="1:14">
      <c r="A379" s="180">
        <v>378</v>
      </c>
      <c r="B379" s="184">
        <v>6</v>
      </c>
      <c r="C379" s="184" t="s">
        <v>913</v>
      </c>
      <c r="D379" s="185">
        <v>11</v>
      </c>
      <c r="E379" s="622"/>
      <c r="F379" s="622"/>
      <c r="G379" s="185" t="s">
        <v>917</v>
      </c>
      <c r="H379" s="185" t="s">
        <v>923</v>
      </c>
      <c r="I379" s="622"/>
      <c r="J379" s="623"/>
      <c r="K379" s="623"/>
      <c r="L379" s="623"/>
      <c r="M379" s="186">
        <v>23.72</v>
      </c>
      <c r="N379" s="189">
        <v>41.185609756097563</v>
      </c>
    </row>
    <row r="380" spans="1:14">
      <c r="A380" s="180">
        <v>379</v>
      </c>
      <c r="B380" s="184">
        <v>6</v>
      </c>
      <c r="C380" s="184" t="s">
        <v>913</v>
      </c>
      <c r="D380" s="185">
        <v>11</v>
      </c>
      <c r="E380" s="622"/>
      <c r="F380" s="622"/>
      <c r="G380" s="185" t="s">
        <v>918</v>
      </c>
      <c r="H380" s="185" t="s">
        <v>923</v>
      </c>
      <c r="I380" s="622"/>
      <c r="J380" s="623"/>
      <c r="K380" s="623"/>
      <c r="L380" s="623"/>
      <c r="M380" s="186">
        <v>23.72</v>
      </c>
      <c r="N380" s="189">
        <v>41.185609756097563</v>
      </c>
    </row>
    <row r="381" spans="1:14">
      <c r="A381" s="180">
        <v>380</v>
      </c>
      <c r="B381" s="184">
        <v>6</v>
      </c>
      <c r="C381" s="184" t="s">
        <v>913</v>
      </c>
      <c r="D381" s="185">
        <v>11</v>
      </c>
      <c r="E381" s="622"/>
      <c r="F381" s="622"/>
      <c r="G381" s="185" t="s">
        <v>919</v>
      </c>
      <c r="H381" s="185" t="s">
        <v>923</v>
      </c>
      <c r="I381" s="622"/>
      <c r="J381" s="623"/>
      <c r="K381" s="623"/>
      <c r="L381" s="623"/>
      <c r="M381" s="186">
        <v>25.32</v>
      </c>
      <c r="N381" s="189">
        <v>43.96372845802658</v>
      </c>
    </row>
    <row r="382" spans="1:14">
      <c r="A382" s="180">
        <v>381</v>
      </c>
      <c r="B382" s="184">
        <v>6</v>
      </c>
      <c r="C382" s="184" t="s">
        <v>913</v>
      </c>
      <c r="D382" s="185">
        <v>11</v>
      </c>
      <c r="E382" s="622">
        <v>1105</v>
      </c>
      <c r="F382" s="622" t="s">
        <v>915</v>
      </c>
      <c r="G382" s="185" t="s">
        <v>915</v>
      </c>
      <c r="H382" s="185" t="s">
        <v>855</v>
      </c>
      <c r="I382" s="622" t="s">
        <v>925</v>
      </c>
      <c r="J382" s="623">
        <v>85.82</v>
      </c>
      <c r="K382" s="623">
        <v>108.36464711227785</v>
      </c>
      <c r="L382" s="623">
        <v>178.34464711227787</v>
      </c>
      <c r="M382" s="186">
        <v>26.56</v>
      </c>
      <c r="N382" s="189">
        <v>46.116770452021555</v>
      </c>
    </row>
    <row r="383" spans="1:14">
      <c r="A383" s="180">
        <v>382</v>
      </c>
      <c r="B383" s="184">
        <v>6</v>
      </c>
      <c r="C383" s="184" t="s">
        <v>913</v>
      </c>
      <c r="D383" s="185">
        <v>11</v>
      </c>
      <c r="E383" s="622"/>
      <c r="F383" s="622"/>
      <c r="G383" s="185" t="s">
        <v>917</v>
      </c>
      <c r="H383" s="185" t="s">
        <v>855</v>
      </c>
      <c r="I383" s="622"/>
      <c r="J383" s="623"/>
      <c r="K383" s="623"/>
      <c r="L383" s="623"/>
      <c r="M383" s="186">
        <v>21.9</v>
      </c>
      <c r="N383" s="189">
        <v>38.025499732653316</v>
      </c>
    </row>
    <row r="384" spans="1:14">
      <c r="A384" s="180">
        <v>383</v>
      </c>
      <c r="B384" s="184">
        <v>6</v>
      </c>
      <c r="C384" s="184" t="s">
        <v>913</v>
      </c>
      <c r="D384" s="185">
        <v>11</v>
      </c>
      <c r="E384" s="622"/>
      <c r="F384" s="622"/>
      <c r="G384" s="185" t="s">
        <v>918</v>
      </c>
      <c r="H384" s="185" t="s">
        <v>855</v>
      </c>
      <c r="I384" s="622"/>
      <c r="J384" s="623"/>
      <c r="K384" s="623"/>
      <c r="L384" s="623"/>
      <c r="M384" s="186">
        <v>21.9</v>
      </c>
      <c r="N384" s="189">
        <v>38.025499732653316</v>
      </c>
    </row>
    <row r="385" spans="1:14">
      <c r="A385" s="180">
        <v>384</v>
      </c>
      <c r="B385" s="184">
        <v>6</v>
      </c>
      <c r="C385" s="184" t="s">
        <v>913</v>
      </c>
      <c r="D385" s="185">
        <v>11</v>
      </c>
      <c r="E385" s="622"/>
      <c r="F385" s="622"/>
      <c r="G385" s="185" t="s">
        <v>919</v>
      </c>
      <c r="H385" s="185" t="s">
        <v>855</v>
      </c>
      <c r="I385" s="622"/>
      <c r="J385" s="623"/>
      <c r="K385" s="623"/>
      <c r="L385" s="623"/>
      <c r="M385" s="186">
        <v>26.56</v>
      </c>
      <c r="N385" s="189">
        <v>46.116770452021555</v>
      </c>
    </row>
    <row r="386" spans="1:14">
      <c r="A386" s="180">
        <v>385</v>
      </c>
      <c r="B386" s="184">
        <v>6</v>
      </c>
      <c r="C386" s="184" t="s">
        <v>913</v>
      </c>
      <c r="D386" s="185">
        <v>11</v>
      </c>
      <c r="E386" s="622">
        <v>1106</v>
      </c>
      <c r="F386" s="622" t="s">
        <v>919</v>
      </c>
      <c r="G386" s="185" t="s">
        <v>915</v>
      </c>
      <c r="H386" s="185" t="s">
        <v>923</v>
      </c>
      <c r="I386" s="622" t="s">
        <v>925</v>
      </c>
      <c r="J386" s="623">
        <v>80.790000000000006</v>
      </c>
      <c r="K386" s="623">
        <v>102.01328175484653</v>
      </c>
      <c r="L386" s="623">
        <v>169.10328175484653</v>
      </c>
      <c r="M386" s="186">
        <v>23.72</v>
      </c>
      <c r="N386" s="189">
        <v>41.185609756097563</v>
      </c>
    </row>
    <row r="387" spans="1:14">
      <c r="A387" s="180">
        <v>386</v>
      </c>
      <c r="B387" s="184">
        <v>6</v>
      </c>
      <c r="C387" s="184" t="s">
        <v>913</v>
      </c>
      <c r="D387" s="185">
        <v>11</v>
      </c>
      <c r="E387" s="622"/>
      <c r="F387" s="622"/>
      <c r="G387" s="185" t="s">
        <v>917</v>
      </c>
      <c r="H387" s="185" t="s">
        <v>923</v>
      </c>
      <c r="I387" s="622"/>
      <c r="J387" s="623"/>
      <c r="K387" s="623"/>
      <c r="L387" s="623"/>
      <c r="M387" s="186">
        <v>25.32</v>
      </c>
      <c r="N387" s="189">
        <v>43.96372845802658</v>
      </c>
    </row>
    <row r="388" spans="1:14">
      <c r="A388" s="180">
        <v>387</v>
      </c>
      <c r="B388" s="184">
        <v>6</v>
      </c>
      <c r="C388" s="184" t="s">
        <v>913</v>
      </c>
      <c r="D388" s="185">
        <v>11</v>
      </c>
      <c r="E388" s="622"/>
      <c r="F388" s="622"/>
      <c r="G388" s="185" t="s">
        <v>918</v>
      </c>
      <c r="H388" s="185" t="s">
        <v>923</v>
      </c>
      <c r="I388" s="622"/>
      <c r="J388" s="623"/>
      <c r="K388" s="623"/>
      <c r="L388" s="623"/>
      <c r="M388" s="186">
        <v>25.32</v>
      </c>
      <c r="N388" s="189">
        <v>43.96372845802658</v>
      </c>
    </row>
    <row r="389" spans="1:14">
      <c r="A389" s="180">
        <v>388</v>
      </c>
      <c r="B389" s="184">
        <v>6</v>
      </c>
      <c r="C389" s="184" t="s">
        <v>913</v>
      </c>
      <c r="D389" s="185">
        <v>11</v>
      </c>
      <c r="E389" s="622"/>
      <c r="F389" s="622"/>
      <c r="G389" s="185" t="s">
        <v>919</v>
      </c>
      <c r="H389" s="185" t="s">
        <v>923</v>
      </c>
      <c r="I389" s="622"/>
      <c r="J389" s="623"/>
      <c r="K389" s="623"/>
      <c r="L389" s="623"/>
      <c r="M389" s="186">
        <v>23.72</v>
      </c>
      <c r="N389" s="189">
        <v>41.185609756097563</v>
      </c>
    </row>
    <row r="390" spans="1:14">
      <c r="A390" s="180">
        <v>389</v>
      </c>
      <c r="B390" s="184">
        <v>6</v>
      </c>
      <c r="C390" s="184" t="s">
        <v>913</v>
      </c>
      <c r="D390" s="185">
        <v>11</v>
      </c>
      <c r="E390" s="622">
        <v>1107</v>
      </c>
      <c r="F390" s="622" t="s">
        <v>917</v>
      </c>
      <c r="G390" s="185" t="s">
        <v>915</v>
      </c>
      <c r="H390" s="185" t="s">
        <v>855</v>
      </c>
      <c r="I390" s="622" t="s">
        <v>916</v>
      </c>
      <c r="J390" s="623">
        <v>114.59</v>
      </c>
      <c r="K390" s="623">
        <v>144.69243664176091</v>
      </c>
      <c r="L390" s="623">
        <v>247.34243664176091</v>
      </c>
      <c r="M390" s="186">
        <v>27</v>
      </c>
      <c r="N390" s="189">
        <v>46.880753095052036</v>
      </c>
    </row>
    <row r="391" spans="1:14">
      <c r="A391" s="180">
        <v>390</v>
      </c>
      <c r="B391" s="184">
        <v>6</v>
      </c>
      <c r="C391" s="184" t="s">
        <v>913</v>
      </c>
      <c r="D391" s="185">
        <v>11</v>
      </c>
      <c r="E391" s="622"/>
      <c r="F391" s="622"/>
      <c r="G391" s="185" t="s">
        <v>917</v>
      </c>
      <c r="H391" s="185" t="s">
        <v>855</v>
      </c>
      <c r="I391" s="622"/>
      <c r="J391" s="623"/>
      <c r="K391" s="623"/>
      <c r="L391" s="623"/>
      <c r="M391" s="186">
        <v>21.98</v>
      </c>
      <c r="N391" s="189">
        <v>38.164405667749769</v>
      </c>
    </row>
    <row r="392" spans="1:14">
      <c r="A392" s="180">
        <v>391</v>
      </c>
      <c r="B392" s="184">
        <v>6</v>
      </c>
      <c r="C392" s="184" t="s">
        <v>913</v>
      </c>
      <c r="D392" s="185">
        <v>11</v>
      </c>
      <c r="E392" s="622"/>
      <c r="F392" s="622"/>
      <c r="G392" s="185" t="s">
        <v>918</v>
      </c>
      <c r="H392" s="185" t="s">
        <v>855</v>
      </c>
      <c r="I392" s="622"/>
      <c r="J392" s="623"/>
      <c r="K392" s="623"/>
      <c r="L392" s="623"/>
      <c r="M392" s="186">
        <v>24.08</v>
      </c>
      <c r="N392" s="189">
        <v>41.810686464031591</v>
      </c>
    </row>
    <row r="393" spans="1:14">
      <c r="A393" s="180">
        <v>392</v>
      </c>
      <c r="B393" s="184">
        <v>6</v>
      </c>
      <c r="C393" s="184" t="s">
        <v>913</v>
      </c>
      <c r="D393" s="185">
        <v>11</v>
      </c>
      <c r="E393" s="622"/>
      <c r="F393" s="622"/>
      <c r="G393" s="185" t="s">
        <v>919</v>
      </c>
      <c r="H393" s="185" t="s">
        <v>855</v>
      </c>
      <c r="I393" s="622"/>
      <c r="J393" s="623"/>
      <c r="K393" s="623"/>
      <c r="L393" s="623"/>
      <c r="M393" s="186">
        <v>24.08</v>
      </c>
      <c r="N393" s="189">
        <v>41.810686464031591</v>
      </c>
    </row>
    <row r="394" spans="1:14">
      <c r="A394" s="180">
        <v>393</v>
      </c>
      <c r="B394" s="184">
        <v>6</v>
      </c>
      <c r="C394" s="184" t="s">
        <v>913</v>
      </c>
      <c r="D394" s="185">
        <v>11</v>
      </c>
      <c r="E394" s="622"/>
      <c r="F394" s="622"/>
      <c r="G394" s="185" t="s">
        <v>920</v>
      </c>
      <c r="H394" s="185" t="s">
        <v>855</v>
      </c>
      <c r="I394" s="622"/>
      <c r="J394" s="623"/>
      <c r="K394" s="623"/>
      <c r="L394" s="623"/>
      <c r="M394" s="186">
        <v>21.98</v>
      </c>
      <c r="N394" s="189">
        <v>38.164405667749769</v>
      </c>
    </row>
    <row r="395" spans="1:14">
      <c r="A395" s="180">
        <v>394</v>
      </c>
      <c r="B395" s="184">
        <v>6</v>
      </c>
      <c r="C395" s="184" t="s">
        <v>913</v>
      </c>
      <c r="D395" s="185">
        <v>11</v>
      </c>
      <c r="E395" s="622"/>
      <c r="F395" s="622"/>
      <c r="G395" s="185" t="s">
        <v>921</v>
      </c>
      <c r="H395" s="185" t="s">
        <v>855</v>
      </c>
      <c r="I395" s="622"/>
      <c r="J395" s="623"/>
      <c r="K395" s="623"/>
      <c r="L395" s="623"/>
      <c r="M395" s="186">
        <v>27</v>
      </c>
      <c r="N395" s="189">
        <v>46.880753095052036</v>
      </c>
    </row>
    <row r="396" spans="1:14">
      <c r="A396" s="180">
        <v>395</v>
      </c>
      <c r="B396" s="184">
        <v>6</v>
      </c>
      <c r="C396" s="184" t="s">
        <v>913</v>
      </c>
      <c r="D396" s="185">
        <v>11</v>
      </c>
      <c r="E396" s="622">
        <v>1108</v>
      </c>
      <c r="F396" s="622" t="s">
        <v>918</v>
      </c>
      <c r="G396" s="185" t="s">
        <v>915</v>
      </c>
      <c r="H396" s="185" t="s">
        <v>923</v>
      </c>
      <c r="I396" s="622" t="s">
        <v>916</v>
      </c>
      <c r="J396" s="623">
        <v>114.96</v>
      </c>
      <c r="K396" s="623">
        <v>145.1596344911147</v>
      </c>
      <c r="L396" s="623">
        <v>249.57963449111469</v>
      </c>
      <c r="M396" s="186">
        <v>25.62</v>
      </c>
      <c r="N396" s="189">
        <v>44.48462571463827</v>
      </c>
    </row>
    <row r="397" spans="1:14">
      <c r="A397" s="180">
        <v>396</v>
      </c>
      <c r="B397" s="184">
        <v>6</v>
      </c>
      <c r="C397" s="184" t="s">
        <v>913</v>
      </c>
      <c r="D397" s="185">
        <v>11</v>
      </c>
      <c r="E397" s="622"/>
      <c r="F397" s="622"/>
      <c r="G397" s="185" t="s">
        <v>917</v>
      </c>
      <c r="H397" s="185" t="s">
        <v>923</v>
      </c>
      <c r="I397" s="622"/>
      <c r="J397" s="623"/>
      <c r="K397" s="623"/>
      <c r="L397" s="623"/>
      <c r="M397" s="186">
        <v>23.49</v>
      </c>
      <c r="N397" s="189">
        <v>40.786255192695265</v>
      </c>
    </row>
    <row r="398" spans="1:14">
      <c r="A398" s="180">
        <v>397</v>
      </c>
      <c r="B398" s="184">
        <v>6</v>
      </c>
      <c r="C398" s="184" t="s">
        <v>913</v>
      </c>
      <c r="D398" s="185">
        <v>11</v>
      </c>
      <c r="E398" s="622"/>
      <c r="F398" s="622"/>
      <c r="G398" s="185" t="s">
        <v>918</v>
      </c>
      <c r="H398" s="185" t="s">
        <v>923</v>
      </c>
      <c r="I398" s="622"/>
      <c r="J398" s="623"/>
      <c r="K398" s="623"/>
      <c r="L398" s="623"/>
      <c r="M398" s="186">
        <v>23.46</v>
      </c>
      <c r="N398" s="189">
        <v>40.734165467034103</v>
      </c>
    </row>
    <row r="399" spans="1:14">
      <c r="A399" s="180">
        <v>398</v>
      </c>
      <c r="B399" s="184">
        <v>6</v>
      </c>
      <c r="C399" s="184" t="s">
        <v>913</v>
      </c>
      <c r="D399" s="185">
        <v>11</v>
      </c>
      <c r="E399" s="622"/>
      <c r="F399" s="622"/>
      <c r="G399" s="185" t="s">
        <v>919</v>
      </c>
      <c r="H399" s="185" t="s">
        <v>923</v>
      </c>
      <c r="I399" s="622"/>
      <c r="J399" s="623"/>
      <c r="K399" s="623"/>
      <c r="L399" s="623"/>
      <c r="M399" s="186">
        <v>23.46</v>
      </c>
      <c r="N399" s="189">
        <v>40.734165467034103</v>
      </c>
    </row>
    <row r="400" spans="1:14">
      <c r="A400" s="180">
        <v>399</v>
      </c>
      <c r="B400" s="184">
        <v>6</v>
      </c>
      <c r="C400" s="184" t="s">
        <v>913</v>
      </c>
      <c r="D400" s="185">
        <v>11</v>
      </c>
      <c r="E400" s="622"/>
      <c r="F400" s="622"/>
      <c r="G400" s="185" t="s">
        <v>920</v>
      </c>
      <c r="H400" s="185" t="s">
        <v>923</v>
      </c>
      <c r="I400" s="622"/>
      <c r="J400" s="623"/>
      <c r="K400" s="623"/>
      <c r="L400" s="623"/>
      <c r="M400" s="186">
        <v>23.49</v>
      </c>
      <c r="N400" s="189">
        <v>40.786255192695265</v>
      </c>
    </row>
    <row r="401" spans="1:14">
      <c r="A401" s="180">
        <v>400</v>
      </c>
      <c r="B401" s="184">
        <v>6</v>
      </c>
      <c r="C401" s="184" t="s">
        <v>913</v>
      </c>
      <c r="D401" s="185">
        <v>11</v>
      </c>
      <c r="E401" s="622"/>
      <c r="F401" s="622"/>
      <c r="G401" s="185" t="s">
        <v>921</v>
      </c>
      <c r="H401" s="185" t="s">
        <v>923</v>
      </c>
      <c r="I401" s="622"/>
      <c r="J401" s="623"/>
      <c r="K401" s="623"/>
      <c r="L401" s="623"/>
      <c r="M401" s="186">
        <v>25.62</v>
      </c>
      <c r="N401" s="189">
        <v>44.48462571463827</v>
      </c>
    </row>
    <row r="402" spans="1:14">
      <c r="A402" s="180">
        <v>401</v>
      </c>
      <c r="B402" s="184">
        <v>6</v>
      </c>
      <c r="C402" s="184" t="s">
        <v>913</v>
      </c>
      <c r="D402" s="185">
        <v>12</v>
      </c>
      <c r="E402" s="622">
        <v>1201</v>
      </c>
      <c r="F402" s="622" t="s">
        <v>914</v>
      </c>
      <c r="G402" s="185" t="s">
        <v>915</v>
      </c>
      <c r="H402" s="185" t="s">
        <v>855</v>
      </c>
      <c r="I402" s="622" t="s">
        <v>916</v>
      </c>
      <c r="J402" s="623">
        <v>114.55</v>
      </c>
      <c r="K402" s="623">
        <v>144.64084987123164</v>
      </c>
      <c r="L402" s="623">
        <v>247.29084987123201</v>
      </c>
      <c r="M402" s="186">
        <v>24.08</v>
      </c>
      <c r="N402" s="187">
        <v>41.810686464031591</v>
      </c>
    </row>
    <row r="403" spans="1:14">
      <c r="A403" s="180">
        <v>402</v>
      </c>
      <c r="B403" s="184">
        <v>6</v>
      </c>
      <c r="C403" s="184" t="s">
        <v>913</v>
      </c>
      <c r="D403" s="185">
        <v>12</v>
      </c>
      <c r="E403" s="622"/>
      <c r="F403" s="622"/>
      <c r="G403" s="185" t="s">
        <v>917</v>
      </c>
      <c r="H403" s="185" t="s">
        <v>855</v>
      </c>
      <c r="I403" s="622"/>
      <c r="J403" s="623"/>
      <c r="K403" s="623"/>
      <c r="L403" s="623"/>
      <c r="M403" s="186">
        <v>21.98</v>
      </c>
      <c r="N403" s="189">
        <v>38.164405667749769</v>
      </c>
    </row>
    <row r="404" spans="1:14">
      <c r="A404" s="180">
        <v>403</v>
      </c>
      <c r="B404" s="184">
        <v>6</v>
      </c>
      <c r="C404" s="184" t="s">
        <v>913</v>
      </c>
      <c r="D404" s="185">
        <v>12</v>
      </c>
      <c r="E404" s="622"/>
      <c r="F404" s="622"/>
      <c r="G404" s="185" t="s">
        <v>918</v>
      </c>
      <c r="H404" s="185" t="s">
        <v>855</v>
      </c>
      <c r="I404" s="622"/>
      <c r="J404" s="623"/>
      <c r="K404" s="623"/>
      <c r="L404" s="623"/>
      <c r="M404" s="186">
        <v>27</v>
      </c>
      <c r="N404" s="189">
        <v>46.880753095052036</v>
      </c>
    </row>
    <row r="405" spans="1:14">
      <c r="A405" s="180">
        <v>404</v>
      </c>
      <c r="B405" s="184">
        <v>6</v>
      </c>
      <c r="C405" s="184" t="s">
        <v>913</v>
      </c>
      <c r="D405" s="185">
        <v>12</v>
      </c>
      <c r="E405" s="622"/>
      <c r="F405" s="622"/>
      <c r="G405" s="185" t="s">
        <v>919</v>
      </c>
      <c r="H405" s="185" t="s">
        <v>855</v>
      </c>
      <c r="I405" s="622"/>
      <c r="J405" s="623"/>
      <c r="K405" s="623"/>
      <c r="L405" s="623"/>
      <c r="M405" s="186">
        <v>27</v>
      </c>
      <c r="N405" s="189">
        <v>46.880753095052036</v>
      </c>
    </row>
    <row r="406" spans="1:14">
      <c r="A406" s="180">
        <v>405</v>
      </c>
      <c r="B406" s="184">
        <v>6</v>
      </c>
      <c r="C406" s="184" t="s">
        <v>913</v>
      </c>
      <c r="D406" s="185">
        <v>12</v>
      </c>
      <c r="E406" s="622"/>
      <c r="F406" s="622"/>
      <c r="G406" s="185" t="s">
        <v>920</v>
      </c>
      <c r="H406" s="185" t="s">
        <v>855</v>
      </c>
      <c r="I406" s="622"/>
      <c r="J406" s="623"/>
      <c r="K406" s="623"/>
      <c r="L406" s="623"/>
      <c r="M406" s="186">
        <v>21.98</v>
      </c>
      <c r="N406" s="189">
        <v>38.164405667749769</v>
      </c>
    </row>
    <row r="407" spans="1:14">
      <c r="A407" s="180">
        <v>406</v>
      </c>
      <c r="B407" s="184">
        <v>6</v>
      </c>
      <c r="C407" s="184" t="s">
        <v>913</v>
      </c>
      <c r="D407" s="185">
        <v>12</v>
      </c>
      <c r="E407" s="622"/>
      <c r="F407" s="622"/>
      <c r="G407" s="185" t="s">
        <v>921</v>
      </c>
      <c r="H407" s="185" t="s">
        <v>855</v>
      </c>
      <c r="I407" s="622"/>
      <c r="J407" s="623"/>
      <c r="K407" s="623"/>
      <c r="L407" s="623"/>
      <c r="M407" s="186">
        <v>24.08</v>
      </c>
      <c r="N407" s="189">
        <v>41.810686464031591</v>
      </c>
    </row>
    <row r="408" spans="1:14">
      <c r="A408" s="180">
        <v>407</v>
      </c>
      <c r="B408" s="184">
        <v>6</v>
      </c>
      <c r="C408" s="184" t="s">
        <v>913</v>
      </c>
      <c r="D408" s="185">
        <v>12</v>
      </c>
      <c r="E408" s="622">
        <v>1202</v>
      </c>
      <c r="F408" s="622" t="s">
        <v>922</v>
      </c>
      <c r="G408" s="185" t="s">
        <v>915</v>
      </c>
      <c r="H408" s="185" t="s">
        <v>923</v>
      </c>
      <c r="I408" s="622" t="s">
        <v>916</v>
      </c>
      <c r="J408" s="623">
        <v>114.9</v>
      </c>
      <c r="K408" s="623">
        <v>145.08279048628995</v>
      </c>
      <c r="L408" s="623">
        <v>249.50279048628994</v>
      </c>
      <c r="M408" s="186">
        <v>23.46</v>
      </c>
      <c r="N408" s="189">
        <v>40.734165467034103</v>
      </c>
    </row>
    <row r="409" spans="1:14">
      <c r="A409" s="180">
        <v>408</v>
      </c>
      <c r="B409" s="184">
        <v>6</v>
      </c>
      <c r="C409" s="184" t="s">
        <v>913</v>
      </c>
      <c r="D409" s="185">
        <v>12</v>
      </c>
      <c r="E409" s="622"/>
      <c r="F409" s="622"/>
      <c r="G409" s="185" t="s">
        <v>917</v>
      </c>
      <c r="H409" s="185" t="s">
        <v>923</v>
      </c>
      <c r="I409" s="622"/>
      <c r="J409" s="623"/>
      <c r="K409" s="623"/>
      <c r="L409" s="623"/>
      <c r="M409" s="186">
        <v>23.49</v>
      </c>
      <c r="N409" s="189">
        <v>40.786255192695265</v>
      </c>
    </row>
    <row r="410" spans="1:14">
      <c r="A410" s="180">
        <v>409</v>
      </c>
      <c r="B410" s="184">
        <v>6</v>
      </c>
      <c r="C410" s="184" t="s">
        <v>913</v>
      </c>
      <c r="D410" s="185">
        <v>12</v>
      </c>
      <c r="E410" s="622"/>
      <c r="F410" s="622"/>
      <c r="G410" s="185" t="s">
        <v>918</v>
      </c>
      <c r="H410" s="185" t="s">
        <v>923</v>
      </c>
      <c r="I410" s="622"/>
      <c r="J410" s="623"/>
      <c r="K410" s="623"/>
      <c r="L410" s="623"/>
      <c r="M410" s="186">
        <v>25.62</v>
      </c>
      <c r="N410" s="189">
        <v>44.48462571463827</v>
      </c>
    </row>
    <row r="411" spans="1:14">
      <c r="A411" s="180">
        <v>410</v>
      </c>
      <c r="B411" s="184">
        <v>6</v>
      </c>
      <c r="C411" s="184" t="s">
        <v>913</v>
      </c>
      <c r="D411" s="185">
        <v>12</v>
      </c>
      <c r="E411" s="622"/>
      <c r="F411" s="622"/>
      <c r="G411" s="185" t="s">
        <v>919</v>
      </c>
      <c r="H411" s="185" t="s">
        <v>923</v>
      </c>
      <c r="I411" s="622"/>
      <c r="J411" s="623"/>
      <c r="K411" s="623"/>
      <c r="L411" s="623"/>
      <c r="M411" s="186">
        <v>25.62</v>
      </c>
      <c r="N411" s="189">
        <v>44.48462571463827</v>
      </c>
    </row>
    <row r="412" spans="1:14">
      <c r="A412" s="180">
        <v>411</v>
      </c>
      <c r="B412" s="184">
        <v>6</v>
      </c>
      <c r="C412" s="184" t="s">
        <v>913</v>
      </c>
      <c r="D412" s="185">
        <v>12</v>
      </c>
      <c r="E412" s="622"/>
      <c r="F412" s="622"/>
      <c r="G412" s="185" t="s">
        <v>920</v>
      </c>
      <c r="H412" s="185" t="s">
        <v>923</v>
      </c>
      <c r="I412" s="622"/>
      <c r="J412" s="623"/>
      <c r="K412" s="623"/>
      <c r="L412" s="623"/>
      <c r="M412" s="186">
        <v>23.49</v>
      </c>
      <c r="N412" s="189">
        <v>40.786255192695265</v>
      </c>
    </row>
    <row r="413" spans="1:14">
      <c r="A413" s="180">
        <v>412</v>
      </c>
      <c r="B413" s="184">
        <v>6</v>
      </c>
      <c r="C413" s="184" t="s">
        <v>913</v>
      </c>
      <c r="D413" s="185">
        <v>12</v>
      </c>
      <c r="E413" s="622"/>
      <c r="F413" s="622"/>
      <c r="G413" s="185" t="s">
        <v>921</v>
      </c>
      <c r="H413" s="185" t="s">
        <v>923</v>
      </c>
      <c r="I413" s="622"/>
      <c r="J413" s="623"/>
      <c r="K413" s="623"/>
      <c r="L413" s="623"/>
      <c r="M413" s="186">
        <v>23.46</v>
      </c>
      <c r="N413" s="189">
        <v>40.734165467034103</v>
      </c>
    </row>
    <row r="414" spans="1:14">
      <c r="A414" s="180">
        <v>413</v>
      </c>
      <c r="B414" s="184">
        <v>6</v>
      </c>
      <c r="C414" s="184" t="s">
        <v>913</v>
      </c>
      <c r="D414" s="185">
        <v>12</v>
      </c>
      <c r="E414" s="622">
        <v>1203</v>
      </c>
      <c r="F414" s="622" t="s">
        <v>924</v>
      </c>
      <c r="G414" s="185" t="s">
        <v>915</v>
      </c>
      <c r="H414" s="185" t="s">
        <v>855</v>
      </c>
      <c r="I414" s="622" t="s">
        <v>925</v>
      </c>
      <c r="J414" s="623">
        <v>85.82</v>
      </c>
      <c r="K414" s="623">
        <v>108.36383881230115</v>
      </c>
      <c r="L414" s="623">
        <v>178.34383881230116</v>
      </c>
      <c r="M414" s="186">
        <v>21.9</v>
      </c>
      <c r="N414" s="190">
        <v>38.025499732653316</v>
      </c>
    </row>
    <row r="415" spans="1:14">
      <c r="A415" s="180">
        <v>414</v>
      </c>
      <c r="B415" s="184">
        <v>6</v>
      </c>
      <c r="C415" s="184" t="s">
        <v>913</v>
      </c>
      <c r="D415" s="185">
        <v>12</v>
      </c>
      <c r="E415" s="622"/>
      <c r="F415" s="622"/>
      <c r="G415" s="185" t="s">
        <v>917</v>
      </c>
      <c r="H415" s="185" t="s">
        <v>855</v>
      </c>
      <c r="I415" s="622"/>
      <c r="J415" s="623"/>
      <c r="K415" s="623"/>
      <c r="L415" s="623"/>
      <c r="M415" s="186">
        <v>26.56</v>
      </c>
      <c r="N415" s="190">
        <v>46.116770452021555</v>
      </c>
    </row>
    <row r="416" spans="1:14">
      <c r="A416" s="180">
        <v>415</v>
      </c>
      <c r="B416" s="184">
        <v>6</v>
      </c>
      <c r="C416" s="184" t="s">
        <v>913</v>
      </c>
      <c r="D416" s="185">
        <v>12</v>
      </c>
      <c r="E416" s="622"/>
      <c r="F416" s="622"/>
      <c r="G416" s="185" t="s">
        <v>918</v>
      </c>
      <c r="H416" s="185" t="s">
        <v>855</v>
      </c>
      <c r="I416" s="622"/>
      <c r="J416" s="623"/>
      <c r="K416" s="623"/>
      <c r="L416" s="623"/>
      <c r="M416" s="186">
        <v>26.56</v>
      </c>
      <c r="N416" s="189">
        <v>46.116770452021555</v>
      </c>
    </row>
    <row r="417" spans="1:14">
      <c r="A417" s="180">
        <v>416</v>
      </c>
      <c r="B417" s="184">
        <v>6</v>
      </c>
      <c r="C417" s="184" t="s">
        <v>913</v>
      </c>
      <c r="D417" s="185">
        <v>12</v>
      </c>
      <c r="E417" s="622"/>
      <c r="F417" s="622"/>
      <c r="G417" s="185" t="s">
        <v>919</v>
      </c>
      <c r="H417" s="185" t="s">
        <v>855</v>
      </c>
      <c r="I417" s="622"/>
      <c r="J417" s="623"/>
      <c r="K417" s="623"/>
      <c r="L417" s="623"/>
      <c r="M417" s="186">
        <v>21.9</v>
      </c>
      <c r="N417" s="189">
        <v>38.025499732653316</v>
      </c>
    </row>
    <row r="418" spans="1:14">
      <c r="A418" s="180">
        <v>417</v>
      </c>
      <c r="B418" s="184">
        <v>6</v>
      </c>
      <c r="C418" s="184" t="s">
        <v>913</v>
      </c>
      <c r="D418" s="185">
        <v>12</v>
      </c>
      <c r="E418" s="622">
        <v>1204</v>
      </c>
      <c r="F418" s="622" t="s">
        <v>926</v>
      </c>
      <c r="G418" s="185" t="s">
        <v>915</v>
      </c>
      <c r="H418" s="185" t="s">
        <v>923</v>
      </c>
      <c r="I418" s="622" t="s">
        <v>925</v>
      </c>
      <c r="J418" s="623">
        <v>80.790000000000006</v>
      </c>
      <c r="K418" s="623">
        <v>102.01252083017725</v>
      </c>
      <c r="L418" s="623">
        <v>169.10252083017724</v>
      </c>
      <c r="M418" s="186">
        <v>25.32</v>
      </c>
      <c r="N418" s="189">
        <v>43.96372845802658</v>
      </c>
    </row>
    <row r="419" spans="1:14">
      <c r="A419" s="180">
        <v>418</v>
      </c>
      <c r="B419" s="184">
        <v>6</v>
      </c>
      <c r="C419" s="184" t="s">
        <v>913</v>
      </c>
      <c r="D419" s="185">
        <v>12</v>
      </c>
      <c r="E419" s="622"/>
      <c r="F419" s="622"/>
      <c r="G419" s="185" t="s">
        <v>917</v>
      </c>
      <c r="H419" s="185" t="s">
        <v>923</v>
      </c>
      <c r="I419" s="622"/>
      <c r="J419" s="623"/>
      <c r="K419" s="623"/>
      <c r="L419" s="623"/>
      <c r="M419" s="186">
        <v>23.72</v>
      </c>
      <c r="N419" s="189">
        <v>41.185609756097563</v>
      </c>
    </row>
    <row r="420" spans="1:14">
      <c r="A420" s="180">
        <v>419</v>
      </c>
      <c r="B420" s="184">
        <v>6</v>
      </c>
      <c r="C420" s="184" t="s">
        <v>913</v>
      </c>
      <c r="D420" s="185">
        <v>12</v>
      </c>
      <c r="E420" s="622"/>
      <c r="F420" s="622"/>
      <c r="G420" s="185" t="s">
        <v>918</v>
      </c>
      <c r="H420" s="185" t="s">
        <v>923</v>
      </c>
      <c r="I420" s="622"/>
      <c r="J420" s="623"/>
      <c r="K420" s="623"/>
      <c r="L420" s="623"/>
      <c r="M420" s="186">
        <v>23.72</v>
      </c>
      <c r="N420" s="189">
        <v>41.185609756097563</v>
      </c>
    </row>
    <row r="421" spans="1:14">
      <c r="A421" s="180">
        <v>420</v>
      </c>
      <c r="B421" s="184">
        <v>6</v>
      </c>
      <c r="C421" s="184" t="s">
        <v>913</v>
      </c>
      <c r="D421" s="185">
        <v>12</v>
      </c>
      <c r="E421" s="622"/>
      <c r="F421" s="622"/>
      <c r="G421" s="185" t="s">
        <v>919</v>
      </c>
      <c r="H421" s="185" t="s">
        <v>923</v>
      </c>
      <c r="I421" s="622"/>
      <c r="J421" s="623"/>
      <c r="K421" s="623"/>
      <c r="L421" s="623"/>
      <c r="M421" s="186">
        <v>25.32</v>
      </c>
      <c r="N421" s="189">
        <v>43.96372845802658</v>
      </c>
    </row>
    <row r="422" spans="1:14">
      <c r="A422" s="180">
        <v>421</v>
      </c>
      <c r="B422" s="184">
        <v>6</v>
      </c>
      <c r="C422" s="184" t="s">
        <v>913</v>
      </c>
      <c r="D422" s="185">
        <v>12</v>
      </c>
      <c r="E422" s="622">
        <v>1205</v>
      </c>
      <c r="F422" s="622" t="s">
        <v>915</v>
      </c>
      <c r="G422" s="185" t="s">
        <v>915</v>
      </c>
      <c r="H422" s="185" t="s">
        <v>855</v>
      </c>
      <c r="I422" s="622" t="s">
        <v>925</v>
      </c>
      <c r="J422" s="623">
        <v>85.82</v>
      </c>
      <c r="K422" s="623">
        <v>108.36464711227785</v>
      </c>
      <c r="L422" s="623">
        <v>178.34464711227787</v>
      </c>
      <c r="M422" s="186">
        <v>26.56</v>
      </c>
      <c r="N422" s="189">
        <v>46.116770452021555</v>
      </c>
    </row>
    <row r="423" spans="1:14">
      <c r="A423" s="180">
        <v>422</v>
      </c>
      <c r="B423" s="184">
        <v>6</v>
      </c>
      <c r="C423" s="184" t="s">
        <v>913</v>
      </c>
      <c r="D423" s="185">
        <v>12</v>
      </c>
      <c r="E423" s="622"/>
      <c r="F423" s="622"/>
      <c r="G423" s="185" t="s">
        <v>917</v>
      </c>
      <c r="H423" s="185" t="s">
        <v>855</v>
      </c>
      <c r="I423" s="622"/>
      <c r="J423" s="623"/>
      <c r="K423" s="623"/>
      <c r="L423" s="623"/>
      <c r="M423" s="186">
        <v>21.9</v>
      </c>
      <c r="N423" s="189">
        <v>38.025499732653316</v>
      </c>
    </row>
    <row r="424" spans="1:14">
      <c r="A424" s="180">
        <v>423</v>
      </c>
      <c r="B424" s="184">
        <v>6</v>
      </c>
      <c r="C424" s="184" t="s">
        <v>913</v>
      </c>
      <c r="D424" s="185">
        <v>12</v>
      </c>
      <c r="E424" s="622"/>
      <c r="F424" s="622"/>
      <c r="G424" s="185" t="s">
        <v>918</v>
      </c>
      <c r="H424" s="185" t="s">
        <v>855</v>
      </c>
      <c r="I424" s="622"/>
      <c r="J424" s="623"/>
      <c r="K424" s="623"/>
      <c r="L424" s="623"/>
      <c r="M424" s="186">
        <v>21.9</v>
      </c>
      <c r="N424" s="189">
        <v>38.025499732653316</v>
      </c>
    </row>
    <row r="425" spans="1:14">
      <c r="A425" s="180">
        <v>424</v>
      </c>
      <c r="B425" s="184">
        <v>6</v>
      </c>
      <c r="C425" s="184" t="s">
        <v>913</v>
      </c>
      <c r="D425" s="185">
        <v>12</v>
      </c>
      <c r="E425" s="622"/>
      <c r="F425" s="622"/>
      <c r="G425" s="185" t="s">
        <v>919</v>
      </c>
      <c r="H425" s="185" t="s">
        <v>855</v>
      </c>
      <c r="I425" s="622"/>
      <c r="J425" s="623"/>
      <c r="K425" s="623"/>
      <c r="L425" s="623"/>
      <c r="M425" s="186">
        <v>26.56</v>
      </c>
      <c r="N425" s="189">
        <v>46.116770452021555</v>
      </c>
    </row>
    <row r="426" spans="1:14">
      <c r="A426" s="180">
        <v>425</v>
      </c>
      <c r="B426" s="184">
        <v>6</v>
      </c>
      <c r="C426" s="184" t="s">
        <v>913</v>
      </c>
      <c r="D426" s="185">
        <v>12</v>
      </c>
      <c r="E426" s="622">
        <v>1206</v>
      </c>
      <c r="F426" s="622" t="s">
        <v>919</v>
      </c>
      <c r="G426" s="185" t="s">
        <v>915</v>
      </c>
      <c r="H426" s="185" t="s">
        <v>923</v>
      </c>
      <c r="I426" s="622" t="s">
        <v>925</v>
      </c>
      <c r="J426" s="623">
        <v>80.790000000000006</v>
      </c>
      <c r="K426" s="623">
        <v>102.01328175484653</v>
      </c>
      <c r="L426" s="623">
        <v>169.10328175484653</v>
      </c>
      <c r="M426" s="186">
        <v>23.72</v>
      </c>
      <c r="N426" s="189">
        <v>41.185609756097563</v>
      </c>
    </row>
    <row r="427" spans="1:14">
      <c r="A427" s="180">
        <v>426</v>
      </c>
      <c r="B427" s="184">
        <v>6</v>
      </c>
      <c r="C427" s="184" t="s">
        <v>913</v>
      </c>
      <c r="D427" s="185">
        <v>12</v>
      </c>
      <c r="E427" s="622"/>
      <c r="F427" s="622"/>
      <c r="G427" s="185" t="s">
        <v>917</v>
      </c>
      <c r="H427" s="185" t="s">
        <v>923</v>
      </c>
      <c r="I427" s="622"/>
      <c r="J427" s="623"/>
      <c r="K427" s="623"/>
      <c r="L427" s="623"/>
      <c r="M427" s="186">
        <v>25.32</v>
      </c>
      <c r="N427" s="189">
        <v>43.96372845802658</v>
      </c>
    </row>
    <row r="428" spans="1:14">
      <c r="A428" s="180">
        <v>427</v>
      </c>
      <c r="B428" s="184">
        <v>6</v>
      </c>
      <c r="C428" s="184" t="s">
        <v>913</v>
      </c>
      <c r="D428" s="185">
        <v>12</v>
      </c>
      <c r="E428" s="622"/>
      <c r="F428" s="622"/>
      <c r="G428" s="185" t="s">
        <v>918</v>
      </c>
      <c r="H428" s="185" t="s">
        <v>923</v>
      </c>
      <c r="I428" s="622"/>
      <c r="J428" s="623"/>
      <c r="K428" s="623"/>
      <c r="L428" s="623"/>
      <c r="M428" s="186">
        <v>25.32</v>
      </c>
      <c r="N428" s="189">
        <v>43.96372845802658</v>
      </c>
    </row>
    <row r="429" spans="1:14">
      <c r="A429" s="180">
        <v>428</v>
      </c>
      <c r="B429" s="184">
        <v>6</v>
      </c>
      <c r="C429" s="184" t="s">
        <v>913</v>
      </c>
      <c r="D429" s="185">
        <v>12</v>
      </c>
      <c r="E429" s="622"/>
      <c r="F429" s="622"/>
      <c r="G429" s="185" t="s">
        <v>919</v>
      </c>
      <c r="H429" s="185" t="s">
        <v>923</v>
      </c>
      <c r="I429" s="622"/>
      <c r="J429" s="623"/>
      <c r="K429" s="623"/>
      <c r="L429" s="623"/>
      <c r="M429" s="186">
        <v>23.72</v>
      </c>
      <c r="N429" s="189">
        <v>41.185609756097563</v>
      </c>
    </row>
    <row r="430" spans="1:14">
      <c r="A430" s="180">
        <v>429</v>
      </c>
      <c r="B430" s="184">
        <v>6</v>
      </c>
      <c r="C430" s="184" t="s">
        <v>913</v>
      </c>
      <c r="D430" s="185">
        <v>12</v>
      </c>
      <c r="E430" s="622">
        <v>1207</v>
      </c>
      <c r="F430" s="622" t="s">
        <v>917</v>
      </c>
      <c r="G430" s="185" t="s">
        <v>915</v>
      </c>
      <c r="H430" s="185" t="s">
        <v>855</v>
      </c>
      <c r="I430" s="622" t="s">
        <v>916</v>
      </c>
      <c r="J430" s="623">
        <v>114.59</v>
      </c>
      <c r="K430" s="623">
        <v>144.69243664176091</v>
      </c>
      <c r="L430" s="623">
        <v>247.34243664176091</v>
      </c>
      <c r="M430" s="186">
        <v>27</v>
      </c>
      <c r="N430" s="189">
        <v>46.880753095052036</v>
      </c>
    </row>
    <row r="431" spans="1:14">
      <c r="A431" s="180">
        <v>430</v>
      </c>
      <c r="B431" s="184">
        <v>6</v>
      </c>
      <c r="C431" s="184" t="s">
        <v>913</v>
      </c>
      <c r="D431" s="185">
        <v>12</v>
      </c>
      <c r="E431" s="622"/>
      <c r="F431" s="622"/>
      <c r="G431" s="185" t="s">
        <v>917</v>
      </c>
      <c r="H431" s="185" t="s">
        <v>855</v>
      </c>
      <c r="I431" s="622"/>
      <c r="J431" s="623"/>
      <c r="K431" s="623"/>
      <c r="L431" s="623"/>
      <c r="M431" s="186">
        <v>21.98</v>
      </c>
      <c r="N431" s="189">
        <v>38.164405667749769</v>
      </c>
    </row>
    <row r="432" spans="1:14">
      <c r="A432" s="180">
        <v>431</v>
      </c>
      <c r="B432" s="184">
        <v>6</v>
      </c>
      <c r="C432" s="184" t="s">
        <v>913</v>
      </c>
      <c r="D432" s="185">
        <v>12</v>
      </c>
      <c r="E432" s="622"/>
      <c r="F432" s="622"/>
      <c r="G432" s="185" t="s">
        <v>918</v>
      </c>
      <c r="H432" s="185" t="s">
        <v>855</v>
      </c>
      <c r="I432" s="622"/>
      <c r="J432" s="623"/>
      <c r="K432" s="623"/>
      <c r="L432" s="623"/>
      <c r="M432" s="186">
        <v>24.08</v>
      </c>
      <c r="N432" s="189">
        <v>41.810686464031591</v>
      </c>
    </row>
    <row r="433" spans="1:14">
      <c r="A433" s="180">
        <v>432</v>
      </c>
      <c r="B433" s="184">
        <v>6</v>
      </c>
      <c r="C433" s="184" t="s">
        <v>913</v>
      </c>
      <c r="D433" s="185">
        <v>12</v>
      </c>
      <c r="E433" s="622"/>
      <c r="F433" s="622"/>
      <c r="G433" s="185" t="s">
        <v>919</v>
      </c>
      <c r="H433" s="185" t="s">
        <v>855</v>
      </c>
      <c r="I433" s="622"/>
      <c r="J433" s="623"/>
      <c r="K433" s="623"/>
      <c r="L433" s="623"/>
      <c r="M433" s="186">
        <v>24.08</v>
      </c>
      <c r="N433" s="189">
        <v>41.810686464031591</v>
      </c>
    </row>
    <row r="434" spans="1:14">
      <c r="A434" s="180">
        <v>433</v>
      </c>
      <c r="B434" s="184">
        <v>6</v>
      </c>
      <c r="C434" s="184" t="s">
        <v>913</v>
      </c>
      <c r="D434" s="185">
        <v>12</v>
      </c>
      <c r="E434" s="622"/>
      <c r="F434" s="622"/>
      <c r="G434" s="185" t="s">
        <v>920</v>
      </c>
      <c r="H434" s="185" t="s">
        <v>855</v>
      </c>
      <c r="I434" s="622"/>
      <c r="J434" s="623"/>
      <c r="K434" s="623"/>
      <c r="L434" s="623"/>
      <c r="M434" s="186">
        <v>21.98</v>
      </c>
      <c r="N434" s="189">
        <v>38.164405667749769</v>
      </c>
    </row>
    <row r="435" spans="1:14">
      <c r="A435" s="180">
        <v>434</v>
      </c>
      <c r="B435" s="184">
        <v>6</v>
      </c>
      <c r="C435" s="184" t="s">
        <v>913</v>
      </c>
      <c r="D435" s="185">
        <v>12</v>
      </c>
      <c r="E435" s="622"/>
      <c r="F435" s="622"/>
      <c r="G435" s="185" t="s">
        <v>921</v>
      </c>
      <c r="H435" s="185" t="s">
        <v>855</v>
      </c>
      <c r="I435" s="622"/>
      <c r="J435" s="623"/>
      <c r="K435" s="623"/>
      <c r="L435" s="623"/>
      <c r="M435" s="186">
        <v>27</v>
      </c>
      <c r="N435" s="189">
        <v>46.880753095052036</v>
      </c>
    </row>
    <row r="436" spans="1:14">
      <c r="A436" s="180">
        <v>435</v>
      </c>
      <c r="B436" s="184">
        <v>6</v>
      </c>
      <c r="C436" s="184" t="s">
        <v>913</v>
      </c>
      <c r="D436" s="185">
        <v>12</v>
      </c>
      <c r="E436" s="622">
        <v>1208</v>
      </c>
      <c r="F436" s="622" t="s">
        <v>918</v>
      </c>
      <c r="G436" s="185" t="s">
        <v>915</v>
      </c>
      <c r="H436" s="185" t="s">
        <v>923</v>
      </c>
      <c r="I436" s="622" t="s">
        <v>916</v>
      </c>
      <c r="J436" s="623">
        <v>114.96</v>
      </c>
      <c r="K436" s="623">
        <v>145.1596344911147</v>
      </c>
      <c r="L436" s="623">
        <v>249.57963449111469</v>
      </c>
      <c r="M436" s="186">
        <v>25.62</v>
      </c>
      <c r="N436" s="189">
        <v>44.48462571463827</v>
      </c>
    </row>
    <row r="437" spans="1:14">
      <c r="A437" s="180">
        <v>436</v>
      </c>
      <c r="B437" s="184">
        <v>6</v>
      </c>
      <c r="C437" s="184" t="s">
        <v>913</v>
      </c>
      <c r="D437" s="185">
        <v>12</v>
      </c>
      <c r="E437" s="622"/>
      <c r="F437" s="622"/>
      <c r="G437" s="185" t="s">
        <v>917</v>
      </c>
      <c r="H437" s="185" t="s">
        <v>923</v>
      </c>
      <c r="I437" s="622"/>
      <c r="J437" s="623"/>
      <c r="K437" s="623"/>
      <c r="L437" s="623"/>
      <c r="M437" s="186">
        <v>23.49</v>
      </c>
      <c r="N437" s="189">
        <v>40.786255192695265</v>
      </c>
    </row>
    <row r="438" spans="1:14">
      <c r="A438" s="180">
        <v>437</v>
      </c>
      <c r="B438" s="184">
        <v>6</v>
      </c>
      <c r="C438" s="184" t="s">
        <v>913</v>
      </c>
      <c r="D438" s="185">
        <v>12</v>
      </c>
      <c r="E438" s="622"/>
      <c r="F438" s="622"/>
      <c r="G438" s="185" t="s">
        <v>918</v>
      </c>
      <c r="H438" s="185" t="s">
        <v>923</v>
      </c>
      <c r="I438" s="622"/>
      <c r="J438" s="623"/>
      <c r="K438" s="623"/>
      <c r="L438" s="623"/>
      <c r="M438" s="186">
        <v>23.46</v>
      </c>
      <c r="N438" s="189">
        <v>40.734165467034103</v>
      </c>
    </row>
    <row r="439" spans="1:14">
      <c r="A439" s="180">
        <v>438</v>
      </c>
      <c r="B439" s="184">
        <v>6</v>
      </c>
      <c r="C439" s="184" t="s">
        <v>913</v>
      </c>
      <c r="D439" s="185">
        <v>12</v>
      </c>
      <c r="E439" s="622"/>
      <c r="F439" s="622"/>
      <c r="G439" s="185" t="s">
        <v>919</v>
      </c>
      <c r="H439" s="185" t="s">
        <v>923</v>
      </c>
      <c r="I439" s="622"/>
      <c r="J439" s="623"/>
      <c r="K439" s="623"/>
      <c r="L439" s="623"/>
      <c r="M439" s="186">
        <v>23.46</v>
      </c>
      <c r="N439" s="189">
        <v>40.734165467034103</v>
      </c>
    </row>
    <row r="440" spans="1:14">
      <c r="A440" s="180">
        <v>439</v>
      </c>
      <c r="B440" s="184">
        <v>6</v>
      </c>
      <c r="C440" s="184" t="s">
        <v>913</v>
      </c>
      <c r="D440" s="185">
        <v>12</v>
      </c>
      <c r="E440" s="622"/>
      <c r="F440" s="622"/>
      <c r="G440" s="185" t="s">
        <v>920</v>
      </c>
      <c r="H440" s="185" t="s">
        <v>923</v>
      </c>
      <c r="I440" s="622"/>
      <c r="J440" s="623"/>
      <c r="K440" s="623"/>
      <c r="L440" s="623"/>
      <c r="M440" s="186">
        <v>23.49</v>
      </c>
      <c r="N440" s="189">
        <v>40.786255192695265</v>
      </c>
    </row>
    <row r="441" spans="1:14">
      <c r="A441" s="180">
        <v>440</v>
      </c>
      <c r="B441" s="184">
        <v>6</v>
      </c>
      <c r="C441" s="184" t="s">
        <v>913</v>
      </c>
      <c r="D441" s="185">
        <v>12</v>
      </c>
      <c r="E441" s="622"/>
      <c r="F441" s="622"/>
      <c r="G441" s="185" t="s">
        <v>921</v>
      </c>
      <c r="H441" s="185" t="s">
        <v>923</v>
      </c>
      <c r="I441" s="622"/>
      <c r="J441" s="623"/>
      <c r="K441" s="623"/>
      <c r="L441" s="623"/>
      <c r="M441" s="186">
        <v>25.62</v>
      </c>
      <c r="N441" s="189">
        <v>44.48462571463827</v>
      </c>
    </row>
    <row r="442" spans="1:14">
      <c r="A442" s="180">
        <v>441</v>
      </c>
      <c r="B442" s="184">
        <v>6</v>
      </c>
      <c r="C442" s="184" t="s">
        <v>913</v>
      </c>
      <c r="D442" s="185">
        <v>13</v>
      </c>
      <c r="E442" s="622">
        <v>1301</v>
      </c>
      <c r="F442" s="622" t="s">
        <v>914</v>
      </c>
      <c r="G442" s="185" t="s">
        <v>915</v>
      </c>
      <c r="H442" s="185" t="s">
        <v>855</v>
      </c>
      <c r="I442" s="622" t="s">
        <v>916</v>
      </c>
      <c r="J442" s="623">
        <v>114.55</v>
      </c>
      <c r="K442" s="623">
        <v>144.64084987123164</v>
      </c>
      <c r="L442" s="623">
        <v>247.29084987123201</v>
      </c>
      <c r="M442" s="186">
        <v>24.08</v>
      </c>
      <c r="N442" s="187">
        <v>41.810686464031591</v>
      </c>
    </row>
    <row r="443" spans="1:14">
      <c r="A443" s="180">
        <v>442</v>
      </c>
      <c r="B443" s="184">
        <v>6</v>
      </c>
      <c r="C443" s="184" t="s">
        <v>913</v>
      </c>
      <c r="D443" s="185">
        <v>13</v>
      </c>
      <c r="E443" s="622"/>
      <c r="F443" s="622"/>
      <c r="G443" s="185" t="s">
        <v>917</v>
      </c>
      <c r="H443" s="185" t="s">
        <v>855</v>
      </c>
      <c r="I443" s="622"/>
      <c r="J443" s="623"/>
      <c r="K443" s="623"/>
      <c r="L443" s="623"/>
      <c r="M443" s="186">
        <v>21.98</v>
      </c>
      <c r="N443" s="189">
        <v>38.164405667749769</v>
      </c>
    </row>
    <row r="444" spans="1:14">
      <c r="A444" s="180">
        <v>443</v>
      </c>
      <c r="B444" s="184">
        <v>6</v>
      </c>
      <c r="C444" s="184" t="s">
        <v>913</v>
      </c>
      <c r="D444" s="185">
        <v>13</v>
      </c>
      <c r="E444" s="622"/>
      <c r="F444" s="622"/>
      <c r="G444" s="185" t="s">
        <v>918</v>
      </c>
      <c r="H444" s="185" t="s">
        <v>855</v>
      </c>
      <c r="I444" s="622"/>
      <c r="J444" s="623"/>
      <c r="K444" s="623"/>
      <c r="L444" s="623"/>
      <c r="M444" s="186">
        <v>27</v>
      </c>
      <c r="N444" s="189">
        <v>46.880753095052036</v>
      </c>
    </row>
    <row r="445" spans="1:14">
      <c r="A445" s="180">
        <v>444</v>
      </c>
      <c r="B445" s="184">
        <v>6</v>
      </c>
      <c r="C445" s="184" t="s">
        <v>913</v>
      </c>
      <c r="D445" s="185">
        <v>13</v>
      </c>
      <c r="E445" s="622"/>
      <c r="F445" s="622"/>
      <c r="G445" s="185" t="s">
        <v>919</v>
      </c>
      <c r="H445" s="185" t="s">
        <v>855</v>
      </c>
      <c r="I445" s="622"/>
      <c r="J445" s="623"/>
      <c r="K445" s="623"/>
      <c r="L445" s="623"/>
      <c r="M445" s="186">
        <v>27</v>
      </c>
      <c r="N445" s="189">
        <v>46.880753095052036</v>
      </c>
    </row>
    <row r="446" spans="1:14">
      <c r="A446" s="180">
        <v>445</v>
      </c>
      <c r="B446" s="184">
        <v>6</v>
      </c>
      <c r="C446" s="184" t="s">
        <v>913</v>
      </c>
      <c r="D446" s="185">
        <v>13</v>
      </c>
      <c r="E446" s="622"/>
      <c r="F446" s="622"/>
      <c r="G446" s="185" t="s">
        <v>920</v>
      </c>
      <c r="H446" s="185" t="s">
        <v>855</v>
      </c>
      <c r="I446" s="622"/>
      <c r="J446" s="623"/>
      <c r="K446" s="623"/>
      <c r="L446" s="623"/>
      <c r="M446" s="186">
        <v>21.98</v>
      </c>
      <c r="N446" s="189">
        <v>38.164405667749769</v>
      </c>
    </row>
    <row r="447" spans="1:14">
      <c r="A447" s="180">
        <v>446</v>
      </c>
      <c r="B447" s="184">
        <v>6</v>
      </c>
      <c r="C447" s="184" t="s">
        <v>913</v>
      </c>
      <c r="D447" s="185">
        <v>13</v>
      </c>
      <c r="E447" s="622"/>
      <c r="F447" s="622"/>
      <c r="G447" s="185" t="s">
        <v>921</v>
      </c>
      <c r="H447" s="185" t="s">
        <v>855</v>
      </c>
      <c r="I447" s="622"/>
      <c r="J447" s="623"/>
      <c r="K447" s="623"/>
      <c r="L447" s="623"/>
      <c r="M447" s="186">
        <v>24.08</v>
      </c>
      <c r="N447" s="189">
        <v>41.810686464031591</v>
      </c>
    </row>
    <row r="448" spans="1:14">
      <c r="A448" s="180">
        <v>447</v>
      </c>
      <c r="B448" s="184">
        <v>6</v>
      </c>
      <c r="C448" s="184" t="s">
        <v>913</v>
      </c>
      <c r="D448" s="185">
        <v>13</v>
      </c>
      <c r="E448" s="622">
        <v>1302</v>
      </c>
      <c r="F448" s="622" t="s">
        <v>922</v>
      </c>
      <c r="G448" s="185" t="s">
        <v>915</v>
      </c>
      <c r="H448" s="185" t="s">
        <v>923</v>
      </c>
      <c r="I448" s="622" t="s">
        <v>916</v>
      </c>
      <c r="J448" s="623">
        <v>114.9</v>
      </c>
      <c r="K448" s="623">
        <v>145.08279048628995</v>
      </c>
      <c r="L448" s="623">
        <v>249.50279048628994</v>
      </c>
      <c r="M448" s="186">
        <v>23.46</v>
      </c>
      <c r="N448" s="189">
        <v>40.734165467034103</v>
      </c>
    </row>
    <row r="449" spans="1:14">
      <c r="A449" s="180">
        <v>448</v>
      </c>
      <c r="B449" s="184">
        <v>6</v>
      </c>
      <c r="C449" s="184" t="s">
        <v>913</v>
      </c>
      <c r="D449" s="185">
        <v>13</v>
      </c>
      <c r="E449" s="622"/>
      <c r="F449" s="622"/>
      <c r="G449" s="185" t="s">
        <v>917</v>
      </c>
      <c r="H449" s="185" t="s">
        <v>923</v>
      </c>
      <c r="I449" s="622"/>
      <c r="J449" s="623"/>
      <c r="K449" s="623"/>
      <c r="L449" s="623"/>
      <c r="M449" s="186">
        <v>23.49</v>
      </c>
      <c r="N449" s="189">
        <v>40.786255192695265</v>
      </c>
    </row>
    <row r="450" spans="1:14">
      <c r="A450" s="180">
        <v>449</v>
      </c>
      <c r="B450" s="184">
        <v>6</v>
      </c>
      <c r="C450" s="184" t="s">
        <v>913</v>
      </c>
      <c r="D450" s="185">
        <v>13</v>
      </c>
      <c r="E450" s="622"/>
      <c r="F450" s="622"/>
      <c r="G450" s="185" t="s">
        <v>918</v>
      </c>
      <c r="H450" s="185" t="s">
        <v>923</v>
      </c>
      <c r="I450" s="622"/>
      <c r="J450" s="623"/>
      <c r="K450" s="623"/>
      <c r="L450" s="623"/>
      <c r="M450" s="186">
        <v>25.62</v>
      </c>
      <c r="N450" s="189">
        <v>44.48462571463827</v>
      </c>
    </row>
    <row r="451" spans="1:14">
      <c r="A451" s="180">
        <v>450</v>
      </c>
      <c r="B451" s="184">
        <v>6</v>
      </c>
      <c r="C451" s="184" t="s">
        <v>913</v>
      </c>
      <c r="D451" s="185">
        <v>13</v>
      </c>
      <c r="E451" s="622"/>
      <c r="F451" s="622"/>
      <c r="G451" s="185" t="s">
        <v>919</v>
      </c>
      <c r="H451" s="185" t="s">
        <v>923</v>
      </c>
      <c r="I451" s="622"/>
      <c r="J451" s="623"/>
      <c r="K451" s="623"/>
      <c r="L451" s="623"/>
      <c r="M451" s="186">
        <v>25.62</v>
      </c>
      <c r="N451" s="189">
        <v>44.48462571463827</v>
      </c>
    </row>
    <row r="452" spans="1:14">
      <c r="A452" s="180">
        <v>451</v>
      </c>
      <c r="B452" s="184">
        <v>6</v>
      </c>
      <c r="C452" s="184" t="s">
        <v>913</v>
      </c>
      <c r="D452" s="185">
        <v>13</v>
      </c>
      <c r="E452" s="622"/>
      <c r="F452" s="622"/>
      <c r="G452" s="185" t="s">
        <v>920</v>
      </c>
      <c r="H452" s="185" t="s">
        <v>923</v>
      </c>
      <c r="I452" s="622"/>
      <c r="J452" s="623"/>
      <c r="K452" s="623"/>
      <c r="L452" s="623"/>
      <c r="M452" s="186">
        <v>23.49</v>
      </c>
      <c r="N452" s="189">
        <v>40.786255192695265</v>
      </c>
    </row>
    <row r="453" spans="1:14">
      <c r="A453" s="180">
        <v>452</v>
      </c>
      <c r="B453" s="184">
        <v>6</v>
      </c>
      <c r="C453" s="184" t="s">
        <v>913</v>
      </c>
      <c r="D453" s="185">
        <v>13</v>
      </c>
      <c r="E453" s="622"/>
      <c r="F453" s="622"/>
      <c r="G453" s="185" t="s">
        <v>921</v>
      </c>
      <c r="H453" s="185" t="s">
        <v>923</v>
      </c>
      <c r="I453" s="622"/>
      <c r="J453" s="623"/>
      <c r="K453" s="623"/>
      <c r="L453" s="623"/>
      <c r="M453" s="186">
        <v>23.46</v>
      </c>
      <c r="N453" s="189">
        <v>40.734165467034103</v>
      </c>
    </row>
    <row r="454" spans="1:14">
      <c r="A454" s="180">
        <v>453</v>
      </c>
      <c r="B454" s="184">
        <v>6</v>
      </c>
      <c r="C454" s="184" t="s">
        <v>913</v>
      </c>
      <c r="D454" s="185">
        <v>13</v>
      </c>
      <c r="E454" s="622">
        <v>1303</v>
      </c>
      <c r="F454" s="622" t="s">
        <v>924</v>
      </c>
      <c r="G454" s="185" t="s">
        <v>915</v>
      </c>
      <c r="H454" s="185" t="s">
        <v>855</v>
      </c>
      <c r="I454" s="622" t="s">
        <v>925</v>
      </c>
      <c r="J454" s="623">
        <v>85.82</v>
      </c>
      <c r="K454" s="623">
        <v>108.36383881230115</v>
      </c>
      <c r="L454" s="623">
        <v>178.34383881230116</v>
      </c>
      <c r="M454" s="186">
        <v>21.9</v>
      </c>
      <c r="N454" s="190">
        <v>38.025499732653316</v>
      </c>
    </row>
    <row r="455" spans="1:14">
      <c r="A455" s="180">
        <v>454</v>
      </c>
      <c r="B455" s="184">
        <v>6</v>
      </c>
      <c r="C455" s="184" t="s">
        <v>913</v>
      </c>
      <c r="D455" s="185">
        <v>13</v>
      </c>
      <c r="E455" s="622"/>
      <c r="F455" s="622"/>
      <c r="G455" s="185" t="s">
        <v>917</v>
      </c>
      <c r="H455" s="185" t="s">
        <v>855</v>
      </c>
      <c r="I455" s="622"/>
      <c r="J455" s="623"/>
      <c r="K455" s="623"/>
      <c r="L455" s="623"/>
      <c r="M455" s="186">
        <v>26.56</v>
      </c>
      <c r="N455" s="190">
        <v>46.116770452021555</v>
      </c>
    </row>
    <row r="456" spans="1:14">
      <c r="A456" s="180">
        <v>455</v>
      </c>
      <c r="B456" s="184">
        <v>6</v>
      </c>
      <c r="C456" s="184" t="s">
        <v>913</v>
      </c>
      <c r="D456" s="185">
        <v>13</v>
      </c>
      <c r="E456" s="622"/>
      <c r="F456" s="622"/>
      <c r="G456" s="185" t="s">
        <v>918</v>
      </c>
      <c r="H456" s="185" t="s">
        <v>855</v>
      </c>
      <c r="I456" s="622"/>
      <c r="J456" s="623"/>
      <c r="K456" s="623"/>
      <c r="L456" s="623"/>
      <c r="M456" s="186">
        <v>26.56</v>
      </c>
      <c r="N456" s="189">
        <v>46.116770452021555</v>
      </c>
    </row>
    <row r="457" spans="1:14">
      <c r="A457" s="180">
        <v>456</v>
      </c>
      <c r="B457" s="184">
        <v>6</v>
      </c>
      <c r="C457" s="184" t="s">
        <v>913</v>
      </c>
      <c r="D457" s="185">
        <v>13</v>
      </c>
      <c r="E457" s="622"/>
      <c r="F457" s="622"/>
      <c r="G457" s="185" t="s">
        <v>919</v>
      </c>
      <c r="H457" s="185" t="s">
        <v>855</v>
      </c>
      <c r="I457" s="622"/>
      <c r="J457" s="623"/>
      <c r="K457" s="623"/>
      <c r="L457" s="623"/>
      <c r="M457" s="186">
        <v>21.9</v>
      </c>
      <c r="N457" s="189">
        <v>38.025499732653316</v>
      </c>
    </row>
    <row r="458" spans="1:14">
      <c r="A458" s="180">
        <v>457</v>
      </c>
      <c r="B458" s="184">
        <v>6</v>
      </c>
      <c r="C458" s="184" t="s">
        <v>913</v>
      </c>
      <c r="D458" s="185">
        <v>13</v>
      </c>
      <c r="E458" s="622">
        <v>1304</v>
      </c>
      <c r="F458" s="622" t="s">
        <v>926</v>
      </c>
      <c r="G458" s="185" t="s">
        <v>915</v>
      </c>
      <c r="H458" s="185" t="s">
        <v>923</v>
      </c>
      <c r="I458" s="622" t="s">
        <v>925</v>
      </c>
      <c r="J458" s="623">
        <v>80.790000000000006</v>
      </c>
      <c r="K458" s="623">
        <v>102.01252083017725</v>
      </c>
      <c r="L458" s="623">
        <v>169.10252083017724</v>
      </c>
      <c r="M458" s="186">
        <v>25.32</v>
      </c>
      <c r="N458" s="189">
        <v>43.96372845802658</v>
      </c>
    </row>
    <row r="459" spans="1:14">
      <c r="A459" s="180">
        <v>458</v>
      </c>
      <c r="B459" s="184">
        <v>6</v>
      </c>
      <c r="C459" s="184" t="s">
        <v>913</v>
      </c>
      <c r="D459" s="185">
        <v>13</v>
      </c>
      <c r="E459" s="622"/>
      <c r="F459" s="622"/>
      <c r="G459" s="185" t="s">
        <v>917</v>
      </c>
      <c r="H459" s="185" t="s">
        <v>923</v>
      </c>
      <c r="I459" s="622"/>
      <c r="J459" s="623"/>
      <c r="K459" s="623"/>
      <c r="L459" s="623"/>
      <c r="M459" s="186">
        <v>23.72</v>
      </c>
      <c r="N459" s="189">
        <v>41.185609756097563</v>
      </c>
    </row>
    <row r="460" spans="1:14">
      <c r="A460" s="180">
        <v>459</v>
      </c>
      <c r="B460" s="184">
        <v>6</v>
      </c>
      <c r="C460" s="184" t="s">
        <v>913</v>
      </c>
      <c r="D460" s="185">
        <v>13</v>
      </c>
      <c r="E460" s="622"/>
      <c r="F460" s="622"/>
      <c r="G460" s="185" t="s">
        <v>918</v>
      </c>
      <c r="H460" s="185" t="s">
        <v>923</v>
      </c>
      <c r="I460" s="622"/>
      <c r="J460" s="623"/>
      <c r="K460" s="623"/>
      <c r="L460" s="623"/>
      <c r="M460" s="186">
        <v>23.72</v>
      </c>
      <c r="N460" s="189">
        <v>41.185609756097563</v>
      </c>
    </row>
    <row r="461" spans="1:14">
      <c r="A461" s="180">
        <v>460</v>
      </c>
      <c r="B461" s="184">
        <v>6</v>
      </c>
      <c r="C461" s="184" t="s">
        <v>913</v>
      </c>
      <c r="D461" s="185">
        <v>13</v>
      </c>
      <c r="E461" s="622"/>
      <c r="F461" s="622"/>
      <c r="G461" s="185" t="s">
        <v>919</v>
      </c>
      <c r="H461" s="185" t="s">
        <v>923</v>
      </c>
      <c r="I461" s="622"/>
      <c r="J461" s="623"/>
      <c r="K461" s="623"/>
      <c r="L461" s="623"/>
      <c r="M461" s="186">
        <v>25.32</v>
      </c>
      <c r="N461" s="189">
        <v>43.96372845802658</v>
      </c>
    </row>
    <row r="462" spans="1:14">
      <c r="A462" s="180">
        <v>461</v>
      </c>
      <c r="B462" s="184">
        <v>6</v>
      </c>
      <c r="C462" s="184" t="s">
        <v>913</v>
      </c>
      <c r="D462" s="185">
        <v>13</v>
      </c>
      <c r="E462" s="622">
        <v>1305</v>
      </c>
      <c r="F462" s="622" t="s">
        <v>915</v>
      </c>
      <c r="G462" s="185" t="s">
        <v>915</v>
      </c>
      <c r="H462" s="185" t="s">
        <v>855</v>
      </c>
      <c r="I462" s="622" t="s">
        <v>925</v>
      </c>
      <c r="J462" s="623">
        <v>85.82</v>
      </c>
      <c r="K462" s="623">
        <v>108.36464711227785</v>
      </c>
      <c r="L462" s="623">
        <v>178.34464711227787</v>
      </c>
      <c r="M462" s="186">
        <v>26.56</v>
      </c>
      <c r="N462" s="189">
        <v>46.116770452021555</v>
      </c>
    </row>
    <row r="463" spans="1:14">
      <c r="A463" s="180">
        <v>462</v>
      </c>
      <c r="B463" s="184">
        <v>6</v>
      </c>
      <c r="C463" s="184" t="s">
        <v>913</v>
      </c>
      <c r="D463" s="185">
        <v>13</v>
      </c>
      <c r="E463" s="622"/>
      <c r="F463" s="622"/>
      <c r="G463" s="185" t="s">
        <v>917</v>
      </c>
      <c r="H463" s="185" t="s">
        <v>855</v>
      </c>
      <c r="I463" s="622"/>
      <c r="J463" s="623"/>
      <c r="K463" s="623"/>
      <c r="L463" s="623"/>
      <c r="M463" s="186">
        <v>21.9</v>
      </c>
      <c r="N463" s="189">
        <v>38.025499732653316</v>
      </c>
    </row>
    <row r="464" spans="1:14">
      <c r="A464" s="180">
        <v>463</v>
      </c>
      <c r="B464" s="184">
        <v>6</v>
      </c>
      <c r="C464" s="184" t="s">
        <v>913</v>
      </c>
      <c r="D464" s="185">
        <v>13</v>
      </c>
      <c r="E464" s="622"/>
      <c r="F464" s="622"/>
      <c r="G464" s="185" t="s">
        <v>918</v>
      </c>
      <c r="H464" s="185" t="s">
        <v>855</v>
      </c>
      <c r="I464" s="622"/>
      <c r="J464" s="623"/>
      <c r="K464" s="623"/>
      <c r="L464" s="623"/>
      <c r="M464" s="186">
        <v>21.9</v>
      </c>
      <c r="N464" s="189">
        <v>38.025499732653316</v>
      </c>
    </row>
    <row r="465" spans="1:14">
      <c r="A465" s="180">
        <v>464</v>
      </c>
      <c r="B465" s="184">
        <v>6</v>
      </c>
      <c r="C465" s="184" t="s">
        <v>913</v>
      </c>
      <c r="D465" s="185">
        <v>13</v>
      </c>
      <c r="E465" s="622"/>
      <c r="F465" s="622"/>
      <c r="G465" s="185" t="s">
        <v>919</v>
      </c>
      <c r="H465" s="185" t="s">
        <v>855</v>
      </c>
      <c r="I465" s="622"/>
      <c r="J465" s="623"/>
      <c r="K465" s="623"/>
      <c r="L465" s="623"/>
      <c r="M465" s="186">
        <v>26.56</v>
      </c>
      <c r="N465" s="189">
        <v>46.116770452021555</v>
      </c>
    </row>
    <row r="466" spans="1:14">
      <c r="A466" s="180">
        <v>465</v>
      </c>
      <c r="B466" s="184">
        <v>6</v>
      </c>
      <c r="C466" s="184" t="s">
        <v>913</v>
      </c>
      <c r="D466" s="185">
        <v>13</v>
      </c>
      <c r="E466" s="622">
        <v>1306</v>
      </c>
      <c r="F466" s="622" t="s">
        <v>919</v>
      </c>
      <c r="G466" s="185" t="s">
        <v>915</v>
      </c>
      <c r="H466" s="185" t="s">
        <v>923</v>
      </c>
      <c r="I466" s="622" t="s">
        <v>925</v>
      </c>
      <c r="J466" s="623">
        <v>80.790000000000006</v>
      </c>
      <c r="K466" s="623">
        <v>102.01328175484653</v>
      </c>
      <c r="L466" s="623">
        <v>169.10328175484653</v>
      </c>
      <c r="M466" s="186">
        <v>23.72</v>
      </c>
      <c r="N466" s="189">
        <v>41.185609756097563</v>
      </c>
    </row>
    <row r="467" spans="1:14">
      <c r="A467" s="180">
        <v>466</v>
      </c>
      <c r="B467" s="184">
        <v>6</v>
      </c>
      <c r="C467" s="184" t="s">
        <v>913</v>
      </c>
      <c r="D467" s="185">
        <v>13</v>
      </c>
      <c r="E467" s="622"/>
      <c r="F467" s="622"/>
      <c r="G467" s="185" t="s">
        <v>917</v>
      </c>
      <c r="H467" s="185" t="s">
        <v>923</v>
      </c>
      <c r="I467" s="622"/>
      <c r="J467" s="623"/>
      <c r="K467" s="623"/>
      <c r="L467" s="623"/>
      <c r="M467" s="186">
        <v>25.32</v>
      </c>
      <c r="N467" s="189">
        <v>43.96372845802658</v>
      </c>
    </row>
    <row r="468" spans="1:14">
      <c r="A468" s="180">
        <v>467</v>
      </c>
      <c r="B468" s="184">
        <v>6</v>
      </c>
      <c r="C468" s="184" t="s">
        <v>913</v>
      </c>
      <c r="D468" s="185">
        <v>13</v>
      </c>
      <c r="E468" s="622"/>
      <c r="F468" s="622"/>
      <c r="G468" s="185" t="s">
        <v>918</v>
      </c>
      <c r="H468" s="185" t="s">
        <v>923</v>
      </c>
      <c r="I468" s="622"/>
      <c r="J468" s="623"/>
      <c r="K468" s="623"/>
      <c r="L468" s="623"/>
      <c r="M468" s="186">
        <v>25.32</v>
      </c>
      <c r="N468" s="189">
        <v>43.96372845802658</v>
      </c>
    </row>
    <row r="469" spans="1:14">
      <c r="A469" s="180">
        <v>468</v>
      </c>
      <c r="B469" s="184">
        <v>6</v>
      </c>
      <c r="C469" s="184" t="s">
        <v>913</v>
      </c>
      <c r="D469" s="185">
        <v>13</v>
      </c>
      <c r="E469" s="622"/>
      <c r="F469" s="622"/>
      <c r="G469" s="185" t="s">
        <v>919</v>
      </c>
      <c r="H469" s="185" t="s">
        <v>923</v>
      </c>
      <c r="I469" s="622"/>
      <c r="J469" s="623"/>
      <c r="K469" s="623"/>
      <c r="L469" s="623"/>
      <c r="M469" s="186">
        <v>23.72</v>
      </c>
      <c r="N469" s="189">
        <v>41.185609756097563</v>
      </c>
    </row>
    <row r="470" spans="1:14">
      <c r="A470" s="180">
        <v>469</v>
      </c>
      <c r="B470" s="184">
        <v>6</v>
      </c>
      <c r="C470" s="184" t="s">
        <v>913</v>
      </c>
      <c r="D470" s="185">
        <v>13</v>
      </c>
      <c r="E470" s="622">
        <v>1307</v>
      </c>
      <c r="F470" s="622" t="s">
        <v>917</v>
      </c>
      <c r="G470" s="185" t="s">
        <v>915</v>
      </c>
      <c r="H470" s="185" t="s">
        <v>855</v>
      </c>
      <c r="I470" s="622" t="s">
        <v>916</v>
      </c>
      <c r="J470" s="623">
        <v>114.59</v>
      </c>
      <c r="K470" s="623">
        <v>144.69243664176091</v>
      </c>
      <c r="L470" s="623">
        <v>247.34243664176091</v>
      </c>
      <c r="M470" s="186">
        <v>27</v>
      </c>
      <c r="N470" s="189">
        <v>46.880753095052036</v>
      </c>
    </row>
    <row r="471" spans="1:14">
      <c r="A471" s="180">
        <v>470</v>
      </c>
      <c r="B471" s="184">
        <v>6</v>
      </c>
      <c r="C471" s="184" t="s">
        <v>913</v>
      </c>
      <c r="D471" s="185">
        <v>13</v>
      </c>
      <c r="E471" s="622"/>
      <c r="F471" s="622"/>
      <c r="G471" s="185" t="s">
        <v>917</v>
      </c>
      <c r="H471" s="185" t="s">
        <v>855</v>
      </c>
      <c r="I471" s="622"/>
      <c r="J471" s="623"/>
      <c r="K471" s="623"/>
      <c r="L471" s="623"/>
      <c r="M471" s="186">
        <v>21.98</v>
      </c>
      <c r="N471" s="189">
        <v>38.164405667749769</v>
      </c>
    </row>
    <row r="472" spans="1:14">
      <c r="A472" s="180">
        <v>471</v>
      </c>
      <c r="B472" s="184">
        <v>6</v>
      </c>
      <c r="C472" s="184" t="s">
        <v>913</v>
      </c>
      <c r="D472" s="185">
        <v>13</v>
      </c>
      <c r="E472" s="622"/>
      <c r="F472" s="622"/>
      <c r="G472" s="185" t="s">
        <v>918</v>
      </c>
      <c r="H472" s="185" t="s">
        <v>855</v>
      </c>
      <c r="I472" s="622"/>
      <c r="J472" s="623"/>
      <c r="K472" s="623"/>
      <c r="L472" s="623"/>
      <c r="M472" s="186">
        <v>24.08</v>
      </c>
      <c r="N472" s="189">
        <v>41.810686464031591</v>
      </c>
    </row>
    <row r="473" spans="1:14">
      <c r="A473" s="180">
        <v>472</v>
      </c>
      <c r="B473" s="184">
        <v>6</v>
      </c>
      <c r="C473" s="184" t="s">
        <v>913</v>
      </c>
      <c r="D473" s="185">
        <v>13</v>
      </c>
      <c r="E473" s="622"/>
      <c r="F473" s="622"/>
      <c r="G473" s="185" t="s">
        <v>919</v>
      </c>
      <c r="H473" s="185" t="s">
        <v>855</v>
      </c>
      <c r="I473" s="622"/>
      <c r="J473" s="623"/>
      <c r="K473" s="623"/>
      <c r="L473" s="623"/>
      <c r="M473" s="186">
        <v>24.08</v>
      </c>
      <c r="N473" s="189">
        <v>41.810686464031591</v>
      </c>
    </row>
    <row r="474" spans="1:14">
      <c r="A474" s="180">
        <v>473</v>
      </c>
      <c r="B474" s="184">
        <v>6</v>
      </c>
      <c r="C474" s="184" t="s">
        <v>913</v>
      </c>
      <c r="D474" s="185">
        <v>13</v>
      </c>
      <c r="E474" s="622"/>
      <c r="F474" s="622"/>
      <c r="G474" s="185" t="s">
        <v>920</v>
      </c>
      <c r="H474" s="185" t="s">
        <v>855</v>
      </c>
      <c r="I474" s="622"/>
      <c r="J474" s="623"/>
      <c r="K474" s="623"/>
      <c r="L474" s="623"/>
      <c r="M474" s="186">
        <v>21.98</v>
      </c>
      <c r="N474" s="189">
        <v>38.164405667749769</v>
      </c>
    </row>
    <row r="475" spans="1:14">
      <c r="A475" s="180">
        <v>474</v>
      </c>
      <c r="B475" s="184">
        <v>6</v>
      </c>
      <c r="C475" s="184" t="s">
        <v>913</v>
      </c>
      <c r="D475" s="185">
        <v>13</v>
      </c>
      <c r="E475" s="622"/>
      <c r="F475" s="622"/>
      <c r="G475" s="185" t="s">
        <v>921</v>
      </c>
      <c r="H475" s="185" t="s">
        <v>855</v>
      </c>
      <c r="I475" s="622"/>
      <c r="J475" s="623"/>
      <c r="K475" s="623"/>
      <c r="L475" s="623"/>
      <c r="M475" s="186">
        <v>27</v>
      </c>
      <c r="N475" s="189">
        <v>46.880753095052036</v>
      </c>
    </row>
    <row r="476" spans="1:14">
      <c r="A476" s="180">
        <v>475</v>
      </c>
      <c r="B476" s="184">
        <v>6</v>
      </c>
      <c r="C476" s="184" t="s">
        <v>913</v>
      </c>
      <c r="D476" s="185">
        <v>13</v>
      </c>
      <c r="E476" s="622">
        <v>1308</v>
      </c>
      <c r="F476" s="622" t="s">
        <v>918</v>
      </c>
      <c r="G476" s="185" t="s">
        <v>915</v>
      </c>
      <c r="H476" s="185" t="s">
        <v>923</v>
      </c>
      <c r="I476" s="622" t="s">
        <v>916</v>
      </c>
      <c r="J476" s="623">
        <v>114.96</v>
      </c>
      <c r="K476" s="623">
        <v>145.1596344911147</v>
      </c>
      <c r="L476" s="623">
        <v>249.57963449111469</v>
      </c>
      <c r="M476" s="186">
        <v>25.62</v>
      </c>
      <c r="N476" s="189">
        <v>44.48462571463827</v>
      </c>
    </row>
    <row r="477" spans="1:14">
      <c r="A477" s="180">
        <v>476</v>
      </c>
      <c r="B477" s="184">
        <v>6</v>
      </c>
      <c r="C477" s="184" t="s">
        <v>913</v>
      </c>
      <c r="D477" s="185">
        <v>13</v>
      </c>
      <c r="E477" s="622"/>
      <c r="F477" s="622"/>
      <c r="G477" s="185" t="s">
        <v>917</v>
      </c>
      <c r="H477" s="185" t="s">
        <v>923</v>
      </c>
      <c r="I477" s="622"/>
      <c r="J477" s="623"/>
      <c r="K477" s="623"/>
      <c r="L477" s="623"/>
      <c r="M477" s="186">
        <v>23.49</v>
      </c>
      <c r="N477" s="189">
        <v>40.786255192695265</v>
      </c>
    </row>
    <row r="478" spans="1:14">
      <c r="A478" s="180">
        <v>477</v>
      </c>
      <c r="B478" s="184">
        <v>6</v>
      </c>
      <c r="C478" s="184" t="s">
        <v>913</v>
      </c>
      <c r="D478" s="185">
        <v>13</v>
      </c>
      <c r="E478" s="622"/>
      <c r="F478" s="622"/>
      <c r="G478" s="185" t="s">
        <v>918</v>
      </c>
      <c r="H478" s="185" t="s">
        <v>923</v>
      </c>
      <c r="I478" s="622"/>
      <c r="J478" s="623"/>
      <c r="K478" s="623"/>
      <c r="L478" s="623"/>
      <c r="M478" s="186">
        <v>23.46</v>
      </c>
      <c r="N478" s="189">
        <v>40.734165467034103</v>
      </c>
    </row>
    <row r="479" spans="1:14">
      <c r="A479" s="180">
        <v>478</v>
      </c>
      <c r="B479" s="184">
        <v>6</v>
      </c>
      <c r="C479" s="184" t="s">
        <v>913</v>
      </c>
      <c r="D479" s="185">
        <v>13</v>
      </c>
      <c r="E479" s="622"/>
      <c r="F479" s="622"/>
      <c r="G479" s="185" t="s">
        <v>919</v>
      </c>
      <c r="H479" s="185" t="s">
        <v>923</v>
      </c>
      <c r="I479" s="622"/>
      <c r="J479" s="623"/>
      <c r="K479" s="623"/>
      <c r="L479" s="623"/>
      <c r="M479" s="186">
        <v>23.46</v>
      </c>
      <c r="N479" s="189">
        <v>40.734165467034103</v>
      </c>
    </row>
    <row r="480" spans="1:14">
      <c r="A480" s="180">
        <v>479</v>
      </c>
      <c r="B480" s="184">
        <v>6</v>
      </c>
      <c r="C480" s="184" t="s">
        <v>913</v>
      </c>
      <c r="D480" s="185">
        <v>13</v>
      </c>
      <c r="E480" s="622"/>
      <c r="F480" s="622"/>
      <c r="G480" s="185" t="s">
        <v>920</v>
      </c>
      <c r="H480" s="185" t="s">
        <v>923</v>
      </c>
      <c r="I480" s="622"/>
      <c r="J480" s="623"/>
      <c r="K480" s="623"/>
      <c r="L480" s="623"/>
      <c r="M480" s="186">
        <v>23.49</v>
      </c>
      <c r="N480" s="189">
        <v>40.786255192695265</v>
      </c>
    </row>
    <row r="481" spans="1:14">
      <c r="A481" s="180">
        <v>480</v>
      </c>
      <c r="B481" s="184">
        <v>6</v>
      </c>
      <c r="C481" s="184" t="s">
        <v>913</v>
      </c>
      <c r="D481" s="185">
        <v>13</v>
      </c>
      <c r="E481" s="622"/>
      <c r="F481" s="622"/>
      <c r="G481" s="185" t="s">
        <v>921</v>
      </c>
      <c r="H481" s="185" t="s">
        <v>923</v>
      </c>
      <c r="I481" s="622"/>
      <c r="J481" s="623"/>
      <c r="K481" s="623"/>
      <c r="L481" s="623"/>
      <c r="M481" s="186">
        <v>25.62</v>
      </c>
      <c r="N481" s="189">
        <v>44.48462571463827</v>
      </c>
    </row>
    <row r="482" spans="1:14">
      <c r="A482" s="180">
        <v>481</v>
      </c>
      <c r="B482" s="184">
        <v>6</v>
      </c>
      <c r="C482" s="184" t="s">
        <v>913</v>
      </c>
      <c r="D482" s="185">
        <v>14</v>
      </c>
      <c r="E482" s="622">
        <v>1401</v>
      </c>
      <c r="F482" s="622" t="s">
        <v>914</v>
      </c>
      <c r="G482" s="185" t="s">
        <v>915</v>
      </c>
      <c r="H482" s="185" t="s">
        <v>855</v>
      </c>
      <c r="I482" s="622" t="s">
        <v>916</v>
      </c>
      <c r="J482" s="623">
        <v>114.55</v>
      </c>
      <c r="K482" s="623">
        <v>144.64084987123164</v>
      </c>
      <c r="L482" s="623">
        <v>247.29084987123201</v>
      </c>
      <c r="M482" s="186">
        <v>24.08</v>
      </c>
      <c r="N482" s="187">
        <v>41.810686464031591</v>
      </c>
    </row>
    <row r="483" spans="1:14">
      <c r="A483" s="180">
        <v>482</v>
      </c>
      <c r="B483" s="184">
        <v>6</v>
      </c>
      <c r="C483" s="184" t="s">
        <v>913</v>
      </c>
      <c r="D483" s="185">
        <v>14</v>
      </c>
      <c r="E483" s="622"/>
      <c r="F483" s="622"/>
      <c r="G483" s="185" t="s">
        <v>917</v>
      </c>
      <c r="H483" s="185" t="s">
        <v>855</v>
      </c>
      <c r="I483" s="622"/>
      <c r="J483" s="623"/>
      <c r="K483" s="623"/>
      <c r="L483" s="623"/>
      <c r="M483" s="186">
        <v>21.98</v>
      </c>
      <c r="N483" s="189">
        <v>38.164405667749769</v>
      </c>
    </row>
    <row r="484" spans="1:14">
      <c r="A484" s="180">
        <v>483</v>
      </c>
      <c r="B484" s="184">
        <v>6</v>
      </c>
      <c r="C484" s="184" t="s">
        <v>913</v>
      </c>
      <c r="D484" s="185">
        <v>14</v>
      </c>
      <c r="E484" s="622"/>
      <c r="F484" s="622"/>
      <c r="G484" s="185" t="s">
        <v>918</v>
      </c>
      <c r="H484" s="185" t="s">
        <v>855</v>
      </c>
      <c r="I484" s="622"/>
      <c r="J484" s="623"/>
      <c r="K484" s="623"/>
      <c r="L484" s="623"/>
      <c r="M484" s="186">
        <v>27</v>
      </c>
      <c r="N484" s="189">
        <v>46.880753095052036</v>
      </c>
    </row>
    <row r="485" spans="1:14">
      <c r="A485" s="180">
        <v>484</v>
      </c>
      <c r="B485" s="184">
        <v>6</v>
      </c>
      <c r="C485" s="184" t="s">
        <v>913</v>
      </c>
      <c r="D485" s="185">
        <v>14</v>
      </c>
      <c r="E485" s="622"/>
      <c r="F485" s="622"/>
      <c r="G485" s="185" t="s">
        <v>919</v>
      </c>
      <c r="H485" s="185" t="s">
        <v>855</v>
      </c>
      <c r="I485" s="622"/>
      <c r="J485" s="623"/>
      <c r="K485" s="623"/>
      <c r="L485" s="623"/>
      <c r="M485" s="186">
        <v>27</v>
      </c>
      <c r="N485" s="189">
        <v>46.880753095052036</v>
      </c>
    </row>
    <row r="486" spans="1:14">
      <c r="A486" s="180">
        <v>485</v>
      </c>
      <c r="B486" s="184">
        <v>6</v>
      </c>
      <c r="C486" s="184" t="s">
        <v>913</v>
      </c>
      <c r="D486" s="185">
        <v>14</v>
      </c>
      <c r="E486" s="622"/>
      <c r="F486" s="622"/>
      <c r="G486" s="185" t="s">
        <v>920</v>
      </c>
      <c r="H486" s="185" t="s">
        <v>855</v>
      </c>
      <c r="I486" s="622"/>
      <c r="J486" s="623"/>
      <c r="K486" s="623"/>
      <c r="L486" s="623"/>
      <c r="M486" s="186">
        <v>21.98</v>
      </c>
      <c r="N486" s="189">
        <v>38.164405667749769</v>
      </c>
    </row>
    <row r="487" spans="1:14">
      <c r="A487" s="180">
        <v>486</v>
      </c>
      <c r="B487" s="184">
        <v>6</v>
      </c>
      <c r="C487" s="184" t="s">
        <v>913</v>
      </c>
      <c r="D487" s="185">
        <v>14</v>
      </c>
      <c r="E487" s="622"/>
      <c r="F487" s="622"/>
      <c r="G487" s="185" t="s">
        <v>921</v>
      </c>
      <c r="H487" s="185" t="s">
        <v>855</v>
      </c>
      <c r="I487" s="622"/>
      <c r="J487" s="623"/>
      <c r="K487" s="623"/>
      <c r="L487" s="623"/>
      <c r="M487" s="186">
        <v>24.08</v>
      </c>
      <c r="N487" s="189">
        <v>41.810686464031591</v>
      </c>
    </row>
    <row r="488" spans="1:14">
      <c r="A488" s="180">
        <v>487</v>
      </c>
      <c r="B488" s="184">
        <v>6</v>
      </c>
      <c r="C488" s="184" t="s">
        <v>913</v>
      </c>
      <c r="D488" s="185">
        <v>14</v>
      </c>
      <c r="E488" s="622">
        <v>1402</v>
      </c>
      <c r="F488" s="622" t="s">
        <v>922</v>
      </c>
      <c r="G488" s="185" t="s">
        <v>915</v>
      </c>
      <c r="H488" s="185" t="s">
        <v>923</v>
      </c>
      <c r="I488" s="622" t="s">
        <v>916</v>
      </c>
      <c r="J488" s="623">
        <v>114.9</v>
      </c>
      <c r="K488" s="623">
        <v>145.08279048628995</v>
      </c>
      <c r="L488" s="623">
        <v>249.50279048628994</v>
      </c>
      <c r="M488" s="186">
        <v>23.46</v>
      </c>
      <c r="N488" s="189">
        <v>40.734165467034103</v>
      </c>
    </row>
    <row r="489" spans="1:14">
      <c r="A489" s="180">
        <v>488</v>
      </c>
      <c r="B489" s="184">
        <v>6</v>
      </c>
      <c r="C489" s="184" t="s">
        <v>913</v>
      </c>
      <c r="D489" s="185">
        <v>14</v>
      </c>
      <c r="E489" s="622"/>
      <c r="F489" s="622"/>
      <c r="G489" s="185" t="s">
        <v>917</v>
      </c>
      <c r="H489" s="185" t="s">
        <v>923</v>
      </c>
      <c r="I489" s="622"/>
      <c r="J489" s="623"/>
      <c r="K489" s="623"/>
      <c r="L489" s="623"/>
      <c r="M489" s="186">
        <v>23.49</v>
      </c>
      <c r="N489" s="189">
        <v>40.786255192695265</v>
      </c>
    </row>
    <row r="490" spans="1:14">
      <c r="A490" s="180">
        <v>489</v>
      </c>
      <c r="B490" s="184">
        <v>6</v>
      </c>
      <c r="C490" s="184" t="s">
        <v>913</v>
      </c>
      <c r="D490" s="185">
        <v>14</v>
      </c>
      <c r="E490" s="622"/>
      <c r="F490" s="622"/>
      <c r="G490" s="185" t="s">
        <v>918</v>
      </c>
      <c r="H490" s="185" t="s">
        <v>923</v>
      </c>
      <c r="I490" s="622"/>
      <c r="J490" s="623"/>
      <c r="K490" s="623"/>
      <c r="L490" s="623"/>
      <c r="M490" s="186">
        <v>25.62</v>
      </c>
      <c r="N490" s="189">
        <v>44.48462571463827</v>
      </c>
    </row>
    <row r="491" spans="1:14">
      <c r="A491" s="180">
        <v>490</v>
      </c>
      <c r="B491" s="184">
        <v>6</v>
      </c>
      <c r="C491" s="184" t="s">
        <v>913</v>
      </c>
      <c r="D491" s="185">
        <v>14</v>
      </c>
      <c r="E491" s="622"/>
      <c r="F491" s="622"/>
      <c r="G491" s="185" t="s">
        <v>919</v>
      </c>
      <c r="H491" s="185" t="s">
        <v>923</v>
      </c>
      <c r="I491" s="622"/>
      <c r="J491" s="623"/>
      <c r="K491" s="623"/>
      <c r="L491" s="623"/>
      <c r="M491" s="186">
        <v>25.62</v>
      </c>
      <c r="N491" s="189">
        <v>44.48462571463827</v>
      </c>
    </row>
    <row r="492" spans="1:14">
      <c r="A492" s="180">
        <v>491</v>
      </c>
      <c r="B492" s="184">
        <v>6</v>
      </c>
      <c r="C492" s="184" t="s">
        <v>913</v>
      </c>
      <c r="D492" s="185">
        <v>14</v>
      </c>
      <c r="E492" s="622"/>
      <c r="F492" s="622"/>
      <c r="G492" s="185" t="s">
        <v>920</v>
      </c>
      <c r="H492" s="185" t="s">
        <v>923</v>
      </c>
      <c r="I492" s="622"/>
      <c r="J492" s="623"/>
      <c r="K492" s="623"/>
      <c r="L492" s="623"/>
      <c r="M492" s="186">
        <v>23.49</v>
      </c>
      <c r="N492" s="189">
        <v>40.786255192695265</v>
      </c>
    </row>
    <row r="493" spans="1:14">
      <c r="A493" s="180">
        <v>492</v>
      </c>
      <c r="B493" s="184">
        <v>6</v>
      </c>
      <c r="C493" s="184" t="s">
        <v>913</v>
      </c>
      <c r="D493" s="185">
        <v>14</v>
      </c>
      <c r="E493" s="622"/>
      <c r="F493" s="622"/>
      <c r="G493" s="185" t="s">
        <v>921</v>
      </c>
      <c r="H493" s="185" t="s">
        <v>923</v>
      </c>
      <c r="I493" s="622"/>
      <c r="J493" s="623"/>
      <c r="K493" s="623"/>
      <c r="L493" s="623"/>
      <c r="M493" s="186">
        <v>23.46</v>
      </c>
      <c r="N493" s="189">
        <v>40.734165467034103</v>
      </c>
    </row>
    <row r="494" spans="1:14">
      <c r="A494" s="180">
        <v>493</v>
      </c>
      <c r="B494" s="184">
        <v>6</v>
      </c>
      <c r="C494" s="184" t="s">
        <v>913</v>
      </c>
      <c r="D494" s="185">
        <v>14</v>
      </c>
      <c r="E494" s="622">
        <v>1403</v>
      </c>
      <c r="F494" s="622" t="s">
        <v>924</v>
      </c>
      <c r="G494" s="185" t="s">
        <v>915</v>
      </c>
      <c r="H494" s="185" t="s">
        <v>855</v>
      </c>
      <c r="I494" s="622" t="s">
        <v>925</v>
      </c>
      <c r="J494" s="623">
        <v>85.82</v>
      </c>
      <c r="K494" s="623">
        <v>108.36383881230115</v>
      </c>
      <c r="L494" s="623">
        <v>178.34383881230116</v>
      </c>
      <c r="M494" s="186">
        <v>21.9</v>
      </c>
      <c r="N494" s="190">
        <v>38.025499732653316</v>
      </c>
    </row>
    <row r="495" spans="1:14">
      <c r="A495" s="180">
        <v>494</v>
      </c>
      <c r="B495" s="184">
        <v>6</v>
      </c>
      <c r="C495" s="184" t="s">
        <v>913</v>
      </c>
      <c r="D495" s="185">
        <v>14</v>
      </c>
      <c r="E495" s="622"/>
      <c r="F495" s="622"/>
      <c r="G495" s="185" t="s">
        <v>917</v>
      </c>
      <c r="H495" s="185" t="s">
        <v>855</v>
      </c>
      <c r="I495" s="622"/>
      <c r="J495" s="623"/>
      <c r="K495" s="623"/>
      <c r="L495" s="623"/>
      <c r="M495" s="186">
        <v>26.56</v>
      </c>
      <c r="N495" s="190">
        <v>46.116770452021555</v>
      </c>
    </row>
    <row r="496" spans="1:14">
      <c r="A496" s="180">
        <v>495</v>
      </c>
      <c r="B496" s="184">
        <v>6</v>
      </c>
      <c r="C496" s="184" t="s">
        <v>913</v>
      </c>
      <c r="D496" s="185">
        <v>14</v>
      </c>
      <c r="E496" s="622"/>
      <c r="F496" s="622"/>
      <c r="G496" s="185" t="s">
        <v>918</v>
      </c>
      <c r="H496" s="185" t="s">
        <v>855</v>
      </c>
      <c r="I496" s="622"/>
      <c r="J496" s="623"/>
      <c r="K496" s="623"/>
      <c r="L496" s="623"/>
      <c r="M496" s="186">
        <v>26.56</v>
      </c>
      <c r="N496" s="189">
        <v>46.116770452021555</v>
      </c>
    </row>
    <row r="497" spans="1:14">
      <c r="A497" s="180">
        <v>496</v>
      </c>
      <c r="B497" s="184">
        <v>6</v>
      </c>
      <c r="C497" s="184" t="s">
        <v>913</v>
      </c>
      <c r="D497" s="185">
        <v>14</v>
      </c>
      <c r="E497" s="622"/>
      <c r="F497" s="622"/>
      <c r="G497" s="185" t="s">
        <v>919</v>
      </c>
      <c r="H497" s="185" t="s">
        <v>855</v>
      </c>
      <c r="I497" s="622"/>
      <c r="J497" s="623"/>
      <c r="K497" s="623"/>
      <c r="L497" s="623"/>
      <c r="M497" s="186">
        <v>21.9</v>
      </c>
      <c r="N497" s="189">
        <v>38.025499732653316</v>
      </c>
    </row>
    <row r="498" spans="1:14">
      <c r="A498" s="180">
        <v>497</v>
      </c>
      <c r="B498" s="184">
        <v>6</v>
      </c>
      <c r="C498" s="184" t="s">
        <v>913</v>
      </c>
      <c r="D498" s="185">
        <v>14</v>
      </c>
      <c r="E498" s="622">
        <v>1404</v>
      </c>
      <c r="F498" s="622" t="s">
        <v>926</v>
      </c>
      <c r="G498" s="185" t="s">
        <v>915</v>
      </c>
      <c r="H498" s="185" t="s">
        <v>923</v>
      </c>
      <c r="I498" s="622" t="s">
        <v>925</v>
      </c>
      <c r="J498" s="623">
        <v>80.790000000000006</v>
      </c>
      <c r="K498" s="623">
        <v>102.01252083017725</v>
      </c>
      <c r="L498" s="623">
        <v>169.10252083017724</v>
      </c>
      <c r="M498" s="186">
        <v>25.32</v>
      </c>
      <c r="N498" s="189">
        <v>43.96372845802658</v>
      </c>
    </row>
    <row r="499" spans="1:14">
      <c r="A499" s="180">
        <v>498</v>
      </c>
      <c r="B499" s="184">
        <v>6</v>
      </c>
      <c r="C499" s="184" t="s">
        <v>913</v>
      </c>
      <c r="D499" s="185">
        <v>14</v>
      </c>
      <c r="E499" s="622"/>
      <c r="F499" s="622"/>
      <c r="G499" s="185" t="s">
        <v>917</v>
      </c>
      <c r="H499" s="185" t="s">
        <v>923</v>
      </c>
      <c r="I499" s="622"/>
      <c r="J499" s="623"/>
      <c r="K499" s="623"/>
      <c r="L499" s="623"/>
      <c r="M499" s="186">
        <v>23.72</v>
      </c>
      <c r="N499" s="189">
        <v>41.185609756097563</v>
      </c>
    </row>
    <row r="500" spans="1:14">
      <c r="A500" s="180">
        <v>499</v>
      </c>
      <c r="B500" s="184">
        <v>6</v>
      </c>
      <c r="C500" s="184" t="s">
        <v>913</v>
      </c>
      <c r="D500" s="185">
        <v>14</v>
      </c>
      <c r="E500" s="622"/>
      <c r="F500" s="622"/>
      <c r="G500" s="185" t="s">
        <v>918</v>
      </c>
      <c r="H500" s="185" t="s">
        <v>923</v>
      </c>
      <c r="I500" s="622"/>
      <c r="J500" s="623"/>
      <c r="K500" s="623"/>
      <c r="L500" s="623"/>
      <c r="M500" s="186">
        <v>23.72</v>
      </c>
      <c r="N500" s="189">
        <v>41.185609756097563</v>
      </c>
    </row>
    <row r="501" spans="1:14">
      <c r="A501" s="180">
        <v>500</v>
      </c>
      <c r="B501" s="184">
        <v>6</v>
      </c>
      <c r="C501" s="184" t="s">
        <v>913</v>
      </c>
      <c r="D501" s="185">
        <v>14</v>
      </c>
      <c r="E501" s="622"/>
      <c r="F501" s="622"/>
      <c r="G501" s="185" t="s">
        <v>919</v>
      </c>
      <c r="H501" s="185" t="s">
        <v>923</v>
      </c>
      <c r="I501" s="622"/>
      <c r="J501" s="623"/>
      <c r="K501" s="623"/>
      <c r="L501" s="623"/>
      <c r="M501" s="186">
        <v>25.32</v>
      </c>
      <c r="N501" s="189">
        <v>43.96372845802658</v>
      </c>
    </row>
    <row r="502" spans="1:14">
      <c r="A502" s="180">
        <v>501</v>
      </c>
      <c r="B502" s="184">
        <v>6</v>
      </c>
      <c r="C502" s="184" t="s">
        <v>913</v>
      </c>
      <c r="D502" s="185">
        <v>14</v>
      </c>
      <c r="E502" s="622">
        <v>1405</v>
      </c>
      <c r="F502" s="622" t="s">
        <v>915</v>
      </c>
      <c r="G502" s="185" t="s">
        <v>915</v>
      </c>
      <c r="H502" s="185" t="s">
        <v>855</v>
      </c>
      <c r="I502" s="622" t="s">
        <v>925</v>
      </c>
      <c r="J502" s="623">
        <v>85.82</v>
      </c>
      <c r="K502" s="623">
        <v>108.36464711227785</v>
      </c>
      <c r="L502" s="623">
        <v>178.34464711227787</v>
      </c>
      <c r="M502" s="186">
        <v>26.56</v>
      </c>
      <c r="N502" s="189">
        <v>46.116770452021555</v>
      </c>
    </row>
    <row r="503" spans="1:14">
      <c r="A503" s="180">
        <v>502</v>
      </c>
      <c r="B503" s="184">
        <v>6</v>
      </c>
      <c r="C503" s="184" t="s">
        <v>913</v>
      </c>
      <c r="D503" s="185">
        <v>14</v>
      </c>
      <c r="E503" s="622"/>
      <c r="F503" s="622"/>
      <c r="G503" s="185" t="s">
        <v>917</v>
      </c>
      <c r="H503" s="185" t="s">
        <v>855</v>
      </c>
      <c r="I503" s="622"/>
      <c r="J503" s="623"/>
      <c r="K503" s="623"/>
      <c r="L503" s="623"/>
      <c r="M503" s="186">
        <v>21.9</v>
      </c>
      <c r="N503" s="189">
        <v>38.025499732653316</v>
      </c>
    </row>
    <row r="504" spans="1:14">
      <c r="A504" s="180">
        <v>503</v>
      </c>
      <c r="B504" s="184">
        <v>6</v>
      </c>
      <c r="C504" s="184" t="s">
        <v>913</v>
      </c>
      <c r="D504" s="185">
        <v>14</v>
      </c>
      <c r="E504" s="622"/>
      <c r="F504" s="622"/>
      <c r="G504" s="185" t="s">
        <v>918</v>
      </c>
      <c r="H504" s="185" t="s">
        <v>855</v>
      </c>
      <c r="I504" s="622"/>
      <c r="J504" s="623"/>
      <c r="K504" s="623"/>
      <c r="L504" s="623"/>
      <c r="M504" s="186">
        <v>21.9</v>
      </c>
      <c r="N504" s="189">
        <v>38.025499732653316</v>
      </c>
    </row>
    <row r="505" spans="1:14">
      <c r="A505" s="180">
        <v>504</v>
      </c>
      <c r="B505" s="184">
        <v>6</v>
      </c>
      <c r="C505" s="184" t="s">
        <v>913</v>
      </c>
      <c r="D505" s="185">
        <v>14</v>
      </c>
      <c r="E505" s="622"/>
      <c r="F505" s="622"/>
      <c r="G505" s="185" t="s">
        <v>919</v>
      </c>
      <c r="H505" s="185" t="s">
        <v>855</v>
      </c>
      <c r="I505" s="622"/>
      <c r="J505" s="623"/>
      <c r="K505" s="623"/>
      <c r="L505" s="623"/>
      <c r="M505" s="186">
        <v>26.56</v>
      </c>
      <c r="N505" s="189">
        <v>46.116770452021555</v>
      </c>
    </row>
    <row r="506" spans="1:14">
      <c r="A506" s="180">
        <v>505</v>
      </c>
      <c r="B506" s="184">
        <v>6</v>
      </c>
      <c r="C506" s="184" t="s">
        <v>913</v>
      </c>
      <c r="D506" s="185">
        <v>14</v>
      </c>
      <c r="E506" s="622">
        <v>1406</v>
      </c>
      <c r="F506" s="622" t="s">
        <v>919</v>
      </c>
      <c r="G506" s="185" t="s">
        <v>915</v>
      </c>
      <c r="H506" s="185" t="s">
        <v>923</v>
      </c>
      <c r="I506" s="622" t="s">
        <v>925</v>
      </c>
      <c r="J506" s="623">
        <v>80.790000000000006</v>
      </c>
      <c r="K506" s="623">
        <v>102.01328175484653</v>
      </c>
      <c r="L506" s="623">
        <v>169.10328175484653</v>
      </c>
      <c r="M506" s="186">
        <v>23.72</v>
      </c>
      <c r="N506" s="189">
        <v>41.185609756097563</v>
      </c>
    </row>
    <row r="507" spans="1:14">
      <c r="A507" s="180">
        <v>506</v>
      </c>
      <c r="B507" s="184">
        <v>6</v>
      </c>
      <c r="C507" s="184" t="s">
        <v>913</v>
      </c>
      <c r="D507" s="185">
        <v>14</v>
      </c>
      <c r="E507" s="622"/>
      <c r="F507" s="622"/>
      <c r="G507" s="185" t="s">
        <v>917</v>
      </c>
      <c r="H507" s="185" t="s">
        <v>923</v>
      </c>
      <c r="I507" s="622"/>
      <c r="J507" s="623"/>
      <c r="K507" s="623"/>
      <c r="L507" s="623"/>
      <c r="M507" s="186">
        <v>25.32</v>
      </c>
      <c r="N507" s="189">
        <v>43.96372845802658</v>
      </c>
    </row>
    <row r="508" spans="1:14">
      <c r="A508" s="180">
        <v>507</v>
      </c>
      <c r="B508" s="184">
        <v>6</v>
      </c>
      <c r="C508" s="184" t="s">
        <v>913</v>
      </c>
      <c r="D508" s="185">
        <v>14</v>
      </c>
      <c r="E508" s="622"/>
      <c r="F508" s="622"/>
      <c r="G508" s="185" t="s">
        <v>918</v>
      </c>
      <c r="H508" s="185" t="s">
        <v>923</v>
      </c>
      <c r="I508" s="622"/>
      <c r="J508" s="623"/>
      <c r="K508" s="623"/>
      <c r="L508" s="623"/>
      <c r="M508" s="186">
        <v>25.32</v>
      </c>
      <c r="N508" s="189">
        <v>43.96372845802658</v>
      </c>
    </row>
    <row r="509" spans="1:14">
      <c r="A509" s="180">
        <v>508</v>
      </c>
      <c r="B509" s="184">
        <v>6</v>
      </c>
      <c r="C509" s="184" t="s">
        <v>913</v>
      </c>
      <c r="D509" s="185">
        <v>14</v>
      </c>
      <c r="E509" s="622"/>
      <c r="F509" s="622"/>
      <c r="G509" s="185" t="s">
        <v>919</v>
      </c>
      <c r="H509" s="185" t="s">
        <v>923</v>
      </c>
      <c r="I509" s="622"/>
      <c r="J509" s="623"/>
      <c r="K509" s="623"/>
      <c r="L509" s="623"/>
      <c r="M509" s="186">
        <v>23.72</v>
      </c>
      <c r="N509" s="189">
        <v>41.185609756097563</v>
      </c>
    </row>
    <row r="510" spans="1:14">
      <c r="A510" s="180">
        <v>509</v>
      </c>
      <c r="B510" s="184">
        <v>6</v>
      </c>
      <c r="C510" s="184" t="s">
        <v>913</v>
      </c>
      <c r="D510" s="185">
        <v>14</v>
      </c>
      <c r="E510" s="622">
        <v>1407</v>
      </c>
      <c r="F510" s="622" t="s">
        <v>917</v>
      </c>
      <c r="G510" s="185" t="s">
        <v>915</v>
      </c>
      <c r="H510" s="185" t="s">
        <v>855</v>
      </c>
      <c r="I510" s="622" t="s">
        <v>916</v>
      </c>
      <c r="J510" s="623">
        <v>114.59</v>
      </c>
      <c r="K510" s="623">
        <v>144.69243664176091</v>
      </c>
      <c r="L510" s="623">
        <v>247.34243664176091</v>
      </c>
      <c r="M510" s="186">
        <v>27</v>
      </c>
      <c r="N510" s="189">
        <v>46.880753095052036</v>
      </c>
    </row>
    <row r="511" spans="1:14">
      <c r="A511" s="180">
        <v>510</v>
      </c>
      <c r="B511" s="184">
        <v>6</v>
      </c>
      <c r="C511" s="184" t="s">
        <v>913</v>
      </c>
      <c r="D511" s="185">
        <v>14</v>
      </c>
      <c r="E511" s="622"/>
      <c r="F511" s="622"/>
      <c r="G511" s="185" t="s">
        <v>917</v>
      </c>
      <c r="H511" s="185" t="s">
        <v>855</v>
      </c>
      <c r="I511" s="622"/>
      <c r="J511" s="623"/>
      <c r="K511" s="623"/>
      <c r="L511" s="623"/>
      <c r="M511" s="186">
        <v>21.98</v>
      </c>
      <c r="N511" s="189">
        <v>38.164405667749769</v>
      </c>
    </row>
    <row r="512" spans="1:14">
      <c r="A512" s="180">
        <v>511</v>
      </c>
      <c r="B512" s="184">
        <v>6</v>
      </c>
      <c r="C512" s="184" t="s">
        <v>913</v>
      </c>
      <c r="D512" s="185">
        <v>14</v>
      </c>
      <c r="E512" s="622"/>
      <c r="F512" s="622"/>
      <c r="G512" s="185" t="s">
        <v>918</v>
      </c>
      <c r="H512" s="185" t="s">
        <v>855</v>
      </c>
      <c r="I512" s="622"/>
      <c r="J512" s="623"/>
      <c r="K512" s="623"/>
      <c r="L512" s="623"/>
      <c r="M512" s="186">
        <v>24.08</v>
      </c>
      <c r="N512" s="189">
        <v>41.810686464031591</v>
      </c>
    </row>
    <row r="513" spans="1:14">
      <c r="A513" s="180">
        <v>512</v>
      </c>
      <c r="B513" s="184">
        <v>6</v>
      </c>
      <c r="C513" s="184" t="s">
        <v>913</v>
      </c>
      <c r="D513" s="185">
        <v>14</v>
      </c>
      <c r="E513" s="622"/>
      <c r="F513" s="622"/>
      <c r="G513" s="185" t="s">
        <v>919</v>
      </c>
      <c r="H513" s="185" t="s">
        <v>855</v>
      </c>
      <c r="I513" s="622"/>
      <c r="J513" s="623"/>
      <c r="K513" s="623"/>
      <c r="L513" s="623"/>
      <c r="M513" s="186">
        <v>24.08</v>
      </c>
      <c r="N513" s="189">
        <v>41.810686464031591</v>
      </c>
    </row>
    <row r="514" spans="1:14">
      <c r="A514" s="180">
        <v>513</v>
      </c>
      <c r="B514" s="184">
        <v>6</v>
      </c>
      <c r="C514" s="184" t="s">
        <v>913</v>
      </c>
      <c r="D514" s="185">
        <v>14</v>
      </c>
      <c r="E514" s="622"/>
      <c r="F514" s="622"/>
      <c r="G514" s="185" t="s">
        <v>920</v>
      </c>
      <c r="H514" s="185" t="s">
        <v>855</v>
      </c>
      <c r="I514" s="622"/>
      <c r="J514" s="623"/>
      <c r="K514" s="623"/>
      <c r="L514" s="623"/>
      <c r="M514" s="186">
        <v>21.98</v>
      </c>
      <c r="N514" s="189">
        <v>38.164405667749769</v>
      </c>
    </row>
    <row r="515" spans="1:14">
      <c r="A515" s="180">
        <v>514</v>
      </c>
      <c r="B515" s="184">
        <v>6</v>
      </c>
      <c r="C515" s="184" t="s">
        <v>913</v>
      </c>
      <c r="D515" s="185">
        <v>14</v>
      </c>
      <c r="E515" s="622"/>
      <c r="F515" s="622"/>
      <c r="G515" s="185" t="s">
        <v>921</v>
      </c>
      <c r="H515" s="185" t="s">
        <v>855</v>
      </c>
      <c r="I515" s="622"/>
      <c r="J515" s="623"/>
      <c r="K515" s="623"/>
      <c r="L515" s="623"/>
      <c r="M515" s="186">
        <v>27</v>
      </c>
      <c r="N515" s="189">
        <v>46.880753095052036</v>
      </c>
    </row>
    <row r="516" spans="1:14">
      <c r="A516" s="180">
        <v>515</v>
      </c>
      <c r="B516" s="184">
        <v>6</v>
      </c>
      <c r="C516" s="184" t="s">
        <v>913</v>
      </c>
      <c r="D516" s="185">
        <v>14</v>
      </c>
      <c r="E516" s="622">
        <v>1408</v>
      </c>
      <c r="F516" s="622" t="s">
        <v>918</v>
      </c>
      <c r="G516" s="185" t="s">
        <v>915</v>
      </c>
      <c r="H516" s="185" t="s">
        <v>923</v>
      </c>
      <c r="I516" s="622" t="s">
        <v>916</v>
      </c>
      <c r="J516" s="623">
        <v>114.96</v>
      </c>
      <c r="K516" s="623">
        <v>145.1596344911147</v>
      </c>
      <c r="L516" s="623">
        <v>249.57963449111469</v>
      </c>
      <c r="M516" s="186">
        <v>25.62</v>
      </c>
      <c r="N516" s="189">
        <v>44.48462571463827</v>
      </c>
    </row>
    <row r="517" spans="1:14">
      <c r="A517" s="180">
        <v>516</v>
      </c>
      <c r="B517" s="184">
        <v>6</v>
      </c>
      <c r="C517" s="184" t="s">
        <v>913</v>
      </c>
      <c r="D517" s="185">
        <v>14</v>
      </c>
      <c r="E517" s="622"/>
      <c r="F517" s="622"/>
      <c r="G517" s="185" t="s">
        <v>917</v>
      </c>
      <c r="H517" s="185" t="s">
        <v>923</v>
      </c>
      <c r="I517" s="622"/>
      <c r="J517" s="623"/>
      <c r="K517" s="623"/>
      <c r="L517" s="623"/>
      <c r="M517" s="186">
        <v>23.49</v>
      </c>
      <c r="N517" s="189">
        <v>40.786255192695265</v>
      </c>
    </row>
    <row r="518" spans="1:14">
      <c r="A518" s="180">
        <v>517</v>
      </c>
      <c r="B518" s="184">
        <v>6</v>
      </c>
      <c r="C518" s="184" t="s">
        <v>913</v>
      </c>
      <c r="D518" s="185">
        <v>14</v>
      </c>
      <c r="E518" s="622"/>
      <c r="F518" s="622"/>
      <c r="G518" s="185" t="s">
        <v>918</v>
      </c>
      <c r="H518" s="185" t="s">
        <v>923</v>
      </c>
      <c r="I518" s="622"/>
      <c r="J518" s="623"/>
      <c r="K518" s="623"/>
      <c r="L518" s="623"/>
      <c r="M518" s="186">
        <v>23.46</v>
      </c>
      <c r="N518" s="189">
        <v>40.734165467034103</v>
      </c>
    </row>
    <row r="519" spans="1:14">
      <c r="A519" s="180">
        <v>518</v>
      </c>
      <c r="B519" s="184">
        <v>6</v>
      </c>
      <c r="C519" s="184" t="s">
        <v>913</v>
      </c>
      <c r="D519" s="185">
        <v>14</v>
      </c>
      <c r="E519" s="622"/>
      <c r="F519" s="622"/>
      <c r="G519" s="185" t="s">
        <v>919</v>
      </c>
      <c r="H519" s="185" t="s">
        <v>923</v>
      </c>
      <c r="I519" s="622"/>
      <c r="J519" s="623"/>
      <c r="K519" s="623"/>
      <c r="L519" s="623"/>
      <c r="M519" s="186">
        <v>23.46</v>
      </c>
      <c r="N519" s="189">
        <v>40.734165467034103</v>
      </c>
    </row>
    <row r="520" spans="1:14">
      <c r="A520" s="180">
        <v>519</v>
      </c>
      <c r="B520" s="184">
        <v>6</v>
      </c>
      <c r="C520" s="184" t="s">
        <v>913</v>
      </c>
      <c r="D520" s="185">
        <v>14</v>
      </c>
      <c r="E520" s="622"/>
      <c r="F520" s="622"/>
      <c r="G520" s="185" t="s">
        <v>920</v>
      </c>
      <c r="H520" s="185" t="s">
        <v>923</v>
      </c>
      <c r="I520" s="622"/>
      <c r="J520" s="623"/>
      <c r="K520" s="623"/>
      <c r="L520" s="623"/>
      <c r="M520" s="186">
        <v>23.49</v>
      </c>
      <c r="N520" s="189">
        <v>40.786255192695265</v>
      </c>
    </row>
    <row r="521" spans="1:14">
      <c r="A521" s="180">
        <v>520</v>
      </c>
      <c r="B521" s="184">
        <v>6</v>
      </c>
      <c r="C521" s="184" t="s">
        <v>913</v>
      </c>
      <c r="D521" s="185">
        <v>14</v>
      </c>
      <c r="E521" s="622"/>
      <c r="F521" s="622"/>
      <c r="G521" s="185" t="s">
        <v>921</v>
      </c>
      <c r="H521" s="185" t="s">
        <v>923</v>
      </c>
      <c r="I521" s="622"/>
      <c r="J521" s="623"/>
      <c r="K521" s="623"/>
      <c r="L521" s="623"/>
      <c r="M521" s="186">
        <v>25.62</v>
      </c>
      <c r="N521" s="189">
        <v>44.48462571463827</v>
      </c>
    </row>
    <row r="522" spans="1:14">
      <c r="A522" s="180">
        <v>521</v>
      </c>
      <c r="B522" s="184">
        <v>6</v>
      </c>
      <c r="C522" s="184" t="s">
        <v>913</v>
      </c>
      <c r="D522" s="185">
        <v>15</v>
      </c>
      <c r="E522" s="622">
        <v>1501</v>
      </c>
      <c r="F522" s="622" t="s">
        <v>914</v>
      </c>
      <c r="G522" s="185" t="s">
        <v>915</v>
      </c>
      <c r="H522" s="185" t="s">
        <v>855</v>
      </c>
      <c r="I522" s="622" t="s">
        <v>916</v>
      </c>
      <c r="J522" s="623">
        <v>114.55</v>
      </c>
      <c r="K522" s="623">
        <v>144.64084987123164</v>
      </c>
      <c r="L522" s="623">
        <v>247.29084987123201</v>
      </c>
      <c r="M522" s="186">
        <v>24.08</v>
      </c>
      <c r="N522" s="187">
        <v>41.810686464031591</v>
      </c>
    </row>
    <row r="523" spans="1:14">
      <c r="A523" s="180">
        <v>522</v>
      </c>
      <c r="B523" s="184">
        <v>6</v>
      </c>
      <c r="C523" s="184" t="s">
        <v>913</v>
      </c>
      <c r="D523" s="185">
        <v>15</v>
      </c>
      <c r="E523" s="622"/>
      <c r="F523" s="622"/>
      <c r="G523" s="185" t="s">
        <v>917</v>
      </c>
      <c r="H523" s="185" t="s">
        <v>855</v>
      </c>
      <c r="I523" s="622"/>
      <c r="J523" s="623"/>
      <c r="K523" s="623"/>
      <c r="L523" s="623"/>
      <c r="M523" s="186">
        <v>21.98</v>
      </c>
      <c r="N523" s="189">
        <v>38.164405667749769</v>
      </c>
    </row>
    <row r="524" spans="1:14">
      <c r="A524" s="180">
        <v>523</v>
      </c>
      <c r="B524" s="184">
        <v>6</v>
      </c>
      <c r="C524" s="184" t="s">
        <v>913</v>
      </c>
      <c r="D524" s="185">
        <v>15</v>
      </c>
      <c r="E524" s="622"/>
      <c r="F524" s="622"/>
      <c r="G524" s="185" t="s">
        <v>918</v>
      </c>
      <c r="H524" s="185" t="s">
        <v>855</v>
      </c>
      <c r="I524" s="622"/>
      <c r="J524" s="623"/>
      <c r="K524" s="623"/>
      <c r="L524" s="623"/>
      <c r="M524" s="186">
        <v>27</v>
      </c>
      <c r="N524" s="189">
        <v>46.880753095052036</v>
      </c>
    </row>
    <row r="525" spans="1:14">
      <c r="A525" s="180">
        <v>524</v>
      </c>
      <c r="B525" s="184">
        <v>6</v>
      </c>
      <c r="C525" s="184" t="s">
        <v>913</v>
      </c>
      <c r="D525" s="185">
        <v>15</v>
      </c>
      <c r="E525" s="622"/>
      <c r="F525" s="622"/>
      <c r="G525" s="185" t="s">
        <v>919</v>
      </c>
      <c r="H525" s="185" t="s">
        <v>855</v>
      </c>
      <c r="I525" s="622"/>
      <c r="J525" s="623"/>
      <c r="K525" s="623"/>
      <c r="L525" s="623"/>
      <c r="M525" s="186">
        <v>27</v>
      </c>
      <c r="N525" s="189">
        <v>46.880753095052036</v>
      </c>
    </row>
    <row r="526" spans="1:14">
      <c r="A526" s="180">
        <v>525</v>
      </c>
      <c r="B526" s="184">
        <v>6</v>
      </c>
      <c r="C526" s="184" t="s">
        <v>913</v>
      </c>
      <c r="D526" s="185">
        <v>15</v>
      </c>
      <c r="E526" s="622"/>
      <c r="F526" s="622"/>
      <c r="G526" s="185" t="s">
        <v>920</v>
      </c>
      <c r="H526" s="185" t="s">
        <v>855</v>
      </c>
      <c r="I526" s="622"/>
      <c r="J526" s="623"/>
      <c r="K526" s="623"/>
      <c r="L526" s="623"/>
      <c r="M526" s="186">
        <v>21.98</v>
      </c>
      <c r="N526" s="189">
        <v>38.164405667749769</v>
      </c>
    </row>
    <row r="527" spans="1:14">
      <c r="A527" s="180">
        <v>526</v>
      </c>
      <c r="B527" s="184">
        <v>6</v>
      </c>
      <c r="C527" s="184" t="s">
        <v>913</v>
      </c>
      <c r="D527" s="185">
        <v>15</v>
      </c>
      <c r="E527" s="622"/>
      <c r="F527" s="622"/>
      <c r="G527" s="185" t="s">
        <v>921</v>
      </c>
      <c r="H527" s="185" t="s">
        <v>855</v>
      </c>
      <c r="I527" s="622"/>
      <c r="J527" s="623"/>
      <c r="K527" s="623"/>
      <c r="L527" s="623"/>
      <c r="M527" s="186">
        <v>24.08</v>
      </c>
      <c r="N527" s="189">
        <v>41.810686464031591</v>
      </c>
    </row>
    <row r="528" spans="1:14">
      <c r="A528" s="180">
        <v>527</v>
      </c>
      <c r="B528" s="184">
        <v>6</v>
      </c>
      <c r="C528" s="184" t="s">
        <v>913</v>
      </c>
      <c r="D528" s="185">
        <v>15</v>
      </c>
      <c r="E528" s="622">
        <v>1502</v>
      </c>
      <c r="F528" s="622" t="s">
        <v>922</v>
      </c>
      <c r="G528" s="185" t="s">
        <v>915</v>
      </c>
      <c r="H528" s="185" t="s">
        <v>923</v>
      </c>
      <c r="I528" s="622" t="s">
        <v>916</v>
      </c>
      <c r="J528" s="623">
        <v>114.9</v>
      </c>
      <c r="K528" s="623">
        <v>145.08279048628995</v>
      </c>
      <c r="L528" s="623">
        <v>249.50279048628994</v>
      </c>
      <c r="M528" s="186">
        <v>23.46</v>
      </c>
      <c r="N528" s="189">
        <v>40.734165467034103</v>
      </c>
    </row>
    <row r="529" spans="1:14">
      <c r="A529" s="180">
        <v>528</v>
      </c>
      <c r="B529" s="184">
        <v>6</v>
      </c>
      <c r="C529" s="184" t="s">
        <v>913</v>
      </c>
      <c r="D529" s="185">
        <v>15</v>
      </c>
      <c r="E529" s="622"/>
      <c r="F529" s="622"/>
      <c r="G529" s="185" t="s">
        <v>917</v>
      </c>
      <c r="H529" s="185" t="s">
        <v>923</v>
      </c>
      <c r="I529" s="622"/>
      <c r="J529" s="623"/>
      <c r="K529" s="623"/>
      <c r="L529" s="623"/>
      <c r="M529" s="186">
        <v>23.49</v>
      </c>
      <c r="N529" s="189">
        <v>40.786255192695265</v>
      </c>
    </row>
    <row r="530" spans="1:14">
      <c r="A530" s="180">
        <v>529</v>
      </c>
      <c r="B530" s="184">
        <v>6</v>
      </c>
      <c r="C530" s="184" t="s">
        <v>913</v>
      </c>
      <c r="D530" s="185">
        <v>15</v>
      </c>
      <c r="E530" s="622"/>
      <c r="F530" s="622"/>
      <c r="G530" s="185" t="s">
        <v>918</v>
      </c>
      <c r="H530" s="185" t="s">
        <v>923</v>
      </c>
      <c r="I530" s="622"/>
      <c r="J530" s="623"/>
      <c r="K530" s="623"/>
      <c r="L530" s="623"/>
      <c r="M530" s="186">
        <v>25.62</v>
      </c>
      <c r="N530" s="189">
        <v>44.48462571463827</v>
      </c>
    </row>
    <row r="531" spans="1:14">
      <c r="A531" s="180">
        <v>530</v>
      </c>
      <c r="B531" s="184">
        <v>6</v>
      </c>
      <c r="C531" s="184" t="s">
        <v>913</v>
      </c>
      <c r="D531" s="185">
        <v>15</v>
      </c>
      <c r="E531" s="622"/>
      <c r="F531" s="622"/>
      <c r="G531" s="185" t="s">
        <v>919</v>
      </c>
      <c r="H531" s="185" t="s">
        <v>923</v>
      </c>
      <c r="I531" s="622"/>
      <c r="J531" s="623"/>
      <c r="K531" s="623"/>
      <c r="L531" s="623"/>
      <c r="M531" s="186">
        <v>25.62</v>
      </c>
      <c r="N531" s="189">
        <v>44.48462571463827</v>
      </c>
    </row>
    <row r="532" spans="1:14">
      <c r="A532" s="180">
        <v>531</v>
      </c>
      <c r="B532" s="184">
        <v>6</v>
      </c>
      <c r="C532" s="184" t="s">
        <v>913</v>
      </c>
      <c r="D532" s="185">
        <v>15</v>
      </c>
      <c r="E532" s="622"/>
      <c r="F532" s="622"/>
      <c r="G532" s="185" t="s">
        <v>920</v>
      </c>
      <c r="H532" s="185" t="s">
        <v>923</v>
      </c>
      <c r="I532" s="622"/>
      <c r="J532" s="623"/>
      <c r="K532" s="623"/>
      <c r="L532" s="623"/>
      <c r="M532" s="186">
        <v>23.49</v>
      </c>
      <c r="N532" s="189">
        <v>40.786255192695265</v>
      </c>
    </row>
    <row r="533" spans="1:14">
      <c r="A533" s="180">
        <v>532</v>
      </c>
      <c r="B533" s="184">
        <v>6</v>
      </c>
      <c r="C533" s="184" t="s">
        <v>913</v>
      </c>
      <c r="D533" s="185">
        <v>15</v>
      </c>
      <c r="E533" s="622"/>
      <c r="F533" s="622"/>
      <c r="G533" s="185" t="s">
        <v>921</v>
      </c>
      <c r="H533" s="185" t="s">
        <v>923</v>
      </c>
      <c r="I533" s="622"/>
      <c r="J533" s="623"/>
      <c r="K533" s="623"/>
      <c r="L533" s="623"/>
      <c r="M533" s="186">
        <v>23.46</v>
      </c>
      <c r="N533" s="189">
        <v>40.734165467034103</v>
      </c>
    </row>
    <row r="534" spans="1:14">
      <c r="A534" s="180">
        <v>533</v>
      </c>
      <c r="B534" s="184">
        <v>6</v>
      </c>
      <c r="C534" s="184" t="s">
        <v>913</v>
      </c>
      <c r="D534" s="185">
        <v>15</v>
      </c>
      <c r="E534" s="622">
        <v>1503</v>
      </c>
      <c r="F534" s="622" t="s">
        <v>924</v>
      </c>
      <c r="G534" s="185" t="s">
        <v>915</v>
      </c>
      <c r="H534" s="185" t="s">
        <v>855</v>
      </c>
      <c r="I534" s="622" t="s">
        <v>925</v>
      </c>
      <c r="J534" s="623">
        <v>85.82</v>
      </c>
      <c r="K534" s="623">
        <v>108.36383881230115</v>
      </c>
      <c r="L534" s="623">
        <v>178.34383881230116</v>
      </c>
      <c r="M534" s="186">
        <v>21.9</v>
      </c>
      <c r="N534" s="190">
        <v>38.025499732653316</v>
      </c>
    </row>
    <row r="535" spans="1:14">
      <c r="A535" s="180">
        <v>534</v>
      </c>
      <c r="B535" s="184">
        <v>6</v>
      </c>
      <c r="C535" s="184" t="s">
        <v>913</v>
      </c>
      <c r="D535" s="185">
        <v>15</v>
      </c>
      <c r="E535" s="622"/>
      <c r="F535" s="622"/>
      <c r="G535" s="185" t="s">
        <v>917</v>
      </c>
      <c r="H535" s="185" t="s">
        <v>855</v>
      </c>
      <c r="I535" s="622"/>
      <c r="J535" s="623"/>
      <c r="K535" s="623"/>
      <c r="L535" s="623"/>
      <c r="M535" s="186">
        <v>26.56</v>
      </c>
      <c r="N535" s="190">
        <v>46.116770452021555</v>
      </c>
    </row>
    <row r="536" spans="1:14">
      <c r="A536" s="180">
        <v>535</v>
      </c>
      <c r="B536" s="184">
        <v>6</v>
      </c>
      <c r="C536" s="184" t="s">
        <v>913</v>
      </c>
      <c r="D536" s="185">
        <v>15</v>
      </c>
      <c r="E536" s="622"/>
      <c r="F536" s="622"/>
      <c r="G536" s="185" t="s">
        <v>918</v>
      </c>
      <c r="H536" s="185" t="s">
        <v>855</v>
      </c>
      <c r="I536" s="622"/>
      <c r="J536" s="623"/>
      <c r="K536" s="623"/>
      <c r="L536" s="623"/>
      <c r="M536" s="186">
        <v>26.56</v>
      </c>
      <c r="N536" s="189">
        <v>46.116770452021555</v>
      </c>
    </row>
    <row r="537" spans="1:14">
      <c r="A537" s="180">
        <v>536</v>
      </c>
      <c r="B537" s="184">
        <v>6</v>
      </c>
      <c r="C537" s="184" t="s">
        <v>913</v>
      </c>
      <c r="D537" s="185">
        <v>15</v>
      </c>
      <c r="E537" s="622"/>
      <c r="F537" s="622"/>
      <c r="G537" s="185" t="s">
        <v>919</v>
      </c>
      <c r="H537" s="185" t="s">
        <v>855</v>
      </c>
      <c r="I537" s="622"/>
      <c r="J537" s="623"/>
      <c r="K537" s="623"/>
      <c r="L537" s="623"/>
      <c r="M537" s="186">
        <v>21.9</v>
      </c>
      <c r="N537" s="189">
        <v>38.025499732653316</v>
      </c>
    </row>
    <row r="538" spans="1:14">
      <c r="A538" s="180">
        <v>537</v>
      </c>
      <c r="B538" s="184">
        <v>6</v>
      </c>
      <c r="C538" s="184" t="s">
        <v>913</v>
      </c>
      <c r="D538" s="185">
        <v>15</v>
      </c>
      <c r="E538" s="622">
        <v>1504</v>
      </c>
      <c r="F538" s="622" t="s">
        <v>926</v>
      </c>
      <c r="G538" s="185" t="s">
        <v>915</v>
      </c>
      <c r="H538" s="185" t="s">
        <v>923</v>
      </c>
      <c r="I538" s="622" t="s">
        <v>925</v>
      </c>
      <c r="J538" s="623">
        <v>80.790000000000006</v>
      </c>
      <c r="K538" s="623">
        <v>102.01252083017725</v>
      </c>
      <c r="L538" s="623">
        <v>169.10252083017724</v>
      </c>
      <c r="M538" s="186">
        <v>25.32</v>
      </c>
      <c r="N538" s="189">
        <v>43.96372845802658</v>
      </c>
    </row>
    <row r="539" spans="1:14">
      <c r="A539" s="180">
        <v>538</v>
      </c>
      <c r="B539" s="184">
        <v>6</v>
      </c>
      <c r="C539" s="184" t="s">
        <v>913</v>
      </c>
      <c r="D539" s="185">
        <v>15</v>
      </c>
      <c r="E539" s="622"/>
      <c r="F539" s="622"/>
      <c r="G539" s="185" t="s">
        <v>917</v>
      </c>
      <c r="H539" s="185" t="s">
        <v>923</v>
      </c>
      <c r="I539" s="622"/>
      <c r="J539" s="623"/>
      <c r="K539" s="623"/>
      <c r="L539" s="623"/>
      <c r="M539" s="186">
        <v>23.72</v>
      </c>
      <c r="N539" s="189">
        <v>41.185609756097563</v>
      </c>
    </row>
    <row r="540" spans="1:14">
      <c r="A540" s="180">
        <v>539</v>
      </c>
      <c r="B540" s="184">
        <v>6</v>
      </c>
      <c r="C540" s="184" t="s">
        <v>913</v>
      </c>
      <c r="D540" s="185">
        <v>15</v>
      </c>
      <c r="E540" s="622"/>
      <c r="F540" s="622"/>
      <c r="G540" s="185" t="s">
        <v>918</v>
      </c>
      <c r="H540" s="185" t="s">
        <v>923</v>
      </c>
      <c r="I540" s="622"/>
      <c r="J540" s="623"/>
      <c r="K540" s="623"/>
      <c r="L540" s="623"/>
      <c r="M540" s="186">
        <v>23.72</v>
      </c>
      <c r="N540" s="189">
        <v>41.185609756097563</v>
      </c>
    </row>
    <row r="541" spans="1:14">
      <c r="A541" s="180">
        <v>540</v>
      </c>
      <c r="B541" s="184">
        <v>6</v>
      </c>
      <c r="C541" s="184" t="s">
        <v>913</v>
      </c>
      <c r="D541" s="185">
        <v>15</v>
      </c>
      <c r="E541" s="622"/>
      <c r="F541" s="622"/>
      <c r="G541" s="185" t="s">
        <v>919</v>
      </c>
      <c r="H541" s="185" t="s">
        <v>923</v>
      </c>
      <c r="I541" s="622"/>
      <c r="J541" s="623"/>
      <c r="K541" s="623"/>
      <c r="L541" s="623"/>
      <c r="M541" s="186">
        <v>25.32</v>
      </c>
      <c r="N541" s="189">
        <v>43.96372845802658</v>
      </c>
    </row>
    <row r="542" spans="1:14">
      <c r="A542" s="180">
        <v>541</v>
      </c>
      <c r="B542" s="184">
        <v>6</v>
      </c>
      <c r="C542" s="184" t="s">
        <v>913</v>
      </c>
      <c r="D542" s="185">
        <v>15</v>
      </c>
      <c r="E542" s="622">
        <v>1505</v>
      </c>
      <c r="F542" s="622" t="s">
        <v>915</v>
      </c>
      <c r="G542" s="185" t="s">
        <v>915</v>
      </c>
      <c r="H542" s="185" t="s">
        <v>855</v>
      </c>
      <c r="I542" s="622" t="s">
        <v>925</v>
      </c>
      <c r="J542" s="623">
        <v>85.82</v>
      </c>
      <c r="K542" s="623">
        <v>108.36464711227785</v>
      </c>
      <c r="L542" s="623">
        <v>178.34464711227787</v>
      </c>
      <c r="M542" s="186">
        <v>26.56</v>
      </c>
      <c r="N542" s="189">
        <v>46.116770452021555</v>
      </c>
    </row>
    <row r="543" spans="1:14">
      <c r="A543" s="180">
        <v>542</v>
      </c>
      <c r="B543" s="184">
        <v>6</v>
      </c>
      <c r="C543" s="184" t="s">
        <v>913</v>
      </c>
      <c r="D543" s="185">
        <v>15</v>
      </c>
      <c r="E543" s="622"/>
      <c r="F543" s="622"/>
      <c r="G543" s="185" t="s">
        <v>917</v>
      </c>
      <c r="H543" s="185" t="s">
        <v>855</v>
      </c>
      <c r="I543" s="622"/>
      <c r="J543" s="623"/>
      <c r="K543" s="623"/>
      <c r="L543" s="623"/>
      <c r="M543" s="186">
        <v>21.9</v>
      </c>
      <c r="N543" s="189">
        <v>38.025499732653316</v>
      </c>
    </row>
    <row r="544" spans="1:14">
      <c r="A544" s="180">
        <v>543</v>
      </c>
      <c r="B544" s="184">
        <v>6</v>
      </c>
      <c r="C544" s="184" t="s">
        <v>913</v>
      </c>
      <c r="D544" s="185">
        <v>15</v>
      </c>
      <c r="E544" s="622"/>
      <c r="F544" s="622"/>
      <c r="G544" s="185" t="s">
        <v>918</v>
      </c>
      <c r="H544" s="185" t="s">
        <v>855</v>
      </c>
      <c r="I544" s="622"/>
      <c r="J544" s="623"/>
      <c r="K544" s="623"/>
      <c r="L544" s="623"/>
      <c r="M544" s="186">
        <v>21.9</v>
      </c>
      <c r="N544" s="189">
        <v>38.025499732653316</v>
      </c>
    </row>
    <row r="545" spans="1:14">
      <c r="A545" s="180">
        <v>544</v>
      </c>
      <c r="B545" s="184">
        <v>6</v>
      </c>
      <c r="C545" s="184" t="s">
        <v>913</v>
      </c>
      <c r="D545" s="185">
        <v>15</v>
      </c>
      <c r="E545" s="622"/>
      <c r="F545" s="622"/>
      <c r="G545" s="185" t="s">
        <v>919</v>
      </c>
      <c r="H545" s="185" t="s">
        <v>855</v>
      </c>
      <c r="I545" s="622"/>
      <c r="J545" s="623"/>
      <c r="K545" s="623"/>
      <c r="L545" s="623"/>
      <c r="M545" s="186">
        <v>26.56</v>
      </c>
      <c r="N545" s="189">
        <v>46.116770452021555</v>
      </c>
    </row>
    <row r="546" spans="1:14">
      <c r="A546" s="180">
        <v>545</v>
      </c>
      <c r="B546" s="184">
        <v>6</v>
      </c>
      <c r="C546" s="184" t="s">
        <v>913</v>
      </c>
      <c r="D546" s="185">
        <v>15</v>
      </c>
      <c r="E546" s="622">
        <v>1506</v>
      </c>
      <c r="F546" s="622" t="s">
        <v>919</v>
      </c>
      <c r="G546" s="185" t="s">
        <v>915</v>
      </c>
      <c r="H546" s="185" t="s">
        <v>923</v>
      </c>
      <c r="I546" s="622" t="s">
        <v>925</v>
      </c>
      <c r="J546" s="623">
        <v>80.790000000000006</v>
      </c>
      <c r="K546" s="623">
        <v>102.01328175484653</v>
      </c>
      <c r="L546" s="623">
        <v>169.10328175484653</v>
      </c>
      <c r="M546" s="186">
        <v>23.72</v>
      </c>
      <c r="N546" s="189">
        <v>41.185609756097563</v>
      </c>
    </row>
    <row r="547" spans="1:14">
      <c r="A547" s="180">
        <v>546</v>
      </c>
      <c r="B547" s="184">
        <v>6</v>
      </c>
      <c r="C547" s="184" t="s">
        <v>913</v>
      </c>
      <c r="D547" s="185">
        <v>15</v>
      </c>
      <c r="E547" s="622"/>
      <c r="F547" s="622"/>
      <c r="G547" s="185" t="s">
        <v>917</v>
      </c>
      <c r="H547" s="185" t="s">
        <v>923</v>
      </c>
      <c r="I547" s="622"/>
      <c r="J547" s="623"/>
      <c r="K547" s="623"/>
      <c r="L547" s="623"/>
      <c r="M547" s="186">
        <v>25.32</v>
      </c>
      <c r="N547" s="189">
        <v>43.96372845802658</v>
      </c>
    </row>
    <row r="548" spans="1:14">
      <c r="A548" s="180">
        <v>547</v>
      </c>
      <c r="B548" s="184">
        <v>6</v>
      </c>
      <c r="C548" s="184" t="s">
        <v>913</v>
      </c>
      <c r="D548" s="185">
        <v>15</v>
      </c>
      <c r="E548" s="622"/>
      <c r="F548" s="622"/>
      <c r="G548" s="185" t="s">
        <v>918</v>
      </c>
      <c r="H548" s="185" t="s">
        <v>923</v>
      </c>
      <c r="I548" s="622"/>
      <c r="J548" s="623"/>
      <c r="K548" s="623"/>
      <c r="L548" s="623"/>
      <c r="M548" s="186">
        <v>25.32</v>
      </c>
      <c r="N548" s="189">
        <v>43.96372845802658</v>
      </c>
    </row>
    <row r="549" spans="1:14">
      <c r="A549" s="180">
        <v>548</v>
      </c>
      <c r="B549" s="184">
        <v>6</v>
      </c>
      <c r="C549" s="184" t="s">
        <v>913</v>
      </c>
      <c r="D549" s="185">
        <v>15</v>
      </c>
      <c r="E549" s="622"/>
      <c r="F549" s="622"/>
      <c r="G549" s="185" t="s">
        <v>919</v>
      </c>
      <c r="H549" s="185" t="s">
        <v>923</v>
      </c>
      <c r="I549" s="622"/>
      <c r="J549" s="623"/>
      <c r="K549" s="623"/>
      <c r="L549" s="623"/>
      <c r="M549" s="186">
        <v>23.72</v>
      </c>
      <c r="N549" s="189">
        <v>41.185609756097563</v>
      </c>
    </row>
    <row r="550" spans="1:14">
      <c r="A550" s="180">
        <v>549</v>
      </c>
      <c r="B550" s="184">
        <v>6</v>
      </c>
      <c r="C550" s="184" t="s">
        <v>913</v>
      </c>
      <c r="D550" s="185">
        <v>15</v>
      </c>
      <c r="E550" s="622">
        <v>1507</v>
      </c>
      <c r="F550" s="622" t="s">
        <v>917</v>
      </c>
      <c r="G550" s="185" t="s">
        <v>915</v>
      </c>
      <c r="H550" s="185" t="s">
        <v>855</v>
      </c>
      <c r="I550" s="622" t="s">
        <v>916</v>
      </c>
      <c r="J550" s="623">
        <v>114.59</v>
      </c>
      <c r="K550" s="623">
        <v>144.69243664176091</v>
      </c>
      <c r="L550" s="623">
        <v>247.34243664176091</v>
      </c>
      <c r="M550" s="186">
        <v>27</v>
      </c>
      <c r="N550" s="189">
        <v>46.880753095052036</v>
      </c>
    </row>
    <row r="551" spans="1:14">
      <c r="A551" s="180">
        <v>550</v>
      </c>
      <c r="B551" s="184">
        <v>6</v>
      </c>
      <c r="C551" s="184" t="s">
        <v>913</v>
      </c>
      <c r="D551" s="185">
        <v>15</v>
      </c>
      <c r="E551" s="622"/>
      <c r="F551" s="622"/>
      <c r="G551" s="185" t="s">
        <v>917</v>
      </c>
      <c r="H551" s="185" t="s">
        <v>855</v>
      </c>
      <c r="I551" s="622"/>
      <c r="J551" s="623"/>
      <c r="K551" s="623"/>
      <c r="L551" s="623"/>
      <c r="M551" s="186">
        <v>21.98</v>
      </c>
      <c r="N551" s="189">
        <v>38.164405667749769</v>
      </c>
    </row>
    <row r="552" spans="1:14">
      <c r="A552" s="180">
        <v>551</v>
      </c>
      <c r="B552" s="184">
        <v>6</v>
      </c>
      <c r="C552" s="184" t="s">
        <v>913</v>
      </c>
      <c r="D552" s="185">
        <v>15</v>
      </c>
      <c r="E552" s="622"/>
      <c r="F552" s="622"/>
      <c r="G552" s="185" t="s">
        <v>918</v>
      </c>
      <c r="H552" s="185" t="s">
        <v>855</v>
      </c>
      <c r="I552" s="622"/>
      <c r="J552" s="623"/>
      <c r="K552" s="623"/>
      <c r="L552" s="623"/>
      <c r="M552" s="186">
        <v>24.08</v>
      </c>
      <c r="N552" s="189">
        <v>41.810686464031591</v>
      </c>
    </row>
    <row r="553" spans="1:14">
      <c r="A553" s="180">
        <v>552</v>
      </c>
      <c r="B553" s="184">
        <v>6</v>
      </c>
      <c r="C553" s="184" t="s">
        <v>913</v>
      </c>
      <c r="D553" s="185">
        <v>15</v>
      </c>
      <c r="E553" s="622"/>
      <c r="F553" s="622"/>
      <c r="G553" s="185" t="s">
        <v>919</v>
      </c>
      <c r="H553" s="185" t="s">
        <v>855</v>
      </c>
      <c r="I553" s="622"/>
      <c r="J553" s="623"/>
      <c r="K553" s="623"/>
      <c r="L553" s="623"/>
      <c r="M553" s="186">
        <v>24.08</v>
      </c>
      <c r="N553" s="189">
        <v>41.810686464031591</v>
      </c>
    </row>
    <row r="554" spans="1:14">
      <c r="A554" s="180">
        <v>553</v>
      </c>
      <c r="B554" s="184">
        <v>6</v>
      </c>
      <c r="C554" s="184" t="s">
        <v>913</v>
      </c>
      <c r="D554" s="185">
        <v>15</v>
      </c>
      <c r="E554" s="622"/>
      <c r="F554" s="622"/>
      <c r="G554" s="185" t="s">
        <v>920</v>
      </c>
      <c r="H554" s="185" t="s">
        <v>855</v>
      </c>
      <c r="I554" s="622"/>
      <c r="J554" s="623"/>
      <c r="K554" s="623"/>
      <c r="L554" s="623"/>
      <c r="M554" s="186">
        <v>21.98</v>
      </c>
      <c r="N554" s="189">
        <v>38.164405667749769</v>
      </c>
    </row>
    <row r="555" spans="1:14">
      <c r="A555" s="180">
        <v>554</v>
      </c>
      <c r="B555" s="184">
        <v>6</v>
      </c>
      <c r="C555" s="184" t="s">
        <v>913</v>
      </c>
      <c r="D555" s="185">
        <v>15</v>
      </c>
      <c r="E555" s="622"/>
      <c r="F555" s="622"/>
      <c r="G555" s="185" t="s">
        <v>921</v>
      </c>
      <c r="H555" s="185" t="s">
        <v>855</v>
      </c>
      <c r="I555" s="622"/>
      <c r="J555" s="623"/>
      <c r="K555" s="623"/>
      <c r="L555" s="623"/>
      <c r="M555" s="186">
        <v>27</v>
      </c>
      <c r="N555" s="189">
        <v>46.880753095052036</v>
      </c>
    </row>
    <row r="556" spans="1:14">
      <c r="A556" s="180">
        <v>555</v>
      </c>
      <c r="B556" s="184">
        <v>6</v>
      </c>
      <c r="C556" s="184" t="s">
        <v>913</v>
      </c>
      <c r="D556" s="185">
        <v>15</v>
      </c>
      <c r="E556" s="622">
        <v>1508</v>
      </c>
      <c r="F556" s="622" t="s">
        <v>918</v>
      </c>
      <c r="G556" s="185" t="s">
        <v>915</v>
      </c>
      <c r="H556" s="185" t="s">
        <v>923</v>
      </c>
      <c r="I556" s="622" t="s">
        <v>916</v>
      </c>
      <c r="J556" s="623">
        <v>114.96</v>
      </c>
      <c r="K556" s="623">
        <v>145.1596344911147</v>
      </c>
      <c r="L556" s="623">
        <v>249.57963449111469</v>
      </c>
      <c r="M556" s="186">
        <v>25.62</v>
      </c>
      <c r="N556" s="189">
        <v>44.48462571463827</v>
      </c>
    </row>
    <row r="557" spans="1:14">
      <c r="A557" s="180">
        <v>556</v>
      </c>
      <c r="B557" s="184">
        <v>6</v>
      </c>
      <c r="C557" s="184" t="s">
        <v>913</v>
      </c>
      <c r="D557" s="185">
        <v>15</v>
      </c>
      <c r="E557" s="622"/>
      <c r="F557" s="622"/>
      <c r="G557" s="185" t="s">
        <v>917</v>
      </c>
      <c r="H557" s="185" t="s">
        <v>923</v>
      </c>
      <c r="I557" s="622"/>
      <c r="J557" s="623"/>
      <c r="K557" s="623"/>
      <c r="L557" s="623"/>
      <c r="M557" s="186">
        <v>23.49</v>
      </c>
      <c r="N557" s="189">
        <v>40.786255192695265</v>
      </c>
    </row>
    <row r="558" spans="1:14">
      <c r="A558" s="180">
        <v>557</v>
      </c>
      <c r="B558" s="184">
        <v>6</v>
      </c>
      <c r="C558" s="184" t="s">
        <v>913</v>
      </c>
      <c r="D558" s="185">
        <v>15</v>
      </c>
      <c r="E558" s="622"/>
      <c r="F558" s="622"/>
      <c r="G558" s="185" t="s">
        <v>918</v>
      </c>
      <c r="H558" s="185" t="s">
        <v>923</v>
      </c>
      <c r="I558" s="622"/>
      <c r="J558" s="623"/>
      <c r="K558" s="623"/>
      <c r="L558" s="623"/>
      <c r="M558" s="186">
        <v>23.46</v>
      </c>
      <c r="N558" s="189">
        <v>40.734165467034103</v>
      </c>
    </row>
    <row r="559" spans="1:14">
      <c r="A559" s="180">
        <v>558</v>
      </c>
      <c r="B559" s="184">
        <v>6</v>
      </c>
      <c r="C559" s="184" t="s">
        <v>913</v>
      </c>
      <c r="D559" s="185">
        <v>15</v>
      </c>
      <c r="E559" s="622"/>
      <c r="F559" s="622"/>
      <c r="G559" s="185" t="s">
        <v>919</v>
      </c>
      <c r="H559" s="185" t="s">
        <v>923</v>
      </c>
      <c r="I559" s="622"/>
      <c r="J559" s="623"/>
      <c r="K559" s="623"/>
      <c r="L559" s="623"/>
      <c r="M559" s="186">
        <v>23.46</v>
      </c>
      <c r="N559" s="189">
        <v>40.734165467034103</v>
      </c>
    </row>
    <row r="560" spans="1:14">
      <c r="A560" s="180">
        <v>559</v>
      </c>
      <c r="B560" s="184">
        <v>6</v>
      </c>
      <c r="C560" s="184" t="s">
        <v>913</v>
      </c>
      <c r="D560" s="185">
        <v>15</v>
      </c>
      <c r="E560" s="622"/>
      <c r="F560" s="622"/>
      <c r="G560" s="185" t="s">
        <v>920</v>
      </c>
      <c r="H560" s="185" t="s">
        <v>923</v>
      </c>
      <c r="I560" s="622"/>
      <c r="J560" s="623"/>
      <c r="K560" s="623"/>
      <c r="L560" s="623"/>
      <c r="M560" s="186">
        <v>23.49</v>
      </c>
      <c r="N560" s="189">
        <v>40.786255192695265</v>
      </c>
    </row>
    <row r="561" spans="1:14">
      <c r="A561" s="180">
        <v>560</v>
      </c>
      <c r="B561" s="184">
        <v>6</v>
      </c>
      <c r="C561" s="184" t="s">
        <v>913</v>
      </c>
      <c r="D561" s="185">
        <v>15</v>
      </c>
      <c r="E561" s="622"/>
      <c r="F561" s="622"/>
      <c r="G561" s="185" t="s">
        <v>921</v>
      </c>
      <c r="H561" s="185" t="s">
        <v>923</v>
      </c>
      <c r="I561" s="622"/>
      <c r="J561" s="623"/>
      <c r="K561" s="623"/>
      <c r="L561" s="623"/>
      <c r="M561" s="186">
        <v>25.62</v>
      </c>
      <c r="N561" s="189">
        <v>44.48462571463827</v>
      </c>
    </row>
    <row r="562" spans="1:14">
      <c r="A562" s="180">
        <v>561</v>
      </c>
      <c r="B562" s="184">
        <v>6</v>
      </c>
      <c r="C562" s="184" t="s">
        <v>913</v>
      </c>
      <c r="D562" s="185">
        <v>16</v>
      </c>
      <c r="E562" s="622">
        <v>1601</v>
      </c>
      <c r="F562" s="622" t="s">
        <v>914</v>
      </c>
      <c r="G562" s="185" t="s">
        <v>915</v>
      </c>
      <c r="H562" s="185" t="s">
        <v>855</v>
      </c>
      <c r="I562" s="622" t="s">
        <v>916</v>
      </c>
      <c r="J562" s="623">
        <v>114.55</v>
      </c>
      <c r="K562" s="623">
        <v>144.64084987123164</v>
      </c>
      <c r="L562" s="623">
        <v>247.29084987123201</v>
      </c>
      <c r="M562" s="186">
        <v>24.08</v>
      </c>
      <c r="N562" s="187">
        <v>41.810686464031591</v>
      </c>
    </row>
    <row r="563" spans="1:14">
      <c r="A563" s="180">
        <v>562</v>
      </c>
      <c r="B563" s="184">
        <v>6</v>
      </c>
      <c r="C563" s="184" t="s">
        <v>913</v>
      </c>
      <c r="D563" s="185">
        <v>16</v>
      </c>
      <c r="E563" s="622"/>
      <c r="F563" s="622"/>
      <c r="G563" s="185" t="s">
        <v>917</v>
      </c>
      <c r="H563" s="185" t="s">
        <v>855</v>
      </c>
      <c r="I563" s="622"/>
      <c r="J563" s="623"/>
      <c r="K563" s="623"/>
      <c r="L563" s="623"/>
      <c r="M563" s="186">
        <v>21.98</v>
      </c>
      <c r="N563" s="189">
        <v>38.164405667749769</v>
      </c>
    </row>
    <row r="564" spans="1:14">
      <c r="A564" s="180">
        <v>563</v>
      </c>
      <c r="B564" s="184">
        <v>6</v>
      </c>
      <c r="C564" s="184" t="s">
        <v>913</v>
      </c>
      <c r="D564" s="185">
        <v>16</v>
      </c>
      <c r="E564" s="622"/>
      <c r="F564" s="622"/>
      <c r="G564" s="185" t="s">
        <v>918</v>
      </c>
      <c r="H564" s="185" t="s">
        <v>855</v>
      </c>
      <c r="I564" s="622"/>
      <c r="J564" s="623"/>
      <c r="K564" s="623"/>
      <c r="L564" s="623"/>
      <c r="M564" s="186">
        <v>27</v>
      </c>
      <c r="N564" s="189">
        <v>46.880753095052036</v>
      </c>
    </row>
    <row r="565" spans="1:14">
      <c r="A565" s="180">
        <v>564</v>
      </c>
      <c r="B565" s="184">
        <v>6</v>
      </c>
      <c r="C565" s="184" t="s">
        <v>913</v>
      </c>
      <c r="D565" s="185">
        <v>16</v>
      </c>
      <c r="E565" s="622"/>
      <c r="F565" s="622"/>
      <c r="G565" s="185" t="s">
        <v>919</v>
      </c>
      <c r="H565" s="185" t="s">
        <v>855</v>
      </c>
      <c r="I565" s="622"/>
      <c r="J565" s="623"/>
      <c r="K565" s="623"/>
      <c r="L565" s="623"/>
      <c r="M565" s="186">
        <v>27</v>
      </c>
      <c r="N565" s="189">
        <v>46.880753095052036</v>
      </c>
    </row>
    <row r="566" spans="1:14">
      <c r="A566" s="180">
        <v>565</v>
      </c>
      <c r="B566" s="184">
        <v>6</v>
      </c>
      <c r="C566" s="184" t="s">
        <v>913</v>
      </c>
      <c r="D566" s="185">
        <v>16</v>
      </c>
      <c r="E566" s="622"/>
      <c r="F566" s="622"/>
      <c r="G566" s="185" t="s">
        <v>920</v>
      </c>
      <c r="H566" s="185" t="s">
        <v>855</v>
      </c>
      <c r="I566" s="622"/>
      <c r="J566" s="623"/>
      <c r="K566" s="623"/>
      <c r="L566" s="623"/>
      <c r="M566" s="186">
        <v>21.98</v>
      </c>
      <c r="N566" s="189">
        <v>38.164405667749769</v>
      </c>
    </row>
    <row r="567" spans="1:14">
      <c r="A567" s="180">
        <v>566</v>
      </c>
      <c r="B567" s="184">
        <v>6</v>
      </c>
      <c r="C567" s="184" t="s">
        <v>913</v>
      </c>
      <c r="D567" s="185">
        <v>16</v>
      </c>
      <c r="E567" s="622"/>
      <c r="F567" s="622"/>
      <c r="G567" s="185" t="s">
        <v>921</v>
      </c>
      <c r="H567" s="185" t="s">
        <v>855</v>
      </c>
      <c r="I567" s="622"/>
      <c r="J567" s="623"/>
      <c r="K567" s="623"/>
      <c r="L567" s="623"/>
      <c r="M567" s="186">
        <v>24.08</v>
      </c>
      <c r="N567" s="189">
        <v>41.810686464031591</v>
      </c>
    </row>
    <row r="568" spans="1:14">
      <c r="A568" s="180">
        <v>567</v>
      </c>
      <c r="B568" s="184">
        <v>6</v>
      </c>
      <c r="C568" s="184" t="s">
        <v>913</v>
      </c>
      <c r="D568" s="185">
        <v>16</v>
      </c>
      <c r="E568" s="622">
        <v>1602</v>
      </c>
      <c r="F568" s="622" t="s">
        <v>922</v>
      </c>
      <c r="G568" s="185" t="s">
        <v>915</v>
      </c>
      <c r="H568" s="185" t="s">
        <v>923</v>
      </c>
      <c r="I568" s="622" t="s">
        <v>916</v>
      </c>
      <c r="J568" s="623">
        <v>114.9</v>
      </c>
      <c r="K568" s="623">
        <v>145.08279048628995</v>
      </c>
      <c r="L568" s="623">
        <v>249.50279048628994</v>
      </c>
      <c r="M568" s="186">
        <v>23.46</v>
      </c>
      <c r="N568" s="189">
        <v>40.734165467034103</v>
      </c>
    </row>
    <row r="569" spans="1:14">
      <c r="A569" s="180">
        <v>568</v>
      </c>
      <c r="B569" s="184">
        <v>6</v>
      </c>
      <c r="C569" s="184" t="s">
        <v>913</v>
      </c>
      <c r="D569" s="185">
        <v>16</v>
      </c>
      <c r="E569" s="622"/>
      <c r="F569" s="622"/>
      <c r="G569" s="185" t="s">
        <v>917</v>
      </c>
      <c r="H569" s="185" t="s">
        <v>923</v>
      </c>
      <c r="I569" s="622"/>
      <c r="J569" s="623"/>
      <c r="K569" s="623"/>
      <c r="L569" s="623"/>
      <c r="M569" s="186">
        <v>23.49</v>
      </c>
      <c r="N569" s="189">
        <v>40.786255192695265</v>
      </c>
    </row>
    <row r="570" spans="1:14">
      <c r="A570" s="180">
        <v>569</v>
      </c>
      <c r="B570" s="184">
        <v>6</v>
      </c>
      <c r="C570" s="184" t="s">
        <v>913</v>
      </c>
      <c r="D570" s="185">
        <v>16</v>
      </c>
      <c r="E570" s="622"/>
      <c r="F570" s="622"/>
      <c r="G570" s="185" t="s">
        <v>918</v>
      </c>
      <c r="H570" s="185" t="s">
        <v>923</v>
      </c>
      <c r="I570" s="622"/>
      <c r="J570" s="623"/>
      <c r="K570" s="623"/>
      <c r="L570" s="623"/>
      <c r="M570" s="186">
        <v>25.62</v>
      </c>
      <c r="N570" s="189">
        <v>44.48462571463827</v>
      </c>
    </row>
    <row r="571" spans="1:14">
      <c r="A571" s="180">
        <v>570</v>
      </c>
      <c r="B571" s="184">
        <v>6</v>
      </c>
      <c r="C571" s="184" t="s">
        <v>913</v>
      </c>
      <c r="D571" s="185">
        <v>16</v>
      </c>
      <c r="E571" s="622"/>
      <c r="F571" s="622"/>
      <c r="G571" s="185" t="s">
        <v>919</v>
      </c>
      <c r="H571" s="185" t="s">
        <v>923</v>
      </c>
      <c r="I571" s="622"/>
      <c r="J571" s="623"/>
      <c r="K571" s="623"/>
      <c r="L571" s="623"/>
      <c r="M571" s="186">
        <v>25.62</v>
      </c>
      <c r="N571" s="189">
        <v>44.48462571463827</v>
      </c>
    </row>
    <row r="572" spans="1:14">
      <c r="A572" s="180">
        <v>571</v>
      </c>
      <c r="B572" s="184">
        <v>6</v>
      </c>
      <c r="C572" s="184" t="s">
        <v>913</v>
      </c>
      <c r="D572" s="185">
        <v>16</v>
      </c>
      <c r="E572" s="622"/>
      <c r="F572" s="622"/>
      <c r="G572" s="185" t="s">
        <v>920</v>
      </c>
      <c r="H572" s="185" t="s">
        <v>923</v>
      </c>
      <c r="I572" s="622"/>
      <c r="J572" s="623"/>
      <c r="K572" s="623"/>
      <c r="L572" s="623"/>
      <c r="M572" s="186">
        <v>23.49</v>
      </c>
      <c r="N572" s="189">
        <v>40.786255192695265</v>
      </c>
    </row>
    <row r="573" spans="1:14">
      <c r="A573" s="180">
        <v>572</v>
      </c>
      <c r="B573" s="184">
        <v>6</v>
      </c>
      <c r="C573" s="184" t="s">
        <v>913</v>
      </c>
      <c r="D573" s="185">
        <v>16</v>
      </c>
      <c r="E573" s="622"/>
      <c r="F573" s="622"/>
      <c r="G573" s="185" t="s">
        <v>921</v>
      </c>
      <c r="H573" s="185" t="s">
        <v>923</v>
      </c>
      <c r="I573" s="622"/>
      <c r="J573" s="623"/>
      <c r="K573" s="623"/>
      <c r="L573" s="623"/>
      <c r="M573" s="186">
        <v>23.46</v>
      </c>
      <c r="N573" s="189">
        <v>40.734165467034103</v>
      </c>
    </row>
    <row r="574" spans="1:14">
      <c r="A574" s="180">
        <v>573</v>
      </c>
      <c r="B574" s="184">
        <v>6</v>
      </c>
      <c r="C574" s="184" t="s">
        <v>913</v>
      </c>
      <c r="D574" s="185">
        <v>16</v>
      </c>
      <c r="E574" s="622">
        <v>1603</v>
      </c>
      <c r="F574" s="622" t="s">
        <v>924</v>
      </c>
      <c r="G574" s="185" t="s">
        <v>915</v>
      </c>
      <c r="H574" s="185" t="s">
        <v>855</v>
      </c>
      <c r="I574" s="622" t="s">
        <v>925</v>
      </c>
      <c r="J574" s="623">
        <v>85.82</v>
      </c>
      <c r="K574" s="623">
        <v>108.36383881230115</v>
      </c>
      <c r="L574" s="623">
        <v>178.34383881230116</v>
      </c>
      <c r="M574" s="186">
        <v>21.9</v>
      </c>
      <c r="N574" s="190">
        <v>38.025499732653316</v>
      </c>
    </row>
    <row r="575" spans="1:14">
      <c r="A575" s="180">
        <v>574</v>
      </c>
      <c r="B575" s="184">
        <v>6</v>
      </c>
      <c r="C575" s="184" t="s">
        <v>913</v>
      </c>
      <c r="D575" s="185">
        <v>16</v>
      </c>
      <c r="E575" s="622"/>
      <c r="F575" s="622"/>
      <c r="G575" s="185" t="s">
        <v>917</v>
      </c>
      <c r="H575" s="185" t="s">
        <v>855</v>
      </c>
      <c r="I575" s="622"/>
      <c r="J575" s="623"/>
      <c r="K575" s="623"/>
      <c r="L575" s="623"/>
      <c r="M575" s="186">
        <v>26.56</v>
      </c>
      <c r="N575" s="190">
        <v>46.116770452021555</v>
      </c>
    </row>
    <row r="576" spans="1:14">
      <c r="A576" s="180">
        <v>575</v>
      </c>
      <c r="B576" s="184">
        <v>6</v>
      </c>
      <c r="C576" s="184" t="s">
        <v>913</v>
      </c>
      <c r="D576" s="185">
        <v>16</v>
      </c>
      <c r="E576" s="622"/>
      <c r="F576" s="622"/>
      <c r="G576" s="185" t="s">
        <v>918</v>
      </c>
      <c r="H576" s="185" t="s">
        <v>855</v>
      </c>
      <c r="I576" s="622"/>
      <c r="J576" s="623"/>
      <c r="K576" s="623"/>
      <c r="L576" s="623"/>
      <c r="M576" s="186">
        <v>26.56</v>
      </c>
      <c r="N576" s="189">
        <v>46.116770452021555</v>
      </c>
    </row>
    <row r="577" spans="1:14">
      <c r="A577" s="180">
        <v>576</v>
      </c>
      <c r="B577" s="184">
        <v>6</v>
      </c>
      <c r="C577" s="184" t="s">
        <v>913</v>
      </c>
      <c r="D577" s="185">
        <v>16</v>
      </c>
      <c r="E577" s="622"/>
      <c r="F577" s="622"/>
      <c r="G577" s="185" t="s">
        <v>919</v>
      </c>
      <c r="H577" s="185" t="s">
        <v>855</v>
      </c>
      <c r="I577" s="622"/>
      <c r="J577" s="623"/>
      <c r="K577" s="623"/>
      <c r="L577" s="623"/>
      <c r="M577" s="186">
        <v>21.9</v>
      </c>
      <c r="N577" s="189">
        <v>38.025499732653316</v>
      </c>
    </row>
    <row r="578" spans="1:14">
      <c r="A578" s="180">
        <v>577</v>
      </c>
      <c r="B578" s="184">
        <v>6</v>
      </c>
      <c r="C578" s="184" t="s">
        <v>913</v>
      </c>
      <c r="D578" s="185">
        <v>16</v>
      </c>
      <c r="E578" s="622">
        <v>1604</v>
      </c>
      <c r="F578" s="622" t="s">
        <v>926</v>
      </c>
      <c r="G578" s="185" t="s">
        <v>915</v>
      </c>
      <c r="H578" s="185" t="s">
        <v>923</v>
      </c>
      <c r="I578" s="622" t="s">
        <v>925</v>
      </c>
      <c r="J578" s="623">
        <v>80.790000000000006</v>
      </c>
      <c r="K578" s="623">
        <v>102.01252083017725</v>
      </c>
      <c r="L578" s="623">
        <v>169.10252083017724</v>
      </c>
      <c r="M578" s="186">
        <v>25.32</v>
      </c>
      <c r="N578" s="189">
        <v>43.96372845802658</v>
      </c>
    </row>
    <row r="579" spans="1:14">
      <c r="A579" s="180">
        <v>578</v>
      </c>
      <c r="B579" s="184">
        <v>6</v>
      </c>
      <c r="C579" s="184" t="s">
        <v>913</v>
      </c>
      <c r="D579" s="185">
        <v>16</v>
      </c>
      <c r="E579" s="622"/>
      <c r="F579" s="622"/>
      <c r="G579" s="185" t="s">
        <v>917</v>
      </c>
      <c r="H579" s="185" t="s">
        <v>923</v>
      </c>
      <c r="I579" s="622"/>
      <c r="J579" s="623"/>
      <c r="K579" s="623"/>
      <c r="L579" s="623"/>
      <c r="M579" s="186">
        <v>23.72</v>
      </c>
      <c r="N579" s="189">
        <v>41.185609756097563</v>
      </c>
    </row>
    <row r="580" spans="1:14">
      <c r="A580" s="180">
        <v>579</v>
      </c>
      <c r="B580" s="184">
        <v>6</v>
      </c>
      <c r="C580" s="184" t="s">
        <v>913</v>
      </c>
      <c r="D580" s="185">
        <v>16</v>
      </c>
      <c r="E580" s="622"/>
      <c r="F580" s="622"/>
      <c r="G580" s="185" t="s">
        <v>918</v>
      </c>
      <c r="H580" s="185" t="s">
        <v>923</v>
      </c>
      <c r="I580" s="622"/>
      <c r="J580" s="623"/>
      <c r="K580" s="623"/>
      <c r="L580" s="623"/>
      <c r="M580" s="186">
        <v>23.72</v>
      </c>
      <c r="N580" s="189">
        <v>41.185609756097563</v>
      </c>
    </row>
    <row r="581" spans="1:14">
      <c r="A581" s="180">
        <v>580</v>
      </c>
      <c r="B581" s="184">
        <v>6</v>
      </c>
      <c r="C581" s="184" t="s">
        <v>913</v>
      </c>
      <c r="D581" s="185">
        <v>16</v>
      </c>
      <c r="E581" s="622"/>
      <c r="F581" s="622"/>
      <c r="G581" s="185" t="s">
        <v>919</v>
      </c>
      <c r="H581" s="185" t="s">
        <v>923</v>
      </c>
      <c r="I581" s="622"/>
      <c r="J581" s="623"/>
      <c r="K581" s="623"/>
      <c r="L581" s="623"/>
      <c r="M581" s="186">
        <v>25.32</v>
      </c>
      <c r="N581" s="189">
        <v>43.96372845802658</v>
      </c>
    </row>
    <row r="582" spans="1:14">
      <c r="A582" s="180">
        <v>581</v>
      </c>
      <c r="B582" s="184">
        <v>6</v>
      </c>
      <c r="C582" s="184" t="s">
        <v>913</v>
      </c>
      <c r="D582" s="185">
        <v>16</v>
      </c>
      <c r="E582" s="622">
        <v>1605</v>
      </c>
      <c r="F582" s="622" t="s">
        <v>915</v>
      </c>
      <c r="G582" s="185" t="s">
        <v>915</v>
      </c>
      <c r="H582" s="185" t="s">
        <v>855</v>
      </c>
      <c r="I582" s="622" t="s">
        <v>925</v>
      </c>
      <c r="J582" s="623">
        <v>85.82</v>
      </c>
      <c r="K582" s="623">
        <v>108.36464711227785</v>
      </c>
      <c r="L582" s="623">
        <v>178.34464711227787</v>
      </c>
      <c r="M582" s="186">
        <v>26.56</v>
      </c>
      <c r="N582" s="189">
        <v>46.116770452021555</v>
      </c>
    </row>
    <row r="583" spans="1:14">
      <c r="A583" s="180">
        <v>582</v>
      </c>
      <c r="B583" s="184">
        <v>6</v>
      </c>
      <c r="C583" s="184" t="s">
        <v>913</v>
      </c>
      <c r="D583" s="185">
        <v>16</v>
      </c>
      <c r="E583" s="622"/>
      <c r="F583" s="622"/>
      <c r="G583" s="185" t="s">
        <v>917</v>
      </c>
      <c r="H583" s="185" t="s">
        <v>855</v>
      </c>
      <c r="I583" s="622"/>
      <c r="J583" s="623"/>
      <c r="K583" s="623"/>
      <c r="L583" s="623"/>
      <c r="M583" s="186">
        <v>21.9</v>
      </c>
      <c r="N583" s="189">
        <v>38.025499732653316</v>
      </c>
    </row>
    <row r="584" spans="1:14">
      <c r="A584" s="180">
        <v>583</v>
      </c>
      <c r="B584" s="184">
        <v>6</v>
      </c>
      <c r="C584" s="184" t="s">
        <v>913</v>
      </c>
      <c r="D584" s="185">
        <v>16</v>
      </c>
      <c r="E584" s="622"/>
      <c r="F584" s="622"/>
      <c r="G584" s="185" t="s">
        <v>918</v>
      </c>
      <c r="H584" s="185" t="s">
        <v>855</v>
      </c>
      <c r="I584" s="622"/>
      <c r="J584" s="623"/>
      <c r="K584" s="623"/>
      <c r="L584" s="623"/>
      <c r="M584" s="186">
        <v>21.9</v>
      </c>
      <c r="N584" s="189">
        <v>38.025499732653316</v>
      </c>
    </row>
    <row r="585" spans="1:14">
      <c r="A585" s="180">
        <v>584</v>
      </c>
      <c r="B585" s="184">
        <v>6</v>
      </c>
      <c r="C585" s="184" t="s">
        <v>913</v>
      </c>
      <c r="D585" s="185">
        <v>16</v>
      </c>
      <c r="E585" s="622"/>
      <c r="F585" s="622"/>
      <c r="G585" s="185" t="s">
        <v>919</v>
      </c>
      <c r="H585" s="185" t="s">
        <v>855</v>
      </c>
      <c r="I585" s="622"/>
      <c r="J585" s="623"/>
      <c r="K585" s="623"/>
      <c r="L585" s="623"/>
      <c r="M585" s="186">
        <v>26.56</v>
      </c>
      <c r="N585" s="189">
        <v>46.116770452021555</v>
      </c>
    </row>
    <row r="586" spans="1:14">
      <c r="A586" s="180">
        <v>585</v>
      </c>
      <c r="B586" s="184">
        <v>6</v>
      </c>
      <c r="C586" s="184" t="s">
        <v>913</v>
      </c>
      <c r="D586" s="185">
        <v>16</v>
      </c>
      <c r="E586" s="622">
        <v>1606</v>
      </c>
      <c r="F586" s="622" t="s">
        <v>919</v>
      </c>
      <c r="G586" s="185" t="s">
        <v>915</v>
      </c>
      <c r="H586" s="185" t="s">
        <v>923</v>
      </c>
      <c r="I586" s="622" t="s">
        <v>925</v>
      </c>
      <c r="J586" s="623">
        <v>80.790000000000006</v>
      </c>
      <c r="K586" s="623">
        <v>102.01328175484653</v>
      </c>
      <c r="L586" s="623">
        <v>169.10328175484653</v>
      </c>
      <c r="M586" s="186">
        <v>23.72</v>
      </c>
      <c r="N586" s="189">
        <v>41.185609756097563</v>
      </c>
    </row>
    <row r="587" spans="1:14">
      <c r="A587" s="180">
        <v>586</v>
      </c>
      <c r="B587" s="184">
        <v>6</v>
      </c>
      <c r="C587" s="184" t="s">
        <v>913</v>
      </c>
      <c r="D587" s="185">
        <v>16</v>
      </c>
      <c r="E587" s="622"/>
      <c r="F587" s="622"/>
      <c r="G587" s="185" t="s">
        <v>917</v>
      </c>
      <c r="H587" s="185" t="s">
        <v>923</v>
      </c>
      <c r="I587" s="622"/>
      <c r="J587" s="623"/>
      <c r="K587" s="623"/>
      <c r="L587" s="623"/>
      <c r="M587" s="186">
        <v>25.32</v>
      </c>
      <c r="N587" s="189">
        <v>43.96372845802658</v>
      </c>
    </row>
    <row r="588" spans="1:14">
      <c r="A588" s="180">
        <v>587</v>
      </c>
      <c r="B588" s="184">
        <v>6</v>
      </c>
      <c r="C588" s="184" t="s">
        <v>913</v>
      </c>
      <c r="D588" s="185">
        <v>16</v>
      </c>
      <c r="E588" s="622"/>
      <c r="F588" s="622"/>
      <c r="G588" s="185" t="s">
        <v>918</v>
      </c>
      <c r="H588" s="185" t="s">
        <v>923</v>
      </c>
      <c r="I588" s="622"/>
      <c r="J588" s="623"/>
      <c r="K588" s="623"/>
      <c r="L588" s="623"/>
      <c r="M588" s="186">
        <v>25.32</v>
      </c>
      <c r="N588" s="189">
        <v>43.96372845802658</v>
      </c>
    </row>
    <row r="589" spans="1:14">
      <c r="A589" s="180">
        <v>588</v>
      </c>
      <c r="B589" s="184">
        <v>6</v>
      </c>
      <c r="C589" s="184" t="s">
        <v>913</v>
      </c>
      <c r="D589" s="185">
        <v>16</v>
      </c>
      <c r="E589" s="622"/>
      <c r="F589" s="622"/>
      <c r="G589" s="185" t="s">
        <v>919</v>
      </c>
      <c r="H589" s="185" t="s">
        <v>923</v>
      </c>
      <c r="I589" s="622"/>
      <c r="J589" s="623"/>
      <c r="K589" s="623"/>
      <c r="L589" s="623"/>
      <c r="M589" s="186">
        <v>23.72</v>
      </c>
      <c r="N589" s="189">
        <v>41.185609756097563</v>
      </c>
    </row>
    <row r="590" spans="1:14">
      <c r="A590" s="180">
        <v>589</v>
      </c>
      <c r="B590" s="184">
        <v>6</v>
      </c>
      <c r="C590" s="184" t="s">
        <v>913</v>
      </c>
      <c r="D590" s="185">
        <v>16</v>
      </c>
      <c r="E590" s="622">
        <v>1607</v>
      </c>
      <c r="F590" s="622" t="s">
        <v>917</v>
      </c>
      <c r="G590" s="185" t="s">
        <v>915</v>
      </c>
      <c r="H590" s="185" t="s">
        <v>855</v>
      </c>
      <c r="I590" s="622" t="s">
        <v>916</v>
      </c>
      <c r="J590" s="623">
        <v>114.59</v>
      </c>
      <c r="K590" s="623">
        <v>144.69243664176091</v>
      </c>
      <c r="L590" s="623">
        <v>247.34243664176091</v>
      </c>
      <c r="M590" s="186">
        <v>27</v>
      </c>
      <c r="N590" s="189">
        <v>46.880753095052036</v>
      </c>
    </row>
    <row r="591" spans="1:14">
      <c r="A591" s="180">
        <v>590</v>
      </c>
      <c r="B591" s="184">
        <v>6</v>
      </c>
      <c r="C591" s="184" t="s">
        <v>913</v>
      </c>
      <c r="D591" s="185">
        <v>16</v>
      </c>
      <c r="E591" s="622"/>
      <c r="F591" s="622"/>
      <c r="G591" s="185" t="s">
        <v>917</v>
      </c>
      <c r="H591" s="185" t="s">
        <v>855</v>
      </c>
      <c r="I591" s="622"/>
      <c r="J591" s="623"/>
      <c r="K591" s="623"/>
      <c r="L591" s="623"/>
      <c r="M591" s="186">
        <v>21.98</v>
      </c>
      <c r="N591" s="189">
        <v>38.164405667749769</v>
      </c>
    </row>
    <row r="592" spans="1:14">
      <c r="A592" s="180">
        <v>591</v>
      </c>
      <c r="B592" s="184">
        <v>6</v>
      </c>
      <c r="C592" s="184" t="s">
        <v>913</v>
      </c>
      <c r="D592" s="185">
        <v>16</v>
      </c>
      <c r="E592" s="622"/>
      <c r="F592" s="622"/>
      <c r="G592" s="185" t="s">
        <v>918</v>
      </c>
      <c r="H592" s="185" t="s">
        <v>855</v>
      </c>
      <c r="I592" s="622"/>
      <c r="J592" s="623"/>
      <c r="K592" s="623"/>
      <c r="L592" s="623"/>
      <c r="M592" s="186">
        <v>24.08</v>
      </c>
      <c r="N592" s="189">
        <v>41.810686464031591</v>
      </c>
    </row>
    <row r="593" spans="1:14">
      <c r="A593" s="180">
        <v>592</v>
      </c>
      <c r="B593" s="184">
        <v>6</v>
      </c>
      <c r="C593" s="184" t="s">
        <v>913</v>
      </c>
      <c r="D593" s="185">
        <v>16</v>
      </c>
      <c r="E593" s="622"/>
      <c r="F593" s="622"/>
      <c r="G593" s="185" t="s">
        <v>919</v>
      </c>
      <c r="H593" s="185" t="s">
        <v>855</v>
      </c>
      <c r="I593" s="622"/>
      <c r="J593" s="623"/>
      <c r="K593" s="623"/>
      <c r="L593" s="623"/>
      <c r="M593" s="186">
        <v>24.08</v>
      </c>
      <c r="N593" s="189">
        <v>41.810686464031591</v>
      </c>
    </row>
    <row r="594" spans="1:14">
      <c r="A594" s="180">
        <v>593</v>
      </c>
      <c r="B594" s="184">
        <v>6</v>
      </c>
      <c r="C594" s="184" t="s">
        <v>913</v>
      </c>
      <c r="D594" s="185">
        <v>16</v>
      </c>
      <c r="E594" s="622"/>
      <c r="F594" s="622"/>
      <c r="G594" s="185" t="s">
        <v>920</v>
      </c>
      <c r="H594" s="185" t="s">
        <v>855</v>
      </c>
      <c r="I594" s="622"/>
      <c r="J594" s="623"/>
      <c r="K594" s="623"/>
      <c r="L594" s="623"/>
      <c r="M594" s="186">
        <v>21.98</v>
      </c>
      <c r="N594" s="189">
        <v>38.164405667749769</v>
      </c>
    </row>
    <row r="595" spans="1:14">
      <c r="A595" s="180">
        <v>594</v>
      </c>
      <c r="B595" s="184">
        <v>6</v>
      </c>
      <c r="C595" s="184" t="s">
        <v>913</v>
      </c>
      <c r="D595" s="185">
        <v>16</v>
      </c>
      <c r="E595" s="622"/>
      <c r="F595" s="622"/>
      <c r="G595" s="185" t="s">
        <v>921</v>
      </c>
      <c r="H595" s="185" t="s">
        <v>855</v>
      </c>
      <c r="I595" s="622"/>
      <c r="J595" s="623"/>
      <c r="K595" s="623"/>
      <c r="L595" s="623"/>
      <c r="M595" s="186">
        <v>27</v>
      </c>
      <c r="N595" s="189">
        <v>46.880753095052036</v>
      </c>
    </row>
    <row r="596" spans="1:14">
      <c r="A596" s="180">
        <v>595</v>
      </c>
      <c r="B596" s="184">
        <v>6</v>
      </c>
      <c r="C596" s="184" t="s">
        <v>913</v>
      </c>
      <c r="D596" s="185">
        <v>16</v>
      </c>
      <c r="E596" s="622">
        <v>1608</v>
      </c>
      <c r="F596" s="622" t="s">
        <v>918</v>
      </c>
      <c r="G596" s="185" t="s">
        <v>915</v>
      </c>
      <c r="H596" s="185" t="s">
        <v>923</v>
      </c>
      <c r="I596" s="622" t="s">
        <v>916</v>
      </c>
      <c r="J596" s="623">
        <v>114.96</v>
      </c>
      <c r="K596" s="623">
        <v>145.1596344911147</v>
      </c>
      <c r="L596" s="623">
        <v>249.57963449111469</v>
      </c>
      <c r="M596" s="186">
        <v>25.62</v>
      </c>
      <c r="N596" s="189">
        <v>44.48462571463827</v>
      </c>
    </row>
    <row r="597" spans="1:14">
      <c r="A597" s="180">
        <v>596</v>
      </c>
      <c r="B597" s="184">
        <v>6</v>
      </c>
      <c r="C597" s="184" t="s">
        <v>913</v>
      </c>
      <c r="D597" s="185">
        <v>16</v>
      </c>
      <c r="E597" s="622"/>
      <c r="F597" s="622"/>
      <c r="G597" s="185" t="s">
        <v>917</v>
      </c>
      <c r="H597" s="185" t="s">
        <v>923</v>
      </c>
      <c r="I597" s="622"/>
      <c r="J597" s="623"/>
      <c r="K597" s="623"/>
      <c r="L597" s="623"/>
      <c r="M597" s="186">
        <v>23.49</v>
      </c>
      <c r="N597" s="189">
        <v>40.786255192695265</v>
      </c>
    </row>
    <row r="598" spans="1:14">
      <c r="A598" s="180">
        <v>597</v>
      </c>
      <c r="B598" s="184">
        <v>6</v>
      </c>
      <c r="C598" s="184" t="s">
        <v>913</v>
      </c>
      <c r="D598" s="185">
        <v>16</v>
      </c>
      <c r="E598" s="622"/>
      <c r="F598" s="622"/>
      <c r="G598" s="185" t="s">
        <v>918</v>
      </c>
      <c r="H598" s="185" t="s">
        <v>923</v>
      </c>
      <c r="I598" s="622"/>
      <c r="J598" s="623"/>
      <c r="K598" s="623"/>
      <c r="L598" s="623"/>
      <c r="M598" s="186">
        <v>23.46</v>
      </c>
      <c r="N598" s="189">
        <v>40.734165467034103</v>
      </c>
    </row>
    <row r="599" spans="1:14">
      <c r="A599" s="180">
        <v>598</v>
      </c>
      <c r="B599" s="184">
        <v>6</v>
      </c>
      <c r="C599" s="184" t="s">
        <v>913</v>
      </c>
      <c r="D599" s="185">
        <v>16</v>
      </c>
      <c r="E599" s="622"/>
      <c r="F599" s="622"/>
      <c r="G599" s="185" t="s">
        <v>919</v>
      </c>
      <c r="H599" s="185" t="s">
        <v>923</v>
      </c>
      <c r="I599" s="622"/>
      <c r="J599" s="623"/>
      <c r="K599" s="623"/>
      <c r="L599" s="623"/>
      <c r="M599" s="186">
        <v>23.46</v>
      </c>
      <c r="N599" s="189">
        <v>40.734165467034103</v>
      </c>
    </row>
    <row r="600" spans="1:14">
      <c r="A600" s="180">
        <v>599</v>
      </c>
      <c r="B600" s="184">
        <v>6</v>
      </c>
      <c r="C600" s="184" t="s">
        <v>913</v>
      </c>
      <c r="D600" s="185">
        <v>16</v>
      </c>
      <c r="E600" s="622"/>
      <c r="F600" s="622"/>
      <c r="G600" s="185" t="s">
        <v>920</v>
      </c>
      <c r="H600" s="185" t="s">
        <v>923</v>
      </c>
      <c r="I600" s="622"/>
      <c r="J600" s="623"/>
      <c r="K600" s="623"/>
      <c r="L600" s="623"/>
      <c r="M600" s="186">
        <v>23.49</v>
      </c>
      <c r="N600" s="189">
        <v>40.786255192695265</v>
      </c>
    </row>
    <row r="601" spans="1:14">
      <c r="A601" s="180">
        <v>600</v>
      </c>
      <c r="B601" s="184">
        <v>6</v>
      </c>
      <c r="C601" s="184" t="s">
        <v>913</v>
      </c>
      <c r="D601" s="185">
        <v>16</v>
      </c>
      <c r="E601" s="622"/>
      <c r="F601" s="622"/>
      <c r="G601" s="185" t="s">
        <v>921</v>
      </c>
      <c r="H601" s="185" t="s">
        <v>923</v>
      </c>
      <c r="I601" s="622"/>
      <c r="J601" s="623"/>
      <c r="K601" s="623"/>
      <c r="L601" s="623"/>
      <c r="M601" s="186">
        <v>25.62</v>
      </c>
      <c r="N601" s="189">
        <v>44.48462571463827</v>
      </c>
    </row>
    <row r="602" spans="1:14">
      <c r="A602" s="180">
        <v>601</v>
      </c>
      <c r="B602" s="184">
        <v>6</v>
      </c>
      <c r="C602" s="184" t="s">
        <v>913</v>
      </c>
      <c r="D602" s="185">
        <v>17</v>
      </c>
      <c r="E602" s="622">
        <v>1701</v>
      </c>
      <c r="F602" s="622" t="s">
        <v>914</v>
      </c>
      <c r="G602" s="185" t="s">
        <v>915</v>
      </c>
      <c r="H602" s="185" t="s">
        <v>855</v>
      </c>
      <c r="I602" s="622" t="s">
        <v>916</v>
      </c>
      <c r="J602" s="623">
        <v>114.55</v>
      </c>
      <c r="K602" s="623">
        <v>144.64084987123164</v>
      </c>
      <c r="L602" s="623">
        <v>247.29084987123201</v>
      </c>
      <c r="M602" s="186">
        <v>24.08</v>
      </c>
      <c r="N602" s="187">
        <v>41.810686464031591</v>
      </c>
    </row>
    <row r="603" spans="1:14">
      <c r="A603" s="180">
        <v>602</v>
      </c>
      <c r="B603" s="184">
        <v>6</v>
      </c>
      <c r="C603" s="184" t="s">
        <v>913</v>
      </c>
      <c r="D603" s="185">
        <v>17</v>
      </c>
      <c r="E603" s="622"/>
      <c r="F603" s="622"/>
      <c r="G603" s="185" t="s">
        <v>917</v>
      </c>
      <c r="H603" s="185" t="s">
        <v>855</v>
      </c>
      <c r="I603" s="622"/>
      <c r="J603" s="623"/>
      <c r="K603" s="623"/>
      <c r="L603" s="623"/>
      <c r="M603" s="186">
        <v>21.98</v>
      </c>
      <c r="N603" s="189">
        <v>38.164405667749769</v>
      </c>
    </row>
    <row r="604" spans="1:14">
      <c r="A604" s="180">
        <v>603</v>
      </c>
      <c r="B604" s="184">
        <v>6</v>
      </c>
      <c r="C604" s="184" t="s">
        <v>913</v>
      </c>
      <c r="D604" s="185">
        <v>17</v>
      </c>
      <c r="E604" s="622"/>
      <c r="F604" s="622"/>
      <c r="G604" s="185" t="s">
        <v>918</v>
      </c>
      <c r="H604" s="185" t="s">
        <v>855</v>
      </c>
      <c r="I604" s="622"/>
      <c r="J604" s="623"/>
      <c r="K604" s="623"/>
      <c r="L604" s="623"/>
      <c r="M604" s="186">
        <v>27</v>
      </c>
      <c r="N604" s="189">
        <v>46.880753095052036</v>
      </c>
    </row>
    <row r="605" spans="1:14">
      <c r="A605" s="180">
        <v>604</v>
      </c>
      <c r="B605" s="184">
        <v>6</v>
      </c>
      <c r="C605" s="184" t="s">
        <v>913</v>
      </c>
      <c r="D605" s="185">
        <v>17</v>
      </c>
      <c r="E605" s="622"/>
      <c r="F605" s="622"/>
      <c r="G605" s="185" t="s">
        <v>919</v>
      </c>
      <c r="H605" s="185" t="s">
        <v>855</v>
      </c>
      <c r="I605" s="622"/>
      <c r="J605" s="623"/>
      <c r="K605" s="623"/>
      <c r="L605" s="623"/>
      <c r="M605" s="186">
        <v>27</v>
      </c>
      <c r="N605" s="189">
        <v>46.880753095052036</v>
      </c>
    </row>
    <row r="606" spans="1:14">
      <c r="A606" s="180">
        <v>605</v>
      </c>
      <c r="B606" s="184">
        <v>6</v>
      </c>
      <c r="C606" s="184" t="s">
        <v>913</v>
      </c>
      <c r="D606" s="185">
        <v>17</v>
      </c>
      <c r="E606" s="622"/>
      <c r="F606" s="622"/>
      <c r="G606" s="185" t="s">
        <v>920</v>
      </c>
      <c r="H606" s="185" t="s">
        <v>855</v>
      </c>
      <c r="I606" s="622"/>
      <c r="J606" s="623"/>
      <c r="K606" s="623"/>
      <c r="L606" s="623"/>
      <c r="M606" s="186">
        <v>21.98</v>
      </c>
      <c r="N606" s="189">
        <v>38.164405667749769</v>
      </c>
    </row>
    <row r="607" spans="1:14">
      <c r="A607" s="180">
        <v>606</v>
      </c>
      <c r="B607" s="184">
        <v>6</v>
      </c>
      <c r="C607" s="184" t="s">
        <v>913</v>
      </c>
      <c r="D607" s="185">
        <v>17</v>
      </c>
      <c r="E607" s="622"/>
      <c r="F607" s="622"/>
      <c r="G607" s="185" t="s">
        <v>921</v>
      </c>
      <c r="H607" s="185" t="s">
        <v>855</v>
      </c>
      <c r="I607" s="622"/>
      <c r="J607" s="623"/>
      <c r="K607" s="623"/>
      <c r="L607" s="623"/>
      <c r="M607" s="186">
        <v>24.08</v>
      </c>
      <c r="N607" s="189">
        <v>41.810686464031591</v>
      </c>
    </row>
    <row r="608" spans="1:14">
      <c r="A608" s="180">
        <v>607</v>
      </c>
      <c r="B608" s="184">
        <v>6</v>
      </c>
      <c r="C608" s="184" t="s">
        <v>913</v>
      </c>
      <c r="D608" s="185">
        <v>17</v>
      </c>
      <c r="E608" s="622">
        <v>1702</v>
      </c>
      <c r="F608" s="622" t="s">
        <v>922</v>
      </c>
      <c r="G608" s="185" t="s">
        <v>915</v>
      </c>
      <c r="H608" s="185" t="s">
        <v>923</v>
      </c>
      <c r="I608" s="622" t="s">
        <v>916</v>
      </c>
      <c r="J608" s="623">
        <v>114.9</v>
      </c>
      <c r="K608" s="623">
        <v>145.08279048628995</v>
      </c>
      <c r="L608" s="623">
        <v>249.50279048628994</v>
      </c>
      <c r="M608" s="186">
        <v>23.46</v>
      </c>
      <c r="N608" s="189">
        <v>40.734165467034103</v>
      </c>
    </row>
    <row r="609" spans="1:14">
      <c r="A609" s="180">
        <v>608</v>
      </c>
      <c r="B609" s="184">
        <v>6</v>
      </c>
      <c r="C609" s="184" t="s">
        <v>913</v>
      </c>
      <c r="D609" s="185">
        <v>17</v>
      </c>
      <c r="E609" s="622"/>
      <c r="F609" s="622"/>
      <c r="G609" s="185" t="s">
        <v>917</v>
      </c>
      <c r="H609" s="185" t="s">
        <v>923</v>
      </c>
      <c r="I609" s="622"/>
      <c r="J609" s="623"/>
      <c r="K609" s="623"/>
      <c r="L609" s="623"/>
      <c r="M609" s="186">
        <v>23.49</v>
      </c>
      <c r="N609" s="189">
        <v>40.786255192695265</v>
      </c>
    </row>
    <row r="610" spans="1:14">
      <c r="A610" s="180">
        <v>609</v>
      </c>
      <c r="B610" s="184">
        <v>6</v>
      </c>
      <c r="C610" s="184" t="s">
        <v>913</v>
      </c>
      <c r="D610" s="185">
        <v>17</v>
      </c>
      <c r="E610" s="622"/>
      <c r="F610" s="622"/>
      <c r="G610" s="185" t="s">
        <v>918</v>
      </c>
      <c r="H610" s="185" t="s">
        <v>923</v>
      </c>
      <c r="I610" s="622"/>
      <c r="J610" s="623"/>
      <c r="K610" s="623"/>
      <c r="L610" s="623"/>
      <c r="M610" s="186">
        <v>25.62</v>
      </c>
      <c r="N610" s="189">
        <v>44.48462571463827</v>
      </c>
    </row>
    <row r="611" spans="1:14">
      <c r="A611" s="180">
        <v>610</v>
      </c>
      <c r="B611" s="184">
        <v>6</v>
      </c>
      <c r="C611" s="184" t="s">
        <v>913</v>
      </c>
      <c r="D611" s="185">
        <v>17</v>
      </c>
      <c r="E611" s="622"/>
      <c r="F611" s="622"/>
      <c r="G611" s="185" t="s">
        <v>919</v>
      </c>
      <c r="H611" s="185" t="s">
        <v>923</v>
      </c>
      <c r="I611" s="622"/>
      <c r="J611" s="623"/>
      <c r="K611" s="623"/>
      <c r="L611" s="623"/>
      <c r="M611" s="186">
        <v>25.62</v>
      </c>
      <c r="N611" s="189">
        <v>44.48462571463827</v>
      </c>
    </row>
    <row r="612" spans="1:14">
      <c r="A612" s="180">
        <v>611</v>
      </c>
      <c r="B612" s="184">
        <v>6</v>
      </c>
      <c r="C612" s="184" t="s">
        <v>913</v>
      </c>
      <c r="D612" s="185">
        <v>17</v>
      </c>
      <c r="E612" s="622"/>
      <c r="F612" s="622"/>
      <c r="G612" s="185" t="s">
        <v>920</v>
      </c>
      <c r="H612" s="185" t="s">
        <v>923</v>
      </c>
      <c r="I612" s="622"/>
      <c r="J612" s="623"/>
      <c r="K612" s="623"/>
      <c r="L612" s="623"/>
      <c r="M612" s="186">
        <v>23.49</v>
      </c>
      <c r="N612" s="189">
        <v>40.786255192695265</v>
      </c>
    </row>
    <row r="613" spans="1:14">
      <c r="A613" s="180">
        <v>612</v>
      </c>
      <c r="B613" s="184">
        <v>6</v>
      </c>
      <c r="C613" s="184" t="s">
        <v>913</v>
      </c>
      <c r="D613" s="185">
        <v>17</v>
      </c>
      <c r="E613" s="622"/>
      <c r="F613" s="622"/>
      <c r="G613" s="185" t="s">
        <v>921</v>
      </c>
      <c r="H613" s="185" t="s">
        <v>923</v>
      </c>
      <c r="I613" s="622"/>
      <c r="J613" s="623"/>
      <c r="K613" s="623"/>
      <c r="L613" s="623"/>
      <c r="M613" s="186">
        <v>23.46</v>
      </c>
      <c r="N613" s="189">
        <v>40.734165467034103</v>
      </c>
    </row>
    <row r="614" spans="1:14">
      <c r="A614" s="180">
        <v>613</v>
      </c>
      <c r="B614" s="184">
        <v>6</v>
      </c>
      <c r="C614" s="184" t="s">
        <v>913</v>
      </c>
      <c r="D614" s="185">
        <v>17</v>
      </c>
      <c r="E614" s="622">
        <v>1703</v>
      </c>
      <c r="F614" s="622" t="s">
        <v>924</v>
      </c>
      <c r="G614" s="185" t="s">
        <v>915</v>
      </c>
      <c r="H614" s="185" t="s">
        <v>855</v>
      </c>
      <c r="I614" s="622" t="s">
        <v>925</v>
      </c>
      <c r="J614" s="623">
        <v>85.82</v>
      </c>
      <c r="K614" s="623">
        <v>108.36383881230115</v>
      </c>
      <c r="L614" s="623">
        <v>178.34383881230116</v>
      </c>
      <c r="M614" s="186">
        <v>21.9</v>
      </c>
      <c r="N614" s="190">
        <v>38.025499732653316</v>
      </c>
    </row>
    <row r="615" spans="1:14">
      <c r="A615" s="180">
        <v>614</v>
      </c>
      <c r="B615" s="184">
        <v>6</v>
      </c>
      <c r="C615" s="184" t="s">
        <v>913</v>
      </c>
      <c r="D615" s="185">
        <v>17</v>
      </c>
      <c r="E615" s="622"/>
      <c r="F615" s="622"/>
      <c r="G615" s="185" t="s">
        <v>917</v>
      </c>
      <c r="H615" s="185" t="s">
        <v>855</v>
      </c>
      <c r="I615" s="622"/>
      <c r="J615" s="623"/>
      <c r="K615" s="623"/>
      <c r="L615" s="623"/>
      <c r="M615" s="186">
        <v>26.56</v>
      </c>
      <c r="N615" s="190">
        <v>46.116770452021555</v>
      </c>
    </row>
    <row r="616" spans="1:14">
      <c r="A616" s="180">
        <v>615</v>
      </c>
      <c r="B616" s="184">
        <v>6</v>
      </c>
      <c r="C616" s="184" t="s">
        <v>913</v>
      </c>
      <c r="D616" s="185">
        <v>17</v>
      </c>
      <c r="E616" s="622"/>
      <c r="F616" s="622"/>
      <c r="G616" s="185" t="s">
        <v>918</v>
      </c>
      <c r="H616" s="185" t="s">
        <v>855</v>
      </c>
      <c r="I616" s="622"/>
      <c r="J616" s="623"/>
      <c r="K616" s="623"/>
      <c r="L616" s="623"/>
      <c r="M616" s="186">
        <v>26.56</v>
      </c>
      <c r="N616" s="189">
        <v>46.116770452021555</v>
      </c>
    </row>
    <row r="617" spans="1:14">
      <c r="A617" s="180">
        <v>616</v>
      </c>
      <c r="B617" s="184">
        <v>6</v>
      </c>
      <c r="C617" s="184" t="s">
        <v>913</v>
      </c>
      <c r="D617" s="185">
        <v>17</v>
      </c>
      <c r="E617" s="622"/>
      <c r="F617" s="622"/>
      <c r="G617" s="185" t="s">
        <v>919</v>
      </c>
      <c r="H617" s="185" t="s">
        <v>855</v>
      </c>
      <c r="I617" s="622"/>
      <c r="J617" s="623"/>
      <c r="K617" s="623"/>
      <c r="L617" s="623"/>
      <c r="M617" s="186">
        <v>21.9</v>
      </c>
      <c r="N617" s="189">
        <v>38.025499732653316</v>
      </c>
    </row>
    <row r="618" spans="1:14">
      <c r="A618" s="180">
        <v>617</v>
      </c>
      <c r="B618" s="184">
        <v>6</v>
      </c>
      <c r="C618" s="184" t="s">
        <v>913</v>
      </c>
      <c r="D618" s="185">
        <v>17</v>
      </c>
      <c r="E618" s="622">
        <v>1704</v>
      </c>
      <c r="F618" s="622" t="s">
        <v>926</v>
      </c>
      <c r="G618" s="185" t="s">
        <v>915</v>
      </c>
      <c r="H618" s="185" t="s">
        <v>923</v>
      </c>
      <c r="I618" s="622" t="s">
        <v>925</v>
      </c>
      <c r="J618" s="623">
        <v>80.790000000000006</v>
      </c>
      <c r="K618" s="623">
        <v>102.01252083017725</v>
      </c>
      <c r="L618" s="623">
        <v>169.10252083017724</v>
      </c>
      <c r="M618" s="186">
        <v>25.32</v>
      </c>
      <c r="N618" s="189">
        <v>43.96372845802658</v>
      </c>
    </row>
    <row r="619" spans="1:14">
      <c r="A619" s="180">
        <v>618</v>
      </c>
      <c r="B619" s="184">
        <v>6</v>
      </c>
      <c r="C619" s="184" t="s">
        <v>913</v>
      </c>
      <c r="D619" s="185">
        <v>17</v>
      </c>
      <c r="E619" s="622"/>
      <c r="F619" s="622"/>
      <c r="G619" s="185" t="s">
        <v>917</v>
      </c>
      <c r="H619" s="185" t="s">
        <v>923</v>
      </c>
      <c r="I619" s="622"/>
      <c r="J619" s="623"/>
      <c r="K619" s="623"/>
      <c r="L619" s="623"/>
      <c r="M619" s="186">
        <v>23.72</v>
      </c>
      <c r="N619" s="189">
        <v>41.185609756097563</v>
      </c>
    </row>
    <row r="620" spans="1:14">
      <c r="A620" s="180">
        <v>619</v>
      </c>
      <c r="B620" s="184">
        <v>6</v>
      </c>
      <c r="C620" s="184" t="s">
        <v>913</v>
      </c>
      <c r="D620" s="185">
        <v>17</v>
      </c>
      <c r="E620" s="622"/>
      <c r="F620" s="622"/>
      <c r="G620" s="185" t="s">
        <v>918</v>
      </c>
      <c r="H620" s="185" t="s">
        <v>923</v>
      </c>
      <c r="I620" s="622"/>
      <c r="J620" s="623"/>
      <c r="K620" s="623"/>
      <c r="L620" s="623"/>
      <c r="M620" s="186">
        <v>23.72</v>
      </c>
      <c r="N620" s="189">
        <v>41.185609756097563</v>
      </c>
    </row>
    <row r="621" spans="1:14">
      <c r="A621" s="180">
        <v>620</v>
      </c>
      <c r="B621" s="184">
        <v>6</v>
      </c>
      <c r="C621" s="184" t="s">
        <v>913</v>
      </c>
      <c r="D621" s="185">
        <v>17</v>
      </c>
      <c r="E621" s="622"/>
      <c r="F621" s="622"/>
      <c r="G621" s="185" t="s">
        <v>919</v>
      </c>
      <c r="H621" s="185" t="s">
        <v>923</v>
      </c>
      <c r="I621" s="622"/>
      <c r="J621" s="623"/>
      <c r="K621" s="623"/>
      <c r="L621" s="623"/>
      <c r="M621" s="186">
        <v>25.32</v>
      </c>
      <c r="N621" s="189">
        <v>43.96372845802658</v>
      </c>
    </row>
    <row r="622" spans="1:14">
      <c r="A622" s="180">
        <v>621</v>
      </c>
      <c r="B622" s="184">
        <v>6</v>
      </c>
      <c r="C622" s="184" t="s">
        <v>913</v>
      </c>
      <c r="D622" s="185">
        <v>17</v>
      </c>
      <c r="E622" s="622">
        <v>1705</v>
      </c>
      <c r="F622" s="622" t="s">
        <v>915</v>
      </c>
      <c r="G622" s="185" t="s">
        <v>915</v>
      </c>
      <c r="H622" s="185" t="s">
        <v>855</v>
      </c>
      <c r="I622" s="622" t="s">
        <v>925</v>
      </c>
      <c r="J622" s="623">
        <v>85.82</v>
      </c>
      <c r="K622" s="623">
        <v>108.36464711227785</v>
      </c>
      <c r="L622" s="623">
        <v>178.34464711227787</v>
      </c>
      <c r="M622" s="186">
        <v>26.56</v>
      </c>
      <c r="N622" s="189">
        <v>46.116770452021555</v>
      </c>
    </row>
    <row r="623" spans="1:14">
      <c r="A623" s="180">
        <v>622</v>
      </c>
      <c r="B623" s="184">
        <v>6</v>
      </c>
      <c r="C623" s="184" t="s">
        <v>913</v>
      </c>
      <c r="D623" s="185">
        <v>17</v>
      </c>
      <c r="E623" s="622"/>
      <c r="F623" s="622"/>
      <c r="G623" s="185" t="s">
        <v>917</v>
      </c>
      <c r="H623" s="185" t="s">
        <v>855</v>
      </c>
      <c r="I623" s="622"/>
      <c r="J623" s="623"/>
      <c r="K623" s="623"/>
      <c r="L623" s="623"/>
      <c r="M623" s="186">
        <v>21.9</v>
      </c>
      <c r="N623" s="189">
        <v>38.025499732653316</v>
      </c>
    </row>
    <row r="624" spans="1:14">
      <c r="A624" s="180">
        <v>623</v>
      </c>
      <c r="B624" s="184">
        <v>6</v>
      </c>
      <c r="C624" s="184" t="s">
        <v>913</v>
      </c>
      <c r="D624" s="185">
        <v>17</v>
      </c>
      <c r="E624" s="622"/>
      <c r="F624" s="622"/>
      <c r="G624" s="185" t="s">
        <v>918</v>
      </c>
      <c r="H624" s="185" t="s">
        <v>855</v>
      </c>
      <c r="I624" s="622"/>
      <c r="J624" s="623"/>
      <c r="K624" s="623"/>
      <c r="L624" s="623"/>
      <c r="M624" s="186">
        <v>21.9</v>
      </c>
      <c r="N624" s="189">
        <v>38.025499732653316</v>
      </c>
    </row>
    <row r="625" spans="1:14">
      <c r="A625" s="180">
        <v>624</v>
      </c>
      <c r="B625" s="184">
        <v>6</v>
      </c>
      <c r="C625" s="184" t="s">
        <v>913</v>
      </c>
      <c r="D625" s="185">
        <v>17</v>
      </c>
      <c r="E625" s="622"/>
      <c r="F625" s="622"/>
      <c r="G625" s="185" t="s">
        <v>919</v>
      </c>
      <c r="H625" s="185" t="s">
        <v>855</v>
      </c>
      <c r="I625" s="622"/>
      <c r="J625" s="623"/>
      <c r="K625" s="623"/>
      <c r="L625" s="623"/>
      <c r="M625" s="186">
        <v>26.56</v>
      </c>
      <c r="N625" s="189">
        <v>46.116770452021555</v>
      </c>
    </row>
    <row r="626" spans="1:14">
      <c r="A626" s="180">
        <v>625</v>
      </c>
      <c r="B626" s="184">
        <v>6</v>
      </c>
      <c r="C626" s="184" t="s">
        <v>913</v>
      </c>
      <c r="D626" s="185">
        <v>17</v>
      </c>
      <c r="E626" s="622">
        <v>1706</v>
      </c>
      <c r="F626" s="622" t="s">
        <v>919</v>
      </c>
      <c r="G626" s="185" t="s">
        <v>915</v>
      </c>
      <c r="H626" s="185" t="s">
        <v>923</v>
      </c>
      <c r="I626" s="622" t="s">
        <v>925</v>
      </c>
      <c r="J626" s="623">
        <v>80.790000000000006</v>
      </c>
      <c r="K626" s="623">
        <v>102.01328175484653</v>
      </c>
      <c r="L626" s="623">
        <v>169.10328175484653</v>
      </c>
      <c r="M626" s="186">
        <v>23.72</v>
      </c>
      <c r="N626" s="189">
        <v>41.185609756097563</v>
      </c>
    </row>
    <row r="627" spans="1:14">
      <c r="A627" s="180">
        <v>626</v>
      </c>
      <c r="B627" s="184">
        <v>6</v>
      </c>
      <c r="C627" s="184" t="s">
        <v>913</v>
      </c>
      <c r="D627" s="185">
        <v>17</v>
      </c>
      <c r="E627" s="622"/>
      <c r="F627" s="622"/>
      <c r="G627" s="185" t="s">
        <v>917</v>
      </c>
      <c r="H627" s="185" t="s">
        <v>923</v>
      </c>
      <c r="I627" s="622"/>
      <c r="J627" s="623"/>
      <c r="K627" s="623"/>
      <c r="L627" s="623"/>
      <c r="M627" s="186">
        <v>25.32</v>
      </c>
      <c r="N627" s="189">
        <v>43.96372845802658</v>
      </c>
    </row>
    <row r="628" spans="1:14">
      <c r="A628" s="180">
        <v>627</v>
      </c>
      <c r="B628" s="184">
        <v>6</v>
      </c>
      <c r="C628" s="184" t="s">
        <v>913</v>
      </c>
      <c r="D628" s="185">
        <v>17</v>
      </c>
      <c r="E628" s="622"/>
      <c r="F628" s="622"/>
      <c r="G628" s="185" t="s">
        <v>918</v>
      </c>
      <c r="H628" s="185" t="s">
        <v>923</v>
      </c>
      <c r="I628" s="622"/>
      <c r="J628" s="623"/>
      <c r="K628" s="623"/>
      <c r="L628" s="623"/>
      <c r="M628" s="186">
        <v>25.32</v>
      </c>
      <c r="N628" s="189">
        <v>43.96372845802658</v>
      </c>
    </row>
    <row r="629" spans="1:14">
      <c r="A629" s="180">
        <v>628</v>
      </c>
      <c r="B629" s="184">
        <v>6</v>
      </c>
      <c r="C629" s="184" t="s">
        <v>913</v>
      </c>
      <c r="D629" s="185">
        <v>17</v>
      </c>
      <c r="E629" s="622"/>
      <c r="F629" s="622"/>
      <c r="G629" s="185" t="s">
        <v>919</v>
      </c>
      <c r="H629" s="185" t="s">
        <v>923</v>
      </c>
      <c r="I629" s="622"/>
      <c r="J629" s="623"/>
      <c r="K629" s="623"/>
      <c r="L629" s="623"/>
      <c r="M629" s="186">
        <v>23.72</v>
      </c>
      <c r="N629" s="189">
        <v>41.185609756097563</v>
      </c>
    </row>
    <row r="630" spans="1:14">
      <c r="A630" s="180">
        <v>629</v>
      </c>
      <c r="B630" s="184">
        <v>6</v>
      </c>
      <c r="C630" s="184" t="s">
        <v>913</v>
      </c>
      <c r="D630" s="185">
        <v>17</v>
      </c>
      <c r="E630" s="622">
        <v>1707</v>
      </c>
      <c r="F630" s="622" t="s">
        <v>917</v>
      </c>
      <c r="G630" s="185" t="s">
        <v>915</v>
      </c>
      <c r="H630" s="185" t="s">
        <v>855</v>
      </c>
      <c r="I630" s="622" t="s">
        <v>916</v>
      </c>
      <c r="J630" s="623">
        <v>114.59</v>
      </c>
      <c r="K630" s="623">
        <v>144.69243664176091</v>
      </c>
      <c r="L630" s="623">
        <v>247.34243664176091</v>
      </c>
      <c r="M630" s="186">
        <v>27</v>
      </c>
      <c r="N630" s="189">
        <v>46.880753095052036</v>
      </c>
    </row>
    <row r="631" spans="1:14">
      <c r="A631" s="180">
        <v>630</v>
      </c>
      <c r="B631" s="184">
        <v>6</v>
      </c>
      <c r="C631" s="184" t="s">
        <v>913</v>
      </c>
      <c r="D631" s="185">
        <v>17</v>
      </c>
      <c r="E631" s="622"/>
      <c r="F631" s="622"/>
      <c r="G631" s="185" t="s">
        <v>917</v>
      </c>
      <c r="H631" s="185" t="s">
        <v>855</v>
      </c>
      <c r="I631" s="622"/>
      <c r="J631" s="623"/>
      <c r="K631" s="623"/>
      <c r="L631" s="623"/>
      <c r="M631" s="186">
        <v>21.98</v>
      </c>
      <c r="N631" s="189">
        <v>38.164405667749769</v>
      </c>
    </row>
    <row r="632" spans="1:14">
      <c r="A632" s="180">
        <v>631</v>
      </c>
      <c r="B632" s="184">
        <v>6</v>
      </c>
      <c r="C632" s="184" t="s">
        <v>913</v>
      </c>
      <c r="D632" s="185">
        <v>17</v>
      </c>
      <c r="E632" s="622"/>
      <c r="F632" s="622"/>
      <c r="G632" s="185" t="s">
        <v>918</v>
      </c>
      <c r="H632" s="185" t="s">
        <v>855</v>
      </c>
      <c r="I632" s="622"/>
      <c r="J632" s="623"/>
      <c r="K632" s="623"/>
      <c r="L632" s="623"/>
      <c r="M632" s="186">
        <v>24.08</v>
      </c>
      <c r="N632" s="189">
        <v>41.810686464031591</v>
      </c>
    </row>
    <row r="633" spans="1:14">
      <c r="A633" s="180">
        <v>632</v>
      </c>
      <c r="B633" s="184">
        <v>6</v>
      </c>
      <c r="C633" s="184" t="s">
        <v>913</v>
      </c>
      <c r="D633" s="185">
        <v>17</v>
      </c>
      <c r="E633" s="622"/>
      <c r="F633" s="622"/>
      <c r="G633" s="185" t="s">
        <v>919</v>
      </c>
      <c r="H633" s="185" t="s">
        <v>855</v>
      </c>
      <c r="I633" s="622"/>
      <c r="J633" s="623"/>
      <c r="K633" s="623"/>
      <c r="L633" s="623"/>
      <c r="M633" s="186">
        <v>24.08</v>
      </c>
      <c r="N633" s="189">
        <v>41.810686464031591</v>
      </c>
    </row>
    <row r="634" spans="1:14">
      <c r="A634" s="180">
        <v>633</v>
      </c>
      <c r="B634" s="184">
        <v>6</v>
      </c>
      <c r="C634" s="184" t="s">
        <v>913</v>
      </c>
      <c r="D634" s="185">
        <v>17</v>
      </c>
      <c r="E634" s="622"/>
      <c r="F634" s="622"/>
      <c r="G634" s="185" t="s">
        <v>920</v>
      </c>
      <c r="H634" s="185" t="s">
        <v>855</v>
      </c>
      <c r="I634" s="622"/>
      <c r="J634" s="623"/>
      <c r="K634" s="623"/>
      <c r="L634" s="623"/>
      <c r="M634" s="186">
        <v>21.98</v>
      </c>
      <c r="N634" s="189">
        <v>38.164405667749769</v>
      </c>
    </row>
    <row r="635" spans="1:14">
      <c r="A635" s="180">
        <v>634</v>
      </c>
      <c r="B635" s="184">
        <v>6</v>
      </c>
      <c r="C635" s="184" t="s">
        <v>913</v>
      </c>
      <c r="D635" s="185">
        <v>17</v>
      </c>
      <c r="E635" s="622"/>
      <c r="F635" s="622"/>
      <c r="G635" s="185" t="s">
        <v>921</v>
      </c>
      <c r="H635" s="185" t="s">
        <v>855</v>
      </c>
      <c r="I635" s="622"/>
      <c r="J635" s="623"/>
      <c r="K635" s="623"/>
      <c r="L635" s="623"/>
      <c r="M635" s="186">
        <v>27</v>
      </c>
      <c r="N635" s="189">
        <v>46.880753095052036</v>
      </c>
    </row>
    <row r="636" spans="1:14">
      <c r="A636" s="180">
        <v>635</v>
      </c>
      <c r="B636" s="184">
        <v>6</v>
      </c>
      <c r="C636" s="184" t="s">
        <v>913</v>
      </c>
      <c r="D636" s="185">
        <v>17</v>
      </c>
      <c r="E636" s="622">
        <v>1708</v>
      </c>
      <c r="F636" s="622" t="s">
        <v>918</v>
      </c>
      <c r="G636" s="185" t="s">
        <v>915</v>
      </c>
      <c r="H636" s="185" t="s">
        <v>923</v>
      </c>
      <c r="I636" s="622" t="s">
        <v>916</v>
      </c>
      <c r="J636" s="623">
        <v>114.96</v>
      </c>
      <c r="K636" s="623">
        <v>145.1596344911147</v>
      </c>
      <c r="L636" s="623">
        <v>249.57963449111469</v>
      </c>
      <c r="M636" s="186">
        <v>25.62</v>
      </c>
      <c r="N636" s="189">
        <v>44.48462571463827</v>
      </c>
    </row>
    <row r="637" spans="1:14">
      <c r="A637" s="180">
        <v>636</v>
      </c>
      <c r="B637" s="184">
        <v>6</v>
      </c>
      <c r="C637" s="184" t="s">
        <v>913</v>
      </c>
      <c r="D637" s="185">
        <v>17</v>
      </c>
      <c r="E637" s="622"/>
      <c r="F637" s="622"/>
      <c r="G637" s="185" t="s">
        <v>917</v>
      </c>
      <c r="H637" s="185" t="s">
        <v>923</v>
      </c>
      <c r="I637" s="622"/>
      <c r="J637" s="623"/>
      <c r="K637" s="623"/>
      <c r="L637" s="623"/>
      <c r="M637" s="186">
        <v>23.49</v>
      </c>
      <c r="N637" s="189">
        <v>40.786255192695265</v>
      </c>
    </row>
    <row r="638" spans="1:14">
      <c r="A638" s="180">
        <v>637</v>
      </c>
      <c r="B638" s="184">
        <v>6</v>
      </c>
      <c r="C638" s="184" t="s">
        <v>913</v>
      </c>
      <c r="D638" s="185">
        <v>17</v>
      </c>
      <c r="E638" s="622"/>
      <c r="F638" s="622"/>
      <c r="G638" s="185" t="s">
        <v>918</v>
      </c>
      <c r="H638" s="185" t="s">
        <v>923</v>
      </c>
      <c r="I638" s="622"/>
      <c r="J638" s="623"/>
      <c r="K638" s="623"/>
      <c r="L638" s="623"/>
      <c r="M638" s="186">
        <v>23.46</v>
      </c>
      <c r="N638" s="189">
        <v>40.734165467034103</v>
      </c>
    </row>
    <row r="639" spans="1:14">
      <c r="A639" s="180">
        <v>638</v>
      </c>
      <c r="B639" s="184">
        <v>6</v>
      </c>
      <c r="C639" s="184" t="s">
        <v>913</v>
      </c>
      <c r="D639" s="185">
        <v>17</v>
      </c>
      <c r="E639" s="622"/>
      <c r="F639" s="622"/>
      <c r="G639" s="185" t="s">
        <v>919</v>
      </c>
      <c r="H639" s="185" t="s">
        <v>923</v>
      </c>
      <c r="I639" s="622"/>
      <c r="J639" s="623"/>
      <c r="K639" s="623"/>
      <c r="L639" s="623"/>
      <c r="M639" s="186">
        <v>23.46</v>
      </c>
      <c r="N639" s="189">
        <v>40.734165467034103</v>
      </c>
    </row>
    <row r="640" spans="1:14">
      <c r="A640" s="180">
        <v>639</v>
      </c>
      <c r="B640" s="184">
        <v>6</v>
      </c>
      <c r="C640" s="184" t="s">
        <v>913</v>
      </c>
      <c r="D640" s="185">
        <v>17</v>
      </c>
      <c r="E640" s="622"/>
      <c r="F640" s="622"/>
      <c r="G640" s="185" t="s">
        <v>920</v>
      </c>
      <c r="H640" s="185" t="s">
        <v>923</v>
      </c>
      <c r="I640" s="622"/>
      <c r="J640" s="623"/>
      <c r="K640" s="623"/>
      <c r="L640" s="623"/>
      <c r="M640" s="186">
        <v>23.49</v>
      </c>
      <c r="N640" s="189">
        <v>40.786255192695265</v>
      </c>
    </row>
    <row r="641" spans="1:14">
      <c r="A641" s="180">
        <v>640</v>
      </c>
      <c r="B641" s="184">
        <v>6</v>
      </c>
      <c r="C641" s="184" t="s">
        <v>913</v>
      </c>
      <c r="D641" s="185">
        <v>17</v>
      </c>
      <c r="E641" s="622"/>
      <c r="F641" s="622"/>
      <c r="G641" s="185" t="s">
        <v>921</v>
      </c>
      <c r="H641" s="185" t="s">
        <v>923</v>
      </c>
      <c r="I641" s="622"/>
      <c r="J641" s="623"/>
      <c r="K641" s="623"/>
      <c r="L641" s="623"/>
      <c r="M641" s="186">
        <v>25.62</v>
      </c>
      <c r="N641" s="189">
        <v>44.48462571463827</v>
      </c>
    </row>
  </sheetData>
  <autoFilter ref="A1:N641" xr:uid="{9DB62478-E4C3-4A94-A468-70A410C56148}"/>
  <mergeCells count="768">
    <mergeCell ref="E636:E641"/>
    <mergeCell ref="F636:F641"/>
    <mergeCell ref="I636:I641"/>
    <mergeCell ref="J636:J641"/>
    <mergeCell ref="K636:K641"/>
    <mergeCell ref="L636:L641"/>
    <mergeCell ref="E630:E635"/>
    <mergeCell ref="F630:F635"/>
    <mergeCell ref="I630:I635"/>
    <mergeCell ref="J630:J635"/>
    <mergeCell ref="K630:K635"/>
    <mergeCell ref="L630:L635"/>
    <mergeCell ref="E626:E629"/>
    <mergeCell ref="F626:F629"/>
    <mergeCell ref="I626:I629"/>
    <mergeCell ref="J626:J629"/>
    <mergeCell ref="K626:K629"/>
    <mergeCell ref="L626:L629"/>
    <mergeCell ref="E622:E625"/>
    <mergeCell ref="F622:F625"/>
    <mergeCell ref="I622:I625"/>
    <mergeCell ref="J622:J625"/>
    <mergeCell ref="K622:K625"/>
    <mergeCell ref="L622:L625"/>
    <mergeCell ref="E618:E621"/>
    <mergeCell ref="F618:F621"/>
    <mergeCell ref="I618:I621"/>
    <mergeCell ref="J618:J621"/>
    <mergeCell ref="K618:K621"/>
    <mergeCell ref="L618:L621"/>
    <mergeCell ref="E614:E617"/>
    <mergeCell ref="F614:F617"/>
    <mergeCell ref="I614:I617"/>
    <mergeCell ref="J614:J617"/>
    <mergeCell ref="K614:K617"/>
    <mergeCell ref="L614:L617"/>
    <mergeCell ref="E608:E613"/>
    <mergeCell ref="F608:F613"/>
    <mergeCell ref="I608:I613"/>
    <mergeCell ref="J608:J613"/>
    <mergeCell ref="K608:K613"/>
    <mergeCell ref="L608:L613"/>
    <mergeCell ref="E602:E607"/>
    <mergeCell ref="F602:F607"/>
    <mergeCell ref="I602:I607"/>
    <mergeCell ref="J602:J607"/>
    <mergeCell ref="K602:K607"/>
    <mergeCell ref="L602:L607"/>
    <mergeCell ref="E596:E601"/>
    <mergeCell ref="F596:F601"/>
    <mergeCell ref="I596:I601"/>
    <mergeCell ref="J596:J601"/>
    <mergeCell ref="K596:K601"/>
    <mergeCell ref="L596:L601"/>
    <mergeCell ref="E590:E595"/>
    <mergeCell ref="F590:F595"/>
    <mergeCell ref="I590:I595"/>
    <mergeCell ref="J590:J595"/>
    <mergeCell ref="K590:K595"/>
    <mergeCell ref="L590:L595"/>
    <mergeCell ref="E586:E589"/>
    <mergeCell ref="F586:F589"/>
    <mergeCell ref="I586:I589"/>
    <mergeCell ref="J586:J589"/>
    <mergeCell ref="K586:K589"/>
    <mergeCell ref="L586:L589"/>
    <mergeCell ref="E582:E585"/>
    <mergeCell ref="F582:F585"/>
    <mergeCell ref="I582:I585"/>
    <mergeCell ref="J582:J585"/>
    <mergeCell ref="K582:K585"/>
    <mergeCell ref="L582:L585"/>
    <mergeCell ref="E578:E581"/>
    <mergeCell ref="F578:F581"/>
    <mergeCell ref="I578:I581"/>
    <mergeCell ref="J578:J581"/>
    <mergeCell ref="K578:K581"/>
    <mergeCell ref="L578:L581"/>
    <mergeCell ref="E574:E577"/>
    <mergeCell ref="F574:F577"/>
    <mergeCell ref="I574:I577"/>
    <mergeCell ref="J574:J577"/>
    <mergeCell ref="K574:K577"/>
    <mergeCell ref="L574:L577"/>
    <mergeCell ref="E568:E573"/>
    <mergeCell ref="F568:F573"/>
    <mergeCell ref="I568:I573"/>
    <mergeCell ref="J568:J573"/>
    <mergeCell ref="K568:K573"/>
    <mergeCell ref="L568:L573"/>
    <mergeCell ref="E562:E567"/>
    <mergeCell ref="F562:F567"/>
    <mergeCell ref="I562:I567"/>
    <mergeCell ref="J562:J567"/>
    <mergeCell ref="K562:K567"/>
    <mergeCell ref="L562:L567"/>
    <mergeCell ref="E556:E561"/>
    <mergeCell ref="F556:F561"/>
    <mergeCell ref="I556:I561"/>
    <mergeCell ref="J556:J561"/>
    <mergeCell ref="K556:K561"/>
    <mergeCell ref="L556:L561"/>
    <mergeCell ref="E550:E555"/>
    <mergeCell ref="F550:F555"/>
    <mergeCell ref="I550:I555"/>
    <mergeCell ref="J550:J555"/>
    <mergeCell ref="K550:K555"/>
    <mergeCell ref="L550:L555"/>
    <mergeCell ref="E546:E549"/>
    <mergeCell ref="F546:F549"/>
    <mergeCell ref="I546:I549"/>
    <mergeCell ref="J546:J549"/>
    <mergeCell ref="K546:K549"/>
    <mergeCell ref="L546:L549"/>
    <mergeCell ref="E542:E545"/>
    <mergeCell ref="F542:F545"/>
    <mergeCell ref="I542:I545"/>
    <mergeCell ref="J542:J545"/>
    <mergeCell ref="K542:K545"/>
    <mergeCell ref="L542:L545"/>
    <mergeCell ref="E538:E541"/>
    <mergeCell ref="F538:F541"/>
    <mergeCell ref="I538:I541"/>
    <mergeCell ref="J538:J541"/>
    <mergeCell ref="K538:K541"/>
    <mergeCell ref="L538:L541"/>
    <mergeCell ref="E534:E537"/>
    <mergeCell ref="F534:F537"/>
    <mergeCell ref="I534:I537"/>
    <mergeCell ref="J534:J537"/>
    <mergeCell ref="K534:K537"/>
    <mergeCell ref="L534:L537"/>
    <mergeCell ref="E528:E533"/>
    <mergeCell ref="F528:F533"/>
    <mergeCell ref="I528:I533"/>
    <mergeCell ref="J528:J533"/>
    <mergeCell ref="K528:K533"/>
    <mergeCell ref="L528:L533"/>
    <mergeCell ref="E522:E527"/>
    <mergeCell ref="F522:F527"/>
    <mergeCell ref="I522:I527"/>
    <mergeCell ref="J522:J527"/>
    <mergeCell ref="K522:K527"/>
    <mergeCell ref="L522:L527"/>
    <mergeCell ref="E516:E521"/>
    <mergeCell ref="F516:F521"/>
    <mergeCell ref="I516:I521"/>
    <mergeCell ref="J516:J521"/>
    <mergeCell ref="K516:K521"/>
    <mergeCell ref="L516:L521"/>
    <mergeCell ref="E510:E515"/>
    <mergeCell ref="F510:F515"/>
    <mergeCell ref="I510:I515"/>
    <mergeCell ref="J510:J515"/>
    <mergeCell ref="K510:K515"/>
    <mergeCell ref="L510:L515"/>
    <mergeCell ref="E506:E509"/>
    <mergeCell ref="F506:F509"/>
    <mergeCell ref="I506:I509"/>
    <mergeCell ref="J506:J509"/>
    <mergeCell ref="K506:K509"/>
    <mergeCell ref="L506:L509"/>
    <mergeCell ref="E502:E505"/>
    <mergeCell ref="F502:F505"/>
    <mergeCell ref="I502:I505"/>
    <mergeCell ref="J502:J505"/>
    <mergeCell ref="K502:K505"/>
    <mergeCell ref="L502:L505"/>
    <mergeCell ref="E498:E501"/>
    <mergeCell ref="F498:F501"/>
    <mergeCell ref="I498:I501"/>
    <mergeCell ref="J498:J501"/>
    <mergeCell ref="K498:K501"/>
    <mergeCell ref="L498:L501"/>
    <mergeCell ref="E494:E497"/>
    <mergeCell ref="F494:F497"/>
    <mergeCell ref="I494:I497"/>
    <mergeCell ref="J494:J497"/>
    <mergeCell ref="K494:K497"/>
    <mergeCell ref="L494:L497"/>
    <mergeCell ref="E488:E493"/>
    <mergeCell ref="F488:F493"/>
    <mergeCell ref="I488:I493"/>
    <mergeCell ref="J488:J493"/>
    <mergeCell ref="K488:K493"/>
    <mergeCell ref="L488:L493"/>
    <mergeCell ref="E482:E487"/>
    <mergeCell ref="F482:F487"/>
    <mergeCell ref="I482:I487"/>
    <mergeCell ref="J482:J487"/>
    <mergeCell ref="K482:K487"/>
    <mergeCell ref="L482:L487"/>
    <mergeCell ref="E476:E481"/>
    <mergeCell ref="F476:F481"/>
    <mergeCell ref="I476:I481"/>
    <mergeCell ref="J476:J481"/>
    <mergeCell ref="K476:K481"/>
    <mergeCell ref="L476:L481"/>
    <mergeCell ref="E470:E475"/>
    <mergeCell ref="F470:F475"/>
    <mergeCell ref="I470:I475"/>
    <mergeCell ref="J470:J475"/>
    <mergeCell ref="K470:K475"/>
    <mergeCell ref="L470:L475"/>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48:E453"/>
    <mergeCell ref="F448:F453"/>
    <mergeCell ref="I448:I453"/>
    <mergeCell ref="J448:J453"/>
    <mergeCell ref="K448:K453"/>
    <mergeCell ref="L448:L453"/>
    <mergeCell ref="E442:E447"/>
    <mergeCell ref="F442:F447"/>
    <mergeCell ref="I442:I447"/>
    <mergeCell ref="J442:J447"/>
    <mergeCell ref="K442:K447"/>
    <mergeCell ref="L442:L447"/>
    <mergeCell ref="E436:E441"/>
    <mergeCell ref="F436:F441"/>
    <mergeCell ref="I436:I441"/>
    <mergeCell ref="J436:J441"/>
    <mergeCell ref="K436:K441"/>
    <mergeCell ref="L436:L441"/>
    <mergeCell ref="E430:E435"/>
    <mergeCell ref="F430:F435"/>
    <mergeCell ref="I430:I435"/>
    <mergeCell ref="J430:J435"/>
    <mergeCell ref="K430:K435"/>
    <mergeCell ref="L430:L435"/>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08:E413"/>
    <mergeCell ref="F408:F413"/>
    <mergeCell ref="I408:I413"/>
    <mergeCell ref="J408:J413"/>
    <mergeCell ref="K408:K413"/>
    <mergeCell ref="L408:L413"/>
    <mergeCell ref="E402:E407"/>
    <mergeCell ref="F402:F407"/>
    <mergeCell ref="I402:I407"/>
    <mergeCell ref="J402:J407"/>
    <mergeCell ref="K402:K407"/>
    <mergeCell ref="L402:L407"/>
    <mergeCell ref="E396:E401"/>
    <mergeCell ref="F396:F401"/>
    <mergeCell ref="I396:I401"/>
    <mergeCell ref="J396:J401"/>
    <mergeCell ref="K396:K401"/>
    <mergeCell ref="L396:L401"/>
    <mergeCell ref="E390:E395"/>
    <mergeCell ref="F390:F395"/>
    <mergeCell ref="I390:I395"/>
    <mergeCell ref="J390:J395"/>
    <mergeCell ref="K390:K395"/>
    <mergeCell ref="L390:L395"/>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68:E373"/>
    <mergeCell ref="F368:F373"/>
    <mergeCell ref="I368:I373"/>
    <mergeCell ref="J368:J373"/>
    <mergeCell ref="K368:K373"/>
    <mergeCell ref="L368:L373"/>
    <mergeCell ref="E362:E367"/>
    <mergeCell ref="F362:F367"/>
    <mergeCell ref="I362:I367"/>
    <mergeCell ref="J362:J367"/>
    <mergeCell ref="K362:K367"/>
    <mergeCell ref="L362:L367"/>
    <mergeCell ref="E356:E361"/>
    <mergeCell ref="F356:F361"/>
    <mergeCell ref="I356:I361"/>
    <mergeCell ref="J356:J361"/>
    <mergeCell ref="K356:K361"/>
    <mergeCell ref="L356:L361"/>
    <mergeCell ref="E350:E355"/>
    <mergeCell ref="F350:F355"/>
    <mergeCell ref="I350:I355"/>
    <mergeCell ref="J350:J355"/>
    <mergeCell ref="K350:K355"/>
    <mergeCell ref="L350:L355"/>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28:E333"/>
    <mergeCell ref="F328:F333"/>
    <mergeCell ref="I328:I333"/>
    <mergeCell ref="J328:J333"/>
    <mergeCell ref="K328:K333"/>
    <mergeCell ref="L328:L333"/>
    <mergeCell ref="E322:E327"/>
    <mergeCell ref="F322:F327"/>
    <mergeCell ref="I322:I327"/>
    <mergeCell ref="J322:J327"/>
    <mergeCell ref="K322:K327"/>
    <mergeCell ref="L322:L327"/>
    <mergeCell ref="E316:E321"/>
    <mergeCell ref="F316:F321"/>
    <mergeCell ref="I316:I321"/>
    <mergeCell ref="J316:J321"/>
    <mergeCell ref="K316:K321"/>
    <mergeCell ref="L316:L321"/>
    <mergeCell ref="E310:E315"/>
    <mergeCell ref="F310:F315"/>
    <mergeCell ref="I310:I315"/>
    <mergeCell ref="J310:J315"/>
    <mergeCell ref="K310:K315"/>
    <mergeCell ref="L310:L315"/>
    <mergeCell ref="E306:E309"/>
    <mergeCell ref="F306:F309"/>
    <mergeCell ref="I306:I309"/>
    <mergeCell ref="J306:J309"/>
    <mergeCell ref="K306:K309"/>
    <mergeCell ref="L306:L309"/>
    <mergeCell ref="E302:E305"/>
    <mergeCell ref="F302:F305"/>
    <mergeCell ref="I302:I305"/>
    <mergeCell ref="J302:J305"/>
    <mergeCell ref="K302:K305"/>
    <mergeCell ref="L302:L305"/>
    <mergeCell ref="E298:E301"/>
    <mergeCell ref="F298:F301"/>
    <mergeCell ref="I298:I301"/>
    <mergeCell ref="J298:J301"/>
    <mergeCell ref="K298:K301"/>
    <mergeCell ref="L298:L301"/>
    <mergeCell ref="E294:E297"/>
    <mergeCell ref="F294:F297"/>
    <mergeCell ref="I294:I297"/>
    <mergeCell ref="J294:J297"/>
    <mergeCell ref="K294:K297"/>
    <mergeCell ref="L294:L297"/>
    <mergeCell ref="E288:E293"/>
    <mergeCell ref="F288:F293"/>
    <mergeCell ref="I288:I293"/>
    <mergeCell ref="J288:J293"/>
    <mergeCell ref="K288:K293"/>
    <mergeCell ref="L288:L293"/>
    <mergeCell ref="E282:E287"/>
    <mergeCell ref="F282:F287"/>
    <mergeCell ref="I282:I287"/>
    <mergeCell ref="J282:J287"/>
    <mergeCell ref="K282:K287"/>
    <mergeCell ref="L282:L287"/>
    <mergeCell ref="E276:E281"/>
    <mergeCell ref="F276:F281"/>
    <mergeCell ref="I276:I281"/>
    <mergeCell ref="J276:J281"/>
    <mergeCell ref="K276:K281"/>
    <mergeCell ref="L276:L281"/>
    <mergeCell ref="E270:E275"/>
    <mergeCell ref="F270:F275"/>
    <mergeCell ref="I270:I275"/>
    <mergeCell ref="J270:J275"/>
    <mergeCell ref="K270:K275"/>
    <mergeCell ref="L270:L275"/>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48:E253"/>
    <mergeCell ref="F248:F253"/>
    <mergeCell ref="I248:I253"/>
    <mergeCell ref="J248:J253"/>
    <mergeCell ref="K248:K253"/>
    <mergeCell ref="L248:L253"/>
    <mergeCell ref="E242:E247"/>
    <mergeCell ref="F242:F247"/>
    <mergeCell ref="I242:I247"/>
    <mergeCell ref="J242:J247"/>
    <mergeCell ref="K242:K247"/>
    <mergeCell ref="L242:L247"/>
    <mergeCell ref="E236:E241"/>
    <mergeCell ref="F236:F241"/>
    <mergeCell ref="I236:I241"/>
    <mergeCell ref="J236:J241"/>
    <mergeCell ref="K236:K241"/>
    <mergeCell ref="L236:L241"/>
    <mergeCell ref="E230:E235"/>
    <mergeCell ref="F230:F235"/>
    <mergeCell ref="I230:I235"/>
    <mergeCell ref="J230:J235"/>
    <mergeCell ref="K230:K235"/>
    <mergeCell ref="L230:L235"/>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08:E213"/>
    <mergeCell ref="F208:F213"/>
    <mergeCell ref="I208:I213"/>
    <mergeCell ref="J208:J213"/>
    <mergeCell ref="K208:K213"/>
    <mergeCell ref="L208:L213"/>
    <mergeCell ref="E202:E207"/>
    <mergeCell ref="F202:F207"/>
    <mergeCell ref="I202:I207"/>
    <mergeCell ref="J202:J207"/>
    <mergeCell ref="K202:K207"/>
    <mergeCell ref="L202:L207"/>
    <mergeCell ref="E196:E201"/>
    <mergeCell ref="F196:F201"/>
    <mergeCell ref="I196:I201"/>
    <mergeCell ref="J196:J201"/>
    <mergeCell ref="K196:K201"/>
    <mergeCell ref="L196:L201"/>
    <mergeCell ref="E190:E195"/>
    <mergeCell ref="F190:F195"/>
    <mergeCell ref="I190:I195"/>
    <mergeCell ref="J190:J195"/>
    <mergeCell ref="K190:K195"/>
    <mergeCell ref="L190:L195"/>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68:E173"/>
    <mergeCell ref="F168:F173"/>
    <mergeCell ref="I168:I173"/>
    <mergeCell ref="J168:J173"/>
    <mergeCell ref="K168:K173"/>
    <mergeCell ref="L168:L173"/>
    <mergeCell ref="E162:E167"/>
    <mergeCell ref="F162:F167"/>
    <mergeCell ref="I162:I167"/>
    <mergeCell ref="J162:J167"/>
    <mergeCell ref="K162:K167"/>
    <mergeCell ref="L162:L167"/>
    <mergeCell ref="E156:E161"/>
    <mergeCell ref="F156:F161"/>
    <mergeCell ref="I156:I161"/>
    <mergeCell ref="J156:J161"/>
    <mergeCell ref="K156:K161"/>
    <mergeCell ref="L156:L161"/>
    <mergeCell ref="E150:E155"/>
    <mergeCell ref="F150:F155"/>
    <mergeCell ref="I150:I155"/>
    <mergeCell ref="J150:J155"/>
    <mergeCell ref="K150:K155"/>
    <mergeCell ref="L150:L155"/>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28:E133"/>
    <mergeCell ref="F128:F133"/>
    <mergeCell ref="I128:I133"/>
    <mergeCell ref="J128:J133"/>
    <mergeCell ref="K128:K133"/>
    <mergeCell ref="L128:L133"/>
    <mergeCell ref="E122:E127"/>
    <mergeCell ref="F122:F127"/>
    <mergeCell ref="I122:I127"/>
    <mergeCell ref="J122:J127"/>
    <mergeCell ref="K122:K127"/>
    <mergeCell ref="L122:L127"/>
    <mergeCell ref="E116:E121"/>
    <mergeCell ref="F116:F121"/>
    <mergeCell ref="I116:I121"/>
    <mergeCell ref="J116:J121"/>
    <mergeCell ref="K116:K121"/>
    <mergeCell ref="L116:L121"/>
    <mergeCell ref="E110:E115"/>
    <mergeCell ref="F110:F115"/>
    <mergeCell ref="I110:I115"/>
    <mergeCell ref="J110:J115"/>
    <mergeCell ref="K110:K115"/>
    <mergeCell ref="L110:L115"/>
    <mergeCell ref="E106:E109"/>
    <mergeCell ref="F106:F109"/>
    <mergeCell ref="I106:I109"/>
    <mergeCell ref="J106:J109"/>
    <mergeCell ref="K106:K109"/>
    <mergeCell ref="L106:L109"/>
    <mergeCell ref="E102:E105"/>
    <mergeCell ref="F102:F105"/>
    <mergeCell ref="I102:I105"/>
    <mergeCell ref="J102:J105"/>
    <mergeCell ref="K102:K105"/>
    <mergeCell ref="L102:L105"/>
    <mergeCell ref="E98:E101"/>
    <mergeCell ref="F98:F101"/>
    <mergeCell ref="I98:I101"/>
    <mergeCell ref="J98:J101"/>
    <mergeCell ref="K98:K101"/>
    <mergeCell ref="L98:L101"/>
    <mergeCell ref="E94:E97"/>
    <mergeCell ref="F94:F97"/>
    <mergeCell ref="I94:I97"/>
    <mergeCell ref="J94:J97"/>
    <mergeCell ref="K94:K97"/>
    <mergeCell ref="L94:L97"/>
    <mergeCell ref="E88:E93"/>
    <mergeCell ref="F88:F93"/>
    <mergeCell ref="I88:I93"/>
    <mergeCell ref="J88:J93"/>
    <mergeCell ref="K88:K93"/>
    <mergeCell ref="L88:L93"/>
    <mergeCell ref="E82:E87"/>
    <mergeCell ref="F82:F87"/>
    <mergeCell ref="I82:I87"/>
    <mergeCell ref="J82:J87"/>
    <mergeCell ref="K82:K87"/>
    <mergeCell ref="L82:L87"/>
    <mergeCell ref="E76:E81"/>
    <mergeCell ref="F76:F81"/>
    <mergeCell ref="I76:I81"/>
    <mergeCell ref="J76:J81"/>
    <mergeCell ref="K76:K81"/>
    <mergeCell ref="L76:L81"/>
    <mergeCell ref="E70:E75"/>
    <mergeCell ref="F70:F75"/>
    <mergeCell ref="I70:I75"/>
    <mergeCell ref="J70:J75"/>
    <mergeCell ref="K70:K75"/>
    <mergeCell ref="L70:L75"/>
    <mergeCell ref="E66:E69"/>
    <mergeCell ref="F66:F69"/>
    <mergeCell ref="I66:I69"/>
    <mergeCell ref="J66:J69"/>
    <mergeCell ref="K66:K69"/>
    <mergeCell ref="L66:L69"/>
    <mergeCell ref="E62:E65"/>
    <mergeCell ref="F62:F65"/>
    <mergeCell ref="I62:I65"/>
    <mergeCell ref="J62:J65"/>
    <mergeCell ref="K62:K65"/>
    <mergeCell ref="L62:L65"/>
    <mergeCell ref="E58:E61"/>
    <mergeCell ref="F58:F61"/>
    <mergeCell ref="I58:I61"/>
    <mergeCell ref="J58:J61"/>
    <mergeCell ref="K58:K61"/>
    <mergeCell ref="L58:L61"/>
    <mergeCell ref="E54:E57"/>
    <mergeCell ref="F54:F57"/>
    <mergeCell ref="I54:I57"/>
    <mergeCell ref="J54:J57"/>
    <mergeCell ref="K54:K57"/>
    <mergeCell ref="L54:L57"/>
    <mergeCell ref="E48:E53"/>
    <mergeCell ref="F48:F53"/>
    <mergeCell ref="I48:I53"/>
    <mergeCell ref="J48:J53"/>
    <mergeCell ref="K48:K53"/>
    <mergeCell ref="L48:L53"/>
    <mergeCell ref="E42:E47"/>
    <mergeCell ref="F42:F47"/>
    <mergeCell ref="I42:I47"/>
    <mergeCell ref="J42:J47"/>
    <mergeCell ref="K42:K47"/>
    <mergeCell ref="L42:L47"/>
    <mergeCell ref="E36:E41"/>
    <mergeCell ref="F36:F41"/>
    <mergeCell ref="I36:I41"/>
    <mergeCell ref="J36:J41"/>
    <mergeCell ref="K36:K41"/>
    <mergeCell ref="L36:L41"/>
    <mergeCell ref="E30:E35"/>
    <mergeCell ref="F30:F35"/>
    <mergeCell ref="I30:I35"/>
    <mergeCell ref="J30:J35"/>
    <mergeCell ref="K30:K35"/>
    <mergeCell ref="L30:L35"/>
    <mergeCell ref="E26:E29"/>
    <mergeCell ref="F26:F29"/>
    <mergeCell ref="I26:I29"/>
    <mergeCell ref="J26:J29"/>
    <mergeCell ref="K26:K29"/>
    <mergeCell ref="L26:L29"/>
    <mergeCell ref="E22:E25"/>
    <mergeCell ref="F22:F25"/>
    <mergeCell ref="I22:I25"/>
    <mergeCell ref="J22:J25"/>
    <mergeCell ref="K22:K25"/>
    <mergeCell ref="L22:L25"/>
    <mergeCell ref="E18:E21"/>
    <mergeCell ref="F18:F21"/>
    <mergeCell ref="I18:I21"/>
    <mergeCell ref="J18:J21"/>
    <mergeCell ref="K18:K21"/>
    <mergeCell ref="L18:L21"/>
    <mergeCell ref="E14:E17"/>
    <mergeCell ref="F14:F17"/>
    <mergeCell ref="I14:I17"/>
    <mergeCell ref="J14:J17"/>
    <mergeCell ref="K14:K17"/>
    <mergeCell ref="L14:L17"/>
    <mergeCell ref="E8:E13"/>
    <mergeCell ref="F8:F13"/>
    <mergeCell ref="I8:I13"/>
    <mergeCell ref="J8:J13"/>
    <mergeCell ref="K8:K13"/>
    <mergeCell ref="L8:L13"/>
    <mergeCell ref="E2:E7"/>
    <mergeCell ref="F2:F7"/>
    <mergeCell ref="I2:I7"/>
    <mergeCell ref="J2:J7"/>
    <mergeCell ref="K2:K7"/>
    <mergeCell ref="L2:L7"/>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D1BB-048A-43B0-8169-AAA0AD863E80}">
  <dimension ref="A1:N641"/>
  <sheetViews>
    <sheetView topLeftCell="A573" workbookViewId="0">
      <selection activeCell="A2" sqref="A2:XFD641"/>
    </sheetView>
  </sheetViews>
  <sheetFormatPr defaultColWidth="9" defaultRowHeight="17.25"/>
  <cols>
    <col min="1" max="1" width="5.75" style="192" bestFit="1" customWidth="1"/>
    <col min="2" max="2" width="5.75" style="193" bestFit="1" customWidth="1"/>
    <col min="3" max="3" width="9.5" style="193" bestFit="1" customWidth="1"/>
    <col min="4" max="4" width="7.375" style="194" customWidth="1"/>
    <col min="5" max="5" width="8.375" style="194" customWidth="1"/>
    <col min="6" max="6" width="10.875" style="194" customWidth="1"/>
    <col min="7" max="7" width="14.125" style="194" bestFit="1" customWidth="1"/>
    <col min="8" max="8" width="10.125" style="194" customWidth="1"/>
    <col min="9" max="9" width="12.625" style="201" customWidth="1"/>
    <col min="10" max="12" width="18.625" style="194" bestFit="1" customWidth="1"/>
    <col min="13" max="13" width="15.5" style="202" customWidth="1"/>
    <col min="14" max="14" width="29.625" style="203" bestFit="1" customWidth="1"/>
    <col min="15" max="15" width="7.625" style="192" customWidth="1"/>
    <col min="16" max="16384" width="9" style="192"/>
  </cols>
  <sheetData>
    <row r="1" spans="1:14" s="161" customFormat="1" ht="54">
      <c r="A1" s="182" t="s">
        <v>141</v>
      </c>
      <c r="B1" s="182" t="s">
        <v>905</v>
      </c>
      <c r="C1" s="182" t="s">
        <v>906</v>
      </c>
      <c r="D1" s="182" t="s">
        <v>99</v>
      </c>
      <c r="E1" s="182" t="s">
        <v>660</v>
      </c>
      <c r="F1" s="182" t="s">
        <v>92</v>
      </c>
      <c r="G1" s="182" t="s">
        <v>907</v>
      </c>
      <c r="H1" s="182" t="s">
        <v>142</v>
      </c>
      <c r="I1" s="191" t="s">
        <v>882</v>
      </c>
      <c r="J1" s="182" t="s">
        <v>908</v>
      </c>
      <c r="K1" s="182" t="s">
        <v>909</v>
      </c>
      <c r="L1" s="182" t="s">
        <v>910</v>
      </c>
      <c r="M1" s="182" t="s">
        <v>911</v>
      </c>
      <c r="N1" s="182" t="s">
        <v>912</v>
      </c>
    </row>
    <row r="2" spans="1:14">
      <c r="A2" s="192">
        <v>1</v>
      </c>
      <c r="B2" s="193">
        <v>5</v>
      </c>
      <c r="C2" s="193" t="s">
        <v>913</v>
      </c>
      <c r="D2" s="194">
        <v>2</v>
      </c>
      <c r="E2" s="624">
        <v>201</v>
      </c>
      <c r="F2" s="624" t="s">
        <v>914</v>
      </c>
      <c r="G2" s="194" t="s">
        <v>915</v>
      </c>
      <c r="H2" s="194" t="s">
        <v>855</v>
      </c>
      <c r="I2" s="624" t="s">
        <v>916</v>
      </c>
      <c r="J2" s="626">
        <v>114.59</v>
      </c>
      <c r="K2" s="625">
        <v>144.715576787157</v>
      </c>
      <c r="L2" s="625">
        <v>247.36557678715701</v>
      </c>
      <c r="M2" s="195">
        <v>24.08</v>
      </c>
      <c r="N2" s="196">
        <v>41.810686464031591</v>
      </c>
    </row>
    <row r="3" spans="1:14">
      <c r="A3" s="192">
        <v>2</v>
      </c>
      <c r="B3" s="193">
        <v>5</v>
      </c>
      <c r="C3" s="193" t="s">
        <v>913</v>
      </c>
      <c r="D3" s="194">
        <v>2</v>
      </c>
      <c r="E3" s="624"/>
      <c r="F3" s="624"/>
      <c r="G3" s="194" t="s">
        <v>917</v>
      </c>
      <c r="H3" s="194" t="s">
        <v>855</v>
      </c>
      <c r="I3" s="624"/>
      <c r="J3" s="625"/>
      <c r="K3" s="625"/>
      <c r="L3" s="625"/>
      <c r="M3" s="195">
        <v>21.98</v>
      </c>
      <c r="N3" s="197">
        <v>38.164405667749769</v>
      </c>
    </row>
    <row r="4" spans="1:14">
      <c r="A4" s="192">
        <v>3</v>
      </c>
      <c r="B4" s="193">
        <v>5</v>
      </c>
      <c r="C4" s="193" t="s">
        <v>913</v>
      </c>
      <c r="D4" s="194">
        <v>2</v>
      </c>
      <c r="E4" s="624"/>
      <c r="F4" s="624"/>
      <c r="G4" s="194" t="s">
        <v>918</v>
      </c>
      <c r="H4" s="194" t="s">
        <v>855</v>
      </c>
      <c r="I4" s="624"/>
      <c r="J4" s="625"/>
      <c r="K4" s="625"/>
      <c r="L4" s="625"/>
      <c r="M4" s="195">
        <v>27</v>
      </c>
      <c r="N4" s="197">
        <v>46.880753095052036</v>
      </c>
    </row>
    <row r="5" spans="1:14">
      <c r="A5" s="192">
        <v>4</v>
      </c>
      <c r="B5" s="193">
        <v>5</v>
      </c>
      <c r="C5" s="193" t="s">
        <v>913</v>
      </c>
      <c r="D5" s="194">
        <v>2</v>
      </c>
      <c r="E5" s="624"/>
      <c r="F5" s="624"/>
      <c r="G5" s="194" t="s">
        <v>919</v>
      </c>
      <c r="H5" s="194" t="s">
        <v>855</v>
      </c>
      <c r="I5" s="624"/>
      <c r="J5" s="625"/>
      <c r="K5" s="625"/>
      <c r="L5" s="625"/>
      <c r="M5" s="195">
        <v>27</v>
      </c>
      <c r="N5" s="197">
        <v>46.880753095052036</v>
      </c>
    </row>
    <row r="6" spans="1:14">
      <c r="A6" s="192">
        <v>5</v>
      </c>
      <c r="B6" s="193">
        <v>5</v>
      </c>
      <c r="C6" s="193" t="s">
        <v>913</v>
      </c>
      <c r="D6" s="194">
        <v>2</v>
      </c>
      <c r="E6" s="624"/>
      <c r="F6" s="624"/>
      <c r="G6" s="194" t="s">
        <v>920</v>
      </c>
      <c r="H6" s="194" t="s">
        <v>855</v>
      </c>
      <c r="I6" s="624"/>
      <c r="J6" s="625"/>
      <c r="K6" s="625"/>
      <c r="L6" s="625"/>
      <c r="M6" s="195">
        <v>21.98</v>
      </c>
      <c r="N6" s="197">
        <v>38.164405667749769</v>
      </c>
    </row>
    <row r="7" spans="1:14">
      <c r="A7" s="192">
        <v>6</v>
      </c>
      <c r="B7" s="193">
        <v>5</v>
      </c>
      <c r="C7" s="193" t="s">
        <v>913</v>
      </c>
      <c r="D7" s="194">
        <v>2</v>
      </c>
      <c r="E7" s="624"/>
      <c r="F7" s="624"/>
      <c r="G7" s="194" t="s">
        <v>921</v>
      </c>
      <c r="H7" s="194" t="s">
        <v>855</v>
      </c>
      <c r="I7" s="624"/>
      <c r="J7" s="625"/>
      <c r="K7" s="625"/>
      <c r="L7" s="625"/>
      <c r="M7" s="195">
        <v>24.08</v>
      </c>
      <c r="N7" s="197">
        <v>41.810686464031591</v>
      </c>
    </row>
    <row r="8" spans="1:14">
      <c r="A8" s="192">
        <v>7</v>
      </c>
      <c r="B8" s="193">
        <v>5</v>
      </c>
      <c r="C8" s="193" t="s">
        <v>913</v>
      </c>
      <c r="D8" s="194">
        <v>2</v>
      </c>
      <c r="E8" s="624">
        <v>202</v>
      </c>
      <c r="F8" s="624" t="s">
        <v>922</v>
      </c>
      <c r="G8" s="194" t="s">
        <v>915</v>
      </c>
      <c r="H8" s="194" t="s">
        <v>923</v>
      </c>
      <c r="I8" s="624" t="s">
        <v>916</v>
      </c>
      <c r="J8" s="625">
        <v>114.96</v>
      </c>
      <c r="K8" s="625">
        <v>145.182849353796</v>
      </c>
      <c r="L8" s="625">
        <v>249.60284935379599</v>
      </c>
      <c r="M8" s="195">
        <v>23.46</v>
      </c>
      <c r="N8" s="197">
        <v>40.734165467034103</v>
      </c>
    </row>
    <row r="9" spans="1:14">
      <c r="A9" s="192">
        <v>8</v>
      </c>
      <c r="B9" s="193">
        <v>5</v>
      </c>
      <c r="C9" s="193" t="s">
        <v>913</v>
      </c>
      <c r="D9" s="194">
        <v>2</v>
      </c>
      <c r="E9" s="624"/>
      <c r="F9" s="624"/>
      <c r="G9" s="194" t="s">
        <v>917</v>
      </c>
      <c r="H9" s="194" t="s">
        <v>923</v>
      </c>
      <c r="I9" s="624"/>
      <c r="J9" s="625"/>
      <c r="K9" s="625"/>
      <c r="L9" s="625"/>
      <c r="M9" s="195">
        <v>23.49</v>
      </c>
      <c r="N9" s="197">
        <v>40.786255192695265</v>
      </c>
    </row>
    <row r="10" spans="1:14">
      <c r="A10" s="192">
        <v>9</v>
      </c>
      <c r="B10" s="193">
        <v>5</v>
      </c>
      <c r="C10" s="193" t="s">
        <v>913</v>
      </c>
      <c r="D10" s="194">
        <v>2</v>
      </c>
      <c r="E10" s="624"/>
      <c r="F10" s="624"/>
      <c r="G10" s="194" t="s">
        <v>918</v>
      </c>
      <c r="H10" s="194" t="s">
        <v>923</v>
      </c>
      <c r="I10" s="624"/>
      <c r="J10" s="625"/>
      <c r="K10" s="625"/>
      <c r="L10" s="625"/>
      <c r="M10" s="195">
        <v>25.62</v>
      </c>
      <c r="N10" s="197">
        <v>44.48462571463827</v>
      </c>
    </row>
    <row r="11" spans="1:14">
      <c r="A11" s="192">
        <v>10</v>
      </c>
      <c r="B11" s="193">
        <v>5</v>
      </c>
      <c r="C11" s="193" t="s">
        <v>913</v>
      </c>
      <c r="D11" s="194">
        <v>2</v>
      </c>
      <c r="E11" s="624"/>
      <c r="F11" s="624"/>
      <c r="G11" s="194" t="s">
        <v>919</v>
      </c>
      <c r="H11" s="194" t="s">
        <v>923</v>
      </c>
      <c r="I11" s="624"/>
      <c r="J11" s="625"/>
      <c r="K11" s="625"/>
      <c r="L11" s="625"/>
      <c r="M11" s="195">
        <v>25.62</v>
      </c>
      <c r="N11" s="197">
        <v>44.48462571463827</v>
      </c>
    </row>
    <row r="12" spans="1:14">
      <c r="A12" s="192">
        <v>11</v>
      </c>
      <c r="B12" s="193">
        <v>5</v>
      </c>
      <c r="C12" s="193" t="s">
        <v>913</v>
      </c>
      <c r="D12" s="194">
        <v>2</v>
      </c>
      <c r="E12" s="624"/>
      <c r="F12" s="624"/>
      <c r="G12" s="194" t="s">
        <v>920</v>
      </c>
      <c r="H12" s="194" t="s">
        <v>923</v>
      </c>
      <c r="I12" s="624"/>
      <c r="J12" s="625"/>
      <c r="K12" s="625"/>
      <c r="L12" s="625"/>
      <c r="M12" s="195">
        <v>23.49</v>
      </c>
      <c r="N12" s="197">
        <v>40.786255192695265</v>
      </c>
    </row>
    <row r="13" spans="1:14">
      <c r="A13" s="192">
        <v>12</v>
      </c>
      <c r="B13" s="193">
        <v>5</v>
      </c>
      <c r="C13" s="193" t="s">
        <v>913</v>
      </c>
      <c r="D13" s="194">
        <v>2</v>
      </c>
      <c r="E13" s="624"/>
      <c r="F13" s="624"/>
      <c r="G13" s="194" t="s">
        <v>921</v>
      </c>
      <c r="H13" s="194" t="s">
        <v>923</v>
      </c>
      <c r="I13" s="624"/>
      <c r="J13" s="625"/>
      <c r="K13" s="625"/>
      <c r="L13" s="625"/>
      <c r="M13" s="195">
        <v>23.46</v>
      </c>
      <c r="N13" s="197">
        <v>40.734165467034103</v>
      </c>
    </row>
    <row r="14" spans="1:14">
      <c r="A14" s="192">
        <v>13</v>
      </c>
      <c r="B14" s="193">
        <v>5</v>
      </c>
      <c r="C14" s="193" t="s">
        <v>913</v>
      </c>
      <c r="D14" s="194">
        <v>2</v>
      </c>
      <c r="E14" s="624">
        <v>203</v>
      </c>
      <c r="F14" s="624" t="s">
        <v>924</v>
      </c>
      <c r="G14" s="194" t="s">
        <v>915</v>
      </c>
      <c r="H14" s="194" t="s">
        <v>855</v>
      </c>
      <c r="I14" s="624" t="s">
        <v>925</v>
      </c>
      <c r="J14" s="625">
        <v>85.82</v>
      </c>
      <c r="K14" s="625">
        <v>108.36383881230115</v>
      </c>
      <c r="L14" s="625">
        <v>178.34383881230116</v>
      </c>
      <c r="M14" s="195">
        <v>21.9</v>
      </c>
      <c r="N14" s="198">
        <v>38.025499732653316</v>
      </c>
    </row>
    <row r="15" spans="1:14">
      <c r="A15" s="192">
        <v>14</v>
      </c>
      <c r="B15" s="193">
        <v>5</v>
      </c>
      <c r="C15" s="193" t="s">
        <v>913</v>
      </c>
      <c r="D15" s="194">
        <v>2</v>
      </c>
      <c r="E15" s="624"/>
      <c r="F15" s="624"/>
      <c r="G15" s="194" t="s">
        <v>917</v>
      </c>
      <c r="H15" s="194" t="s">
        <v>855</v>
      </c>
      <c r="I15" s="624"/>
      <c r="J15" s="625"/>
      <c r="K15" s="625"/>
      <c r="L15" s="625"/>
      <c r="M15" s="195">
        <v>26.56</v>
      </c>
      <c r="N15" s="198">
        <v>46.116770452021555</v>
      </c>
    </row>
    <row r="16" spans="1:14">
      <c r="A16" s="192">
        <v>15</v>
      </c>
      <c r="B16" s="193">
        <v>5</v>
      </c>
      <c r="C16" s="193" t="s">
        <v>913</v>
      </c>
      <c r="D16" s="194">
        <v>2</v>
      </c>
      <c r="E16" s="624"/>
      <c r="F16" s="624"/>
      <c r="G16" s="194" t="s">
        <v>918</v>
      </c>
      <c r="H16" s="194" t="s">
        <v>855</v>
      </c>
      <c r="I16" s="624"/>
      <c r="J16" s="625"/>
      <c r="K16" s="625"/>
      <c r="L16" s="625"/>
      <c r="M16" s="195">
        <v>26.56</v>
      </c>
      <c r="N16" s="197">
        <v>46.116770452021555</v>
      </c>
    </row>
    <row r="17" spans="1:14">
      <c r="A17" s="192">
        <v>16</v>
      </c>
      <c r="B17" s="193">
        <v>5</v>
      </c>
      <c r="C17" s="193" t="s">
        <v>913</v>
      </c>
      <c r="D17" s="194">
        <v>2</v>
      </c>
      <c r="E17" s="624"/>
      <c r="F17" s="624"/>
      <c r="G17" s="194" t="s">
        <v>919</v>
      </c>
      <c r="H17" s="194" t="s">
        <v>855</v>
      </c>
      <c r="I17" s="624"/>
      <c r="J17" s="625"/>
      <c r="K17" s="625"/>
      <c r="L17" s="625"/>
      <c r="M17" s="195">
        <v>21.9</v>
      </c>
      <c r="N17" s="197">
        <v>38.025499732653316</v>
      </c>
    </row>
    <row r="18" spans="1:14">
      <c r="A18" s="192">
        <v>17</v>
      </c>
      <c r="B18" s="193">
        <v>5</v>
      </c>
      <c r="C18" s="193" t="s">
        <v>913</v>
      </c>
      <c r="D18" s="194">
        <v>2</v>
      </c>
      <c r="E18" s="624">
        <v>204</v>
      </c>
      <c r="F18" s="624" t="s">
        <v>926</v>
      </c>
      <c r="G18" s="194" t="s">
        <v>915</v>
      </c>
      <c r="H18" s="194" t="s">
        <v>923</v>
      </c>
      <c r="I18" s="624" t="s">
        <v>925</v>
      </c>
      <c r="J18" s="625">
        <v>80.790000000000006</v>
      </c>
      <c r="K18" s="625">
        <v>102.01252083017725</v>
      </c>
      <c r="L18" s="625">
        <v>169.10252083017724</v>
      </c>
      <c r="M18" s="195">
        <v>25.32</v>
      </c>
      <c r="N18" s="197">
        <v>43.96372845802658</v>
      </c>
    </row>
    <row r="19" spans="1:14">
      <c r="A19" s="192">
        <v>18</v>
      </c>
      <c r="B19" s="193">
        <v>5</v>
      </c>
      <c r="C19" s="193" t="s">
        <v>913</v>
      </c>
      <c r="D19" s="194">
        <v>2</v>
      </c>
      <c r="E19" s="624"/>
      <c r="F19" s="624"/>
      <c r="G19" s="194" t="s">
        <v>917</v>
      </c>
      <c r="H19" s="194" t="s">
        <v>923</v>
      </c>
      <c r="I19" s="624"/>
      <c r="J19" s="625"/>
      <c r="K19" s="625"/>
      <c r="L19" s="625"/>
      <c r="M19" s="195">
        <v>23.72</v>
      </c>
      <c r="N19" s="197">
        <v>41.185609756097563</v>
      </c>
    </row>
    <row r="20" spans="1:14">
      <c r="A20" s="192">
        <v>19</v>
      </c>
      <c r="B20" s="193">
        <v>5</v>
      </c>
      <c r="C20" s="193" t="s">
        <v>913</v>
      </c>
      <c r="D20" s="194">
        <v>2</v>
      </c>
      <c r="E20" s="624"/>
      <c r="F20" s="624"/>
      <c r="G20" s="194" t="s">
        <v>918</v>
      </c>
      <c r="H20" s="194" t="s">
        <v>923</v>
      </c>
      <c r="I20" s="624"/>
      <c r="J20" s="625"/>
      <c r="K20" s="625"/>
      <c r="L20" s="625"/>
      <c r="M20" s="195">
        <v>23.72</v>
      </c>
      <c r="N20" s="197">
        <v>41.185609756097563</v>
      </c>
    </row>
    <row r="21" spans="1:14">
      <c r="A21" s="192">
        <v>20</v>
      </c>
      <c r="B21" s="193">
        <v>5</v>
      </c>
      <c r="C21" s="193" t="s">
        <v>913</v>
      </c>
      <c r="D21" s="194">
        <v>2</v>
      </c>
      <c r="E21" s="624"/>
      <c r="F21" s="624"/>
      <c r="G21" s="194" t="s">
        <v>919</v>
      </c>
      <c r="H21" s="194" t="s">
        <v>923</v>
      </c>
      <c r="I21" s="624"/>
      <c r="J21" s="625"/>
      <c r="K21" s="625"/>
      <c r="L21" s="625"/>
      <c r="M21" s="195">
        <v>25.32</v>
      </c>
      <c r="N21" s="197">
        <v>43.96372845802658</v>
      </c>
    </row>
    <row r="22" spans="1:14">
      <c r="A22" s="192">
        <v>21</v>
      </c>
      <c r="B22" s="193">
        <v>5</v>
      </c>
      <c r="C22" s="193" t="s">
        <v>913</v>
      </c>
      <c r="D22" s="194">
        <v>2</v>
      </c>
      <c r="E22" s="624">
        <v>205</v>
      </c>
      <c r="F22" s="624" t="s">
        <v>915</v>
      </c>
      <c r="G22" s="194" t="s">
        <v>915</v>
      </c>
      <c r="H22" s="194" t="s">
        <v>855</v>
      </c>
      <c r="I22" s="624" t="s">
        <v>925</v>
      </c>
      <c r="J22" s="625">
        <v>85.82</v>
      </c>
      <c r="K22" s="625">
        <v>108.36464711227785</v>
      </c>
      <c r="L22" s="625">
        <v>178.34464711227787</v>
      </c>
      <c r="M22" s="195">
        <v>26.56</v>
      </c>
      <c r="N22" s="197">
        <v>46.116770452021555</v>
      </c>
    </row>
    <row r="23" spans="1:14">
      <c r="A23" s="192">
        <v>22</v>
      </c>
      <c r="B23" s="193">
        <v>5</v>
      </c>
      <c r="C23" s="193" t="s">
        <v>913</v>
      </c>
      <c r="D23" s="194">
        <v>2</v>
      </c>
      <c r="E23" s="624"/>
      <c r="F23" s="624"/>
      <c r="G23" s="194" t="s">
        <v>917</v>
      </c>
      <c r="H23" s="194" t="s">
        <v>855</v>
      </c>
      <c r="I23" s="624"/>
      <c r="J23" s="625"/>
      <c r="K23" s="625"/>
      <c r="L23" s="625"/>
      <c r="M23" s="195">
        <v>21.9</v>
      </c>
      <c r="N23" s="197">
        <v>38.025499732653316</v>
      </c>
    </row>
    <row r="24" spans="1:14">
      <c r="A24" s="192">
        <v>23</v>
      </c>
      <c r="B24" s="193">
        <v>5</v>
      </c>
      <c r="C24" s="193" t="s">
        <v>913</v>
      </c>
      <c r="D24" s="194">
        <v>2</v>
      </c>
      <c r="E24" s="624"/>
      <c r="F24" s="624"/>
      <c r="G24" s="194" t="s">
        <v>918</v>
      </c>
      <c r="H24" s="194" t="s">
        <v>855</v>
      </c>
      <c r="I24" s="624"/>
      <c r="J24" s="625"/>
      <c r="K24" s="625"/>
      <c r="L24" s="625"/>
      <c r="M24" s="195">
        <v>21.9</v>
      </c>
      <c r="N24" s="197">
        <v>38.025499732653316</v>
      </c>
    </row>
    <row r="25" spans="1:14">
      <c r="A25" s="192">
        <v>24</v>
      </c>
      <c r="B25" s="193">
        <v>5</v>
      </c>
      <c r="C25" s="193" t="s">
        <v>913</v>
      </c>
      <c r="D25" s="194">
        <v>2</v>
      </c>
      <c r="E25" s="624"/>
      <c r="F25" s="624"/>
      <c r="G25" s="194" t="s">
        <v>919</v>
      </c>
      <c r="H25" s="194" t="s">
        <v>855</v>
      </c>
      <c r="I25" s="624"/>
      <c r="J25" s="625"/>
      <c r="K25" s="625"/>
      <c r="L25" s="625"/>
      <c r="M25" s="195">
        <v>26.56</v>
      </c>
      <c r="N25" s="197">
        <v>46.116770452021555</v>
      </c>
    </row>
    <row r="26" spans="1:14">
      <c r="A26" s="192">
        <v>25</v>
      </c>
      <c r="B26" s="193">
        <v>5</v>
      </c>
      <c r="C26" s="193" t="s">
        <v>913</v>
      </c>
      <c r="D26" s="194">
        <v>2</v>
      </c>
      <c r="E26" s="624">
        <v>206</v>
      </c>
      <c r="F26" s="624" t="s">
        <v>919</v>
      </c>
      <c r="G26" s="194" t="s">
        <v>915</v>
      </c>
      <c r="H26" s="194" t="s">
        <v>923</v>
      </c>
      <c r="I26" s="624" t="s">
        <v>925</v>
      </c>
      <c r="J26" s="625">
        <v>80.790000000000006</v>
      </c>
      <c r="K26" s="625">
        <v>102.01328175484653</v>
      </c>
      <c r="L26" s="625">
        <v>169.10328175484653</v>
      </c>
      <c r="M26" s="195">
        <v>23.72</v>
      </c>
      <c r="N26" s="197">
        <v>41.185609756097563</v>
      </c>
    </row>
    <row r="27" spans="1:14">
      <c r="A27" s="192">
        <v>26</v>
      </c>
      <c r="B27" s="193">
        <v>5</v>
      </c>
      <c r="C27" s="193" t="s">
        <v>913</v>
      </c>
      <c r="D27" s="194">
        <v>2</v>
      </c>
      <c r="E27" s="624"/>
      <c r="F27" s="624"/>
      <c r="G27" s="194" t="s">
        <v>917</v>
      </c>
      <c r="H27" s="194" t="s">
        <v>923</v>
      </c>
      <c r="I27" s="624"/>
      <c r="J27" s="625"/>
      <c r="K27" s="625"/>
      <c r="L27" s="625"/>
      <c r="M27" s="195">
        <v>25.32</v>
      </c>
      <c r="N27" s="197">
        <v>43.96372845802658</v>
      </c>
    </row>
    <row r="28" spans="1:14">
      <c r="A28" s="192">
        <v>27</v>
      </c>
      <c r="B28" s="193">
        <v>5</v>
      </c>
      <c r="C28" s="193" t="s">
        <v>913</v>
      </c>
      <c r="D28" s="194">
        <v>2</v>
      </c>
      <c r="E28" s="624"/>
      <c r="F28" s="624"/>
      <c r="G28" s="194" t="s">
        <v>918</v>
      </c>
      <c r="H28" s="194" t="s">
        <v>923</v>
      </c>
      <c r="I28" s="624"/>
      <c r="J28" s="625"/>
      <c r="K28" s="625"/>
      <c r="L28" s="625"/>
      <c r="M28" s="195">
        <v>25.32</v>
      </c>
      <c r="N28" s="197">
        <v>43.96372845802658</v>
      </c>
    </row>
    <row r="29" spans="1:14">
      <c r="A29" s="192">
        <v>28</v>
      </c>
      <c r="B29" s="193">
        <v>5</v>
      </c>
      <c r="C29" s="193" t="s">
        <v>913</v>
      </c>
      <c r="D29" s="194">
        <v>2</v>
      </c>
      <c r="E29" s="624"/>
      <c r="F29" s="624"/>
      <c r="G29" s="194" t="s">
        <v>919</v>
      </c>
      <c r="H29" s="194" t="s">
        <v>923</v>
      </c>
      <c r="I29" s="624"/>
      <c r="J29" s="625"/>
      <c r="K29" s="625"/>
      <c r="L29" s="625"/>
      <c r="M29" s="195">
        <v>23.72</v>
      </c>
      <c r="N29" s="197">
        <v>41.185609756097563</v>
      </c>
    </row>
    <row r="30" spans="1:14">
      <c r="A30" s="192">
        <v>29</v>
      </c>
      <c r="B30" s="193">
        <v>5</v>
      </c>
      <c r="C30" s="193" t="s">
        <v>913</v>
      </c>
      <c r="D30" s="194">
        <v>2</v>
      </c>
      <c r="E30" s="624">
        <v>207</v>
      </c>
      <c r="F30" s="624" t="s">
        <v>917</v>
      </c>
      <c r="G30" s="194" t="s">
        <v>915</v>
      </c>
      <c r="H30" s="194" t="s">
        <v>855</v>
      </c>
      <c r="I30" s="624" t="s">
        <v>916</v>
      </c>
      <c r="J30" s="625">
        <v>114.59</v>
      </c>
      <c r="K30" s="625">
        <v>144.69243664176091</v>
      </c>
      <c r="L30" s="625">
        <v>247.34243664176091</v>
      </c>
      <c r="M30" s="195">
        <v>27</v>
      </c>
      <c r="N30" s="197">
        <v>46.880753095052036</v>
      </c>
    </row>
    <row r="31" spans="1:14">
      <c r="A31" s="192">
        <v>30</v>
      </c>
      <c r="B31" s="193">
        <v>5</v>
      </c>
      <c r="C31" s="193" t="s">
        <v>913</v>
      </c>
      <c r="D31" s="194">
        <v>2</v>
      </c>
      <c r="E31" s="624"/>
      <c r="F31" s="624"/>
      <c r="G31" s="194" t="s">
        <v>917</v>
      </c>
      <c r="H31" s="194" t="s">
        <v>855</v>
      </c>
      <c r="I31" s="624"/>
      <c r="J31" s="625"/>
      <c r="K31" s="625"/>
      <c r="L31" s="625"/>
      <c r="M31" s="195">
        <v>21.98</v>
      </c>
      <c r="N31" s="197">
        <v>38.164405667749769</v>
      </c>
    </row>
    <row r="32" spans="1:14">
      <c r="A32" s="192">
        <v>31</v>
      </c>
      <c r="B32" s="193">
        <v>5</v>
      </c>
      <c r="C32" s="193" t="s">
        <v>913</v>
      </c>
      <c r="D32" s="194">
        <v>2</v>
      </c>
      <c r="E32" s="624"/>
      <c r="F32" s="624"/>
      <c r="G32" s="194" t="s">
        <v>918</v>
      </c>
      <c r="H32" s="194" t="s">
        <v>855</v>
      </c>
      <c r="I32" s="624"/>
      <c r="J32" s="625"/>
      <c r="K32" s="625"/>
      <c r="L32" s="625"/>
      <c r="M32" s="195">
        <v>24.08</v>
      </c>
      <c r="N32" s="197">
        <v>41.810686464031591</v>
      </c>
    </row>
    <row r="33" spans="1:14">
      <c r="A33" s="192">
        <v>32</v>
      </c>
      <c r="B33" s="193">
        <v>5</v>
      </c>
      <c r="C33" s="193" t="s">
        <v>913</v>
      </c>
      <c r="D33" s="194">
        <v>2</v>
      </c>
      <c r="E33" s="624"/>
      <c r="F33" s="624"/>
      <c r="G33" s="194" t="s">
        <v>919</v>
      </c>
      <c r="H33" s="194" t="s">
        <v>855</v>
      </c>
      <c r="I33" s="624"/>
      <c r="J33" s="625"/>
      <c r="K33" s="625"/>
      <c r="L33" s="625"/>
      <c r="M33" s="195">
        <v>24.08</v>
      </c>
      <c r="N33" s="197">
        <v>41.810686464031591</v>
      </c>
    </row>
    <row r="34" spans="1:14">
      <c r="A34" s="192">
        <v>33</v>
      </c>
      <c r="B34" s="193">
        <v>5</v>
      </c>
      <c r="C34" s="193" t="s">
        <v>913</v>
      </c>
      <c r="D34" s="194">
        <v>2</v>
      </c>
      <c r="E34" s="624"/>
      <c r="F34" s="624"/>
      <c r="G34" s="194" t="s">
        <v>920</v>
      </c>
      <c r="H34" s="194" t="s">
        <v>855</v>
      </c>
      <c r="I34" s="624"/>
      <c r="J34" s="625"/>
      <c r="K34" s="625"/>
      <c r="L34" s="625"/>
      <c r="M34" s="195">
        <v>21.98</v>
      </c>
      <c r="N34" s="197">
        <v>38.164405667749769</v>
      </c>
    </row>
    <row r="35" spans="1:14">
      <c r="A35" s="192">
        <v>34</v>
      </c>
      <c r="B35" s="193">
        <v>5</v>
      </c>
      <c r="C35" s="193" t="s">
        <v>913</v>
      </c>
      <c r="D35" s="194">
        <v>2</v>
      </c>
      <c r="E35" s="624"/>
      <c r="F35" s="624"/>
      <c r="G35" s="194" t="s">
        <v>921</v>
      </c>
      <c r="H35" s="194" t="s">
        <v>855</v>
      </c>
      <c r="I35" s="624"/>
      <c r="J35" s="625"/>
      <c r="K35" s="625"/>
      <c r="L35" s="625"/>
      <c r="M35" s="195">
        <v>27</v>
      </c>
      <c r="N35" s="197">
        <v>46.880753095052036</v>
      </c>
    </row>
    <row r="36" spans="1:14">
      <c r="A36" s="192">
        <v>35</v>
      </c>
      <c r="B36" s="193">
        <v>5</v>
      </c>
      <c r="C36" s="193" t="s">
        <v>913</v>
      </c>
      <c r="D36" s="194">
        <v>2</v>
      </c>
      <c r="E36" s="624">
        <v>208</v>
      </c>
      <c r="F36" s="624" t="s">
        <v>918</v>
      </c>
      <c r="G36" s="194" t="s">
        <v>915</v>
      </c>
      <c r="H36" s="194" t="s">
        <v>923</v>
      </c>
      <c r="I36" s="624" t="s">
        <v>916</v>
      </c>
      <c r="J36" s="625">
        <v>114.96599999999999</v>
      </c>
      <c r="K36" s="625">
        <v>145.1596344911147</v>
      </c>
      <c r="L36" s="625">
        <v>249.57963449111469</v>
      </c>
      <c r="M36" s="195">
        <v>25.62</v>
      </c>
      <c r="N36" s="197">
        <v>44.48462571463827</v>
      </c>
    </row>
    <row r="37" spans="1:14">
      <c r="A37" s="192">
        <v>36</v>
      </c>
      <c r="B37" s="193">
        <v>5</v>
      </c>
      <c r="C37" s="193" t="s">
        <v>913</v>
      </c>
      <c r="D37" s="194">
        <v>2</v>
      </c>
      <c r="E37" s="624"/>
      <c r="F37" s="624"/>
      <c r="G37" s="194" t="s">
        <v>917</v>
      </c>
      <c r="H37" s="194" t="s">
        <v>923</v>
      </c>
      <c r="I37" s="624"/>
      <c r="J37" s="625"/>
      <c r="K37" s="625"/>
      <c r="L37" s="625"/>
      <c r="M37" s="195">
        <v>23.49</v>
      </c>
      <c r="N37" s="197">
        <v>40.786255192695265</v>
      </c>
    </row>
    <row r="38" spans="1:14">
      <c r="A38" s="192">
        <v>37</v>
      </c>
      <c r="B38" s="193">
        <v>5</v>
      </c>
      <c r="C38" s="193" t="s">
        <v>913</v>
      </c>
      <c r="D38" s="194">
        <v>2</v>
      </c>
      <c r="E38" s="624"/>
      <c r="F38" s="624"/>
      <c r="G38" s="194" t="s">
        <v>918</v>
      </c>
      <c r="H38" s="194" t="s">
        <v>923</v>
      </c>
      <c r="I38" s="624"/>
      <c r="J38" s="625"/>
      <c r="K38" s="625"/>
      <c r="L38" s="625"/>
      <c r="M38" s="195">
        <v>23.46</v>
      </c>
      <c r="N38" s="197">
        <v>40.734165467034103</v>
      </c>
    </row>
    <row r="39" spans="1:14">
      <c r="A39" s="192">
        <v>38</v>
      </c>
      <c r="B39" s="193">
        <v>5</v>
      </c>
      <c r="C39" s="193" t="s">
        <v>913</v>
      </c>
      <c r="D39" s="194">
        <v>2</v>
      </c>
      <c r="E39" s="624"/>
      <c r="F39" s="624"/>
      <c r="G39" s="194" t="s">
        <v>919</v>
      </c>
      <c r="H39" s="194" t="s">
        <v>923</v>
      </c>
      <c r="I39" s="624"/>
      <c r="J39" s="625"/>
      <c r="K39" s="625"/>
      <c r="L39" s="625"/>
      <c r="M39" s="195">
        <v>23.46</v>
      </c>
      <c r="N39" s="197">
        <v>40.734165467034103</v>
      </c>
    </row>
    <row r="40" spans="1:14">
      <c r="A40" s="192">
        <v>39</v>
      </c>
      <c r="B40" s="193">
        <v>5</v>
      </c>
      <c r="C40" s="193" t="s">
        <v>913</v>
      </c>
      <c r="D40" s="194">
        <v>2</v>
      </c>
      <c r="E40" s="624"/>
      <c r="F40" s="624"/>
      <c r="G40" s="194" t="s">
        <v>920</v>
      </c>
      <c r="H40" s="194" t="s">
        <v>923</v>
      </c>
      <c r="I40" s="624"/>
      <c r="J40" s="625"/>
      <c r="K40" s="625"/>
      <c r="L40" s="625"/>
      <c r="M40" s="195">
        <v>23.49</v>
      </c>
      <c r="N40" s="197">
        <v>40.786255192695265</v>
      </c>
    </row>
    <row r="41" spans="1:14" ht="18" thickBot="1">
      <c r="A41" s="192">
        <v>40</v>
      </c>
      <c r="B41" s="193">
        <v>5</v>
      </c>
      <c r="C41" s="193" t="s">
        <v>913</v>
      </c>
      <c r="D41" s="194">
        <v>2</v>
      </c>
      <c r="E41" s="624"/>
      <c r="F41" s="624"/>
      <c r="G41" s="194" t="s">
        <v>921</v>
      </c>
      <c r="H41" s="194" t="s">
        <v>923</v>
      </c>
      <c r="I41" s="624"/>
      <c r="J41" s="625"/>
      <c r="K41" s="625"/>
      <c r="L41" s="625"/>
      <c r="M41" s="199">
        <v>25.62</v>
      </c>
      <c r="N41" s="200">
        <v>44.48462571463827</v>
      </c>
    </row>
    <row r="42" spans="1:14">
      <c r="A42" s="192">
        <v>41</v>
      </c>
      <c r="B42" s="193">
        <v>5</v>
      </c>
      <c r="C42" s="193" t="s">
        <v>913</v>
      </c>
      <c r="D42" s="194">
        <v>3</v>
      </c>
      <c r="E42" s="624">
        <v>301</v>
      </c>
      <c r="F42" s="624" t="s">
        <v>914</v>
      </c>
      <c r="G42" s="194" t="s">
        <v>915</v>
      </c>
      <c r="H42" s="194" t="s">
        <v>855</v>
      </c>
      <c r="I42" s="624" t="s">
        <v>916</v>
      </c>
      <c r="J42" s="625">
        <v>114.59</v>
      </c>
      <c r="K42" s="625">
        <v>144.715576787157</v>
      </c>
      <c r="L42" s="625">
        <v>247.36557678715701</v>
      </c>
      <c r="M42" s="195">
        <v>24.08</v>
      </c>
      <c r="N42" s="196">
        <v>41.810686464031591</v>
      </c>
    </row>
    <row r="43" spans="1:14">
      <c r="A43" s="192">
        <v>42</v>
      </c>
      <c r="B43" s="193">
        <v>5</v>
      </c>
      <c r="C43" s="193" t="s">
        <v>913</v>
      </c>
      <c r="D43" s="194">
        <v>3</v>
      </c>
      <c r="E43" s="624"/>
      <c r="F43" s="624"/>
      <c r="G43" s="194" t="s">
        <v>917</v>
      </c>
      <c r="H43" s="194" t="s">
        <v>855</v>
      </c>
      <c r="I43" s="624"/>
      <c r="J43" s="625"/>
      <c r="K43" s="625"/>
      <c r="L43" s="625"/>
      <c r="M43" s="195">
        <v>21.98</v>
      </c>
      <c r="N43" s="197">
        <v>38.164405667749769</v>
      </c>
    </row>
    <row r="44" spans="1:14">
      <c r="A44" s="192">
        <v>43</v>
      </c>
      <c r="B44" s="193">
        <v>5</v>
      </c>
      <c r="C44" s="193" t="s">
        <v>913</v>
      </c>
      <c r="D44" s="194">
        <v>3</v>
      </c>
      <c r="E44" s="624"/>
      <c r="F44" s="624"/>
      <c r="G44" s="194" t="s">
        <v>918</v>
      </c>
      <c r="H44" s="194" t="s">
        <v>855</v>
      </c>
      <c r="I44" s="624"/>
      <c r="J44" s="625"/>
      <c r="K44" s="625"/>
      <c r="L44" s="625"/>
      <c r="M44" s="195">
        <v>27</v>
      </c>
      <c r="N44" s="197">
        <v>46.880753095052036</v>
      </c>
    </row>
    <row r="45" spans="1:14">
      <c r="A45" s="192">
        <v>44</v>
      </c>
      <c r="B45" s="193">
        <v>5</v>
      </c>
      <c r="C45" s="193" t="s">
        <v>913</v>
      </c>
      <c r="D45" s="194">
        <v>3</v>
      </c>
      <c r="E45" s="624"/>
      <c r="F45" s="624"/>
      <c r="G45" s="194" t="s">
        <v>919</v>
      </c>
      <c r="H45" s="194" t="s">
        <v>855</v>
      </c>
      <c r="I45" s="624"/>
      <c r="J45" s="625"/>
      <c r="K45" s="625"/>
      <c r="L45" s="625"/>
      <c r="M45" s="195">
        <v>27</v>
      </c>
      <c r="N45" s="197">
        <v>46.880753095052036</v>
      </c>
    </row>
    <row r="46" spans="1:14">
      <c r="A46" s="192">
        <v>45</v>
      </c>
      <c r="B46" s="193">
        <v>5</v>
      </c>
      <c r="C46" s="193" t="s">
        <v>913</v>
      </c>
      <c r="D46" s="194">
        <v>3</v>
      </c>
      <c r="E46" s="624"/>
      <c r="F46" s="624"/>
      <c r="G46" s="194" t="s">
        <v>920</v>
      </c>
      <c r="H46" s="194" t="s">
        <v>855</v>
      </c>
      <c r="I46" s="624"/>
      <c r="J46" s="625"/>
      <c r="K46" s="625"/>
      <c r="L46" s="625"/>
      <c r="M46" s="195">
        <v>21.98</v>
      </c>
      <c r="N46" s="197">
        <v>38.164405667749769</v>
      </c>
    </row>
    <row r="47" spans="1:14">
      <c r="A47" s="192">
        <v>46</v>
      </c>
      <c r="B47" s="193">
        <v>5</v>
      </c>
      <c r="C47" s="193" t="s">
        <v>913</v>
      </c>
      <c r="D47" s="194">
        <v>3</v>
      </c>
      <c r="E47" s="624"/>
      <c r="F47" s="624"/>
      <c r="G47" s="194" t="s">
        <v>921</v>
      </c>
      <c r="H47" s="194" t="s">
        <v>855</v>
      </c>
      <c r="I47" s="624"/>
      <c r="J47" s="625"/>
      <c r="K47" s="625"/>
      <c r="L47" s="625"/>
      <c r="M47" s="195">
        <v>24.08</v>
      </c>
      <c r="N47" s="197">
        <v>41.810686464031591</v>
      </c>
    </row>
    <row r="48" spans="1:14">
      <c r="A48" s="192">
        <v>47</v>
      </c>
      <c r="B48" s="193">
        <v>5</v>
      </c>
      <c r="C48" s="193" t="s">
        <v>913</v>
      </c>
      <c r="D48" s="194">
        <v>3</v>
      </c>
      <c r="E48" s="624">
        <v>302</v>
      </c>
      <c r="F48" s="624" t="s">
        <v>922</v>
      </c>
      <c r="G48" s="194" t="s">
        <v>915</v>
      </c>
      <c r="H48" s="194" t="s">
        <v>923</v>
      </c>
      <c r="I48" s="624" t="s">
        <v>916</v>
      </c>
      <c r="J48" s="625">
        <v>114.96</v>
      </c>
      <c r="K48" s="625">
        <v>145.182849353796</v>
      </c>
      <c r="L48" s="625">
        <v>249.60284935379599</v>
      </c>
      <c r="M48" s="195">
        <v>23.46</v>
      </c>
      <c r="N48" s="197">
        <v>40.734165467034103</v>
      </c>
    </row>
    <row r="49" spans="1:14">
      <c r="A49" s="192">
        <v>48</v>
      </c>
      <c r="B49" s="193">
        <v>5</v>
      </c>
      <c r="C49" s="193" t="s">
        <v>913</v>
      </c>
      <c r="D49" s="194">
        <v>3</v>
      </c>
      <c r="E49" s="624"/>
      <c r="F49" s="624"/>
      <c r="G49" s="194" t="s">
        <v>917</v>
      </c>
      <c r="H49" s="194" t="s">
        <v>923</v>
      </c>
      <c r="I49" s="624"/>
      <c r="J49" s="625"/>
      <c r="K49" s="625"/>
      <c r="L49" s="625"/>
      <c r="M49" s="195">
        <v>23.49</v>
      </c>
      <c r="N49" s="197">
        <v>40.786255192695265</v>
      </c>
    </row>
    <row r="50" spans="1:14">
      <c r="A50" s="192">
        <v>49</v>
      </c>
      <c r="B50" s="193">
        <v>5</v>
      </c>
      <c r="C50" s="193" t="s">
        <v>913</v>
      </c>
      <c r="D50" s="194">
        <v>3</v>
      </c>
      <c r="E50" s="624"/>
      <c r="F50" s="624"/>
      <c r="G50" s="194" t="s">
        <v>918</v>
      </c>
      <c r="H50" s="194" t="s">
        <v>923</v>
      </c>
      <c r="I50" s="624"/>
      <c r="J50" s="625"/>
      <c r="K50" s="625"/>
      <c r="L50" s="625"/>
      <c r="M50" s="195">
        <v>25.62</v>
      </c>
      <c r="N50" s="197">
        <v>44.48462571463827</v>
      </c>
    </row>
    <row r="51" spans="1:14">
      <c r="A51" s="192">
        <v>50</v>
      </c>
      <c r="B51" s="193">
        <v>5</v>
      </c>
      <c r="C51" s="193" t="s">
        <v>913</v>
      </c>
      <c r="D51" s="194">
        <v>3</v>
      </c>
      <c r="E51" s="624"/>
      <c r="F51" s="624"/>
      <c r="G51" s="194" t="s">
        <v>919</v>
      </c>
      <c r="H51" s="194" t="s">
        <v>923</v>
      </c>
      <c r="I51" s="624"/>
      <c r="J51" s="625"/>
      <c r="K51" s="625"/>
      <c r="L51" s="625"/>
      <c r="M51" s="195">
        <v>25.62</v>
      </c>
      <c r="N51" s="197">
        <v>44.48462571463827</v>
      </c>
    </row>
    <row r="52" spans="1:14">
      <c r="A52" s="192">
        <v>51</v>
      </c>
      <c r="B52" s="193">
        <v>5</v>
      </c>
      <c r="C52" s="193" t="s">
        <v>913</v>
      </c>
      <c r="D52" s="194">
        <v>3</v>
      </c>
      <c r="E52" s="624"/>
      <c r="F52" s="624"/>
      <c r="G52" s="194" t="s">
        <v>920</v>
      </c>
      <c r="H52" s="194" t="s">
        <v>923</v>
      </c>
      <c r="I52" s="624"/>
      <c r="J52" s="625"/>
      <c r="K52" s="625"/>
      <c r="L52" s="625"/>
      <c r="M52" s="195">
        <v>23.49</v>
      </c>
      <c r="N52" s="197">
        <v>40.786255192695265</v>
      </c>
    </row>
    <row r="53" spans="1:14">
      <c r="A53" s="192">
        <v>52</v>
      </c>
      <c r="B53" s="193">
        <v>5</v>
      </c>
      <c r="C53" s="193" t="s">
        <v>913</v>
      </c>
      <c r="D53" s="194">
        <v>3</v>
      </c>
      <c r="E53" s="624"/>
      <c r="F53" s="624"/>
      <c r="G53" s="194" t="s">
        <v>921</v>
      </c>
      <c r="H53" s="194" t="s">
        <v>923</v>
      </c>
      <c r="I53" s="624"/>
      <c r="J53" s="625"/>
      <c r="K53" s="625"/>
      <c r="L53" s="625"/>
      <c r="M53" s="195">
        <v>23.46</v>
      </c>
      <c r="N53" s="197">
        <v>40.734165467034103</v>
      </c>
    </row>
    <row r="54" spans="1:14">
      <c r="A54" s="192">
        <v>53</v>
      </c>
      <c r="B54" s="193">
        <v>5</v>
      </c>
      <c r="C54" s="193" t="s">
        <v>913</v>
      </c>
      <c r="D54" s="194">
        <v>3</v>
      </c>
      <c r="E54" s="624">
        <v>303</v>
      </c>
      <c r="F54" s="624" t="s">
        <v>924</v>
      </c>
      <c r="G54" s="194" t="s">
        <v>915</v>
      </c>
      <c r="H54" s="194" t="s">
        <v>855</v>
      </c>
      <c r="I54" s="624" t="s">
        <v>925</v>
      </c>
      <c r="J54" s="625">
        <v>85.82</v>
      </c>
      <c r="K54" s="625">
        <v>108.36383881230115</v>
      </c>
      <c r="L54" s="625">
        <v>178.34383881230116</v>
      </c>
      <c r="M54" s="195">
        <v>21.9</v>
      </c>
      <c r="N54" s="198">
        <v>38.025499732653316</v>
      </c>
    </row>
    <row r="55" spans="1:14">
      <c r="A55" s="192">
        <v>54</v>
      </c>
      <c r="B55" s="193">
        <v>5</v>
      </c>
      <c r="C55" s="193" t="s">
        <v>913</v>
      </c>
      <c r="D55" s="194">
        <v>3</v>
      </c>
      <c r="E55" s="624"/>
      <c r="F55" s="624"/>
      <c r="G55" s="194" t="s">
        <v>917</v>
      </c>
      <c r="H55" s="194" t="s">
        <v>855</v>
      </c>
      <c r="I55" s="624"/>
      <c r="J55" s="625"/>
      <c r="K55" s="625"/>
      <c r="L55" s="625"/>
      <c r="M55" s="195">
        <v>26.56</v>
      </c>
      <c r="N55" s="198">
        <v>46.116770452021555</v>
      </c>
    </row>
    <row r="56" spans="1:14">
      <c r="A56" s="192">
        <v>55</v>
      </c>
      <c r="B56" s="193">
        <v>5</v>
      </c>
      <c r="C56" s="193" t="s">
        <v>913</v>
      </c>
      <c r="D56" s="194">
        <v>3</v>
      </c>
      <c r="E56" s="624"/>
      <c r="F56" s="624"/>
      <c r="G56" s="194" t="s">
        <v>918</v>
      </c>
      <c r="H56" s="194" t="s">
        <v>855</v>
      </c>
      <c r="I56" s="624"/>
      <c r="J56" s="625"/>
      <c r="K56" s="625"/>
      <c r="L56" s="625"/>
      <c r="M56" s="195">
        <v>26.56</v>
      </c>
      <c r="N56" s="197">
        <v>46.116770452021555</v>
      </c>
    </row>
    <row r="57" spans="1:14">
      <c r="A57" s="192">
        <v>56</v>
      </c>
      <c r="B57" s="193">
        <v>5</v>
      </c>
      <c r="C57" s="193" t="s">
        <v>913</v>
      </c>
      <c r="D57" s="194">
        <v>3</v>
      </c>
      <c r="E57" s="624"/>
      <c r="F57" s="624"/>
      <c r="G57" s="194" t="s">
        <v>919</v>
      </c>
      <c r="H57" s="194" t="s">
        <v>855</v>
      </c>
      <c r="I57" s="624"/>
      <c r="J57" s="625"/>
      <c r="K57" s="625"/>
      <c r="L57" s="625"/>
      <c r="M57" s="195">
        <v>21.9</v>
      </c>
      <c r="N57" s="197">
        <v>38.025499732653316</v>
      </c>
    </row>
    <row r="58" spans="1:14">
      <c r="A58" s="192">
        <v>57</v>
      </c>
      <c r="B58" s="193">
        <v>5</v>
      </c>
      <c r="C58" s="193" t="s">
        <v>913</v>
      </c>
      <c r="D58" s="194">
        <v>3</v>
      </c>
      <c r="E58" s="624">
        <v>304</v>
      </c>
      <c r="F58" s="624" t="s">
        <v>926</v>
      </c>
      <c r="G58" s="194" t="s">
        <v>915</v>
      </c>
      <c r="H58" s="194" t="s">
        <v>923</v>
      </c>
      <c r="I58" s="624" t="s">
        <v>925</v>
      </c>
      <c r="J58" s="625">
        <v>80.790000000000006</v>
      </c>
      <c r="K58" s="625">
        <v>102.01252083017725</v>
      </c>
      <c r="L58" s="625">
        <v>169.10252083017724</v>
      </c>
      <c r="M58" s="195">
        <v>25.32</v>
      </c>
      <c r="N58" s="197">
        <v>43.96372845802658</v>
      </c>
    </row>
    <row r="59" spans="1:14">
      <c r="A59" s="192">
        <v>58</v>
      </c>
      <c r="B59" s="193">
        <v>5</v>
      </c>
      <c r="C59" s="193" t="s">
        <v>913</v>
      </c>
      <c r="D59" s="194">
        <v>3</v>
      </c>
      <c r="E59" s="624"/>
      <c r="F59" s="624"/>
      <c r="G59" s="194" t="s">
        <v>917</v>
      </c>
      <c r="H59" s="194" t="s">
        <v>923</v>
      </c>
      <c r="I59" s="624"/>
      <c r="J59" s="625"/>
      <c r="K59" s="625"/>
      <c r="L59" s="625"/>
      <c r="M59" s="195">
        <v>23.72</v>
      </c>
      <c r="N59" s="197">
        <v>41.185609756097563</v>
      </c>
    </row>
    <row r="60" spans="1:14">
      <c r="A60" s="192">
        <v>59</v>
      </c>
      <c r="B60" s="193">
        <v>5</v>
      </c>
      <c r="C60" s="193" t="s">
        <v>913</v>
      </c>
      <c r="D60" s="194">
        <v>3</v>
      </c>
      <c r="E60" s="624"/>
      <c r="F60" s="624"/>
      <c r="G60" s="194" t="s">
        <v>918</v>
      </c>
      <c r="H60" s="194" t="s">
        <v>923</v>
      </c>
      <c r="I60" s="624"/>
      <c r="J60" s="625"/>
      <c r="K60" s="625"/>
      <c r="L60" s="625"/>
      <c r="M60" s="195">
        <v>23.72</v>
      </c>
      <c r="N60" s="197">
        <v>41.185609756097563</v>
      </c>
    </row>
    <row r="61" spans="1:14">
      <c r="A61" s="192">
        <v>60</v>
      </c>
      <c r="B61" s="193">
        <v>5</v>
      </c>
      <c r="C61" s="193" t="s">
        <v>913</v>
      </c>
      <c r="D61" s="194">
        <v>3</v>
      </c>
      <c r="E61" s="624"/>
      <c r="F61" s="624"/>
      <c r="G61" s="194" t="s">
        <v>919</v>
      </c>
      <c r="H61" s="194" t="s">
        <v>923</v>
      </c>
      <c r="I61" s="624"/>
      <c r="J61" s="625"/>
      <c r="K61" s="625"/>
      <c r="L61" s="625"/>
      <c r="M61" s="195">
        <v>25.32</v>
      </c>
      <c r="N61" s="197">
        <v>43.96372845802658</v>
      </c>
    </row>
    <row r="62" spans="1:14">
      <c r="A62" s="192">
        <v>61</v>
      </c>
      <c r="B62" s="193">
        <v>5</v>
      </c>
      <c r="C62" s="193" t="s">
        <v>913</v>
      </c>
      <c r="D62" s="194">
        <v>3</v>
      </c>
      <c r="E62" s="624">
        <v>305</v>
      </c>
      <c r="F62" s="624" t="s">
        <v>915</v>
      </c>
      <c r="G62" s="194" t="s">
        <v>915</v>
      </c>
      <c r="H62" s="194" t="s">
        <v>855</v>
      </c>
      <c r="I62" s="624" t="s">
        <v>925</v>
      </c>
      <c r="J62" s="625">
        <v>85.82</v>
      </c>
      <c r="K62" s="625">
        <v>108.36464711227785</v>
      </c>
      <c r="L62" s="625">
        <v>178.34464711227787</v>
      </c>
      <c r="M62" s="195">
        <v>26.56</v>
      </c>
      <c r="N62" s="197">
        <v>46.116770452021555</v>
      </c>
    </row>
    <row r="63" spans="1:14">
      <c r="A63" s="192">
        <v>62</v>
      </c>
      <c r="B63" s="193">
        <v>5</v>
      </c>
      <c r="C63" s="193" t="s">
        <v>913</v>
      </c>
      <c r="D63" s="194">
        <v>3</v>
      </c>
      <c r="E63" s="624"/>
      <c r="F63" s="624"/>
      <c r="G63" s="194" t="s">
        <v>917</v>
      </c>
      <c r="H63" s="194" t="s">
        <v>855</v>
      </c>
      <c r="I63" s="624"/>
      <c r="J63" s="625"/>
      <c r="K63" s="625"/>
      <c r="L63" s="625"/>
      <c r="M63" s="195">
        <v>21.9</v>
      </c>
      <c r="N63" s="197">
        <v>38.025499732653316</v>
      </c>
    </row>
    <row r="64" spans="1:14">
      <c r="A64" s="192">
        <v>63</v>
      </c>
      <c r="B64" s="193">
        <v>5</v>
      </c>
      <c r="C64" s="193" t="s">
        <v>913</v>
      </c>
      <c r="D64" s="194">
        <v>3</v>
      </c>
      <c r="E64" s="624"/>
      <c r="F64" s="624"/>
      <c r="G64" s="194" t="s">
        <v>918</v>
      </c>
      <c r="H64" s="194" t="s">
        <v>855</v>
      </c>
      <c r="I64" s="624"/>
      <c r="J64" s="625"/>
      <c r="K64" s="625"/>
      <c r="L64" s="625"/>
      <c r="M64" s="195">
        <v>21.9</v>
      </c>
      <c r="N64" s="197">
        <v>38.025499732653316</v>
      </c>
    </row>
    <row r="65" spans="1:14">
      <c r="A65" s="192">
        <v>64</v>
      </c>
      <c r="B65" s="193">
        <v>5</v>
      </c>
      <c r="C65" s="193" t="s">
        <v>913</v>
      </c>
      <c r="D65" s="194">
        <v>3</v>
      </c>
      <c r="E65" s="624"/>
      <c r="F65" s="624"/>
      <c r="G65" s="194" t="s">
        <v>919</v>
      </c>
      <c r="H65" s="194" t="s">
        <v>855</v>
      </c>
      <c r="I65" s="624"/>
      <c r="J65" s="625"/>
      <c r="K65" s="625"/>
      <c r="L65" s="625"/>
      <c r="M65" s="195">
        <v>26.56</v>
      </c>
      <c r="N65" s="197">
        <v>46.116770452021555</v>
      </c>
    </row>
    <row r="66" spans="1:14">
      <c r="A66" s="192">
        <v>65</v>
      </c>
      <c r="B66" s="193">
        <v>5</v>
      </c>
      <c r="C66" s="193" t="s">
        <v>913</v>
      </c>
      <c r="D66" s="194">
        <v>3</v>
      </c>
      <c r="E66" s="624">
        <v>306</v>
      </c>
      <c r="F66" s="624" t="s">
        <v>919</v>
      </c>
      <c r="G66" s="194" t="s">
        <v>915</v>
      </c>
      <c r="H66" s="194" t="s">
        <v>923</v>
      </c>
      <c r="I66" s="624" t="s">
        <v>925</v>
      </c>
      <c r="J66" s="625">
        <v>80.790000000000006</v>
      </c>
      <c r="K66" s="625">
        <v>102.01328175484653</v>
      </c>
      <c r="L66" s="625">
        <v>169.10328175484653</v>
      </c>
      <c r="M66" s="195">
        <v>23.72</v>
      </c>
      <c r="N66" s="197">
        <v>41.185609756097563</v>
      </c>
    </row>
    <row r="67" spans="1:14">
      <c r="A67" s="192">
        <v>66</v>
      </c>
      <c r="B67" s="193">
        <v>5</v>
      </c>
      <c r="C67" s="193" t="s">
        <v>913</v>
      </c>
      <c r="D67" s="194">
        <v>3</v>
      </c>
      <c r="E67" s="624"/>
      <c r="F67" s="624"/>
      <c r="G67" s="194" t="s">
        <v>917</v>
      </c>
      <c r="H67" s="194" t="s">
        <v>923</v>
      </c>
      <c r="I67" s="624"/>
      <c r="J67" s="625"/>
      <c r="K67" s="625"/>
      <c r="L67" s="625"/>
      <c r="M67" s="195">
        <v>25.32</v>
      </c>
      <c r="N67" s="197">
        <v>43.96372845802658</v>
      </c>
    </row>
    <row r="68" spans="1:14">
      <c r="A68" s="192">
        <v>67</v>
      </c>
      <c r="B68" s="193">
        <v>5</v>
      </c>
      <c r="C68" s="193" t="s">
        <v>913</v>
      </c>
      <c r="D68" s="194">
        <v>3</v>
      </c>
      <c r="E68" s="624"/>
      <c r="F68" s="624"/>
      <c r="G68" s="194" t="s">
        <v>918</v>
      </c>
      <c r="H68" s="194" t="s">
        <v>923</v>
      </c>
      <c r="I68" s="624"/>
      <c r="J68" s="625"/>
      <c r="K68" s="625"/>
      <c r="L68" s="625"/>
      <c r="M68" s="195">
        <v>25.32</v>
      </c>
      <c r="N68" s="197">
        <v>43.96372845802658</v>
      </c>
    </row>
    <row r="69" spans="1:14">
      <c r="A69" s="192">
        <v>68</v>
      </c>
      <c r="B69" s="193">
        <v>5</v>
      </c>
      <c r="C69" s="193" t="s">
        <v>913</v>
      </c>
      <c r="D69" s="194">
        <v>3</v>
      </c>
      <c r="E69" s="624"/>
      <c r="F69" s="624"/>
      <c r="G69" s="194" t="s">
        <v>919</v>
      </c>
      <c r="H69" s="194" t="s">
        <v>923</v>
      </c>
      <c r="I69" s="624"/>
      <c r="J69" s="625"/>
      <c r="K69" s="625"/>
      <c r="L69" s="625"/>
      <c r="M69" s="195">
        <v>23.72</v>
      </c>
      <c r="N69" s="197">
        <v>41.185609756097563</v>
      </c>
    </row>
    <row r="70" spans="1:14">
      <c r="A70" s="192">
        <v>69</v>
      </c>
      <c r="B70" s="193">
        <v>5</v>
      </c>
      <c r="C70" s="193" t="s">
        <v>913</v>
      </c>
      <c r="D70" s="194">
        <v>3</v>
      </c>
      <c r="E70" s="624">
        <v>307</v>
      </c>
      <c r="F70" s="624" t="s">
        <v>917</v>
      </c>
      <c r="G70" s="194" t="s">
        <v>915</v>
      </c>
      <c r="H70" s="194" t="s">
        <v>855</v>
      </c>
      <c r="I70" s="624" t="s">
        <v>916</v>
      </c>
      <c r="J70" s="625">
        <v>114.59</v>
      </c>
      <c r="K70" s="625">
        <v>144.69243664176091</v>
      </c>
      <c r="L70" s="625">
        <v>247.34243664176091</v>
      </c>
      <c r="M70" s="195">
        <v>27</v>
      </c>
      <c r="N70" s="197">
        <v>46.880753095052036</v>
      </c>
    </row>
    <row r="71" spans="1:14">
      <c r="A71" s="192">
        <v>70</v>
      </c>
      <c r="B71" s="193">
        <v>5</v>
      </c>
      <c r="C71" s="193" t="s">
        <v>913</v>
      </c>
      <c r="D71" s="194">
        <v>3</v>
      </c>
      <c r="E71" s="624"/>
      <c r="F71" s="624"/>
      <c r="G71" s="194" t="s">
        <v>917</v>
      </c>
      <c r="H71" s="194" t="s">
        <v>855</v>
      </c>
      <c r="I71" s="624"/>
      <c r="J71" s="625"/>
      <c r="K71" s="625"/>
      <c r="L71" s="625"/>
      <c r="M71" s="195">
        <v>21.98</v>
      </c>
      <c r="N71" s="197">
        <v>38.164405667749769</v>
      </c>
    </row>
    <row r="72" spans="1:14">
      <c r="A72" s="192">
        <v>71</v>
      </c>
      <c r="B72" s="193">
        <v>5</v>
      </c>
      <c r="C72" s="193" t="s">
        <v>913</v>
      </c>
      <c r="D72" s="194">
        <v>3</v>
      </c>
      <c r="E72" s="624"/>
      <c r="F72" s="624"/>
      <c r="G72" s="194" t="s">
        <v>918</v>
      </c>
      <c r="H72" s="194" t="s">
        <v>855</v>
      </c>
      <c r="I72" s="624"/>
      <c r="J72" s="625"/>
      <c r="K72" s="625"/>
      <c r="L72" s="625"/>
      <c r="M72" s="195">
        <v>24.08</v>
      </c>
      <c r="N72" s="197">
        <v>41.810686464031591</v>
      </c>
    </row>
    <row r="73" spans="1:14">
      <c r="A73" s="192">
        <v>72</v>
      </c>
      <c r="B73" s="193">
        <v>5</v>
      </c>
      <c r="C73" s="193" t="s">
        <v>913</v>
      </c>
      <c r="D73" s="194">
        <v>3</v>
      </c>
      <c r="E73" s="624"/>
      <c r="F73" s="624"/>
      <c r="G73" s="194" t="s">
        <v>919</v>
      </c>
      <c r="H73" s="194" t="s">
        <v>855</v>
      </c>
      <c r="I73" s="624"/>
      <c r="J73" s="625"/>
      <c r="K73" s="625"/>
      <c r="L73" s="625"/>
      <c r="M73" s="195">
        <v>24.08</v>
      </c>
      <c r="N73" s="197">
        <v>41.810686464031591</v>
      </c>
    </row>
    <row r="74" spans="1:14">
      <c r="A74" s="192">
        <v>73</v>
      </c>
      <c r="B74" s="193">
        <v>5</v>
      </c>
      <c r="C74" s="193" t="s">
        <v>913</v>
      </c>
      <c r="D74" s="194">
        <v>3</v>
      </c>
      <c r="E74" s="624"/>
      <c r="F74" s="624"/>
      <c r="G74" s="194" t="s">
        <v>920</v>
      </c>
      <c r="H74" s="194" t="s">
        <v>855</v>
      </c>
      <c r="I74" s="624"/>
      <c r="J74" s="625"/>
      <c r="K74" s="625"/>
      <c r="L74" s="625"/>
      <c r="M74" s="195">
        <v>21.98</v>
      </c>
      <c r="N74" s="197">
        <v>38.164405667749769</v>
      </c>
    </row>
    <row r="75" spans="1:14">
      <c r="A75" s="192">
        <v>74</v>
      </c>
      <c r="B75" s="193">
        <v>5</v>
      </c>
      <c r="C75" s="193" t="s">
        <v>913</v>
      </c>
      <c r="D75" s="194">
        <v>3</v>
      </c>
      <c r="E75" s="624"/>
      <c r="F75" s="624"/>
      <c r="G75" s="194" t="s">
        <v>921</v>
      </c>
      <c r="H75" s="194" t="s">
        <v>855</v>
      </c>
      <c r="I75" s="624"/>
      <c r="J75" s="625"/>
      <c r="K75" s="625"/>
      <c r="L75" s="625"/>
      <c r="M75" s="195">
        <v>27</v>
      </c>
      <c r="N75" s="197">
        <v>46.880753095052036</v>
      </c>
    </row>
    <row r="76" spans="1:14">
      <c r="A76" s="192">
        <v>75</v>
      </c>
      <c r="B76" s="193">
        <v>5</v>
      </c>
      <c r="C76" s="193" t="s">
        <v>913</v>
      </c>
      <c r="D76" s="194">
        <v>3</v>
      </c>
      <c r="E76" s="624">
        <v>308</v>
      </c>
      <c r="F76" s="624" t="s">
        <v>918</v>
      </c>
      <c r="G76" s="194" t="s">
        <v>915</v>
      </c>
      <c r="H76" s="194" t="s">
        <v>923</v>
      </c>
      <c r="I76" s="624" t="s">
        <v>916</v>
      </c>
      <c r="J76" s="625">
        <v>114.96599999999999</v>
      </c>
      <c r="K76" s="625">
        <v>145.1596344911147</v>
      </c>
      <c r="L76" s="625">
        <v>249.57963449111469</v>
      </c>
      <c r="M76" s="195">
        <v>25.62</v>
      </c>
      <c r="N76" s="197">
        <v>44.48462571463827</v>
      </c>
    </row>
    <row r="77" spans="1:14">
      <c r="A77" s="192">
        <v>76</v>
      </c>
      <c r="B77" s="193">
        <v>5</v>
      </c>
      <c r="C77" s="193" t="s">
        <v>913</v>
      </c>
      <c r="D77" s="194">
        <v>3</v>
      </c>
      <c r="E77" s="624"/>
      <c r="F77" s="624"/>
      <c r="G77" s="194" t="s">
        <v>917</v>
      </c>
      <c r="H77" s="194" t="s">
        <v>923</v>
      </c>
      <c r="I77" s="624"/>
      <c r="J77" s="625"/>
      <c r="K77" s="625"/>
      <c r="L77" s="625"/>
      <c r="M77" s="195">
        <v>23.49</v>
      </c>
      <c r="N77" s="197">
        <v>40.786255192695265</v>
      </c>
    </row>
    <row r="78" spans="1:14">
      <c r="A78" s="192">
        <v>77</v>
      </c>
      <c r="B78" s="193">
        <v>5</v>
      </c>
      <c r="C78" s="193" t="s">
        <v>913</v>
      </c>
      <c r="D78" s="194">
        <v>3</v>
      </c>
      <c r="E78" s="624"/>
      <c r="F78" s="624"/>
      <c r="G78" s="194" t="s">
        <v>918</v>
      </c>
      <c r="H78" s="194" t="s">
        <v>923</v>
      </c>
      <c r="I78" s="624"/>
      <c r="J78" s="625"/>
      <c r="K78" s="625"/>
      <c r="L78" s="625"/>
      <c r="M78" s="195">
        <v>23.46</v>
      </c>
      <c r="N78" s="197">
        <v>40.734165467034103</v>
      </c>
    </row>
    <row r="79" spans="1:14">
      <c r="A79" s="192">
        <v>78</v>
      </c>
      <c r="B79" s="193">
        <v>5</v>
      </c>
      <c r="C79" s="193" t="s">
        <v>913</v>
      </c>
      <c r="D79" s="194">
        <v>3</v>
      </c>
      <c r="E79" s="624"/>
      <c r="F79" s="624"/>
      <c r="G79" s="194" t="s">
        <v>919</v>
      </c>
      <c r="H79" s="194" t="s">
        <v>923</v>
      </c>
      <c r="I79" s="624"/>
      <c r="J79" s="625"/>
      <c r="K79" s="625"/>
      <c r="L79" s="625"/>
      <c r="M79" s="195">
        <v>23.46</v>
      </c>
      <c r="N79" s="197">
        <v>40.734165467034103</v>
      </c>
    </row>
    <row r="80" spans="1:14">
      <c r="A80" s="192">
        <v>79</v>
      </c>
      <c r="B80" s="193">
        <v>5</v>
      </c>
      <c r="C80" s="193" t="s">
        <v>913</v>
      </c>
      <c r="D80" s="194">
        <v>3</v>
      </c>
      <c r="E80" s="624"/>
      <c r="F80" s="624"/>
      <c r="G80" s="194" t="s">
        <v>920</v>
      </c>
      <c r="H80" s="194" t="s">
        <v>923</v>
      </c>
      <c r="I80" s="624"/>
      <c r="J80" s="625"/>
      <c r="K80" s="625"/>
      <c r="L80" s="625"/>
      <c r="M80" s="195">
        <v>23.49</v>
      </c>
      <c r="N80" s="197">
        <v>40.786255192695265</v>
      </c>
    </row>
    <row r="81" spans="1:14" ht="18" thickBot="1">
      <c r="A81" s="192">
        <v>80</v>
      </c>
      <c r="B81" s="193">
        <v>5</v>
      </c>
      <c r="C81" s="193" t="s">
        <v>913</v>
      </c>
      <c r="D81" s="194">
        <v>3</v>
      </c>
      <c r="E81" s="624"/>
      <c r="F81" s="624"/>
      <c r="G81" s="194" t="s">
        <v>921</v>
      </c>
      <c r="H81" s="194" t="s">
        <v>923</v>
      </c>
      <c r="I81" s="624"/>
      <c r="J81" s="625"/>
      <c r="K81" s="625"/>
      <c r="L81" s="625"/>
      <c r="M81" s="199">
        <v>25.62</v>
      </c>
      <c r="N81" s="200">
        <v>44.48462571463827</v>
      </c>
    </row>
    <row r="82" spans="1:14">
      <c r="A82" s="192">
        <v>81</v>
      </c>
      <c r="B82" s="193">
        <v>5</v>
      </c>
      <c r="C82" s="193" t="s">
        <v>913</v>
      </c>
      <c r="D82" s="194">
        <v>4</v>
      </c>
      <c r="E82" s="624">
        <v>401</v>
      </c>
      <c r="F82" s="624" t="s">
        <v>914</v>
      </c>
      <c r="G82" s="194" t="s">
        <v>915</v>
      </c>
      <c r="H82" s="194" t="s">
        <v>855</v>
      </c>
      <c r="I82" s="624" t="s">
        <v>916</v>
      </c>
      <c r="J82" s="625">
        <v>114.59</v>
      </c>
      <c r="K82" s="625">
        <v>144.715576787157</v>
      </c>
      <c r="L82" s="625">
        <v>247.36557678715701</v>
      </c>
      <c r="M82" s="195">
        <v>24.08</v>
      </c>
      <c r="N82" s="196">
        <v>41.810686464031591</v>
      </c>
    </row>
    <row r="83" spans="1:14">
      <c r="A83" s="192">
        <v>82</v>
      </c>
      <c r="B83" s="193">
        <v>5</v>
      </c>
      <c r="C83" s="193" t="s">
        <v>913</v>
      </c>
      <c r="D83" s="194">
        <v>4</v>
      </c>
      <c r="E83" s="624"/>
      <c r="F83" s="624"/>
      <c r="G83" s="194" t="s">
        <v>917</v>
      </c>
      <c r="H83" s="194" t="s">
        <v>855</v>
      </c>
      <c r="I83" s="624"/>
      <c r="J83" s="625"/>
      <c r="K83" s="625"/>
      <c r="L83" s="625"/>
      <c r="M83" s="195">
        <v>21.98</v>
      </c>
      <c r="N83" s="197">
        <v>38.164405667749769</v>
      </c>
    </row>
    <row r="84" spans="1:14">
      <c r="A84" s="192">
        <v>83</v>
      </c>
      <c r="B84" s="193">
        <v>5</v>
      </c>
      <c r="C84" s="193" t="s">
        <v>913</v>
      </c>
      <c r="D84" s="194">
        <v>4</v>
      </c>
      <c r="E84" s="624"/>
      <c r="F84" s="624"/>
      <c r="G84" s="194" t="s">
        <v>918</v>
      </c>
      <c r="H84" s="194" t="s">
        <v>855</v>
      </c>
      <c r="I84" s="624"/>
      <c r="J84" s="625"/>
      <c r="K84" s="625"/>
      <c r="L84" s="625"/>
      <c r="M84" s="195">
        <v>27</v>
      </c>
      <c r="N84" s="197">
        <v>46.880753095052036</v>
      </c>
    </row>
    <row r="85" spans="1:14">
      <c r="A85" s="192">
        <v>84</v>
      </c>
      <c r="B85" s="193">
        <v>5</v>
      </c>
      <c r="C85" s="193" t="s">
        <v>913</v>
      </c>
      <c r="D85" s="194">
        <v>4</v>
      </c>
      <c r="E85" s="624"/>
      <c r="F85" s="624"/>
      <c r="G85" s="194" t="s">
        <v>919</v>
      </c>
      <c r="H85" s="194" t="s">
        <v>855</v>
      </c>
      <c r="I85" s="624"/>
      <c r="J85" s="625"/>
      <c r="K85" s="625"/>
      <c r="L85" s="625"/>
      <c r="M85" s="195">
        <v>27</v>
      </c>
      <c r="N85" s="197">
        <v>46.880753095052036</v>
      </c>
    </row>
    <row r="86" spans="1:14">
      <c r="A86" s="192">
        <v>85</v>
      </c>
      <c r="B86" s="193">
        <v>5</v>
      </c>
      <c r="C86" s="193" t="s">
        <v>913</v>
      </c>
      <c r="D86" s="194">
        <v>4</v>
      </c>
      <c r="E86" s="624"/>
      <c r="F86" s="624"/>
      <c r="G86" s="194" t="s">
        <v>920</v>
      </c>
      <c r="H86" s="194" t="s">
        <v>855</v>
      </c>
      <c r="I86" s="624"/>
      <c r="J86" s="625"/>
      <c r="K86" s="625"/>
      <c r="L86" s="625"/>
      <c r="M86" s="195">
        <v>21.98</v>
      </c>
      <c r="N86" s="197">
        <v>38.164405667749769</v>
      </c>
    </row>
    <row r="87" spans="1:14">
      <c r="A87" s="192">
        <v>86</v>
      </c>
      <c r="B87" s="193">
        <v>5</v>
      </c>
      <c r="C87" s="193" t="s">
        <v>913</v>
      </c>
      <c r="D87" s="194">
        <v>4</v>
      </c>
      <c r="E87" s="624"/>
      <c r="F87" s="624"/>
      <c r="G87" s="194" t="s">
        <v>921</v>
      </c>
      <c r="H87" s="194" t="s">
        <v>855</v>
      </c>
      <c r="I87" s="624"/>
      <c r="J87" s="625"/>
      <c r="K87" s="625"/>
      <c r="L87" s="625"/>
      <c r="M87" s="195">
        <v>24.08</v>
      </c>
      <c r="N87" s="197">
        <v>41.810686464031591</v>
      </c>
    </row>
    <row r="88" spans="1:14">
      <c r="A88" s="192">
        <v>87</v>
      </c>
      <c r="B88" s="193">
        <v>5</v>
      </c>
      <c r="C88" s="193" t="s">
        <v>913</v>
      </c>
      <c r="D88" s="194">
        <v>4</v>
      </c>
      <c r="E88" s="624">
        <v>402</v>
      </c>
      <c r="F88" s="624" t="s">
        <v>922</v>
      </c>
      <c r="G88" s="194" t="s">
        <v>915</v>
      </c>
      <c r="H88" s="194" t="s">
        <v>923</v>
      </c>
      <c r="I88" s="624" t="s">
        <v>916</v>
      </c>
      <c r="J88" s="625">
        <v>114.96</v>
      </c>
      <c r="K88" s="625">
        <v>145.182849353796</v>
      </c>
      <c r="L88" s="625">
        <v>249.60284935379599</v>
      </c>
      <c r="M88" s="195">
        <v>23.46</v>
      </c>
      <c r="N88" s="197">
        <v>40.734165467034103</v>
      </c>
    </row>
    <row r="89" spans="1:14">
      <c r="A89" s="192">
        <v>88</v>
      </c>
      <c r="B89" s="193">
        <v>5</v>
      </c>
      <c r="C89" s="193" t="s">
        <v>913</v>
      </c>
      <c r="D89" s="194">
        <v>4</v>
      </c>
      <c r="E89" s="624"/>
      <c r="F89" s="624"/>
      <c r="G89" s="194" t="s">
        <v>917</v>
      </c>
      <c r="H89" s="194" t="s">
        <v>923</v>
      </c>
      <c r="I89" s="624"/>
      <c r="J89" s="625"/>
      <c r="K89" s="625"/>
      <c r="L89" s="625"/>
      <c r="M89" s="195">
        <v>23.49</v>
      </c>
      <c r="N89" s="197">
        <v>40.786255192695265</v>
      </c>
    </row>
    <row r="90" spans="1:14">
      <c r="A90" s="192">
        <v>89</v>
      </c>
      <c r="B90" s="193">
        <v>5</v>
      </c>
      <c r="C90" s="193" t="s">
        <v>913</v>
      </c>
      <c r="D90" s="194">
        <v>4</v>
      </c>
      <c r="E90" s="624"/>
      <c r="F90" s="624"/>
      <c r="G90" s="194" t="s">
        <v>918</v>
      </c>
      <c r="H90" s="194" t="s">
        <v>923</v>
      </c>
      <c r="I90" s="624"/>
      <c r="J90" s="625"/>
      <c r="K90" s="625"/>
      <c r="L90" s="625"/>
      <c r="M90" s="195">
        <v>25.62</v>
      </c>
      <c r="N90" s="197">
        <v>44.48462571463827</v>
      </c>
    </row>
    <row r="91" spans="1:14">
      <c r="A91" s="192">
        <v>90</v>
      </c>
      <c r="B91" s="193">
        <v>5</v>
      </c>
      <c r="C91" s="193" t="s">
        <v>913</v>
      </c>
      <c r="D91" s="194">
        <v>4</v>
      </c>
      <c r="E91" s="624"/>
      <c r="F91" s="624"/>
      <c r="G91" s="194" t="s">
        <v>919</v>
      </c>
      <c r="H91" s="194" t="s">
        <v>923</v>
      </c>
      <c r="I91" s="624"/>
      <c r="J91" s="625"/>
      <c r="K91" s="625"/>
      <c r="L91" s="625"/>
      <c r="M91" s="195">
        <v>25.62</v>
      </c>
      <c r="N91" s="197">
        <v>44.48462571463827</v>
      </c>
    </row>
    <row r="92" spans="1:14">
      <c r="A92" s="192">
        <v>91</v>
      </c>
      <c r="B92" s="193">
        <v>5</v>
      </c>
      <c r="C92" s="193" t="s">
        <v>913</v>
      </c>
      <c r="D92" s="194">
        <v>4</v>
      </c>
      <c r="E92" s="624"/>
      <c r="F92" s="624"/>
      <c r="G92" s="194" t="s">
        <v>920</v>
      </c>
      <c r="H92" s="194" t="s">
        <v>923</v>
      </c>
      <c r="I92" s="624"/>
      <c r="J92" s="625"/>
      <c r="K92" s="625"/>
      <c r="L92" s="625"/>
      <c r="M92" s="195">
        <v>23.49</v>
      </c>
      <c r="N92" s="197">
        <v>40.786255192695265</v>
      </c>
    </row>
    <row r="93" spans="1:14">
      <c r="A93" s="192">
        <v>92</v>
      </c>
      <c r="B93" s="193">
        <v>5</v>
      </c>
      <c r="C93" s="193" t="s">
        <v>913</v>
      </c>
      <c r="D93" s="194">
        <v>4</v>
      </c>
      <c r="E93" s="624"/>
      <c r="F93" s="624"/>
      <c r="G93" s="194" t="s">
        <v>921</v>
      </c>
      <c r="H93" s="194" t="s">
        <v>923</v>
      </c>
      <c r="I93" s="624"/>
      <c r="J93" s="625"/>
      <c r="K93" s="625"/>
      <c r="L93" s="625"/>
      <c r="M93" s="195">
        <v>23.46</v>
      </c>
      <c r="N93" s="197">
        <v>40.734165467034103</v>
      </c>
    </row>
    <row r="94" spans="1:14">
      <c r="A94" s="192">
        <v>93</v>
      </c>
      <c r="B94" s="193">
        <v>5</v>
      </c>
      <c r="C94" s="193" t="s">
        <v>913</v>
      </c>
      <c r="D94" s="194">
        <v>4</v>
      </c>
      <c r="E94" s="624">
        <v>403</v>
      </c>
      <c r="F94" s="624" t="s">
        <v>924</v>
      </c>
      <c r="G94" s="194" t="s">
        <v>915</v>
      </c>
      <c r="H94" s="194" t="s">
        <v>855</v>
      </c>
      <c r="I94" s="624" t="s">
        <v>925</v>
      </c>
      <c r="J94" s="625">
        <v>85.82</v>
      </c>
      <c r="K94" s="625">
        <v>108.36383881230115</v>
      </c>
      <c r="L94" s="625">
        <v>178.34383881230116</v>
      </c>
      <c r="M94" s="195">
        <v>21.9</v>
      </c>
      <c r="N94" s="198">
        <v>38.025499732653316</v>
      </c>
    </row>
    <row r="95" spans="1:14">
      <c r="A95" s="192">
        <v>94</v>
      </c>
      <c r="B95" s="193">
        <v>5</v>
      </c>
      <c r="C95" s="193" t="s">
        <v>913</v>
      </c>
      <c r="D95" s="194">
        <v>4</v>
      </c>
      <c r="E95" s="624"/>
      <c r="F95" s="624"/>
      <c r="G95" s="194" t="s">
        <v>917</v>
      </c>
      <c r="H95" s="194" t="s">
        <v>855</v>
      </c>
      <c r="I95" s="624"/>
      <c r="J95" s="625"/>
      <c r="K95" s="625"/>
      <c r="L95" s="625"/>
      <c r="M95" s="195">
        <v>26.56</v>
      </c>
      <c r="N95" s="198">
        <v>46.116770452021555</v>
      </c>
    </row>
    <row r="96" spans="1:14">
      <c r="A96" s="192">
        <v>95</v>
      </c>
      <c r="B96" s="193">
        <v>5</v>
      </c>
      <c r="C96" s="193" t="s">
        <v>913</v>
      </c>
      <c r="D96" s="194">
        <v>4</v>
      </c>
      <c r="E96" s="624"/>
      <c r="F96" s="624"/>
      <c r="G96" s="194" t="s">
        <v>918</v>
      </c>
      <c r="H96" s="194" t="s">
        <v>855</v>
      </c>
      <c r="I96" s="624"/>
      <c r="J96" s="625"/>
      <c r="K96" s="625"/>
      <c r="L96" s="625"/>
      <c r="M96" s="195">
        <v>26.56</v>
      </c>
      <c r="N96" s="197">
        <v>46.116770452021555</v>
      </c>
    </row>
    <row r="97" spans="1:14">
      <c r="A97" s="192">
        <v>96</v>
      </c>
      <c r="B97" s="193">
        <v>5</v>
      </c>
      <c r="C97" s="193" t="s">
        <v>913</v>
      </c>
      <c r="D97" s="194">
        <v>4</v>
      </c>
      <c r="E97" s="624"/>
      <c r="F97" s="624"/>
      <c r="G97" s="194" t="s">
        <v>919</v>
      </c>
      <c r="H97" s="194" t="s">
        <v>855</v>
      </c>
      <c r="I97" s="624"/>
      <c r="J97" s="625"/>
      <c r="K97" s="625"/>
      <c r="L97" s="625"/>
      <c r="M97" s="195">
        <v>21.9</v>
      </c>
      <c r="N97" s="197">
        <v>38.025499732653316</v>
      </c>
    </row>
    <row r="98" spans="1:14">
      <c r="A98" s="192">
        <v>97</v>
      </c>
      <c r="B98" s="193">
        <v>5</v>
      </c>
      <c r="C98" s="193" t="s">
        <v>913</v>
      </c>
      <c r="D98" s="194">
        <v>4</v>
      </c>
      <c r="E98" s="624">
        <v>404</v>
      </c>
      <c r="F98" s="624" t="s">
        <v>926</v>
      </c>
      <c r="G98" s="194" t="s">
        <v>915</v>
      </c>
      <c r="H98" s="194" t="s">
        <v>923</v>
      </c>
      <c r="I98" s="624" t="s">
        <v>925</v>
      </c>
      <c r="J98" s="625">
        <v>80.790000000000006</v>
      </c>
      <c r="K98" s="625">
        <v>102.01252083017725</v>
      </c>
      <c r="L98" s="625">
        <v>169.10252083017724</v>
      </c>
      <c r="M98" s="195">
        <v>25.32</v>
      </c>
      <c r="N98" s="197">
        <v>43.96372845802658</v>
      </c>
    </row>
    <row r="99" spans="1:14">
      <c r="A99" s="192">
        <v>98</v>
      </c>
      <c r="B99" s="193">
        <v>5</v>
      </c>
      <c r="C99" s="193" t="s">
        <v>913</v>
      </c>
      <c r="D99" s="194">
        <v>4</v>
      </c>
      <c r="E99" s="624"/>
      <c r="F99" s="624"/>
      <c r="G99" s="194" t="s">
        <v>917</v>
      </c>
      <c r="H99" s="194" t="s">
        <v>923</v>
      </c>
      <c r="I99" s="624"/>
      <c r="J99" s="625"/>
      <c r="K99" s="625"/>
      <c r="L99" s="625"/>
      <c r="M99" s="195">
        <v>23.72</v>
      </c>
      <c r="N99" s="197">
        <v>41.185609756097563</v>
      </c>
    </row>
    <row r="100" spans="1:14">
      <c r="A100" s="192">
        <v>99</v>
      </c>
      <c r="B100" s="193">
        <v>5</v>
      </c>
      <c r="C100" s="193" t="s">
        <v>913</v>
      </c>
      <c r="D100" s="194">
        <v>4</v>
      </c>
      <c r="E100" s="624"/>
      <c r="F100" s="624"/>
      <c r="G100" s="194" t="s">
        <v>918</v>
      </c>
      <c r="H100" s="194" t="s">
        <v>923</v>
      </c>
      <c r="I100" s="624"/>
      <c r="J100" s="625"/>
      <c r="K100" s="625"/>
      <c r="L100" s="625"/>
      <c r="M100" s="195">
        <v>23.72</v>
      </c>
      <c r="N100" s="197">
        <v>41.185609756097563</v>
      </c>
    </row>
    <row r="101" spans="1:14">
      <c r="A101" s="192">
        <v>100</v>
      </c>
      <c r="B101" s="193">
        <v>5</v>
      </c>
      <c r="C101" s="193" t="s">
        <v>913</v>
      </c>
      <c r="D101" s="194">
        <v>4</v>
      </c>
      <c r="E101" s="624"/>
      <c r="F101" s="624"/>
      <c r="G101" s="194" t="s">
        <v>919</v>
      </c>
      <c r="H101" s="194" t="s">
        <v>923</v>
      </c>
      <c r="I101" s="624"/>
      <c r="J101" s="625"/>
      <c r="K101" s="625"/>
      <c r="L101" s="625"/>
      <c r="M101" s="195">
        <v>25.32</v>
      </c>
      <c r="N101" s="197">
        <v>43.96372845802658</v>
      </c>
    </row>
    <row r="102" spans="1:14">
      <c r="A102" s="192">
        <v>101</v>
      </c>
      <c r="B102" s="193">
        <v>5</v>
      </c>
      <c r="C102" s="193" t="s">
        <v>913</v>
      </c>
      <c r="D102" s="194">
        <v>4</v>
      </c>
      <c r="E102" s="624">
        <v>405</v>
      </c>
      <c r="F102" s="624" t="s">
        <v>915</v>
      </c>
      <c r="G102" s="194" t="s">
        <v>915</v>
      </c>
      <c r="H102" s="194" t="s">
        <v>855</v>
      </c>
      <c r="I102" s="624" t="s">
        <v>925</v>
      </c>
      <c r="J102" s="625">
        <v>85.82</v>
      </c>
      <c r="K102" s="625">
        <v>108.36464711227785</v>
      </c>
      <c r="L102" s="625">
        <v>178.34464711227787</v>
      </c>
      <c r="M102" s="195">
        <v>26.56</v>
      </c>
      <c r="N102" s="197">
        <v>46.116770452021555</v>
      </c>
    </row>
    <row r="103" spans="1:14">
      <c r="A103" s="192">
        <v>102</v>
      </c>
      <c r="B103" s="193">
        <v>5</v>
      </c>
      <c r="C103" s="193" t="s">
        <v>913</v>
      </c>
      <c r="D103" s="194">
        <v>4</v>
      </c>
      <c r="E103" s="624"/>
      <c r="F103" s="624"/>
      <c r="G103" s="194" t="s">
        <v>917</v>
      </c>
      <c r="H103" s="194" t="s">
        <v>855</v>
      </c>
      <c r="I103" s="624"/>
      <c r="J103" s="625"/>
      <c r="K103" s="625"/>
      <c r="L103" s="625"/>
      <c r="M103" s="195">
        <v>21.9</v>
      </c>
      <c r="N103" s="197">
        <v>38.025499732653316</v>
      </c>
    </row>
    <row r="104" spans="1:14">
      <c r="A104" s="192">
        <v>103</v>
      </c>
      <c r="B104" s="193">
        <v>5</v>
      </c>
      <c r="C104" s="193" t="s">
        <v>913</v>
      </c>
      <c r="D104" s="194">
        <v>4</v>
      </c>
      <c r="E104" s="624"/>
      <c r="F104" s="624"/>
      <c r="G104" s="194" t="s">
        <v>918</v>
      </c>
      <c r="H104" s="194" t="s">
        <v>855</v>
      </c>
      <c r="I104" s="624"/>
      <c r="J104" s="625"/>
      <c r="K104" s="625"/>
      <c r="L104" s="625"/>
      <c r="M104" s="195">
        <v>21.9</v>
      </c>
      <c r="N104" s="197">
        <v>38.025499732653316</v>
      </c>
    </row>
    <row r="105" spans="1:14">
      <c r="A105" s="192">
        <v>104</v>
      </c>
      <c r="B105" s="193">
        <v>5</v>
      </c>
      <c r="C105" s="193" t="s">
        <v>913</v>
      </c>
      <c r="D105" s="194">
        <v>4</v>
      </c>
      <c r="E105" s="624"/>
      <c r="F105" s="624"/>
      <c r="G105" s="194" t="s">
        <v>919</v>
      </c>
      <c r="H105" s="194" t="s">
        <v>855</v>
      </c>
      <c r="I105" s="624"/>
      <c r="J105" s="625"/>
      <c r="K105" s="625"/>
      <c r="L105" s="625"/>
      <c r="M105" s="195">
        <v>26.56</v>
      </c>
      <c r="N105" s="197">
        <v>46.116770452021555</v>
      </c>
    </row>
    <row r="106" spans="1:14">
      <c r="A106" s="192">
        <v>105</v>
      </c>
      <c r="B106" s="193">
        <v>5</v>
      </c>
      <c r="C106" s="193" t="s">
        <v>913</v>
      </c>
      <c r="D106" s="194">
        <v>4</v>
      </c>
      <c r="E106" s="624">
        <v>406</v>
      </c>
      <c r="F106" s="624" t="s">
        <v>919</v>
      </c>
      <c r="G106" s="194" t="s">
        <v>915</v>
      </c>
      <c r="H106" s="194" t="s">
        <v>923</v>
      </c>
      <c r="I106" s="624" t="s">
        <v>925</v>
      </c>
      <c r="J106" s="625">
        <v>80.790000000000006</v>
      </c>
      <c r="K106" s="625">
        <v>102.01328175484653</v>
      </c>
      <c r="L106" s="625">
        <v>169.10328175484653</v>
      </c>
      <c r="M106" s="195">
        <v>23.72</v>
      </c>
      <c r="N106" s="197">
        <v>41.185609756097563</v>
      </c>
    </row>
    <row r="107" spans="1:14">
      <c r="A107" s="192">
        <v>106</v>
      </c>
      <c r="B107" s="193">
        <v>5</v>
      </c>
      <c r="C107" s="193" t="s">
        <v>913</v>
      </c>
      <c r="D107" s="194">
        <v>4</v>
      </c>
      <c r="E107" s="624"/>
      <c r="F107" s="624"/>
      <c r="G107" s="194" t="s">
        <v>917</v>
      </c>
      <c r="H107" s="194" t="s">
        <v>923</v>
      </c>
      <c r="I107" s="624"/>
      <c r="J107" s="625"/>
      <c r="K107" s="625"/>
      <c r="L107" s="625"/>
      <c r="M107" s="195">
        <v>25.32</v>
      </c>
      <c r="N107" s="197">
        <v>43.96372845802658</v>
      </c>
    </row>
    <row r="108" spans="1:14">
      <c r="A108" s="192">
        <v>107</v>
      </c>
      <c r="B108" s="193">
        <v>5</v>
      </c>
      <c r="C108" s="193" t="s">
        <v>913</v>
      </c>
      <c r="D108" s="194">
        <v>4</v>
      </c>
      <c r="E108" s="624"/>
      <c r="F108" s="624"/>
      <c r="G108" s="194" t="s">
        <v>918</v>
      </c>
      <c r="H108" s="194" t="s">
        <v>923</v>
      </c>
      <c r="I108" s="624"/>
      <c r="J108" s="625"/>
      <c r="K108" s="625"/>
      <c r="L108" s="625"/>
      <c r="M108" s="195">
        <v>25.32</v>
      </c>
      <c r="N108" s="197">
        <v>43.96372845802658</v>
      </c>
    </row>
    <row r="109" spans="1:14">
      <c r="A109" s="192">
        <v>108</v>
      </c>
      <c r="B109" s="193">
        <v>5</v>
      </c>
      <c r="C109" s="193" t="s">
        <v>913</v>
      </c>
      <c r="D109" s="194">
        <v>4</v>
      </c>
      <c r="E109" s="624"/>
      <c r="F109" s="624"/>
      <c r="G109" s="194" t="s">
        <v>919</v>
      </c>
      <c r="H109" s="194" t="s">
        <v>923</v>
      </c>
      <c r="I109" s="624"/>
      <c r="J109" s="625"/>
      <c r="K109" s="625"/>
      <c r="L109" s="625"/>
      <c r="M109" s="195">
        <v>23.72</v>
      </c>
      <c r="N109" s="197">
        <v>41.185609756097563</v>
      </c>
    </row>
    <row r="110" spans="1:14">
      <c r="A110" s="192">
        <v>109</v>
      </c>
      <c r="B110" s="193">
        <v>5</v>
      </c>
      <c r="C110" s="193" t="s">
        <v>913</v>
      </c>
      <c r="D110" s="194">
        <v>4</v>
      </c>
      <c r="E110" s="624">
        <v>407</v>
      </c>
      <c r="F110" s="624" t="s">
        <v>917</v>
      </c>
      <c r="G110" s="194" t="s">
        <v>915</v>
      </c>
      <c r="H110" s="194" t="s">
        <v>855</v>
      </c>
      <c r="I110" s="624" t="s">
        <v>916</v>
      </c>
      <c r="J110" s="625">
        <v>114.59</v>
      </c>
      <c r="K110" s="625">
        <v>144.69243664176091</v>
      </c>
      <c r="L110" s="625">
        <v>247.34243664176091</v>
      </c>
      <c r="M110" s="195">
        <v>27</v>
      </c>
      <c r="N110" s="197">
        <v>46.880753095052036</v>
      </c>
    </row>
    <row r="111" spans="1:14">
      <c r="A111" s="192">
        <v>110</v>
      </c>
      <c r="B111" s="193">
        <v>5</v>
      </c>
      <c r="C111" s="193" t="s">
        <v>913</v>
      </c>
      <c r="D111" s="194">
        <v>4</v>
      </c>
      <c r="E111" s="624"/>
      <c r="F111" s="624"/>
      <c r="G111" s="194" t="s">
        <v>917</v>
      </c>
      <c r="H111" s="194" t="s">
        <v>855</v>
      </c>
      <c r="I111" s="624"/>
      <c r="J111" s="625"/>
      <c r="K111" s="625"/>
      <c r="L111" s="625"/>
      <c r="M111" s="195">
        <v>21.98</v>
      </c>
      <c r="N111" s="197">
        <v>38.164405667749769</v>
      </c>
    </row>
    <row r="112" spans="1:14">
      <c r="A112" s="192">
        <v>111</v>
      </c>
      <c r="B112" s="193">
        <v>5</v>
      </c>
      <c r="C112" s="193" t="s">
        <v>913</v>
      </c>
      <c r="D112" s="194">
        <v>4</v>
      </c>
      <c r="E112" s="624"/>
      <c r="F112" s="624"/>
      <c r="G112" s="194" t="s">
        <v>918</v>
      </c>
      <c r="H112" s="194" t="s">
        <v>855</v>
      </c>
      <c r="I112" s="624"/>
      <c r="J112" s="625"/>
      <c r="K112" s="625"/>
      <c r="L112" s="625"/>
      <c r="M112" s="195">
        <v>24.08</v>
      </c>
      <c r="N112" s="197">
        <v>41.810686464031591</v>
      </c>
    </row>
    <row r="113" spans="1:14">
      <c r="A113" s="192">
        <v>112</v>
      </c>
      <c r="B113" s="193">
        <v>5</v>
      </c>
      <c r="C113" s="193" t="s">
        <v>913</v>
      </c>
      <c r="D113" s="194">
        <v>4</v>
      </c>
      <c r="E113" s="624"/>
      <c r="F113" s="624"/>
      <c r="G113" s="194" t="s">
        <v>919</v>
      </c>
      <c r="H113" s="194" t="s">
        <v>855</v>
      </c>
      <c r="I113" s="624"/>
      <c r="J113" s="625"/>
      <c r="K113" s="625"/>
      <c r="L113" s="625"/>
      <c r="M113" s="195">
        <v>24.08</v>
      </c>
      <c r="N113" s="197">
        <v>41.810686464031591</v>
      </c>
    </row>
    <row r="114" spans="1:14">
      <c r="A114" s="192">
        <v>113</v>
      </c>
      <c r="B114" s="193">
        <v>5</v>
      </c>
      <c r="C114" s="193" t="s">
        <v>913</v>
      </c>
      <c r="D114" s="194">
        <v>4</v>
      </c>
      <c r="E114" s="624"/>
      <c r="F114" s="624"/>
      <c r="G114" s="194" t="s">
        <v>920</v>
      </c>
      <c r="H114" s="194" t="s">
        <v>855</v>
      </c>
      <c r="I114" s="624"/>
      <c r="J114" s="625"/>
      <c r="K114" s="625"/>
      <c r="L114" s="625"/>
      <c r="M114" s="195">
        <v>21.98</v>
      </c>
      <c r="N114" s="197">
        <v>38.164405667749769</v>
      </c>
    </row>
    <row r="115" spans="1:14">
      <c r="A115" s="192">
        <v>114</v>
      </c>
      <c r="B115" s="193">
        <v>5</v>
      </c>
      <c r="C115" s="193" t="s">
        <v>913</v>
      </c>
      <c r="D115" s="194">
        <v>4</v>
      </c>
      <c r="E115" s="624"/>
      <c r="F115" s="624"/>
      <c r="G115" s="194" t="s">
        <v>921</v>
      </c>
      <c r="H115" s="194" t="s">
        <v>855</v>
      </c>
      <c r="I115" s="624"/>
      <c r="J115" s="625"/>
      <c r="K115" s="625"/>
      <c r="L115" s="625"/>
      <c r="M115" s="195">
        <v>27</v>
      </c>
      <c r="N115" s="197">
        <v>46.880753095052036</v>
      </c>
    </row>
    <row r="116" spans="1:14">
      <c r="A116" s="192">
        <v>115</v>
      </c>
      <c r="B116" s="193">
        <v>5</v>
      </c>
      <c r="C116" s="193" t="s">
        <v>913</v>
      </c>
      <c r="D116" s="194">
        <v>4</v>
      </c>
      <c r="E116" s="624">
        <v>408</v>
      </c>
      <c r="F116" s="624" t="s">
        <v>918</v>
      </c>
      <c r="G116" s="194" t="s">
        <v>915</v>
      </c>
      <c r="H116" s="194" t="s">
        <v>923</v>
      </c>
      <c r="I116" s="624" t="s">
        <v>916</v>
      </c>
      <c r="J116" s="625">
        <v>114.96599999999999</v>
      </c>
      <c r="K116" s="625">
        <v>145.1596344911147</v>
      </c>
      <c r="L116" s="625">
        <v>249.57963449111469</v>
      </c>
      <c r="M116" s="195">
        <v>25.62</v>
      </c>
      <c r="N116" s="197">
        <v>44.48462571463827</v>
      </c>
    </row>
    <row r="117" spans="1:14">
      <c r="A117" s="192">
        <v>116</v>
      </c>
      <c r="B117" s="193">
        <v>5</v>
      </c>
      <c r="C117" s="193" t="s">
        <v>913</v>
      </c>
      <c r="D117" s="194">
        <v>4</v>
      </c>
      <c r="E117" s="624"/>
      <c r="F117" s="624"/>
      <c r="G117" s="194" t="s">
        <v>917</v>
      </c>
      <c r="H117" s="194" t="s">
        <v>923</v>
      </c>
      <c r="I117" s="624"/>
      <c r="J117" s="625"/>
      <c r="K117" s="625"/>
      <c r="L117" s="625"/>
      <c r="M117" s="195">
        <v>23.49</v>
      </c>
      <c r="N117" s="197">
        <v>40.786255192695265</v>
      </c>
    </row>
    <row r="118" spans="1:14">
      <c r="A118" s="192">
        <v>117</v>
      </c>
      <c r="B118" s="193">
        <v>5</v>
      </c>
      <c r="C118" s="193" t="s">
        <v>913</v>
      </c>
      <c r="D118" s="194">
        <v>4</v>
      </c>
      <c r="E118" s="624"/>
      <c r="F118" s="624"/>
      <c r="G118" s="194" t="s">
        <v>918</v>
      </c>
      <c r="H118" s="194" t="s">
        <v>923</v>
      </c>
      <c r="I118" s="624"/>
      <c r="J118" s="625"/>
      <c r="K118" s="625"/>
      <c r="L118" s="625"/>
      <c r="M118" s="195">
        <v>23.46</v>
      </c>
      <c r="N118" s="197">
        <v>40.734165467034103</v>
      </c>
    </row>
    <row r="119" spans="1:14">
      <c r="A119" s="192">
        <v>118</v>
      </c>
      <c r="B119" s="193">
        <v>5</v>
      </c>
      <c r="C119" s="193" t="s">
        <v>913</v>
      </c>
      <c r="D119" s="194">
        <v>4</v>
      </c>
      <c r="E119" s="624"/>
      <c r="F119" s="624"/>
      <c r="G119" s="194" t="s">
        <v>919</v>
      </c>
      <c r="H119" s="194" t="s">
        <v>923</v>
      </c>
      <c r="I119" s="624"/>
      <c r="J119" s="625"/>
      <c r="K119" s="625"/>
      <c r="L119" s="625"/>
      <c r="M119" s="195">
        <v>23.46</v>
      </c>
      <c r="N119" s="197">
        <v>40.734165467034103</v>
      </c>
    </row>
    <row r="120" spans="1:14">
      <c r="A120" s="192">
        <v>119</v>
      </c>
      <c r="B120" s="193">
        <v>5</v>
      </c>
      <c r="C120" s="193" t="s">
        <v>913</v>
      </c>
      <c r="D120" s="194">
        <v>4</v>
      </c>
      <c r="E120" s="624"/>
      <c r="F120" s="624"/>
      <c r="G120" s="194" t="s">
        <v>920</v>
      </c>
      <c r="H120" s="194" t="s">
        <v>923</v>
      </c>
      <c r="I120" s="624"/>
      <c r="J120" s="625"/>
      <c r="K120" s="625"/>
      <c r="L120" s="625"/>
      <c r="M120" s="195">
        <v>23.49</v>
      </c>
      <c r="N120" s="197">
        <v>40.786255192695265</v>
      </c>
    </row>
    <row r="121" spans="1:14" ht="18" thickBot="1">
      <c r="A121" s="192">
        <v>120</v>
      </c>
      <c r="B121" s="193">
        <v>5</v>
      </c>
      <c r="C121" s="193" t="s">
        <v>913</v>
      </c>
      <c r="D121" s="194">
        <v>4</v>
      </c>
      <c r="E121" s="624"/>
      <c r="F121" s="624"/>
      <c r="G121" s="194" t="s">
        <v>921</v>
      </c>
      <c r="H121" s="194" t="s">
        <v>923</v>
      </c>
      <c r="I121" s="624"/>
      <c r="J121" s="625"/>
      <c r="K121" s="625"/>
      <c r="L121" s="625"/>
      <c r="M121" s="199">
        <v>25.62</v>
      </c>
      <c r="N121" s="200">
        <v>44.48462571463827</v>
      </c>
    </row>
    <row r="122" spans="1:14">
      <c r="A122" s="192">
        <v>121</v>
      </c>
      <c r="B122" s="193">
        <v>5</v>
      </c>
      <c r="C122" s="193" t="s">
        <v>913</v>
      </c>
      <c r="D122" s="194">
        <v>5</v>
      </c>
      <c r="E122" s="624">
        <v>501</v>
      </c>
      <c r="F122" s="624" t="s">
        <v>914</v>
      </c>
      <c r="G122" s="194" t="s">
        <v>915</v>
      </c>
      <c r="H122" s="194" t="s">
        <v>855</v>
      </c>
      <c r="I122" s="624" t="s">
        <v>916</v>
      </c>
      <c r="J122" s="625">
        <v>114.59</v>
      </c>
      <c r="K122" s="625">
        <v>144.715576787157</v>
      </c>
      <c r="L122" s="625">
        <v>247.36557678715701</v>
      </c>
      <c r="M122" s="195">
        <v>24.08</v>
      </c>
      <c r="N122" s="196">
        <v>41.810686464031591</v>
      </c>
    </row>
    <row r="123" spans="1:14">
      <c r="A123" s="192">
        <v>122</v>
      </c>
      <c r="B123" s="193">
        <v>5</v>
      </c>
      <c r="C123" s="193" t="s">
        <v>913</v>
      </c>
      <c r="D123" s="194">
        <v>5</v>
      </c>
      <c r="E123" s="624"/>
      <c r="F123" s="624"/>
      <c r="G123" s="194" t="s">
        <v>917</v>
      </c>
      <c r="H123" s="194" t="s">
        <v>855</v>
      </c>
      <c r="I123" s="624"/>
      <c r="J123" s="625"/>
      <c r="K123" s="625"/>
      <c r="L123" s="625"/>
      <c r="M123" s="195">
        <v>21.98</v>
      </c>
      <c r="N123" s="197">
        <v>38.164405667749769</v>
      </c>
    </row>
    <row r="124" spans="1:14">
      <c r="A124" s="192">
        <v>123</v>
      </c>
      <c r="B124" s="193">
        <v>5</v>
      </c>
      <c r="C124" s="193" t="s">
        <v>913</v>
      </c>
      <c r="D124" s="194">
        <v>5</v>
      </c>
      <c r="E124" s="624"/>
      <c r="F124" s="624"/>
      <c r="G124" s="194" t="s">
        <v>918</v>
      </c>
      <c r="H124" s="194" t="s">
        <v>855</v>
      </c>
      <c r="I124" s="624"/>
      <c r="J124" s="625"/>
      <c r="K124" s="625"/>
      <c r="L124" s="625"/>
      <c r="M124" s="195">
        <v>27</v>
      </c>
      <c r="N124" s="197">
        <v>46.880753095052036</v>
      </c>
    </row>
    <row r="125" spans="1:14">
      <c r="A125" s="192">
        <v>124</v>
      </c>
      <c r="B125" s="193">
        <v>5</v>
      </c>
      <c r="C125" s="193" t="s">
        <v>913</v>
      </c>
      <c r="D125" s="194">
        <v>5</v>
      </c>
      <c r="E125" s="624"/>
      <c r="F125" s="624"/>
      <c r="G125" s="194" t="s">
        <v>919</v>
      </c>
      <c r="H125" s="194" t="s">
        <v>855</v>
      </c>
      <c r="I125" s="624"/>
      <c r="J125" s="625"/>
      <c r="K125" s="625"/>
      <c r="L125" s="625"/>
      <c r="M125" s="195">
        <v>27</v>
      </c>
      <c r="N125" s="197">
        <v>46.880753095052036</v>
      </c>
    </row>
    <row r="126" spans="1:14">
      <c r="A126" s="192">
        <v>125</v>
      </c>
      <c r="B126" s="193">
        <v>5</v>
      </c>
      <c r="C126" s="193" t="s">
        <v>913</v>
      </c>
      <c r="D126" s="194">
        <v>5</v>
      </c>
      <c r="E126" s="624"/>
      <c r="F126" s="624"/>
      <c r="G126" s="194" t="s">
        <v>920</v>
      </c>
      <c r="H126" s="194" t="s">
        <v>855</v>
      </c>
      <c r="I126" s="624"/>
      <c r="J126" s="625"/>
      <c r="K126" s="625"/>
      <c r="L126" s="625"/>
      <c r="M126" s="195">
        <v>21.98</v>
      </c>
      <c r="N126" s="197">
        <v>38.164405667749769</v>
      </c>
    </row>
    <row r="127" spans="1:14">
      <c r="A127" s="192">
        <v>126</v>
      </c>
      <c r="B127" s="193">
        <v>5</v>
      </c>
      <c r="C127" s="193" t="s">
        <v>913</v>
      </c>
      <c r="D127" s="194">
        <v>5</v>
      </c>
      <c r="E127" s="624"/>
      <c r="F127" s="624"/>
      <c r="G127" s="194" t="s">
        <v>921</v>
      </c>
      <c r="H127" s="194" t="s">
        <v>855</v>
      </c>
      <c r="I127" s="624"/>
      <c r="J127" s="625"/>
      <c r="K127" s="625"/>
      <c r="L127" s="625"/>
      <c r="M127" s="195">
        <v>24.08</v>
      </c>
      <c r="N127" s="197">
        <v>41.810686464031591</v>
      </c>
    </row>
    <row r="128" spans="1:14">
      <c r="A128" s="192">
        <v>127</v>
      </c>
      <c r="B128" s="193">
        <v>5</v>
      </c>
      <c r="C128" s="193" t="s">
        <v>913</v>
      </c>
      <c r="D128" s="194">
        <v>5</v>
      </c>
      <c r="E128" s="624">
        <v>502</v>
      </c>
      <c r="F128" s="624" t="s">
        <v>922</v>
      </c>
      <c r="G128" s="194" t="s">
        <v>915</v>
      </c>
      <c r="H128" s="194" t="s">
        <v>923</v>
      </c>
      <c r="I128" s="624" t="s">
        <v>916</v>
      </c>
      <c r="J128" s="625">
        <v>114.96</v>
      </c>
      <c r="K128" s="625">
        <v>145.182849353796</v>
      </c>
      <c r="L128" s="625">
        <v>249.60284935379599</v>
      </c>
      <c r="M128" s="195">
        <v>23.46</v>
      </c>
      <c r="N128" s="197">
        <v>40.734165467034103</v>
      </c>
    </row>
    <row r="129" spans="1:14">
      <c r="A129" s="192">
        <v>128</v>
      </c>
      <c r="B129" s="193">
        <v>5</v>
      </c>
      <c r="C129" s="193" t="s">
        <v>913</v>
      </c>
      <c r="D129" s="194">
        <v>5</v>
      </c>
      <c r="E129" s="624"/>
      <c r="F129" s="624"/>
      <c r="G129" s="194" t="s">
        <v>917</v>
      </c>
      <c r="H129" s="194" t="s">
        <v>923</v>
      </c>
      <c r="I129" s="624"/>
      <c r="J129" s="625"/>
      <c r="K129" s="625"/>
      <c r="L129" s="625"/>
      <c r="M129" s="195">
        <v>23.49</v>
      </c>
      <c r="N129" s="197">
        <v>40.786255192695265</v>
      </c>
    </row>
    <row r="130" spans="1:14">
      <c r="A130" s="192">
        <v>129</v>
      </c>
      <c r="B130" s="193">
        <v>5</v>
      </c>
      <c r="C130" s="193" t="s">
        <v>913</v>
      </c>
      <c r="D130" s="194">
        <v>5</v>
      </c>
      <c r="E130" s="624"/>
      <c r="F130" s="624"/>
      <c r="G130" s="194" t="s">
        <v>918</v>
      </c>
      <c r="H130" s="194" t="s">
        <v>923</v>
      </c>
      <c r="I130" s="624"/>
      <c r="J130" s="625"/>
      <c r="K130" s="625"/>
      <c r="L130" s="625"/>
      <c r="M130" s="195">
        <v>25.62</v>
      </c>
      <c r="N130" s="197">
        <v>44.48462571463827</v>
      </c>
    </row>
    <row r="131" spans="1:14">
      <c r="A131" s="192">
        <v>130</v>
      </c>
      <c r="B131" s="193">
        <v>5</v>
      </c>
      <c r="C131" s="193" t="s">
        <v>913</v>
      </c>
      <c r="D131" s="194">
        <v>5</v>
      </c>
      <c r="E131" s="624"/>
      <c r="F131" s="624"/>
      <c r="G131" s="194" t="s">
        <v>919</v>
      </c>
      <c r="H131" s="194" t="s">
        <v>923</v>
      </c>
      <c r="I131" s="624"/>
      <c r="J131" s="625"/>
      <c r="K131" s="625"/>
      <c r="L131" s="625"/>
      <c r="M131" s="195">
        <v>25.62</v>
      </c>
      <c r="N131" s="197">
        <v>44.48462571463827</v>
      </c>
    </row>
    <row r="132" spans="1:14">
      <c r="A132" s="192">
        <v>131</v>
      </c>
      <c r="B132" s="193">
        <v>5</v>
      </c>
      <c r="C132" s="193" t="s">
        <v>913</v>
      </c>
      <c r="D132" s="194">
        <v>5</v>
      </c>
      <c r="E132" s="624"/>
      <c r="F132" s="624"/>
      <c r="G132" s="194" t="s">
        <v>920</v>
      </c>
      <c r="H132" s="194" t="s">
        <v>923</v>
      </c>
      <c r="I132" s="624"/>
      <c r="J132" s="625"/>
      <c r="K132" s="625"/>
      <c r="L132" s="625"/>
      <c r="M132" s="195">
        <v>23.49</v>
      </c>
      <c r="N132" s="197">
        <v>40.786255192695265</v>
      </c>
    </row>
    <row r="133" spans="1:14">
      <c r="A133" s="192">
        <v>132</v>
      </c>
      <c r="B133" s="193">
        <v>5</v>
      </c>
      <c r="C133" s="193" t="s">
        <v>913</v>
      </c>
      <c r="D133" s="194">
        <v>5</v>
      </c>
      <c r="E133" s="624"/>
      <c r="F133" s="624"/>
      <c r="G133" s="194" t="s">
        <v>921</v>
      </c>
      <c r="H133" s="194" t="s">
        <v>923</v>
      </c>
      <c r="I133" s="624"/>
      <c r="J133" s="625"/>
      <c r="K133" s="625"/>
      <c r="L133" s="625"/>
      <c r="M133" s="195">
        <v>23.46</v>
      </c>
      <c r="N133" s="197">
        <v>40.734165467034103</v>
      </c>
    </row>
    <row r="134" spans="1:14">
      <c r="A134" s="192">
        <v>133</v>
      </c>
      <c r="B134" s="193">
        <v>5</v>
      </c>
      <c r="C134" s="193" t="s">
        <v>913</v>
      </c>
      <c r="D134" s="194">
        <v>5</v>
      </c>
      <c r="E134" s="624">
        <v>503</v>
      </c>
      <c r="F134" s="624" t="s">
        <v>924</v>
      </c>
      <c r="G134" s="194" t="s">
        <v>915</v>
      </c>
      <c r="H134" s="194" t="s">
        <v>855</v>
      </c>
      <c r="I134" s="624" t="s">
        <v>925</v>
      </c>
      <c r="J134" s="625">
        <v>85.82</v>
      </c>
      <c r="K134" s="625">
        <v>108.36383881230115</v>
      </c>
      <c r="L134" s="625">
        <v>178.34383881230116</v>
      </c>
      <c r="M134" s="195">
        <v>21.9</v>
      </c>
      <c r="N134" s="198">
        <v>38.025499732653316</v>
      </c>
    </row>
    <row r="135" spans="1:14">
      <c r="A135" s="192">
        <v>134</v>
      </c>
      <c r="B135" s="193">
        <v>5</v>
      </c>
      <c r="C135" s="193" t="s">
        <v>913</v>
      </c>
      <c r="D135" s="194">
        <v>5</v>
      </c>
      <c r="E135" s="624"/>
      <c r="F135" s="624"/>
      <c r="G135" s="194" t="s">
        <v>917</v>
      </c>
      <c r="H135" s="194" t="s">
        <v>855</v>
      </c>
      <c r="I135" s="624"/>
      <c r="J135" s="625"/>
      <c r="K135" s="625"/>
      <c r="L135" s="625"/>
      <c r="M135" s="195">
        <v>26.56</v>
      </c>
      <c r="N135" s="198">
        <v>46.116770452021555</v>
      </c>
    </row>
    <row r="136" spans="1:14">
      <c r="A136" s="192">
        <v>135</v>
      </c>
      <c r="B136" s="193">
        <v>5</v>
      </c>
      <c r="C136" s="193" t="s">
        <v>913</v>
      </c>
      <c r="D136" s="194">
        <v>5</v>
      </c>
      <c r="E136" s="624"/>
      <c r="F136" s="624"/>
      <c r="G136" s="194" t="s">
        <v>918</v>
      </c>
      <c r="H136" s="194" t="s">
        <v>855</v>
      </c>
      <c r="I136" s="624"/>
      <c r="J136" s="625"/>
      <c r="K136" s="625"/>
      <c r="L136" s="625"/>
      <c r="M136" s="195">
        <v>26.56</v>
      </c>
      <c r="N136" s="197">
        <v>46.116770452021555</v>
      </c>
    </row>
    <row r="137" spans="1:14">
      <c r="A137" s="192">
        <v>136</v>
      </c>
      <c r="B137" s="193">
        <v>5</v>
      </c>
      <c r="C137" s="193" t="s">
        <v>913</v>
      </c>
      <c r="D137" s="194">
        <v>5</v>
      </c>
      <c r="E137" s="624"/>
      <c r="F137" s="624"/>
      <c r="G137" s="194" t="s">
        <v>919</v>
      </c>
      <c r="H137" s="194" t="s">
        <v>855</v>
      </c>
      <c r="I137" s="624"/>
      <c r="J137" s="625"/>
      <c r="K137" s="625"/>
      <c r="L137" s="625"/>
      <c r="M137" s="195">
        <v>21.9</v>
      </c>
      <c r="N137" s="197">
        <v>38.025499732653316</v>
      </c>
    </row>
    <row r="138" spans="1:14">
      <c r="A138" s="192">
        <v>137</v>
      </c>
      <c r="B138" s="193">
        <v>5</v>
      </c>
      <c r="C138" s="193" t="s">
        <v>913</v>
      </c>
      <c r="D138" s="194">
        <v>5</v>
      </c>
      <c r="E138" s="624">
        <v>504</v>
      </c>
      <c r="F138" s="624" t="s">
        <v>926</v>
      </c>
      <c r="G138" s="194" t="s">
        <v>915</v>
      </c>
      <c r="H138" s="194" t="s">
        <v>923</v>
      </c>
      <c r="I138" s="624" t="s">
        <v>925</v>
      </c>
      <c r="J138" s="625">
        <v>80.790000000000006</v>
      </c>
      <c r="K138" s="625">
        <v>102.01252083017725</v>
      </c>
      <c r="L138" s="625">
        <v>169.10252083017724</v>
      </c>
      <c r="M138" s="195">
        <v>25.32</v>
      </c>
      <c r="N138" s="197">
        <v>43.96372845802658</v>
      </c>
    </row>
    <row r="139" spans="1:14">
      <c r="A139" s="192">
        <v>138</v>
      </c>
      <c r="B139" s="193">
        <v>5</v>
      </c>
      <c r="C139" s="193" t="s">
        <v>913</v>
      </c>
      <c r="D139" s="194">
        <v>5</v>
      </c>
      <c r="E139" s="624"/>
      <c r="F139" s="624"/>
      <c r="G139" s="194" t="s">
        <v>917</v>
      </c>
      <c r="H139" s="194" t="s">
        <v>923</v>
      </c>
      <c r="I139" s="624"/>
      <c r="J139" s="625"/>
      <c r="K139" s="625"/>
      <c r="L139" s="625"/>
      <c r="M139" s="195">
        <v>23.72</v>
      </c>
      <c r="N139" s="197">
        <v>41.185609756097563</v>
      </c>
    </row>
    <row r="140" spans="1:14">
      <c r="A140" s="192">
        <v>139</v>
      </c>
      <c r="B140" s="193">
        <v>5</v>
      </c>
      <c r="C140" s="193" t="s">
        <v>913</v>
      </c>
      <c r="D140" s="194">
        <v>5</v>
      </c>
      <c r="E140" s="624"/>
      <c r="F140" s="624"/>
      <c r="G140" s="194" t="s">
        <v>918</v>
      </c>
      <c r="H140" s="194" t="s">
        <v>923</v>
      </c>
      <c r="I140" s="624"/>
      <c r="J140" s="625"/>
      <c r="K140" s="625"/>
      <c r="L140" s="625"/>
      <c r="M140" s="195">
        <v>23.72</v>
      </c>
      <c r="N140" s="197">
        <v>41.185609756097563</v>
      </c>
    </row>
    <row r="141" spans="1:14">
      <c r="A141" s="192">
        <v>140</v>
      </c>
      <c r="B141" s="193">
        <v>5</v>
      </c>
      <c r="C141" s="193" t="s">
        <v>913</v>
      </c>
      <c r="D141" s="194">
        <v>5</v>
      </c>
      <c r="E141" s="624"/>
      <c r="F141" s="624"/>
      <c r="G141" s="194" t="s">
        <v>919</v>
      </c>
      <c r="H141" s="194" t="s">
        <v>923</v>
      </c>
      <c r="I141" s="624"/>
      <c r="J141" s="625"/>
      <c r="K141" s="625"/>
      <c r="L141" s="625"/>
      <c r="M141" s="195">
        <v>25.32</v>
      </c>
      <c r="N141" s="197">
        <v>43.96372845802658</v>
      </c>
    </row>
    <row r="142" spans="1:14">
      <c r="A142" s="192">
        <v>141</v>
      </c>
      <c r="B142" s="193">
        <v>5</v>
      </c>
      <c r="C142" s="193" t="s">
        <v>913</v>
      </c>
      <c r="D142" s="194">
        <v>5</v>
      </c>
      <c r="E142" s="624">
        <v>505</v>
      </c>
      <c r="F142" s="624" t="s">
        <v>915</v>
      </c>
      <c r="G142" s="194" t="s">
        <v>915</v>
      </c>
      <c r="H142" s="194" t="s">
        <v>855</v>
      </c>
      <c r="I142" s="624" t="s">
        <v>925</v>
      </c>
      <c r="J142" s="625">
        <v>85.82</v>
      </c>
      <c r="K142" s="625">
        <v>108.36464711227785</v>
      </c>
      <c r="L142" s="625">
        <v>178.34464711227787</v>
      </c>
      <c r="M142" s="195">
        <v>26.56</v>
      </c>
      <c r="N142" s="197">
        <v>46.116770452021555</v>
      </c>
    </row>
    <row r="143" spans="1:14">
      <c r="A143" s="192">
        <v>142</v>
      </c>
      <c r="B143" s="193">
        <v>5</v>
      </c>
      <c r="C143" s="193" t="s">
        <v>913</v>
      </c>
      <c r="D143" s="194">
        <v>5</v>
      </c>
      <c r="E143" s="624"/>
      <c r="F143" s="624"/>
      <c r="G143" s="194" t="s">
        <v>917</v>
      </c>
      <c r="H143" s="194" t="s">
        <v>855</v>
      </c>
      <c r="I143" s="624"/>
      <c r="J143" s="625"/>
      <c r="K143" s="625"/>
      <c r="L143" s="625"/>
      <c r="M143" s="195">
        <v>21.9</v>
      </c>
      <c r="N143" s="197">
        <v>38.025499732653316</v>
      </c>
    </row>
    <row r="144" spans="1:14">
      <c r="A144" s="192">
        <v>143</v>
      </c>
      <c r="B144" s="193">
        <v>5</v>
      </c>
      <c r="C144" s="193" t="s">
        <v>913</v>
      </c>
      <c r="D144" s="194">
        <v>5</v>
      </c>
      <c r="E144" s="624"/>
      <c r="F144" s="624"/>
      <c r="G144" s="194" t="s">
        <v>918</v>
      </c>
      <c r="H144" s="194" t="s">
        <v>855</v>
      </c>
      <c r="I144" s="624"/>
      <c r="J144" s="625"/>
      <c r="K144" s="625"/>
      <c r="L144" s="625"/>
      <c r="M144" s="195">
        <v>21.9</v>
      </c>
      <c r="N144" s="197">
        <v>38.025499732653316</v>
      </c>
    </row>
    <row r="145" spans="1:14">
      <c r="A145" s="192">
        <v>144</v>
      </c>
      <c r="B145" s="193">
        <v>5</v>
      </c>
      <c r="C145" s="193" t="s">
        <v>913</v>
      </c>
      <c r="D145" s="194">
        <v>5</v>
      </c>
      <c r="E145" s="624"/>
      <c r="F145" s="624"/>
      <c r="G145" s="194" t="s">
        <v>919</v>
      </c>
      <c r="H145" s="194" t="s">
        <v>855</v>
      </c>
      <c r="I145" s="624"/>
      <c r="J145" s="625"/>
      <c r="K145" s="625"/>
      <c r="L145" s="625"/>
      <c r="M145" s="195">
        <v>26.56</v>
      </c>
      <c r="N145" s="197">
        <v>46.116770452021555</v>
      </c>
    </row>
    <row r="146" spans="1:14">
      <c r="A146" s="192">
        <v>145</v>
      </c>
      <c r="B146" s="193">
        <v>5</v>
      </c>
      <c r="C146" s="193" t="s">
        <v>913</v>
      </c>
      <c r="D146" s="194">
        <v>5</v>
      </c>
      <c r="E146" s="624">
        <v>506</v>
      </c>
      <c r="F146" s="624" t="s">
        <v>919</v>
      </c>
      <c r="G146" s="194" t="s">
        <v>915</v>
      </c>
      <c r="H146" s="194" t="s">
        <v>923</v>
      </c>
      <c r="I146" s="624" t="s">
        <v>925</v>
      </c>
      <c r="J146" s="625">
        <v>80.790000000000006</v>
      </c>
      <c r="K146" s="625">
        <v>102.01328175484653</v>
      </c>
      <c r="L146" s="625">
        <v>169.10328175484653</v>
      </c>
      <c r="M146" s="195">
        <v>23.72</v>
      </c>
      <c r="N146" s="197">
        <v>41.185609756097563</v>
      </c>
    </row>
    <row r="147" spans="1:14">
      <c r="A147" s="192">
        <v>146</v>
      </c>
      <c r="B147" s="193">
        <v>5</v>
      </c>
      <c r="C147" s="193" t="s">
        <v>913</v>
      </c>
      <c r="D147" s="194">
        <v>5</v>
      </c>
      <c r="E147" s="624"/>
      <c r="F147" s="624"/>
      <c r="G147" s="194" t="s">
        <v>917</v>
      </c>
      <c r="H147" s="194" t="s">
        <v>923</v>
      </c>
      <c r="I147" s="624"/>
      <c r="J147" s="625"/>
      <c r="K147" s="625"/>
      <c r="L147" s="625"/>
      <c r="M147" s="195">
        <v>25.32</v>
      </c>
      <c r="N147" s="197">
        <v>43.96372845802658</v>
      </c>
    </row>
    <row r="148" spans="1:14">
      <c r="A148" s="192">
        <v>147</v>
      </c>
      <c r="B148" s="193">
        <v>5</v>
      </c>
      <c r="C148" s="193" t="s">
        <v>913</v>
      </c>
      <c r="D148" s="194">
        <v>5</v>
      </c>
      <c r="E148" s="624"/>
      <c r="F148" s="624"/>
      <c r="G148" s="194" t="s">
        <v>918</v>
      </c>
      <c r="H148" s="194" t="s">
        <v>923</v>
      </c>
      <c r="I148" s="624"/>
      <c r="J148" s="625"/>
      <c r="K148" s="625"/>
      <c r="L148" s="625"/>
      <c r="M148" s="195">
        <v>25.32</v>
      </c>
      <c r="N148" s="197">
        <v>43.96372845802658</v>
      </c>
    </row>
    <row r="149" spans="1:14">
      <c r="A149" s="192">
        <v>148</v>
      </c>
      <c r="B149" s="193">
        <v>5</v>
      </c>
      <c r="C149" s="193" t="s">
        <v>913</v>
      </c>
      <c r="D149" s="194">
        <v>5</v>
      </c>
      <c r="E149" s="624"/>
      <c r="F149" s="624"/>
      <c r="G149" s="194" t="s">
        <v>919</v>
      </c>
      <c r="H149" s="194" t="s">
        <v>923</v>
      </c>
      <c r="I149" s="624"/>
      <c r="J149" s="625"/>
      <c r="K149" s="625"/>
      <c r="L149" s="625"/>
      <c r="M149" s="195">
        <v>23.72</v>
      </c>
      <c r="N149" s="197">
        <v>41.185609756097563</v>
      </c>
    </row>
    <row r="150" spans="1:14">
      <c r="A150" s="192">
        <v>149</v>
      </c>
      <c r="B150" s="193">
        <v>5</v>
      </c>
      <c r="C150" s="193" t="s">
        <v>913</v>
      </c>
      <c r="D150" s="194">
        <v>5</v>
      </c>
      <c r="E150" s="624">
        <v>507</v>
      </c>
      <c r="F150" s="624" t="s">
        <v>917</v>
      </c>
      <c r="G150" s="194" t="s">
        <v>915</v>
      </c>
      <c r="H150" s="194" t="s">
        <v>855</v>
      </c>
      <c r="I150" s="624" t="s">
        <v>916</v>
      </c>
      <c r="J150" s="625">
        <v>114.59</v>
      </c>
      <c r="K150" s="625">
        <v>144.69243664176091</v>
      </c>
      <c r="L150" s="625">
        <v>247.34243664176091</v>
      </c>
      <c r="M150" s="195">
        <v>27</v>
      </c>
      <c r="N150" s="197">
        <v>46.880753095052036</v>
      </c>
    </row>
    <row r="151" spans="1:14">
      <c r="A151" s="192">
        <v>150</v>
      </c>
      <c r="B151" s="193">
        <v>5</v>
      </c>
      <c r="C151" s="193" t="s">
        <v>913</v>
      </c>
      <c r="D151" s="194">
        <v>5</v>
      </c>
      <c r="E151" s="624"/>
      <c r="F151" s="624"/>
      <c r="G151" s="194" t="s">
        <v>917</v>
      </c>
      <c r="H151" s="194" t="s">
        <v>855</v>
      </c>
      <c r="I151" s="624"/>
      <c r="J151" s="625"/>
      <c r="K151" s="625"/>
      <c r="L151" s="625"/>
      <c r="M151" s="195">
        <v>21.98</v>
      </c>
      <c r="N151" s="197">
        <v>38.164405667749769</v>
      </c>
    </row>
    <row r="152" spans="1:14">
      <c r="A152" s="192">
        <v>151</v>
      </c>
      <c r="B152" s="193">
        <v>5</v>
      </c>
      <c r="C152" s="193" t="s">
        <v>913</v>
      </c>
      <c r="D152" s="194">
        <v>5</v>
      </c>
      <c r="E152" s="624"/>
      <c r="F152" s="624"/>
      <c r="G152" s="194" t="s">
        <v>918</v>
      </c>
      <c r="H152" s="194" t="s">
        <v>855</v>
      </c>
      <c r="I152" s="624"/>
      <c r="J152" s="625"/>
      <c r="K152" s="625"/>
      <c r="L152" s="625"/>
      <c r="M152" s="195">
        <v>24.08</v>
      </c>
      <c r="N152" s="197">
        <v>41.810686464031591</v>
      </c>
    </row>
    <row r="153" spans="1:14">
      <c r="A153" s="192">
        <v>152</v>
      </c>
      <c r="B153" s="193">
        <v>5</v>
      </c>
      <c r="C153" s="193" t="s">
        <v>913</v>
      </c>
      <c r="D153" s="194">
        <v>5</v>
      </c>
      <c r="E153" s="624"/>
      <c r="F153" s="624"/>
      <c r="G153" s="194" t="s">
        <v>919</v>
      </c>
      <c r="H153" s="194" t="s">
        <v>855</v>
      </c>
      <c r="I153" s="624"/>
      <c r="J153" s="625"/>
      <c r="K153" s="625"/>
      <c r="L153" s="625"/>
      <c r="M153" s="195">
        <v>24.08</v>
      </c>
      <c r="N153" s="197">
        <v>41.810686464031591</v>
      </c>
    </row>
    <row r="154" spans="1:14">
      <c r="A154" s="192">
        <v>153</v>
      </c>
      <c r="B154" s="193">
        <v>5</v>
      </c>
      <c r="C154" s="193" t="s">
        <v>913</v>
      </c>
      <c r="D154" s="194">
        <v>5</v>
      </c>
      <c r="E154" s="624"/>
      <c r="F154" s="624"/>
      <c r="G154" s="194" t="s">
        <v>920</v>
      </c>
      <c r="H154" s="194" t="s">
        <v>855</v>
      </c>
      <c r="I154" s="624"/>
      <c r="J154" s="625"/>
      <c r="K154" s="625"/>
      <c r="L154" s="625"/>
      <c r="M154" s="195">
        <v>21.98</v>
      </c>
      <c r="N154" s="197">
        <v>38.164405667749769</v>
      </c>
    </row>
    <row r="155" spans="1:14">
      <c r="A155" s="192">
        <v>154</v>
      </c>
      <c r="B155" s="193">
        <v>5</v>
      </c>
      <c r="C155" s="193" t="s">
        <v>913</v>
      </c>
      <c r="D155" s="194">
        <v>5</v>
      </c>
      <c r="E155" s="624"/>
      <c r="F155" s="624"/>
      <c r="G155" s="194" t="s">
        <v>921</v>
      </c>
      <c r="H155" s="194" t="s">
        <v>855</v>
      </c>
      <c r="I155" s="624"/>
      <c r="J155" s="625"/>
      <c r="K155" s="625"/>
      <c r="L155" s="625"/>
      <c r="M155" s="195">
        <v>27</v>
      </c>
      <c r="N155" s="197">
        <v>46.880753095052036</v>
      </c>
    </row>
    <row r="156" spans="1:14">
      <c r="A156" s="192">
        <v>155</v>
      </c>
      <c r="B156" s="193">
        <v>5</v>
      </c>
      <c r="C156" s="193" t="s">
        <v>913</v>
      </c>
      <c r="D156" s="194">
        <v>5</v>
      </c>
      <c r="E156" s="624">
        <v>508</v>
      </c>
      <c r="F156" s="624" t="s">
        <v>918</v>
      </c>
      <c r="G156" s="194" t="s">
        <v>915</v>
      </c>
      <c r="H156" s="194" t="s">
        <v>923</v>
      </c>
      <c r="I156" s="624" t="s">
        <v>916</v>
      </c>
      <c r="J156" s="625">
        <v>114.96599999999999</v>
      </c>
      <c r="K156" s="625">
        <v>145.1596344911147</v>
      </c>
      <c r="L156" s="625">
        <v>249.57963449111469</v>
      </c>
      <c r="M156" s="195">
        <v>25.62</v>
      </c>
      <c r="N156" s="197">
        <v>44.48462571463827</v>
      </c>
    </row>
    <row r="157" spans="1:14">
      <c r="A157" s="192">
        <v>156</v>
      </c>
      <c r="B157" s="193">
        <v>5</v>
      </c>
      <c r="C157" s="193" t="s">
        <v>913</v>
      </c>
      <c r="D157" s="194">
        <v>5</v>
      </c>
      <c r="E157" s="624"/>
      <c r="F157" s="624"/>
      <c r="G157" s="194" t="s">
        <v>917</v>
      </c>
      <c r="H157" s="194" t="s">
        <v>923</v>
      </c>
      <c r="I157" s="624"/>
      <c r="J157" s="625"/>
      <c r="K157" s="625"/>
      <c r="L157" s="625"/>
      <c r="M157" s="195">
        <v>23.49</v>
      </c>
      <c r="N157" s="197">
        <v>40.786255192695265</v>
      </c>
    </row>
    <row r="158" spans="1:14">
      <c r="A158" s="192">
        <v>157</v>
      </c>
      <c r="B158" s="193">
        <v>5</v>
      </c>
      <c r="C158" s="193" t="s">
        <v>913</v>
      </c>
      <c r="D158" s="194">
        <v>5</v>
      </c>
      <c r="E158" s="624"/>
      <c r="F158" s="624"/>
      <c r="G158" s="194" t="s">
        <v>918</v>
      </c>
      <c r="H158" s="194" t="s">
        <v>923</v>
      </c>
      <c r="I158" s="624"/>
      <c r="J158" s="625"/>
      <c r="K158" s="625"/>
      <c r="L158" s="625"/>
      <c r="M158" s="195">
        <v>23.46</v>
      </c>
      <c r="N158" s="197">
        <v>40.734165467034103</v>
      </c>
    </row>
    <row r="159" spans="1:14">
      <c r="A159" s="192">
        <v>158</v>
      </c>
      <c r="B159" s="193">
        <v>5</v>
      </c>
      <c r="C159" s="193" t="s">
        <v>913</v>
      </c>
      <c r="D159" s="194">
        <v>5</v>
      </c>
      <c r="E159" s="624"/>
      <c r="F159" s="624"/>
      <c r="G159" s="194" t="s">
        <v>919</v>
      </c>
      <c r="H159" s="194" t="s">
        <v>923</v>
      </c>
      <c r="I159" s="624"/>
      <c r="J159" s="625"/>
      <c r="K159" s="625"/>
      <c r="L159" s="625"/>
      <c r="M159" s="195">
        <v>23.46</v>
      </c>
      <c r="N159" s="197">
        <v>40.734165467034103</v>
      </c>
    </row>
    <row r="160" spans="1:14">
      <c r="A160" s="192">
        <v>159</v>
      </c>
      <c r="B160" s="193">
        <v>5</v>
      </c>
      <c r="C160" s="193" t="s">
        <v>913</v>
      </c>
      <c r="D160" s="194">
        <v>5</v>
      </c>
      <c r="E160" s="624"/>
      <c r="F160" s="624"/>
      <c r="G160" s="194" t="s">
        <v>920</v>
      </c>
      <c r="H160" s="194" t="s">
        <v>923</v>
      </c>
      <c r="I160" s="624"/>
      <c r="J160" s="625"/>
      <c r="K160" s="625"/>
      <c r="L160" s="625"/>
      <c r="M160" s="195">
        <v>23.49</v>
      </c>
      <c r="N160" s="197">
        <v>40.786255192695265</v>
      </c>
    </row>
    <row r="161" spans="1:14" ht="18" thickBot="1">
      <c r="A161" s="192">
        <v>160</v>
      </c>
      <c r="B161" s="193">
        <v>5</v>
      </c>
      <c r="C161" s="193" t="s">
        <v>913</v>
      </c>
      <c r="D161" s="194">
        <v>5</v>
      </c>
      <c r="E161" s="624"/>
      <c r="F161" s="624"/>
      <c r="G161" s="194" t="s">
        <v>921</v>
      </c>
      <c r="H161" s="194" t="s">
        <v>923</v>
      </c>
      <c r="I161" s="624"/>
      <c r="J161" s="625"/>
      <c r="K161" s="625"/>
      <c r="L161" s="625"/>
      <c r="M161" s="199">
        <v>25.62</v>
      </c>
      <c r="N161" s="200">
        <v>44.48462571463827</v>
      </c>
    </row>
    <row r="162" spans="1:14">
      <c r="A162" s="192">
        <v>161</v>
      </c>
      <c r="B162" s="193">
        <v>5</v>
      </c>
      <c r="C162" s="193" t="s">
        <v>913</v>
      </c>
      <c r="D162" s="194">
        <v>6</v>
      </c>
      <c r="E162" s="624">
        <v>601</v>
      </c>
      <c r="F162" s="624" t="s">
        <v>914</v>
      </c>
      <c r="G162" s="194" t="s">
        <v>915</v>
      </c>
      <c r="H162" s="194" t="s">
        <v>855</v>
      </c>
      <c r="I162" s="624" t="s">
        <v>916</v>
      </c>
      <c r="J162" s="625">
        <v>114.59</v>
      </c>
      <c r="K162" s="625">
        <v>144.715576787157</v>
      </c>
      <c r="L162" s="625">
        <v>247.36557678715701</v>
      </c>
      <c r="M162" s="195">
        <v>24.08</v>
      </c>
      <c r="N162" s="196">
        <v>41.810686464031591</v>
      </c>
    </row>
    <row r="163" spans="1:14">
      <c r="A163" s="192">
        <v>162</v>
      </c>
      <c r="B163" s="193">
        <v>5</v>
      </c>
      <c r="C163" s="193" t="s">
        <v>913</v>
      </c>
      <c r="D163" s="194">
        <v>6</v>
      </c>
      <c r="E163" s="624"/>
      <c r="F163" s="624"/>
      <c r="G163" s="194" t="s">
        <v>917</v>
      </c>
      <c r="H163" s="194" t="s">
        <v>855</v>
      </c>
      <c r="I163" s="624"/>
      <c r="J163" s="625"/>
      <c r="K163" s="625"/>
      <c r="L163" s="625"/>
      <c r="M163" s="195">
        <v>21.98</v>
      </c>
      <c r="N163" s="197">
        <v>38.164405667749769</v>
      </c>
    </row>
    <row r="164" spans="1:14">
      <c r="A164" s="192">
        <v>163</v>
      </c>
      <c r="B164" s="193">
        <v>5</v>
      </c>
      <c r="C164" s="193" t="s">
        <v>913</v>
      </c>
      <c r="D164" s="194">
        <v>6</v>
      </c>
      <c r="E164" s="624"/>
      <c r="F164" s="624"/>
      <c r="G164" s="194" t="s">
        <v>918</v>
      </c>
      <c r="H164" s="194" t="s">
        <v>855</v>
      </c>
      <c r="I164" s="624"/>
      <c r="J164" s="625"/>
      <c r="K164" s="625"/>
      <c r="L164" s="625"/>
      <c r="M164" s="195">
        <v>27</v>
      </c>
      <c r="N164" s="197">
        <v>46.880753095052036</v>
      </c>
    </row>
    <row r="165" spans="1:14">
      <c r="A165" s="192">
        <v>164</v>
      </c>
      <c r="B165" s="193">
        <v>5</v>
      </c>
      <c r="C165" s="193" t="s">
        <v>913</v>
      </c>
      <c r="D165" s="194">
        <v>6</v>
      </c>
      <c r="E165" s="624"/>
      <c r="F165" s="624"/>
      <c r="G165" s="194" t="s">
        <v>919</v>
      </c>
      <c r="H165" s="194" t="s">
        <v>855</v>
      </c>
      <c r="I165" s="624"/>
      <c r="J165" s="625"/>
      <c r="K165" s="625"/>
      <c r="L165" s="625"/>
      <c r="M165" s="195">
        <v>27</v>
      </c>
      <c r="N165" s="197">
        <v>46.880753095052036</v>
      </c>
    </row>
    <row r="166" spans="1:14">
      <c r="A166" s="192">
        <v>165</v>
      </c>
      <c r="B166" s="193">
        <v>5</v>
      </c>
      <c r="C166" s="193" t="s">
        <v>913</v>
      </c>
      <c r="D166" s="194">
        <v>6</v>
      </c>
      <c r="E166" s="624"/>
      <c r="F166" s="624"/>
      <c r="G166" s="194" t="s">
        <v>920</v>
      </c>
      <c r="H166" s="194" t="s">
        <v>855</v>
      </c>
      <c r="I166" s="624"/>
      <c r="J166" s="625"/>
      <c r="K166" s="625"/>
      <c r="L166" s="625"/>
      <c r="M166" s="195">
        <v>21.98</v>
      </c>
      <c r="N166" s="197">
        <v>38.164405667749769</v>
      </c>
    </row>
    <row r="167" spans="1:14">
      <c r="A167" s="192">
        <v>166</v>
      </c>
      <c r="B167" s="193">
        <v>5</v>
      </c>
      <c r="C167" s="193" t="s">
        <v>913</v>
      </c>
      <c r="D167" s="194">
        <v>6</v>
      </c>
      <c r="E167" s="624"/>
      <c r="F167" s="624"/>
      <c r="G167" s="194" t="s">
        <v>921</v>
      </c>
      <c r="H167" s="194" t="s">
        <v>855</v>
      </c>
      <c r="I167" s="624"/>
      <c r="J167" s="625"/>
      <c r="K167" s="625"/>
      <c r="L167" s="625"/>
      <c r="M167" s="195">
        <v>24.08</v>
      </c>
      <c r="N167" s="197">
        <v>41.810686464031591</v>
      </c>
    </row>
    <row r="168" spans="1:14">
      <c r="A168" s="192">
        <v>167</v>
      </c>
      <c r="B168" s="193">
        <v>5</v>
      </c>
      <c r="C168" s="193" t="s">
        <v>913</v>
      </c>
      <c r="D168" s="194">
        <v>6</v>
      </c>
      <c r="E168" s="624">
        <v>602</v>
      </c>
      <c r="F168" s="624" t="s">
        <v>922</v>
      </c>
      <c r="G168" s="194" t="s">
        <v>915</v>
      </c>
      <c r="H168" s="194" t="s">
        <v>923</v>
      </c>
      <c r="I168" s="624" t="s">
        <v>916</v>
      </c>
      <c r="J168" s="625">
        <v>114.96</v>
      </c>
      <c r="K168" s="625">
        <v>145.182849353796</v>
      </c>
      <c r="L168" s="625">
        <v>249.60284935379599</v>
      </c>
      <c r="M168" s="195">
        <v>23.46</v>
      </c>
      <c r="N168" s="197">
        <v>40.734165467034103</v>
      </c>
    </row>
    <row r="169" spans="1:14">
      <c r="A169" s="192">
        <v>168</v>
      </c>
      <c r="B169" s="193">
        <v>5</v>
      </c>
      <c r="C169" s="193" t="s">
        <v>913</v>
      </c>
      <c r="D169" s="194">
        <v>6</v>
      </c>
      <c r="E169" s="624"/>
      <c r="F169" s="624"/>
      <c r="G169" s="194" t="s">
        <v>917</v>
      </c>
      <c r="H169" s="194" t="s">
        <v>923</v>
      </c>
      <c r="I169" s="624"/>
      <c r="J169" s="625"/>
      <c r="K169" s="625"/>
      <c r="L169" s="625"/>
      <c r="M169" s="195">
        <v>23.49</v>
      </c>
      <c r="N169" s="197">
        <v>40.786255192695265</v>
      </c>
    </row>
    <row r="170" spans="1:14">
      <c r="A170" s="192">
        <v>169</v>
      </c>
      <c r="B170" s="193">
        <v>5</v>
      </c>
      <c r="C170" s="193" t="s">
        <v>913</v>
      </c>
      <c r="D170" s="194">
        <v>6</v>
      </c>
      <c r="E170" s="624"/>
      <c r="F170" s="624"/>
      <c r="G170" s="194" t="s">
        <v>918</v>
      </c>
      <c r="H170" s="194" t="s">
        <v>923</v>
      </c>
      <c r="I170" s="624"/>
      <c r="J170" s="625"/>
      <c r="K170" s="625"/>
      <c r="L170" s="625"/>
      <c r="M170" s="195">
        <v>25.62</v>
      </c>
      <c r="N170" s="197">
        <v>44.48462571463827</v>
      </c>
    </row>
    <row r="171" spans="1:14">
      <c r="A171" s="192">
        <v>170</v>
      </c>
      <c r="B171" s="193">
        <v>5</v>
      </c>
      <c r="C171" s="193" t="s">
        <v>913</v>
      </c>
      <c r="D171" s="194">
        <v>6</v>
      </c>
      <c r="E171" s="624"/>
      <c r="F171" s="624"/>
      <c r="G171" s="194" t="s">
        <v>919</v>
      </c>
      <c r="H171" s="194" t="s">
        <v>923</v>
      </c>
      <c r="I171" s="624"/>
      <c r="J171" s="625"/>
      <c r="K171" s="625"/>
      <c r="L171" s="625"/>
      <c r="M171" s="195">
        <v>25.62</v>
      </c>
      <c r="N171" s="197">
        <v>44.48462571463827</v>
      </c>
    </row>
    <row r="172" spans="1:14">
      <c r="A172" s="192">
        <v>171</v>
      </c>
      <c r="B172" s="193">
        <v>5</v>
      </c>
      <c r="C172" s="193" t="s">
        <v>913</v>
      </c>
      <c r="D172" s="194">
        <v>6</v>
      </c>
      <c r="E172" s="624"/>
      <c r="F172" s="624"/>
      <c r="G172" s="194" t="s">
        <v>920</v>
      </c>
      <c r="H172" s="194" t="s">
        <v>923</v>
      </c>
      <c r="I172" s="624"/>
      <c r="J172" s="625"/>
      <c r="K172" s="625"/>
      <c r="L172" s="625"/>
      <c r="M172" s="195">
        <v>23.49</v>
      </c>
      <c r="N172" s="197">
        <v>40.786255192695265</v>
      </c>
    </row>
    <row r="173" spans="1:14">
      <c r="A173" s="192">
        <v>172</v>
      </c>
      <c r="B173" s="193">
        <v>5</v>
      </c>
      <c r="C173" s="193" t="s">
        <v>913</v>
      </c>
      <c r="D173" s="194">
        <v>6</v>
      </c>
      <c r="E173" s="624"/>
      <c r="F173" s="624"/>
      <c r="G173" s="194" t="s">
        <v>921</v>
      </c>
      <c r="H173" s="194" t="s">
        <v>923</v>
      </c>
      <c r="I173" s="624"/>
      <c r="J173" s="625"/>
      <c r="K173" s="625"/>
      <c r="L173" s="625"/>
      <c r="M173" s="195">
        <v>23.46</v>
      </c>
      <c r="N173" s="197">
        <v>40.734165467034103</v>
      </c>
    </row>
    <row r="174" spans="1:14">
      <c r="A174" s="192">
        <v>173</v>
      </c>
      <c r="B174" s="193">
        <v>5</v>
      </c>
      <c r="C174" s="193" t="s">
        <v>913</v>
      </c>
      <c r="D174" s="194">
        <v>6</v>
      </c>
      <c r="E174" s="624">
        <v>603</v>
      </c>
      <c r="F174" s="624" t="s">
        <v>924</v>
      </c>
      <c r="G174" s="194" t="s">
        <v>915</v>
      </c>
      <c r="H174" s="194" t="s">
        <v>855</v>
      </c>
      <c r="I174" s="624" t="s">
        <v>925</v>
      </c>
      <c r="J174" s="625">
        <v>85.82</v>
      </c>
      <c r="K174" s="625">
        <v>108.36383881230115</v>
      </c>
      <c r="L174" s="625">
        <v>178.34383881230116</v>
      </c>
      <c r="M174" s="195">
        <v>21.9</v>
      </c>
      <c r="N174" s="198">
        <v>38.025499732653316</v>
      </c>
    </row>
    <row r="175" spans="1:14">
      <c r="A175" s="192">
        <v>174</v>
      </c>
      <c r="B175" s="193">
        <v>5</v>
      </c>
      <c r="C175" s="193" t="s">
        <v>913</v>
      </c>
      <c r="D175" s="194">
        <v>6</v>
      </c>
      <c r="E175" s="624"/>
      <c r="F175" s="624"/>
      <c r="G175" s="194" t="s">
        <v>917</v>
      </c>
      <c r="H175" s="194" t="s">
        <v>855</v>
      </c>
      <c r="I175" s="624"/>
      <c r="J175" s="625"/>
      <c r="K175" s="625"/>
      <c r="L175" s="625"/>
      <c r="M175" s="195">
        <v>26.56</v>
      </c>
      <c r="N175" s="198">
        <v>46.116770452021555</v>
      </c>
    </row>
    <row r="176" spans="1:14">
      <c r="A176" s="192">
        <v>175</v>
      </c>
      <c r="B176" s="193">
        <v>5</v>
      </c>
      <c r="C176" s="193" t="s">
        <v>913</v>
      </c>
      <c r="D176" s="194">
        <v>6</v>
      </c>
      <c r="E176" s="624"/>
      <c r="F176" s="624"/>
      <c r="G176" s="194" t="s">
        <v>918</v>
      </c>
      <c r="H176" s="194" t="s">
        <v>855</v>
      </c>
      <c r="I176" s="624"/>
      <c r="J176" s="625"/>
      <c r="K176" s="625"/>
      <c r="L176" s="625"/>
      <c r="M176" s="195">
        <v>26.56</v>
      </c>
      <c r="N176" s="197">
        <v>46.116770452021555</v>
      </c>
    </row>
    <row r="177" spans="1:14">
      <c r="A177" s="192">
        <v>176</v>
      </c>
      <c r="B177" s="193">
        <v>5</v>
      </c>
      <c r="C177" s="193" t="s">
        <v>913</v>
      </c>
      <c r="D177" s="194">
        <v>6</v>
      </c>
      <c r="E177" s="624"/>
      <c r="F177" s="624"/>
      <c r="G177" s="194" t="s">
        <v>919</v>
      </c>
      <c r="H177" s="194" t="s">
        <v>855</v>
      </c>
      <c r="I177" s="624"/>
      <c r="J177" s="625"/>
      <c r="K177" s="625"/>
      <c r="L177" s="625"/>
      <c r="M177" s="195">
        <v>21.9</v>
      </c>
      <c r="N177" s="197">
        <v>38.025499732653316</v>
      </c>
    </row>
    <row r="178" spans="1:14">
      <c r="A178" s="192">
        <v>177</v>
      </c>
      <c r="B178" s="193">
        <v>5</v>
      </c>
      <c r="C178" s="193" t="s">
        <v>913</v>
      </c>
      <c r="D178" s="194">
        <v>6</v>
      </c>
      <c r="E178" s="624">
        <v>604</v>
      </c>
      <c r="F178" s="624" t="s">
        <v>926</v>
      </c>
      <c r="G178" s="194" t="s">
        <v>915</v>
      </c>
      <c r="H178" s="194" t="s">
        <v>923</v>
      </c>
      <c r="I178" s="624" t="s">
        <v>925</v>
      </c>
      <c r="J178" s="625">
        <v>80.790000000000006</v>
      </c>
      <c r="K178" s="625">
        <v>102.01252083017725</v>
      </c>
      <c r="L178" s="625">
        <v>169.10252083017724</v>
      </c>
      <c r="M178" s="195">
        <v>25.32</v>
      </c>
      <c r="N178" s="197">
        <v>43.96372845802658</v>
      </c>
    </row>
    <row r="179" spans="1:14">
      <c r="A179" s="192">
        <v>178</v>
      </c>
      <c r="B179" s="193">
        <v>5</v>
      </c>
      <c r="C179" s="193" t="s">
        <v>913</v>
      </c>
      <c r="D179" s="194">
        <v>6</v>
      </c>
      <c r="E179" s="624"/>
      <c r="F179" s="624"/>
      <c r="G179" s="194" t="s">
        <v>917</v>
      </c>
      <c r="H179" s="194" t="s">
        <v>923</v>
      </c>
      <c r="I179" s="624"/>
      <c r="J179" s="625"/>
      <c r="K179" s="625"/>
      <c r="L179" s="625"/>
      <c r="M179" s="195">
        <v>23.72</v>
      </c>
      <c r="N179" s="197">
        <v>41.185609756097563</v>
      </c>
    </row>
    <row r="180" spans="1:14">
      <c r="A180" s="192">
        <v>179</v>
      </c>
      <c r="B180" s="193">
        <v>5</v>
      </c>
      <c r="C180" s="193" t="s">
        <v>913</v>
      </c>
      <c r="D180" s="194">
        <v>6</v>
      </c>
      <c r="E180" s="624"/>
      <c r="F180" s="624"/>
      <c r="G180" s="194" t="s">
        <v>918</v>
      </c>
      <c r="H180" s="194" t="s">
        <v>923</v>
      </c>
      <c r="I180" s="624"/>
      <c r="J180" s="625"/>
      <c r="K180" s="625"/>
      <c r="L180" s="625"/>
      <c r="M180" s="195">
        <v>23.72</v>
      </c>
      <c r="N180" s="197">
        <v>41.185609756097563</v>
      </c>
    </row>
    <row r="181" spans="1:14">
      <c r="A181" s="192">
        <v>180</v>
      </c>
      <c r="B181" s="193">
        <v>5</v>
      </c>
      <c r="C181" s="193" t="s">
        <v>913</v>
      </c>
      <c r="D181" s="194">
        <v>6</v>
      </c>
      <c r="E181" s="624"/>
      <c r="F181" s="624"/>
      <c r="G181" s="194" t="s">
        <v>919</v>
      </c>
      <c r="H181" s="194" t="s">
        <v>923</v>
      </c>
      <c r="I181" s="624"/>
      <c r="J181" s="625"/>
      <c r="K181" s="625"/>
      <c r="L181" s="625"/>
      <c r="M181" s="195">
        <v>25.32</v>
      </c>
      <c r="N181" s="197">
        <v>43.96372845802658</v>
      </c>
    </row>
    <row r="182" spans="1:14">
      <c r="A182" s="192">
        <v>181</v>
      </c>
      <c r="B182" s="193">
        <v>5</v>
      </c>
      <c r="C182" s="193" t="s">
        <v>913</v>
      </c>
      <c r="D182" s="194">
        <v>6</v>
      </c>
      <c r="E182" s="624">
        <v>605</v>
      </c>
      <c r="F182" s="624" t="s">
        <v>915</v>
      </c>
      <c r="G182" s="194" t="s">
        <v>915</v>
      </c>
      <c r="H182" s="194" t="s">
        <v>855</v>
      </c>
      <c r="I182" s="624" t="s">
        <v>925</v>
      </c>
      <c r="J182" s="625">
        <v>85.82</v>
      </c>
      <c r="K182" s="625">
        <v>108.36464711227785</v>
      </c>
      <c r="L182" s="625">
        <v>178.34464711227787</v>
      </c>
      <c r="M182" s="195">
        <v>26.56</v>
      </c>
      <c r="N182" s="197">
        <v>46.116770452021555</v>
      </c>
    </row>
    <row r="183" spans="1:14">
      <c r="A183" s="192">
        <v>182</v>
      </c>
      <c r="B183" s="193">
        <v>5</v>
      </c>
      <c r="C183" s="193" t="s">
        <v>913</v>
      </c>
      <c r="D183" s="194">
        <v>6</v>
      </c>
      <c r="E183" s="624"/>
      <c r="F183" s="624"/>
      <c r="G183" s="194" t="s">
        <v>917</v>
      </c>
      <c r="H183" s="194" t="s">
        <v>855</v>
      </c>
      <c r="I183" s="624"/>
      <c r="J183" s="625"/>
      <c r="K183" s="625"/>
      <c r="L183" s="625"/>
      <c r="M183" s="195">
        <v>21.9</v>
      </c>
      <c r="N183" s="197">
        <v>38.025499732653316</v>
      </c>
    </row>
    <row r="184" spans="1:14">
      <c r="A184" s="192">
        <v>183</v>
      </c>
      <c r="B184" s="193">
        <v>5</v>
      </c>
      <c r="C184" s="193" t="s">
        <v>913</v>
      </c>
      <c r="D184" s="194">
        <v>6</v>
      </c>
      <c r="E184" s="624"/>
      <c r="F184" s="624"/>
      <c r="G184" s="194" t="s">
        <v>918</v>
      </c>
      <c r="H184" s="194" t="s">
        <v>855</v>
      </c>
      <c r="I184" s="624"/>
      <c r="J184" s="625"/>
      <c r="K184" s="625"/>
      <c r="L184" s="625"/>
      <c r="M184" s="195">
        <v>21.9</v>
      </c>
      <c r="N184" s="197">
        <v>38.025499732653316</v>
      </c>
    </row>
    <row r="185" spans="1:14">
      <c r="A185" s="192">
        <v>184</v>
      </c>
      <c r="B185" s="193">
        <v>5</v>
      </c>
      <c r="C185" s="193" t="s">
        <v>913</v>
      </c>
      <c r="D185" s="194">
        <v>6</v>
      </c>
      <c r="E185" s="624"/>
      <c r="F185" s="624"/>
      <c r="G185" s="194" t="s">
        <v>919</v>
      </c>
      <c r="H185" s="194" t="s">
        <v>855</v>
      </c>
      <c r="I185" s="624"/>
      <c r="J185" s="625"/>
      <c r="K185" s="625"/>
      <c r="L185" s="625"/>
      <c r="M185" s="195">
        <v>26.56</v>
      </c>
      <c r="N185" s="197">
        <v>46.116770452021555</v>
      </c>
    </row>
    <row r="186" spans="1:14">
      <c r="A186" s="192">
        <v>185</v>
      </c>
      <c r="B186" s="193">
        <v>5</v>
      </c>
      <c r="C186" s="193" t="s">
        <v>913</v>
      </c>
      <c r="D186" s="194">
        <v>6</v>
      </c>
      <c r="E186" s="624">
        <v>606</v>
      </c>
      <c r="F186" s="624" t="s">
        <v>919</v>
      </c>
      <c r="G186" s="194" t="s">
        <v>915</v>
      </c>
      <c r="H186" s="194" t="s">
        <v>923</v>
      </c>
      <c r="I186" s="624" t="s">
        <v>925</v>
      </c>
      <c r="J186" s="625">
        <v>80.790000000000006</v>
      </c>
      <c r="K186" s="625">
        <v>102.01328175484653</v>
      </c>
      <c r="L186" s="625">
        <v>169.10328175484653</v>
      </c>
      <c r="M186" s="195">
        <v>23.72</v>
      </c>
      <c r="N186" s="197">
        <v>41.185609756097563</v>
      </c>
    </row>
    <row r="187" spans="1:14">
      <c r="A187" s="192">
        <v>186</v>
      </c>
      <c r="B187" s="193">
        <v>5</v>
      </c>
      <c r="C187" s="193" t="s">
        <v>913</v>
      </c>
      <c r="D187" s="194">
        <v>6</v>
      </c>
      <c r="E187" s="624"/>
      <c r="F187" s="624"/>
      <c r="G187" s="194" t="s">
        <v>917</v>
      </c>
      <c r="H187" s="194" t="s">
        <v>923</v>
      </c>
      <c r="I187" s="624"/>
      <c r="J187" s="625"/>
      <c r="K187" s="625"/>
      <c r="L187" s="625"/>
      <c r="M187" s="195">
        <v>25.32</v>
      </c>
      <c r="N187" s="197">
        <v>43.96372845802658</v>
      </c>
    </row>
    <row r="188" spans="1:14">
      <c r="A188" s="192">
        <v>187</v>
      </c>
      <c r="B188" s="193">
        <v>5</v>
      </c>
      <c r="C188" s="193" t="s">
        <v>913</v>
      </c>
      <c r="D188" s="194">
        <v>6</v>
      </c>
      <c r="E188" s="624"/>
      <c r="F188" s="624"/>
      <c r="G188" s="194" t="s">
        <v>918</v>
      </c>
      <c r="H188" s="194" t="s">
        <v>923</v>
      </c>
      <c r="I188" s="624"/>
      <c r="J188" s="625"/>
      <c r="K188" s="625"/>
      <c r="L188" s="625"/>
      <c r="M188" s="195">
        <v>25.32</v>
      </c>
      <c r="N188" s="197">
        <v>43.96372845802658</v>
      </c>
    </row>
    <row r="189" spans="1:14">
      <c r="A189" s="192">
        <v>188</v>
      </c>
      <c r="B189" s="193">
        <v>5</v>
      </c>
      <c r="C189" s="193" t="s">
        <v>913</v>
      </c>
      <c r="D189" s="194">
        <v>6</v>
      </c>
      <c r="E189" s="624"/>
      <c r="F189" s="624"/>
      <c r="G189" s="194" t="s">
        <v>919</v>
      </c>
      <c r="H189" s="194" t="s">
        <v>923</v>
      </c>
      <c r="I189" s="624"/>
      <c r="J189" s="625"/>
      <c r="K189" s="625"/>
      <c r="L189" s="625"/>
      <c r="M189" s="195">
        <v>23.72</v>
      </c>
      <c r="N189" s="197">
        <v>41.185609756097563</v>
      </c>
    </row>
    <row r="190" spans="1:14">
      <c r="A190" s="192">
        <v>189</v>
      </c>
      <c r="B190" s="193">
        <v>5</v>
      </c>
      <c r="C190" s="193" t="s">
        <v>913</v>
      </c>
      <c r="D190" s="194">
        <v>6</v>
      </c>
      <c r="E190" s="624">
        <v>607</v>
      </c>
      <c r="F190" s="624" t="s">
        <v>917</v>
      </c>
      <c r="G190" s="194" t="s">
        <v>915</v>
      </c>
      <c r="H190" s="194" t="s">
        <v>855</v>
      </c>
      <c r="I190" s="624" t="s">
        <v>916</v>
      </c>
      <c r="J190" s="625">
        <v>114.59</v>
      </c>
      <c r="K190" s="625">
        <v>144.69243664176091</v>
      </c>
      <c r="L190" s="625">
        <v>247.34243664176091</v>
      </c>
      <c r="M190" s="195">
        <v>27</v>
      </c>
      <c r="N190" s="197">
        <v>46.880753095052036</v>
      </c>
    </row>
    <row r="191" spans="1:14">
      <c r="A191" s="192">
        <v>190</v>
      </c>
      <c r="B191" s="193">
        <v>5</v>
      </c>
      <c r="C191" s="193" t="s">
        <v>913</v>
      </c>
      <c r="D191" s="194">
        <v>6</v>
      </c>
      <c r="E191" s="624"/>
      <c r="F191" s="624"/>
      <c r="G191" s="194" t="s">
        <v>917</v>
      </c>
      <c r="H191" s="194" t="s">
        <v>855</v>
      </c>
      <c r="I191" s="624"/>
      <c r="J191" s="625"/>
      <c r="K191" s="625"/>
      <c r="L191" s="625"/>
      <c r="M191" s="195">
        <v>21.98</v>
      </c>
      <c r="N191" s="197">
        <v>38.164405667749769</v>
      </c>
    </row>
    <row r="192" spans="1:14">
      <c r="A192" s="192">
        <v>191</v>
      </c>
      <c r="B192" s="193">
        <v>5</v>
      </c>
      <c r="C192" s="193" t="s">
        <v>913</v>
      </c>
      <c r="D192" s="194">
        <v>6</v>
      </c>
      <c r="E192" s="624"/>
      <c r="F192" s="624"/>
      <c r="G192" s="194" t="s">
        <v>918</v>
      </c>
      <c r="H192" s="194" t="s">
        <v>855</v>
      </c>
      <c r="I192" s="624"/>
      <c r="J192" s="625"/>
      <c r="K192" s="625"/>
      <c r="L192" s="625"/>
      <c r="M192" s="195">
        <v>24.08</v>
      </c>
      <c r="N192" s="197">
        <v>41.810686464031591</v>
      </c>
    </row>
    <row r="193" spans="1:14">
      <c r="A193" s="192">
        <v>192</v>
      </c>
      <c r="B193" s="193">
        <v>5</v>
      </c>
      <c r="C193" s="193" t="s">
        <v>913</v>
      </c>
      <c r="D193" s="194">
        <v>6</v>
      </c>
      <c r="E193" s="624"/>
      <c r="F193" s="624"/>
      <c r="G193" s="194" t="s">
        <v>919</v>
      </c>
      <c r="H193" s="194" t="s">
        <v>855</v>
      </c>
      <c r="I193" s="624"/>
      <c r="J193" s="625"/>
      <c r="K193" s="625"/>
      <c r="L193" s="625"/>
      <c r="M193" s="195">
        <v>24.08</v>
      </c>
      <c r="N193" s="197">
        <v>41.810686464031591</v>
      </c>
    </row>
    <row r="194" spans="1:14">
      <c r="A194" s="192">
        <v>193</v>
      </c>
      <c r="B194" s="193">
        <v>5</v>
      </c>
      <c r="C194" s="193" t="s">
        <v>913</v>
      </c>
      <c r="D194" s="194">
        <v>6</v>
      </c>
      <c r="E194" s="624"/>
      <c r="F194" s="624"/>
      <c r="G194" s="194" t="s">
        <v>920</v>
      </c>
      <c r="H194" s="194" t="s">
        <v>855</v>
      </c>
      <c r="I194" s="624"/>
      <c r="J194" s="625"/>
      <c r="K194" s="625"/>
      <c r="L194" s="625"/>
      <c r="M194" s="195">
        <v>21.98</v>
      </c>
      <c r="N194" s="197">
        <v>38.164405667749769</v>
      </c>
    </row>
    <row r="195" spans="1:14">
      <c r="A195" s="192">
        <v>194</v>
      </c>
      <c r="B195" s="193">
        <v>5</v>
      </c>
      <c r="C195" s="193" t="s">
        <v>913</v>
      </c>
      <c r="D195" s="194">
        <v>6</v>
      </c>
      <c r="E195" s="624"/>
      <c r="F195" s="624"/>
      <c r="G195" s="194" t="s">
        <v>921</v>
      </c>
      <c r="H195" s="194" t="s">
        <v>855</v>
      </c>
      <c r="I195" s="624"/>
      <c r="J195" s="625"/>
      <c r="K195" s="625"/>
      <c r="L195" s="625"/>
      <c r="M195" s="195">
        <v>27</v>
      </c>
      <c r="N195" s="197">
        <v>46.880753095052036</v>
      </c>
    </row>
    <row r="196" spans="1:14">
      <c r="A196" s="192">
        <v>195</v>
      </c>
      <c r="B196" s="193">
        <v>5</v>
      </c>
      <c r="C196" s="193" t="s">
        <v>913</v>
      </c>
      <c r="D196" s="194">
        <v>6</v>
      </c>
      <c r="E196" s="624">
        <v>608</v>
      </c>
      <c r="F196" s="624" t="s">
        <v>918</v>
      </c>
      <c r="G196" s="194" t="s">
        <v>915</v>
      </c>
      <c r="H196" s="194" t="s">
        <v>923</v>
      </c>
      <c r="I196" s="624" t="s">
        <v>916</v>
      </c>
      <c r="J196" s="625">
        <v>114.96599999999999</v>
      </c>
      <c r="K196" s="625">
        <v>145.1596344911147</v>
      </c>
      <c r="L196" s="625">
        <v>249.57963449111469</v>
      </c>
      <c r="M196" s="195">
        <v>25.62</v>
      </c>
      <c r="N196" s="197">
        <v>44.48462571463827</v>
      </c>
    </row>
    <row r="197" spans="1:14">
      <c r="A197" s="192">
        <v>196</v>
      </c>
      <c r="B197" s="193">
        <v>5</v>
      </c>
      <c r="C197" s="193" t="s">
        <v>913</v>
      </c>
      <c r="D197" s="194">
        <v>6</v>
      </c>
      <c r="E197" s="624"/>
      <c r="F197" s="624"/>
      <c r="G197" s="194" t="s">
        <v>917</v>
      </c>
      <c r="H197" s="194" t="s">
        <v>923</v>
      </c>
      <c r="I197" s="624"/>
      <c r="J197" s="625"/>
      <c r="K197" s="625"/>
      <c r="L197" s="625"/>
      <c r="M197" s="195">
        <v>23.49</v>
      </c>
      <c r="N197" s="197">
        <v>40.786255192695265</v>
      </c>
    </row>
    <row r="198" spans="1:14">
      <c r="A198" s="192">
        <v>197</v>
      </c>
      <c r="B198" s="193">
        <v>5</v>
      </c>
      <c r="C198" s="193" t="s">
        <v>913</v>
      </c>
      <c r="D198" s="194">
        <v>6</v>
      </c>
      <c r="E198" s="624"/>
      <c r="F198" s="624"/>
      <c r="G198" s="194" t="s">
        <v>918</v>
      </c>
      <c r="H198" s="194" t="s">
        <v>923</v>
      </c>
      <c r="I198" s="624"/>
      <c r="J198" s="625"/>
      <c r="K198" s="625"/>
      <c r="L198" s="625"/>
      <c r="M198" s="195">
        <v>23.46</v>
      </c>
      <c r="N198" s="197">
        <v>40.734165467034103</v>
      </c>
    </row>
    <row r="199" spans="1:14">
      <c r="A199" s="192">
        <v>198</v>
      </c>
      <c r="B199" s="193">
        <v>5</v>
      </c>
      <c r="C199" s="193" t="s">
        <v>913</v>
      </c>
      <c r="D199" s="194">
        <v>6</v>
      </c>
      <c r="E199" s="624"/>
      <c r="F199" s="624"/>
      <c r="G199" s="194" t="s">
        <v>919</v>
      </c>
      <c r="H199" s="194" t="s">
        <v>923</v>
      </c>
      <c r="I199" s="624"/>
      <c r="J199" s="625"/>
      <c r="K199" s="625"/>
      <c r="L199" s="625"/>
      <c r="M199" s="195">
        <v>23.46</v>
      </c>
      <c r="N199" s="197">
        <v>40.734165467034103</v>
      </c>
    </row>
    <row r="200" spans="1:14">
      <c r="A200" s="192">
        <v>199</v>
      </c>
      <c r="B200" s="193">
        <v>5</v>
      </c>
      <c r="C200" s="193" t="s">
        <v>913</v>
      </c>
      <c r="D200" s="194">
        <v>6</v>
      </c>
      <c r="E200" s="624"/>
      <c r="F200" s="624"/>
      <c r="G200" s="194" t="s">
        <v>920</v>
      </c>
      <c r="H200" s="194" t="s">
        <v>923</v>
      </c>
      <c r="I200" s="624"/>
      <c r="J200" s="625"/>
      <c r="K200" s="625"/>
      <c r="L200" s="625"/>
      <c r="M200" s="195">
        <v>23.49</v>
      </c>
      <c r="N200" s="197">
        <v>40.786255192695265</v>
      </c>
    </row>
    <row r="201" spans="1:14" ht="18" thickBot="1">
      <c r="A201" s="192">
        <v>200</v>
      </c>
      <c r="B201" s="193">
        <v>5</v>
      </c>
      <c r="C201" s="193" t="s">
        <v>913</v>
      </c>
      <c r="D201" s="194">
        <v>6</v>
      </c>
      <c r="E201" s="624"/>
      <c r="F201" s="624"/>
      <c r="G201" s="194" t="s">
        <v>921</v>
      </c>
      <c r="H201" s="194" t="s">
        <v>923</v>
      </c>
      <c r="I201" s="624"/>
      <c r="J201" s="625"/>
      <c r="K201" s="625"/>
      <c r="L201" s="625"/>
      <c r="M201" s="199">
        <v>25.62</v>
      </c>
      <c r="N201" s="200">
        <v>44.48462571463827</v>
      </c>
    </row>
    <row r="202" spans="1:14">
      <c r="A202" s="192">
        <v>201</v>
      </c>
      <c r="B202" s="193">
        <v>5</v>
      </c>
      <c r="C202" s="193" t="s">
        <v>913</v>
      </c>
      <c r="D202" s="194">
        <v>7</v>
      </c>
      <c r="E202" s="624">
        <v>701</v>
      </c>
      <c r="F202" s="624" t="s">
        <v>914</v>
      </c>
      <c r="G202" s="194" t="s">
        <v>915</v>
      </c>
      <c r="H202" s="194" t="s">
        <v>855</v>
      </c>
      <c r="I202" s="624" t="s">
        <v>916</v>
      </c>
      <c r="J202" s="625">
        <v>114.59</v>
      </c>
      <c r="K202" s="625">
        <v>144.715576787157</v>
      </c>
      <c r="L202" s="625">
        <v>247.36557678715701</v>
      </c>
      <c r="M202" s="195">
        <v>24.08</v>
      </c>
      <c r="N202" s="196">
        <v>41.810686464031591</v>
      </c>
    </row>
    <row r="203" spans="1:14">
      <c r="A203" s="192">
        <v>202</v>
      </c>
      <c r="B203" s="193">
        <v>5</v>
      </c>
      <c r="C203" s="193" t="s">
        <v>913</v>
      </c>
      <c r="D203" s="194">
        <v>7</v>
      </c>
      <c r="E203" s="624"/>
      <c r="F203" s="624"/>
      <c r="G203" s="194" t="s">
        <v>917</v>
      </c>
      <c r="H203" s="194" t="s">
        <v>855</v>
      </c>
      <c r="I203" s="624"/>
      <c r="J203" s="625"/>
      <c r="K203" s="625"/>
      <c r="L203" s="625"/>
      <c r="M203" s="195">
        <v>21.98</v>
      </c>
      <c r="N203" s="197">
        <v>38.164405667749769</v>
      </c>
    </row>
    <row r="204" spans="1:14">
      <c r="A204" s="192">
        <v>203</v>
      </c>
      <c r="B204" s="193">
        <v>5</v>
      </c>
      <c r="C204" s="193" t="s">
        <v>913</v>
      </c>
      <c r="D204" s="194">
        <v>7</v>
      </c>
      <c r="E204" s="624"/>
      <c r="F204" s="624"/>
      <c r="G204" s="194" t="s">
        <v>918</v>
      </c>
      <c r="H204" s="194" t="s">
        <v>855</v>
      </c>
      <c r="I204" s="624"/>
      <c r="J204" s="625"/>
      <c r="K204" s="625"/>
      <c r="L204" s="625"/>
      <c r="M204" s="195">
        <v>27</v>
      </c>
      <c r="N204" s="197">
        <v>46.880753095052036</v>
      </c>
    </row>
    <row r="205" spans="1:14">
      <c r="A205" s="192">
        <v>204</v>
      </c>
      <c r="B205" s="193">
        <v>5</v>
      </c>
      <c r="C205" s="193" t="s">
        <v>913</v>
      </c>
      <c r="D205" s="194">
        <v>7</v>
      </c>
      <c r="E205" s="624"/>
      <c r="F205" s="624"/>
      <c r="G205" s="194" t="s">
        <v>919</v>
      </c>
      <c r="H205" s="194" t="s">
        <v>855</v>
      </c>
      <c r="I205" s="624"/>
      <c r="J205" s="625"/>
      <c r="K205" s="625"/>
      <c r="L205" s="625"/>
      <c r="M205" s="195">
        <v>27</v>
      </c>
      <c r="N205" s="197">
        <v>46.880753095052036</v>
      </c>
    </row>
    <row r="206" spans="1:14">
      <c r="A206" s="192">
        <v>205</v>
      </c>
      <c r="B206" s="193">
        <v>5</v>
      </c>
      <c r="C206" s="193" t="s">
        <v>913</v>
      </c>
      <c r="D206" s="194">
        <v>7</v>
      </c>
      <c r="E206" s="624"/>
      <c r="F206" s="624"/>
      <c r="G206" s="194" t="s">
        <v>920</v>
      </c>
      <c r="H206" s="194" t="s">
        <v>855</v>
      </c>
      <c r="I206" s="624"/>
      <c r="J206" s="625"/>
      <c r="K206" s="625"/>
      <c r="L206" s="625"/>
      <c r="M206" s="195">
        <v>21.98</v>
      </c>
      <c r="N206" s="197">
        <v>38.164405667749769</v>
      </c>
    </row>
    <row r="207" spans="1:14">
      <c r="A207" s="192">
        <v>206</v>
      </c>
      <c r="B207" s="193">
        <v>5</v>
      </c>
      <c r="C207" s="193" t="s">
        <v>913</v>
      </c>
      <c r="D207" s="194">
        <v>7</v>
      </c>
      <c r="E207" s="624"/>
      <c r="F207" s="624"/>
      <c r="G207" s="194" t="s">
        <v>921</v>
      </c>
      <c r="H207" s="194" t="s">
        <v>855</v>
      </c>
      <c r="I207" s="624"/>
      <c r="J207" s="625"/>
      <c r="K207" s="625"/>
      <c r="L207" s="625"/>
      <c r="M207" s="195">
        <v>24.08</v>
      </c>
      <c r="N207" s="197">
        <v>41.810686464031591</v>
      </c>
    </row>
    <row r="208" spans="1:14">
      <c r="A208" s="192">
        <v>207</v>
      </c>
      <c r="B208" s="193">
        <v>5</v>
      </c>
      <c r="C208" s="193" t="s">
        <v>913</v>
      </c>
      <c r="D208" s="194">
        <v>7</v>
      </c>
      <c r="E208" s="624">
        <v>702</v>
      </c>
      <c r="F208" s="624" t="s">
        <v>922</v>
      </c>
      <c r="G208" s="194" t="s">
        <v>915</v>
      </c>
      <c r="H208" s="194" t="s">
        <v>923</v>
      </c>
      <c r="I208" s="624" t="s">
        <v>916</v>
      </c>
      <c r="J208" s="625">
        <v>114.96</v>
      </c>
      <c r="K208" s="625">
        <v>145.182849353796</v>
      </c>
      <c r="L208" s="625">
        <v>249.60284935379599</v>
      </c>
      <c r="M208" s="195">
        <v>23.46</v>
      </c>
      <c r="N208" s="197">
        <v>40.734165467034103</v>
      </c>
    </row>
    <row r="209" spans="1:14">
      <c r="A209" s="192">
        <v>208</v>
      </c>
      <c r="B209" s="193">
        <v>5</v>
      </c>
      <c r="C209" s="193" t="s">
        <v>913</v>
      </c>
      <c r="D209" s="194">
        <v>7</v>
      </c>
      <c r="E209" s="624"/>
      <c r="F209" s="624"/>
      <c r="G209" s="194" t="s">
        <v>917</v>
      </c>
      <c r="H209" s="194" t="s">
        <v>923</v>
      </c>
      <c r="I209" s="624"/>
      <c r="J209" s="625"/>
      <c r="K209" s="625"/>
      <c r="L209" s="625"/>
      <c r="M209" s="195">
        <v>23.49</v>
      </c>
      <c r="N209" s="197">
        <v>40.786255192695265</v>
      </c>
    </row>
    <row r="210" spans="1:14">
      <c r="A210" s="192">
        <v>209</v>
      </c>
      <c r="B210" s="193">
        <v>5</v>
      </c>
      <c r="C210" s="193" t="s">
        <v>913</v>
      </c>
      <c r="D210" s="194">
        <v>7</v>
      </c>
      <c r="E210" s="624"/>
      <c r="F210" s="624"/>
      <c r="G210" s="194" t="s">
        <v>918</v>
      </c>
      <c r="H210" s="194" t="s">
        <v>923</v>
      </c>
      <c r="I210" s="624"/>
      <c r="J210" s="625"/>
      <c r="K210" s="625"/>
      <c r="L210" s="625"/>
      <c r="M210" s="195">
        <v>25.62</v>
      </c>
      <c r="N210" s="197">
        <v>44.48462571463827</v>
      </c>
    </row>
    <row r="211" spans="1:14">
      <c r="A211" s="192">
        <v>210</v>
      </c>
      <c r="B211" s="193">
        <v>5</v>
      </c>
      <c r="C211" s="193" t="s">
        <v>913</v>
      </c>
      <c r="D211" s="194">
        <v>7</v>
      </c>
      <c r="E211" s="624"/>
      <c r="F211" s="624"/>
      <c r="G211" s="194" t="s">
        <v>919</v>
      </c>
      <c r="H211" s="194" t="s">
        <v>923</v>
      </c>
      <c r="I211" s="624"/>
      <c r="J211" s="625"/>
      <c r="K211" s="625"/>
      <c r="L211" s="625"/>
      <c r="M211" s="195">
        <v>25.62</v>
      </c>
      <c r="N211" s="197">
        <v>44.48462571463827</v>
      </c>
    </row>
    <row r="212" spans="1:14">
      <c r="A212" s="192">
        <v>211</v>
      </c>
      <c r="B212" s="193">
        <v>5</v>
      </c>
      <c r="C212" s="193" t="s">
        <v>913</v>
      </c>
      <c r="D212" s="194">
        <v>7</v>
      </c>
      <c r="E212" s="624"/>
      <c r="F212" s="624"/>
      <c r="G212" s="194" t="s">
        <v>920</v>
      </c>
      <c r="H212" s="194" t="s">
        <v>923</v>
      </c>
      <c r="I212" s="624"/>
      <c r="J212" s="625"/>
      <c r="K212" s="625"/>
      <c r="L212" s="625"/>
      <c r="M212" s="195">
        <v>23.49</v>
      </c>
      <c r="N212" s="197">
        <v>40.786255192695265</v>
      </c>
    </row>
    <row r="213" spans="1:14">
      <c r="A213" s="192">
        <v>212</v>
      </c>
      <c r="B213" s="193">
        <v>5</v>
      </c>
      <c r="C213" s="193" t="s">
        <v>913</v>
      </c>
      <c r="D213" s="194">
        <v>7</v>
      </c>
      <c r="E213" s="624"/>
      <c r="F213" s="624"/>
      <c r="G213" s="194" t="s">
        <v>921</v>
      </c>
      <c r="H213" s="194" t="s">
        <v>923</v>
      </c>
      <c r="I213" s="624"/>
      <c r="J213" s="625"/>
      <c r="K213" s="625"/>
      <c r="L213" s="625"/>
      <c r="M213" s="195">
        <v>23.46</v>
      </c>
      <c r="N213" s="197">
        <v>40.734165467034103</v>
      </c>
    </row>
    <row r="214" spans="1:14">
      <c r="A214" s="192">
        <v>213</v>
      </c>
      <c r="B214" s="193">
        <v>5</v>
      </c>
      <c r="C214" s="193" t="s">
        <v>913</v>
      </c>
      <c r="D214" s="194">
        <v>7</v>
      </c>
      <c r="E214" s="624">
        <v>703</v>
      </c>
      <c r="F214" s="624" t="s">
        <v>924</v>
      </c>
      <c r="G214" s="194" t="s">
        <v>915</v>
      </c>
      <c r="H214" s="194" t="s">
        <v>855</v>
      </c>
      <c r="I214" s="624" t="s">
        <v>925</v>
      </c>
      <c r="J214" s="625">
        <v>85.82</v>
      </c>
      <c r="K214" s="625">
        <v>108.36383881230115</v>
      </c>
      <c r="L214" s="625">
        <v>178.34383881230116</v>
      </c>
      <c r="M214" s="195">
        <v>21.9</v>
      </c>
      <c r="N214" s="198">
        <v>38.025499732653316</v>
      </c>
    </row>
    <row r="215" spans="1:14">
      <c r="A215" s="192">
        <v>214</v>
      </c>
      <c r="B215" s="193">
        <v>5</v>
      </c>
      <c r="C215" s="193" t="s">
        <v>913</v>
      </c>
      <c r="D215" s="194">
        <v>7</v>
      </c>
      <c r="E215" s="624"/>
      <c r="F215" s="624"/>
      <c r="G215" s="194" t="s">
        <v>917</v>
      </c>
      <c r="H215" s="194" t="s">
        <v>855</v>
      </c>
      <c r="I215" s="624"/>
      <c r="J215" s="625"/>
      <c r="K215" s="625"/>
      <c r="L215" s="625"/>
      <c r="M215" s="195">
        <v>26.56</v>
      </c>
      <c r="N215" s="198">
        <v>46.116770452021555</v>
      </c>
    </row>
    <row r="216" spans="1:14">
      <c r="A216" s="192">
        <v>215</v>
      </c>
      <c r="B216" s="193">
        <v>5</v>
      </c>
      <c r="C216" s="193" t="s">
        <v>913</v>
      </c>
      <c r="D216" s="194">
        <v>7</v>
      </c>
      <c r="E216" s="624"/>
      <c r="F216" s="624"/>
      <c r="G216" s="194" t="s">
        <v>918</v>
      </c>
      <c r="H216" s="194" t="s">
        <v>855</v>
      </c>
      <c r="I216" s="624"/>
      <c r="J216" s="625"/>
      <c r="K216" s="625"/>
      <c r="L216" s="625"/>
      <c r="M216" s="195">
        <v>26.56</v>
      </c>
      <c r="N216" s="197">
        <v>46.116770452021555</v>
      </c>
    </row>
    <row r="217" spans="1:14">
      <c r="A217" s="192">
        <v>216</v>
      </c>
      <c r="B217" s="193">
        <v>5</v>
      </c>
      <c r="C217" s="193" t="s">
        <v>913</v>
      </c>
      <c r="D217" s="194">
        <v>7</v>
      </c>
      <c r="E217" s="624"/>
      <c r="F217" s="624"/>
      <c r="G217" s="194" t="s">
        <v>919</v>
      </c>
      <c r="H217" s="194" t="s">
        <v>855</v>
      </c>
      <c r="I217" s="624"/>
      <c r="J217" s="625"/>
      <c r="K217" s="625"/>
      <c r="L217" s="625"/>
      <c r="M217" s="195">
        <v>21.9</v>
      </c>
      <c r="N217" s="197">
        <v>38.025499732653316</v>
      </c>
    </row>
    <row r="218" spans="1:14">
      <c r="A218" s="192">
        <v>217</v>
      </c>
      <c r="B218" s="193">
        <v>5</v>
      </c>
      <c r="C218" s="193" t="s">
        <v>913</v>
      </c>
      <c r="D218" s="194">
        <v>7</v>
      </c>
      <c r="E218" s="624">
        <v>704</v>
      </c>
      <c r="F218" s="624" t="s">
        <v>926</v>
      </c>
      <c r="G218" s="194" t="s">
        <v>915</v>
      </c>
      <c r="H218" s="194" t="s">
        <v>923</v>
      </c>
      <c r="I218" s="624" t="s">
        <v>925</v>
      </c>
      <c r="J218" s="625">
        <v>80.790000000000006</v>
      </c>
      <c r="K218" s="625">
        <v>102.01252083017725</v>
      </c>
      <c r="L218" s="625">
        <v>169.10252083017724</v>
      </c>
      <c r="M218" s="195">
        <v>25.32</v>
      </c>
      <c r="N218" s="197">
        <v>43.96372845802658</v>
      </c>
    </row>
    <row r="219" spans="1:14">
      <c r="A219" s="192">
        <v>218</v>
      </c>
      <c r="B219" s="193">
        <v>5</v>
      </c>
      <c r="C219" s="193" t="s">
        <v>913</v>
      </c>
      <c r="D219" s="194">
        <v>7</v>
      </c>
      <c r="E219" s="624"/>
      <c r="F219" s="624"/>
      <c r="G219" s="194" t="s">
        <v>917</v>
      </c>
      <c r="H219" s="194" t="s">
        <v>923</v>
      </c>
      <c r="I219" s="624"/>
      <c r="J219" s="625"/>
      <c r="K219" s="625"/>
      <c r="L219" s="625"/>
      <c r="M219" s="195">
        <v>23.72</v>
      </c>
      <c r="N219" s="197">
        <v>41.185609756097563</v>
      </c>
    </row>
    <row r="220" spans="1:14">
      <c r="A220" s="192">
        <v>219</v>
      </c>
      <c r="B220" s="193">
        <v>5</v>
      </c>
      <c r="C220" s="193" t="s">
        <v>913</v>
      </c>
      <c r="D220" s="194">
        <v>7</v>
      </c>
      <c r="E220" s="624"/>
      <c r="F220" s="624"/>
      <c r="G220" s="194" t="s">
        <v>918</v>
      </c>
      <c r="H220" s="194" t="s">
        <v>923</v>
      </c>
      <c r="I220" s="624"/>
      <c r="J220" s="625"/>
      <c r="K220" s="625"/>
      <c r="L220" s="625"/>
      <c r="M220" s="195">
        <v>23.72</v>
      </c>
      <c r="N220" s="197">
        <v>41.185609756097563</v>
      </c>
    </row>
    <row r="221" spans="1:14">
      <c r="A221" s="192">
        <v>220</v>
      </c>
      <c r="B221" s="193">
        <v>5</v>
      </c>
      <c r="C221" s="193" t="s">
        <v>913</v>
      </c>
      <c r="D221" s="194">
        <v>7</v>
      </c>
      <c r="E221" s="624"/>
      <c r="F221" s="624"/>
      <c r="G221" s="194" t="s">
        <v>919</v>
      </c>
      <c r="H221" s="194" t="s">
        <v>923</v>
      </c>
      <c r="I221" s="624"/>
      <c r="J221" s="625"/>
      <c r="K221" s="625"/>
      <c r="L221" s="625"/>
      <c r="M221" s="195">
        <v>25.32</v>
      </c>
      <c r="N221" s="197">
        <v>43.96372845802658</v>
      </c>
    </row>
    <row r="222" spans="1:14">
      <c r="A222" s="192">
        <v>221</v>
      </c>
      <c r="B222" s="193">
        <v>5</v>
      </c>
      <c r="C222" s="193" t="s">
        <v>913</v>
      </c>
      <c r="D222" s="194">
        <v>7</v>
      </c>
      <c r="E222" s="624">
        <v>705</v>
      </c>
      <c r="F222" s="624" t="s">
        <v>915</v>
      </c>
      <c r="G222" s="194" t="s">
        <v>915</v>
      </c>
      <c r="H222" s="194" t="s">
        <v>855</v>
      </c>
      <c r="I222" s="624" t="s">
        <v>925</v>
      </c>
      <c r="J222" s="625">
        <v>85.82</v>
      </c>
      <c r="K222" s="625">
        <v>108.36464711227785</v>
      </c>
      <c r="L222" s="625">
        <v>178.34464711227787</v>
      </c>
      <c r="M222" s="195">
        <v>26.56</v>
      </c>
      <c r="N222" s="197">
        <v>46.116770452021555</v>
      </c>
    </row>
    <row r="223" spans="1:14">
      <c r="A223" s="192">
        <v>222</v>
      </c>
      <c r="B223" s="193">
        <v>5</v>
      </c>
      <c r="C223" s="193" t="s">
        <v>913</v>
      </c>
      <c r="D223" s="194">
        <v>7</v>
      </c>
      <c r="E223" s="624"/>
      <c r="F223" s="624"/>
      <c r="G223" s="194" t="s">
        <v>917</v>
      </c>
      <c r="H223" s="194" t="s">
        <v>855</v>
      </c>
      <c r="I223" s="624"/>
      <c r="J223" s="625"/>
      <c r="K223" s="625"/>
      <c r="L223" s="625"/>
      <c r="M223" s="195">
        <v>21.9</v>
      </c>
      <c r="N223" s="197">
        <v>38.025499732653316</v>
      </c>
    </row>
    <row r="224" spans="1:14">
      <c r="A224" s="192">
        <v>223</v>
      </c>
      <c r="B224" s="193">
        <v>5</v>
      </c>
      <c r="C224" s="193" t="s">
        <v>913</v>
      </c>
      <c r="D224" s="194">
        <v>7</v>
      </c>
      <c r="E224" s="624"/>
      <c r="F224" s="624"/>
      <c r="G224" s="194" t="s">
        <v>918</v>
      </c>
      <c r="H224" s="194" t="s">
        <v>855</v>
      </c>
      <c r="I224" s="624"/>
      <c r="J224" s="625"/>
      <c r="K224" s="625"/>
      <c r="L224" s="625"/>
      <c r="M224" s="195">
        <v>21.9</v>
      </c>
      <c r="N224" s="197">
        <v>38.025499732653316</v>
      </c>
    </row>
    <row r="225" spans="1:14">
      <c r="A225" s="192">
        <v>224</v>
      </c>
      <c r="B225" s="193">
        <v>5</v>
      </c>
      <c r="C225" s="193" t="s">
        <v>913</v>
      </c>
      <c r="D225" s="194">
        <v>7</v>
      </c>
      <c r="E225" s="624"/>
      <c r="F225" s="624"/>
      <c r="G225" s="194" t="s">
        <v>919</v>
      </c>
      <c r="H225" s="194" t="s">
        <v>855</v>
      </c>
      <c r="I225" s="624"/>
      <c r="J225" s="625"/>
      <c r="K225" s="625"/>
      <c r="L225" s="625"/>
      <c r="M225" s="195">
        <v>26.56</v>
      </c>
      <c r="N225" s="197">
        <v>46.116770452021555</v>
      </c>
    </row>
    <row r="226" spans="1:14">
      <c r="A226" s="192">
        <v>225</v>
      </c>
      <c r="B226" s="193">
        <v>5</v>
      </c>
      <c r="C226" s="193" t="s">
        <v>913</v>
      </c>
      <c r="D226" s="194">
        <v>7</v>
      </c>
      <c r="E226" s="624">
        <v>706</v>
      </c>
      <c r="F226" s="624" t="s">
        <v>919</v>
      </c>
      <c r="G226" s="194" t="s">
        <v>915</v>
      </c>
      <c r="H226" s="194" t="s">
        <v>923</v>
      </c>
      <c r="I226" s="624" t="s">
        <v>925</v>
      </c>
      <c r="J226" s="625">
        <v>80.790000000000006</v>
      </c>
      <c r="K226" s="625">
        <v>102.01328175484653</v>
      </c>
      <c r="L226" s="625">
        <v>169.10328175484653</v>
      </c>
      <c r="M226" s="195">
        <v>23.72</v>
      </c>
      <c r="N226" s="197">
        <v>41.185609756097563</v>
      </c>
    </row>
    <row r="227" spans="1:14">
      <c r="A227" s="192">
        <v>226</v>
      </c>
      <c r="B227" s="193">
        <v>5</v>
      </c>
      <c r="C227" s="193" t="s">
        <v>913</v>
      </c>
      <c r="D227" s="194">
        <v>7</v>
      </c>
      <c r="E227" s="624"/>
      <c r="F227" s="624"/>
      <c r="G227" s="194" t="s">
        <v>917</v>
      </c>
      <c r="H227" s="194" t="s">
        <v>923</v>
      </c>
      <c r="I227" s="624"/>
      <c r="J227" s="625"/>
      <c r="K227" s="625"/>
      <c r="L227" s="625"/>
      <c r="M227" s="195">
        <v>25.32</v>
      </c>
      <c r="N227" s="197">
        <v>43.96372845802658</v>
      </c>
    </row>
    <row r="228" spans="1:14">
      <c r="A228" s="192">
        <v>227</v>
      </c>
      <c r="B228" s="193">
        <v>5</v>
      </c>
      <c r="C228" s="193" t="s">
        <v>913</v>
      </c>
      <c r="D228" s="194">
        <v>7</v>
      </c>
      <c r="E228" s="624"/>
      <c r="F228" s="624"/>
      <c r="G228" s="194" t="s">
        <v>918</v>
      </c>
      <c r="H228" s="194" t="s">
        <v>923</v>
      </c>
      <c r="I228" s="624"/>
      <c r="J228" s="625"/>
      <c r="K228" s="625"/>
      <c r="L228" s="625"/>
      <c r="M228" s="195">
        <v>25.32</v>
      </c>
      <c r="N228" s="197">
        <v>43.96372845802658</v>
      </c>
    </row>
    <row r="229" spans="1:14">
      <c r="A229" s="192">
        <v>228</v>
      </c>
      <c r="B229" s="193">
        <v>5</v>
      </c>
      <c r="C229" s="193" t="s">
        <v>913</v>
      </c>
      <c r="D229" s="194">
        <v>7</v>
      </c>
      <c r="E229" s="624"/>
      <c r="F229" s="624"/>
      <c r="G229" s="194" t="s">
        <v>919</v>
      </c>
      <c r="H229" s="194" t="s">
        <v>923</v>
      </c>
      <c r="I229" s="624"/>
      <c r="J229" s="625"/>
      <c r="K229" s="625"/>
      <c r="L229" s="625"/>
      <c r="M229" s="195">
        <v>23.72</v>
      </c>
      <c r="N229" s="197">
        <v>41.185609756097563</v>
      </c>
    </row>
    <row r="230" spans="1:14">
      <c r="A230" s="192">
        <v>229</v>
      </c>
      <c r="B230" s="193">
        <v>5</v>
      </c>
      <c r="C230" s="193" t="s">
        <v>913</v>
      </c>
      <c r="D230" s="194">
        <v>7</v>
      </c>
      <c r="E230" s="624">
        <v>707</v>
      </c>
      <c r="F230" s="624" t="s">
        <v>917</v>
      </c>
      <c r="G230" s="194" t="s">
        <v>915</v>
      </c>
      <c r="H230" s="194" t="s">
        <v>855</v>
      </c>
      <c r="I230" s="624" t="s">
        <v>916</v>
      </c>
      <c r="J230" s="625">
        <v>114.59</v>
      </c>
      <c r="K230" s="625">
        <v>144.69243664176091</v>
      </c>
      <c r="L230" s="625">
        <v>247.34243664176091</v>
      </c>
      <c r="M230" s="195">
        <v>27</v>
      </c>
      <c r="N230" s="197">
        <v>46.880753095052036</v>
      </c>
    </row>
    <row r="231" spans="1:14">
      <c r="A231" s="192">
        <v>230</v>
      </c>
      <c r="B231" s="193">
        <v>5</v>
      </c>
      <c r="C231" s="193" t="s">
        <v>913</v>
      </c>
      <c r="D231" s="194">
        <v>7</v>
      </c>
      <c r="E231" s="624"/>
      <c r="F231" s="624"/>
      <c r="G231" s="194" t="s">
        <v>917</v>
      </c>
      <c r="H231" s="194" t="s">
        <v>855</v>
      </c>
      <c r="I231" s="624"/>
      <c r="J231" s="625"/>
      <c r="K231" s="625"/>
      <c r="L231" s="625"/>
      <c r="M231" s="195">
        <v>21.98</v>
      </c>
      <c r="N231" s="197">
        <v>38.164405667749769</v>
      </c>
    </row>
    <row r="232" spans="1:14">
      <c r="A232" s="192">
        <v>231</v>
      </c>
      <c r="B232" s="193">
        <v>5</v>
      </c>
      <c r="C232" s="193" t="s">
        <v>913</v>
      </c>
      <c r="D232" s="194">
        <v>7</v>
      </c>
      <c r="E232" s="624"/>
      <c r="F232" s="624"/>
      <c r="G232" s="194" t="s">
        <v>918</v>
      </c>
      <c r="H232" s="194" t="s">
        <v>855</v>
      </c>
      <c r="I232" s="624"/>
      <c r="J232" s="625"/>
      <c r="K232" s="625"/>
      <c r="L232" s="625"/>
      <c r="M232" s="195">
        <v>24.08</v>
      </c>
      <c r="N232" s="197">
        <v>41.810686464031591</v>
      </c>
    </row>
    <row r="233" spans="1:14">
      <c r="A233" s="192">
        <v>232</v>
      </c>
      <c r="B233" s="193">
        <v>5</v>
      </c>
      <c r="C233" s="193" t="s">
        <v>913</v>
      </c>
      <c r="D233" s="194">
        <v>7</v>
      </c>
      <c r="E233" s="624"/>
      <c r="F233" s="624"/>
      <c r="G233" s="194" t="s">
        <v>919</v>
      </c>
      <c r="H233" s="194" t="s">
        <v>855</v>
      </c>
      <c r="I233" s="624"/>
      <c r="J233" s="625"/>
      <c r="K233" s="625"/>
      <c r="L233" s="625"/>
      <c r="M233" s="195">
        <v>24.08</v>
      </c>
      <c r="N233" s="197">
        <v>41.810686464031591</v>
      </c>
    </row>
    <row r="234" spans="1:14">
      <c r="A234" s="192">
        <v>233</v>
      </c>
      <c r="B234" s="193">
        <v>5</v>
      </c>
      <c r="C234" s="193" t="s">
        <v>913</v>
      </c>
      <c r="D234" s="194">
        <v>7</v>
      </c>
      <c r="E234" s="624"/>
      <c r="F234" s="624"/>
      <c r="G234" s="194" t="s">
        <v>920</v>
      </c>
      <c r="H234" s="194" t="s">
        <v>855</v>
      </c>
      <c r="I234" s="624"/>
      <c r="J234" s="625"/>
      <c r="K234" s="625"/>
      <c r="L234" s="625"/>
      <c r="M234" s="195">
        <v>21.98</v>
      </c>
      <c r="N234" s="197">
        <v>38.164405667749769</v>
      </c>
    </row>
    <row r="235" spans="1:14">
      <c r="A235" s="192">
        <v>234</v>
      </c>
      <c r="B235" s="193">
        <v>5</v>
      </c>
      <c r="C235" s="193" t="s">
        <v>913</v>
      </c>
      <c r="D235" s="194">
        <v>7</v>
      </c>
      <c r="E235" s="624"/>
      <c r="F235" s="624"/>
      <c r="G235" s="194" t="s">
        <v>921</v>
      </c>
      <c r="H235" s="194" t="s">
        <v>855</v>
      </c>
      <c r="I235" s="624"/>
      <c r="J235" s="625"/>
      <c r="K235" s="625"/>
      <c r="L235" s="625"/>
      <c r="M235" s="195">
        <v>27</v>
      </c>
      <c r="N235" s="197">
        <v>46.880753095052036</v>
      </c>
    </row>
    <row r="236" spans="1:14">
      <c r="A236" s="192">
        <v>235</v>
      </c>
      <c r="B236" s="193">
        <v>5</v>
      </c>
      <c r="C236" s="193" t="s">
        <v>913</v>
      </c>
      <c r="D236" s="194">
        <v>7</v>
      </c>
      <c r="E236" s="624">
        <v>708</v>
      </c>
      <c r="F236" s="624" t="s">
        <v>918</v>
      </c>
      <c r="G236" s="194" t="s">
        <v>915</v>
      </c>
      <c r="H236" s="194" t="s">
        <v>923</v>
      </c>
      <c r="I236" s="624" t="s">
        <v>916</v>
      </c>
      <c r="J236" s="625">
        <v>114.96599999999999</v>
      </c>
      <c r="K236" s="625">
        <v>145.1596344911147</v>
      </c>
      <c r="L236" s="625">
        <v>249.57963449111469</v>
      </c>
      <c r="M236" s="195">
        <v>25.62</v>
      </c>
      <c r="N236" s="197">
        <v>44.48462571463827</v>
      </c>
    </row>
    <row r="237" spans="1:14">
      <c r="A237" s="192">
        <v>236</v>
      </c>
      <c r="B237" s="193">
        <v>5</v>
      </c>
      <c r="C237" s="193" t="s">
        <v>913</v>
      </c>
      <c r="D237" s="194">
        <v>7</v>
      </c>
      <c r="E237" s="624"/>
      <c r="F237" s="624"/>
      <c r="G237" s="194" t="s">
        <v>917</v>
      </c>
      <c r="H237" s="194" t="s">
        <v>923</v>
      </c>
      <c r="I237" s="624"/>
      <c r="J237" s="625"/>
      <c r="K237" s="625"/>
      <c r="L237" s="625"/>
      <c r="M237" s="195">
        <v>23.49</v>
      </c>
      <c r="N237" s="197">
        <v>40.786255192695265</v>
      </c>
    </row>
    <row r="238" spans="1:14">
      <c r="A238" s="192">
        <v>237</v>
      </c>
      <c r="B238" s="193">
        <v>5</v>
      </c>
      <c r="C238" s="193" t="s">
        <v>913</v>
      </c>
      <c r="D238" s="194">
        <v>7</v>
      </c>
      <c r="E238" s="624"/>
      <c r="F238" s="624"/>
      <c r="G238" s="194" t="s">
        <v>918</v>
      </c>
      <c r="H238" s="194" t="s">
        <v>923</v>
      </c>
      <c r="I238" s="624"/>
      <c r="J238" s="625"/>
      <c r="K238" s="625"/>
      <c r="L238" s="625"/>
      <c r="M238" s="195">
        <v>23.46</v>
      </c>
      <c r="N238" s="197">
        <v>40.734165467034103</v>
      </c>
    </row>
    <row r="239" spans="1:14">
      <c r="A239" s="192">
        <v>238</v>
      </c>
      <c r="B239" s="193">
        <v>5</v>
      </c>
      <c r="C239" s="193" t="s">
        <v>913</v>
      </c>
      <c r="D239" s="194">
        <v>7</v>
      </c>
      <c r="E239" s="624"/>
      <c r="F239" s="624"/>
      <c r="G239" s="194" t="s">
        <v>919</v>
      </c>
      <c r="H239" s="194" t="s">
        <v>923</v>
      </c>
      <c r="I239" s="624"/>
      <c r="J239" s="625"/>
      <c r="K239" s="625"/>
      <c r="L239" s="625"/>
      <c r="M239" s="195">
        <v>23.46</v>
      </c>
      <c r="N239" s="197">
        <v>40.734165467034103</v>
      </c>
    </row>
    <row r="240" spans="1:14">
      <c r="A240" s="192">
        <v>239</v>
      </c>
      <c r="B240" s="193">
        <v>5</v>
      </c>
      <c r="C240" s="193" t="s">
        <v>913</v>
      </c>
      <c r="D240" s="194">
        <v>7</v>
      </c>
      <c r="E240" s="624"/>
      <c r="F240" s="624"/>
      <c r="G240" s="194" t="s">
        <v>920</v>
      </c>
      <c r="H240" s="194" t="s">
        <v>923</v>
      </c>
      <c r="I240" s="624"/>
      <c r="J240" s="625"/>
      <c r="K240" s="625"/>
      <c r="L240" s="625"/>
      <c r="M240" s="195">
        <v>23.49</v>
      </c>
      <c r="N240" s="197">
        <v>40.786255192695265</v>
      </c>
    </row>
    <row r="241" spans="1:14" ht="18" thickBot="1">
      <c r="A241" s="192">
        <v>240</v>
      </c>
      <c r="B241" s="193">
        <v>5</v>
      </c>
      <c r="C241" s="193" t="s">
        <v>913</v>
      </c>
      <c r="D241" s="194">
        <v>7</v>
      </c>
      <c r="E241" s="624"/>
      <c r="F241" s="624"/>
      <c r="G241" s="194" t="s">
        <v>921</v>
      </c>
      <c r="H241" s="194" t="s">
        <v>923</v>
      </c>
      <c r="I241" s="624"/>
      <c r="J241" s="625"/>
      <c r="K241" s="625"/>
      <c r="L241" s="625"/>
      <c r="M241" s="199">
        <v>25.62</v>
      </c>
      <c r="N241" s="200">
        <v>44.48462571463827</v>
      </c>
    </row>
    <row r="242" spans="1:14">
      <c r="A242" s="192">
        <v>241</v>
      </c>
      <c r="B242" s="193">
        <v>5</v>
      </c>
      <c r="C242" s="193" t="s">
        <v>913</v>
      </c>
      <c r="D242" s="194">
        <v>8</v>
      </c>
      <c r="E242" s="624">
        <v>801</v>
      </c>
      <c r="F242" s="624" t="s">
        <v>914</v>
      </c>
      <c r="G242" s="194" t="s">
        <v>915</v>
      </c>
      <c r="H242" s="194" t="s">
        <v>855</v>
      </c>
      <c r="I242" s="624" t="s">
        <v>916</v>
      </c>
      <c r="J242" s="625">
        <v>114.59</v>
      </c>
      <c r="K242" s="625">
        <v>144.715576787157</v>
      </c>
      <c r="L242" s="625">
        <v>247.36557678715701</v>
      </c>
      <c r="M242" s="195">
        <v>24.08</v>
      </c>
      <c r="N242" s="196">
        <v>41.810686464031591</v>
      </c>
    </row>
    <row r="243" spans="1:14">
      <c r="A243" s="192">
        <v>242</v>
      </c>
      <c r="B243" s="193">
        <v>5</v>
      </c>
      <c r="C243" s="193" t="s">
        <v>913</v>
      </c>
      <c r="D243" s="194">
        <v>8</v>
      </c>
      <c r="E243" s="624"/>
      <c r="F243" s="624"/>
      <c r="G243" s="194" t="s">
        <v>917</v>
      </c>
      <c r="H243" s="194" t="s">
        <v>855</v>
      </c>
      <c r="I243" s="624"/>
      <c r="J243" s="625"/>
      <c r="K243" s="625"/>
      <c r="L243" s="625"/>
      <c r="M243" s="195">
        <v>21.98</v>
      </c>
      <c r="N243" s="197">
        <v>38.164405667749769</v>
      </c>
    </row>
    <row r="244" spans="1:14">
      <c r="A244" s="192">
        <v>243</v>
      </c>
      <c r="B244" s="193">
        <v>5</v>
      </c>
      <c r="C244" s="193" t="s">
        <v>913</v>
      </c>
      <c r="D244" s="194">
        <v>8</v>
      </c>
      <c r="E244" s="624"/>
      <c r="F244" s="624"/>
      <c r="G244" s="194" t="s">
        <v>918</v>
      </c>
      <c r="H244" s="194" t="s">
        <v>855</v>
      </c>
      <c r="I244" s="624"/>
      <c r="J244" s="625"/>
      <c r="K244" s="625"/>
      <c r="L244" s="625"/>
      <c r="M244" s="195">
        <v>27</v>
      </c>
      <c r="N244" s="197">
        <v>46.880753095052036</v>
      </c>
    </row>
    <row r="245" spans="1:14">
      <c r="A245" s="192">
        <v>244</v>
      </c>
      <c r="B245" s="193">
        <v>5</v>
      </c>
      <c r="C245" s="193" t="s">
        <v>913</v>
      </c>
      <c r="D245" s="194">
        <v>8</v>
      </c>
      <c r="E245" s="624"/>
      <c r="F245" s="624"/>
      <c r="G245" s="194" t="s">
        <v>919</v>
      </c>
      <c r="H245" s="194" t="s">
        <v>855</v>
      </c>
      <c r="I245" s="624"/>
      <c r="J245" s="625"/>
      <c r="K245" s="625"/>
      <c r="L245" s="625"/>
      <c r="M245" s="195">
        <v>27</v>
      </c>
      <c r="N245" s="197">
        <v>46.880753095052036</v>
      </c>
    </row>
    <row r="246" spans="1:14">
      <c r="A246" s="192">
        <v>245</v>
      </c>
      <c r="B246" s="193">
        <v>5</v>
      </c>
      <c r="C246" s="193" t="s">
        <v>913</v>
      </c>
      <c r="D246" s="194">
        <v>8</v>
      </c>
      <c r="E246" s="624"/>
      <c r="F246" s="624"/>
      <c r="G246" s="194" t="s">
        <v>920</v>
      </c>
      <c r="H246" s="194" t="s">
        <v>855</v>
      </c>
      <c r="I246" s="624"/>
      <c r="J246" s="625"/>
      <c r="K246" s="625"/>
      <c r="L246" s="625"/>
      <c r="M246" s="195">
        <v>21.98</v>
      </c>
      <c r="N246" s="197">
        <v>38.164405667749769</v>
      </c>
    </row>
    <row r="247" spans="1:14">
      <c r="A247" s="192">
        <v>246</v>
      </c>
      <c r="B247" s="193">
        <v>5</v>
      </c>
      <c r="C247" s="193" t="s">
        <v>913</v>
      </c>
      <c r="D247" s="194">
        <v>8</v>
      </c>
      <c r="E247" s="624"/>
      <c r="F247" s="624"/>
      <c r="G247" s="194" t="s">
        <v>921</v>
      </c>
      <c r="H247" s="194" t="s">
        <v>855</v>
      </c>
      <c r="I247" s="624"/>
      <c r="J247" s="625"/>
      <c r="K247" s="625"/>
      <c r="L247" s="625"/>
      <c r="M247" s="195">
        <v>24.08</v>
      </c>
      <c r="N247" s="197">
        <v>41.810686464031591</v>
      </c>
    </row>
    <row r="248" spans="1:14">
      <c r="A248" s="192">
        <v>247</v>
      </c>
      <c r="B248" s="193">
        <v>5</v>
      </c>
      <c r="C248" s="193" t="s">
        <v>913</v>
      </c>
      <c r="D248" s="194">
        <v>8</v>
      </c>
      <c r="E248" s="624">
        <v>802</v>
      </c>
      <c r="F248" s="624" t="s">
        <v>922</v>
      </c>
      <c r="G248" s="194" t="s">
        <v>915</v>
      </c>
      <c r="H248" s="194" t="s">
        <v>923</v>
      </c>
      <c r="I248" s="624" t="s">
        <v>916</v>
      </c>
      <c r="J248" s="625">
        <v>114.96</v>
      </c>
      <c r="K248" s="625">
        <v>145.182849353796</v>
      </c>
      <c r="L248" s="625">
        <v>249.60284935379599</v>
      </c>
      <c r="M248" s="195">
        <v>23.46</v>
      </c>
      <c r="N248" s="197">
        <v>40.734165467034103</v>
      </c>
    </row>
    <row r="249" spans="1:14">
      <c r="A249" s="192">
        <v>248</v>
      </c>
      <c r="B249" s="193">
        <v>5</v>
      </c>
      <c r="C249" s="193" t="s">
        <v>913</v>
      </c>
      <c r="D249" s="194">
        <v>8</v>
      </c>
      <c r="E249" s="624"/>
      <c r="F249" s="624"/>
      <c r="G249" s="194" t="s">
        <v>917</v>
      </c>
      <c r="H249" s="194" t="s">
        <v>923</v>
      </c>
      <c r="I249" s="624"/>
      <c r="J249" s="625"/>
      <c r="K249" s="625"/>
      <c r="L249" s="625"/>
      <c r="M249" s="195">
        <v>23.49</v>
      </c>
      <c r="N249" s="197">
        <v>40.786255192695265</v>
      </c>
    </row>
    <row r="250" spans="1:14">
      <c r="A250" s="192">
        <v>249</v>
      </c>
      <c r="B250" s="193">
        <v>5</v>
      </c>
      <c r="C250" s="193" t="s">
        <v>913</v>
      </c>
      <c r="D250" s="194">
        <v>8</v>
      </c>
      <c r="E250" s="624"/>
      <c r="F250" s="624"/>
      <c r="G250" s="194" t="s">
        <v>918</v>
      </c>
      <c r="H250" s="194" t="s">
        <v>923</v>
      </c>
      <c r="I250" s="624"/>
      <c r="J250" s="625"/>
      <c r="K250" s="625"/>
      <c r="L250" s="625"/>
      <c r="M250" s="195">
        <v>25.62</v>
      </c>
      <c r="N250" s="197">
        <v>44.48462571463827</v>
      </c>
    </row>
    <row r="251" spans="1:14">
      <c r="A251" s="192">
        <v>250</v>
      </c>
      <c r="B251" s="193">
        <v>5</v>
      </c>
      <c r="C251" s="193" t="s">
        <v>913</v>
      </c>
      <c r="D251" s="194">
        <v>8</v>
      </c>
      <c r="E251" s="624"/>
      <c r="F251" s="624"/>
      <c r="G251" s="194" t="s">
        <v>919</v>
      </c>
      <c r="H251" s="194" t="s">
        <v>923</v>
      </c>
      <c r="I251" s="624"/>
      <c r="J251" s="625"/>
      <c r="K251" s="625"/>
      <c r="L251" s="625"/>
      <c r="M251" s="195">
        <v>25.62</v>
      </c>
      <c r="N251" s="197">
        <v>44.48462571463827</v>
      </c>
    </row>
    <row r="252" spans="1:14">
      <c r="A252" s="192">
        <v>251</v>
      </c>
      <c r="B252" s="193">
        <v>5</v>
      </c>
      <c r="C252" s="193" t="s">
        <v>913</v>
      </c>
      <c r="D252" s="194">
        <v>8</v>
      </c>
      <c r="E252" s="624"/>
      <c r="F252" s="624"/>
      <c r="G252" s="194" t="s">
        <v>920</v>
      </c>
      <c r="H252" s="194" t="s">
        <v>923</v>
      </c>
      <c r="I252" s="624"/>
      <c r="J252" s="625"/>
      <c r="K252" s="625"/>
      <c r="L252" s="625"/>
      <c r="M252" s="195">
        <v>23.49</v>
      </c>
      <c r="N252" s="197">
        <v>40.786255192695265</v>
      </c>
    </row>
    <row r="253" spans="1:14">
      <c r="A253" s="192">
        <v>252</v>
      </c>
      <c r="B253" s="193">
        <v>5</v>
      </c>
      <c r="C253" s="193" t="s">
        <v>913</v>
      </c>
      <c r="D253" s="194">
        <v>8</v>
      </c>
      <c r="E253" s="624"/>
      <c r="F253" s="624"/>
      <c r="G253" s="194" t="s">
        <v>921</v>
      </c>
      <c r="H253" s="194" t="s">
        <v>923</v>
      </c>
      <c r="I253" s="624"/>
      <c r="J253" s="625"/>
      <c r="K253" s="625"/>
      <c r="L253" s="625"/>
      <c r="M253" s="195">
        <v>23.46</v>
      </c>
      <c r="N253" s="197">
        <v>40.734165467034103</v>
      </c>
    </row>
    <row r="254" spans="1:14">
      <c r="A254" s="192">
        <v>253</v>
      </c>
      <c r="B254" s="193">
        <v>5</v>
      </c>
      <c r="C254" s="193" t="s">
        <v>913</v>
      </c>
      <c r="D254" s="194">
        <v>8</v>
      </c>
      <c r="E254" s="624">
        <v>803</v>
      </c>
      <c r="F254" s="624" t="s">
        <v>924</v>
      </c>
      <c r="G254" s="194" t="s">
        <v>915</v>
      </c>
      <c r="H254" s="194" t="s">
        <v>855</v>
      </c>
      <c r="I254" s="624" t="s">
        <v>925</v>
      </c>
      <c r="J254" s="625">
        <v>85.82</v>
      </c>
      <c r="K254" s="625">
        <v>108.36383881230115</v>
      </c>
      <c r="L254" s="625">
        <v>178.34383881230116</v>
      </c>
      <c r="M254" s="195">
        <v>21.9</v>
      </c>
      <c r="N254" s="198">
        <v>38.025499732653316</v>
      </c>
    </row>
    <row r="255" spans="1:14">
      <c r="A255" s="192">
        <v>254</v>
      </c>
      <c r="B255" s="193">
        <v>5</v>
      </c>
      <c r="C255" s="193" t="s">
        <v>913</v>
      </c>
      <c r="D255" s="194">
        <v>8</v>
      </c>
      <c r="E255" s="624"/>
      <c r="F255" s="624"/>
      <c r="G255" s="194" t="s">
        <v>917</v>
      </c>
      <c r="H255" s="194" t="s">
        <v>855</v>
      </c>
      <c r="I255" s="624"/>
      <c r="J255" s="625"/>
      <c r="K255" s="625"/>
      <c r="L255" s="625"/>
      <c r="M255" s="195">
        <v>26.56</v>
      </c>
      <c r="N255" s="198">
        <v>46.116770452021555</v>
      </c>
    </row>
    <row r="256" spans="1:14">
      <c r="A256" s="192">
        <v>255</v>
      </c>
      <c r="B256" s="193">
        <v>5</v>
      </c>
      <c r="C256" s="193" t="s">
        <v>913</v>
      </c>
      <c r="D256" s="194">
        <v>8</v>
      </c>
      <c r="E256" s="624"/>
      <c r="F256" s="624"/>
      <c r="G256" s="194" t="s">
        <v>918</v>
      </c>
      <c r="H256" s="194" t="s">
        <v>855</v>
      </c>
      <c r="I256" s="624"/>
      <c r="J256" s="625"/>
      <c r="K256" s="625"/>
      <c r="L256" s="625"/>
      <c r="M256" s="195">
        <v>26.56</v>
      </c>
      <c r="N256" s="197">
        <v>46.116770452021555</v>
      </c>
    </row>
    <row r="257" spans="1:14">
      <c r="A257" s="192">
        <v>256</v>
      </c>
      <c r="B257" s="193">
        <v>5</v>
      </c>
      <c r="C257" s="193" t="s">
        <v>913</v>
      </c>
      <c r="D257" s="194">
        <v>8</v>
      </c>
      <c r="E257" s="624"/>
      <c r="F257" s="624"/>
      <c r="G257" s="194" t="s">
        <v>919</v>
      </c>
      <c r="H257" s="194" t="s">
        <v>855</v>
      </c>
      <c r="I257" s="624"/>
      <c r="J257" s="625"/>
      <c r="K257" s="625"/>
      <c r="L257" s="625"/>
      <c r="M257" s="195">
        <v>21.9</v>
      </c>
      <c r="N257" s="197">
        <v>38.025499732653316</v>
      </c>
    </row>
    <row r="258" spans="1:14">
      <c r="A258" s="192">
        <v>257</v>
      </c>
      <c r="B258" s="193">
        <v>5</v>
      </c>
      <c r="C258" s="193" t="s">
        <v>913</v>
      </c>
      <c r="D258" s="194">
        <v>8</v>
      </c>
      <c r="E258" s="624">
        <v>804</v>
      </c>
      <c r="F258" s="624" t="s">
        <v>926</v>
      </c>
      <c r="G258" s="194" t="s">
        <v>915</v>
      </c>
      <c r="H258" s="194" t="s">
        <v>923</v>
      </c>
      <c r="I258" s="624" t="s">
        <v>925</v>
      </c>
      <c r="J258" s="625">
        <v>80.790000000000006</v>
      </c>
      <c r="K258" s="625">
        <v>102.01252083017725</v>
      </c>
      <c r="L258" s="625">
        <v>169.10252083017724</v>
      </c>
      <c r="M258" s="195">
        <v>25.32</v>
      </c>
      <c r="N258" s="197">
        <v>43.96372845802658</v>
      </c>
    </row>
    <row r="259" spans="1:14">
      <c r="A259" s="192">
        <v>258</v>
      </c>
      <c r="B259" s="193">
        <v>5</v>
      </c>
      <c r="C259" s="193" t="s">
        <v>913</v>
      </c>
      <c r="D259" s="194">
        <v>8</v>
      </c>
      <c r="E259" s="624"/>
      <c r="F259" s="624"/>
      <c r="G259" s="194" t="s">
        <v>917</v>
      </c>
      <c r="H259" s="194" t="s">
        <v>923</v>
      </c>
      <c r="I259" s="624"/>
      <c r="J259" s="625"/>
      <c r="K259" s="625"/>
      <c r="L259" s="625"/>
      <c r="M259" s="195">
        <v>23.72</v>
      </c>
      <c r="N259" s="197">
        <v>41.185609756097563</v>
      </c>
    </row>
    <row r="260" spans="1:14">
      <c r="A260" s="192">
        <v>259</v>
      </c>
      <c r="B260" s="193">
        <v>5</v>
      </c>
      <c r="C260" s="193" t="s">
        <v>913</v>
      </c>
      <c r="D260" s="194">
        <v>8</v>
      </c>
      <c r="E260" s="624"/>
      <c r="F260" s="624"/>
      <c r="G260" s="194" t="s">
        <v>918</v>
      </c>
      <c r="H260" s="194" t="s">
        <v>923</v>
      </c>
      <c r="I260" s="624"/>
      <c r="J260" s="625"/>
      <c r="K260" s="625"/>
      <c r="L260" s="625"/>
      <c r="M260" s="195">
        <v>23.72</v>
      </c>
      <c r="N260" s="197">
        <v>41.185609756097563</v>
      </c>
    </row>
    <row r="261" spans="1:14">
      <c r="A261" s="192">
        <v>260</v>
      </c>
      <c r="B261" s="193">
        <v>5</v>
      </c>
      <c r="C261" s="193" t="s">
        <v>913</v>
      </c>
      <c r="D261" s="194">
        <v>8</v>
      </c>
      <c r="E261" s="624"/>
      <c r="F261" s="624"/>
      <c r="G261" s="194" t="s">
        <v>919</v>
      </c>
      <c r="H261" s="194" t="s">
        <v>923</v>
      </c>
      <c r="I261" s="624"/>
      <c r="J261" s="625"/>
      <c r="K261" s="625"/>
      <c r="L261" s="625"/>
      <c r="M261" s="195">
        <v>25.32</v>
      </c>
      <c r="N261" s="197">
        <v>43.96372845802658</v>
      </c>
    </row>
    <row r="262" spans="1:14">
      <c r="A262" s="192">
        <v>261</v>
      </c>
      <c r="B262" s="193">
        <v>5</v>
      </c>
      <c r="C262" s="193" t="s">
        <v>913</v>
      </c>
      <c r="D262" s="194">
        <v>8</v>
      </c>
      <c r="E262" s="624">
        <v>805</v>
      </c>
      <c r="F262" s="624" t="s">
        <v>915</v>
      </c>
      <c r="G262" s="194" t="s">
        <v>915</v>
      </c>
      <c r="H262" s="194" t="s">
        <v>855</v>
      </c>
      <c r="I262" s="624" t="s">
        <v>925</v>
      </c>
      <c r="J262" s="625">
        <v>85.82</v>
      </c>
      <c r="K262" s="625">
        <v>108.36464711227785</v>
      </c>
      <c r="L262" s="625">
        <v>178.34464711227787</v>
      </c>
      <c r="M262" s="195">
        <v>26.56</v>
      </c>
      <c r="N262" s="197">
        <v>46.116770452021555</v>
      </c>
    </row>
    <row r="263" spans="1:14">
      <c r="A263" s="192">
        <v>262</v>
      </c>
      <c r="B263" s="193">
        <v>5</v>
      </c>
      <c r="C263" s="193" t="s">
        <v>913</v>
      </c>
      <c r="D263" s="194">
        <v>8</v>
      </c>
      <c r="E263" s="624"/>
      <c r="F263" s="624"/>
      <c r="G263" s="194" t="s">
        <v>917</v>
      </c>
      <c r="H263" s="194" t="s">
        <v>855</v>
      </c>
      <c r="I263" s="624"/>
      <c r="J263" s="625"/>
      <c r="K263" s="625"/>
      <c r="L263" s="625"/>
      <c r="M263" s="195">
        <v>21.9</v>
      </c>
      <c r="N263" s="197">
        <v>38.025499732653316</v>
      </c>
    </row>
    <row r="264" spans="1:14">
      <c r="A264" s="192">
        <v>263</v>
      </c>
      <c r="B264" s="193">
        <v>5</v>
      </c>
      <c r="C264" s="193" t="s">
        <v>913</v>
      </c>
      <c r="D264" s="194">
        <v>8</v>
      </c>
      <c r="E264" s="624"/>
      <c r="F264" s="624"/>
      <c r="G264" s="194" t="s">
        <v>918</v>
      </c>
      <c r="H264" s="194" t="s">
        <v>855</v>
      </c>
      <c r="I264" s="624"/>
      <c r="J264" s="625"/>
      <c r="K264" s="625"/>
      <c r="L264" s="625"/>
      <c r="M264" s="195">
        <v>21.9</v>
      </c>
      <c r="N264" s="197">
        <v>38.025499732653316</v>
      </c>
    </row>
    <row r="265" spans="1:14">
      <c r="A265" s="192">
        <v>264</v>
      </c>
      <c r="B265" s="193">
        <v>5</v>
      </c>
      <c r="C265" s="193" t="s">
        <v>913</v>
      </c>
      <c r="D265" s="194">
        <v>8</v>
      </c>
      <c r="E265" s="624"/>
      <c r="F265" s="624"/>
      <c r="G265" s="194" t="s">
        <v>919</v>
      </c>
      <c r="H265" s="194" t="s">
        <v>855</v>
      </c>
      <c r="I265" s="624"/>
      <c r="J265" s="625"/>
      <c r="K265" s="625"/>
      <c r="L265" s="625"/>
      <c r="M265" s="195">
        <v>26.56</v>
      </c>
      <c r="N265" s="197">
        <v>46.116770452021555</v>
      </c>
    </row>
    <row r="266" spans="1:14">
      <c r="A266" s="192">
        <v>265</v>
      </c>
      <c r="B266" s="193">
        <v>5</v>
      </c>
      <c r="C266" s="193" t="s">
        <v>913</v>
      </c>
      <c r="D266" s="194">
        <v>8</v>
      </c>
      <c r="E266" s="624">
        <v>806</v>
      </c>
      <c r="F266" s="624" t="s">
        <v>919</v>
      </c>
      <c r="G266" s="194" t="s">
        <v>915</v>
      </c>
      <c r="H266" s="194" t="s">
        <v>923</v>
      </c>
      <c r="I266" s="624" t="s">
        <v>925</v>
      </c>
      <c r="J266" s="625">
        <v>80.790000000000006</v>
      </c>
      <c r="K266" s="625">
        <v>102.01328175484653</v>
      </c>
      <c r="L266" s="625">
        <v>169.10328175484653</v>
      </c>
      <c r="M266" s="195">
        <v>23.72</v>
      </c>
      <c r="N266" s="197">
        <v>41.185609756097563</v>
      </c>
    </row>
    <row r="267" spans="1:14">
      <c r="A267" s="192">
        <v>266</v>
      </c>
      <c r="B267" s="193">
        <v>5</v>
      </c>
      <c r="C267" s="193" t="s">
        <v>913</v>
      </c>
      <c r="D267" s="194">
        <v>8</v>
      </c>
      <c r="E267" s="624"/>
      <c r="F267" s="624"/>
      <c r="G267" s="194" t="s">
        <v>917</v>
      </c>
      <c r="H267" s="194" t="s">
        <v>923</v>
      </c>
      <c r="I267" s="624"/>
      <c r="J267" s="625"/>
      <c r="K267" s="625"/>
      <c r="L267" s="625"/>
      <c r="M267" s="195">
        <v>25.32</v>
      </c>
      <c r="N267" s="197">
        <v>43.96372845802658</v>
      </c>
    </row>
    <row r="268" spans="1:14">
      <c r="A268" s="192">
        <v>267</v>
      </c>
      <c r="B268" s="193">
        <v>5</v>
      </c>
      <c r="C268" s="193" t="s">
        <v>913</v>
      </c>
      <c r="D268" s="194">
        <v>8</v>
      </c>
      <c r="E268" s="624"/>
      <c r="F268" s="624"/>
      <c r="G268" s="194" t="s">
        <v>918</v>
      </c>
      <c r="H268" s="194" t="s">
        <v>923</v>
      </c>
      <c r="I268" s="624"/>
      <c r="J268" s="625"/>
      <c r="K268" s="625"/>
      <c r="L268" s="625"/>
      <c r="M268" s="195">
        <v>25.32</v>
      </c>
      <c r="N268" s="197">
        <v>43.96372845802658</v>
      </c>
    </row>
    <row r="269" spans="1:14">
      <c r="A269" s="192">
        <v>268</v>
      </c>
      <c r="B269" s="193">
        <v>5</v>
      </c>
      <c r="C269" s="193" t="s">
        <v>913</v>
      </c>
      <c r="D269" s="194">
        <v>8</v>
      </c>
      <c r="E269" s="624"/>
      <c r="F269" s="624"/>
      <c r="G269" s="194" t="s">
        <v>919</v>
      </c>
      <c r="H269" s="194" t="s">
        <v>923</v>
      </c>
      <c r="I269" s="624"/>
      <c r="J269" s="625"/>
      <c r="K269" s="625"/>
      <c r="L269" s="625"/>
      <c r="M269" s="195">
        <v>23.72</v>
      </c>
      <c r="N269" s="197">
        <v>41.185609756097563</v>
      </c>
    </row>
    <row r="270" spans="1:14">
      <c r="A270" s="192">
        <v>269</v>
      </c>
      <c r="B270" s="193">
        <v>5</v>
      </c>
      <c r="C270" s="193" t="s">
        <v>913</v>
      </c>
      <c r="D270" s="194">
        <v>8</v>
      </c>
      <c r="E270" s="624">
        <v>807</v>
      </c>
      <c r="F270" s="624" t="s">
        <v>917</v>
      </c>
      <c r="G270" s="194" t="s">
        <v>915</v>
      </c>
      <c r="H270" s="194" t="s">
        <v>855</v>
      </c>
      <c r="I270" s="624" t="s">
        <v>916</v>
      </c>
      <c r="J270" s="625">
        <v>114.59</v>
      </c>
      <c r="K270" s="625">
        <v>144.69243664176091</v>
      </c>
      <c r="L270" s="625">
        <v>247.34243664176091</v>
      </c>
      <c r="M270" s="195">
        <v>27</v>
      </c>
      <c r="N270" s="197">
        <v>46.880753095052036</v>
      </c>
    </row>
    <row r="271" spans="1:14">
      <c r="A271" s="192">
        <v>270</v>
      </c>
      <c r="B271" s="193">
        <v>5</v>
      </c>
      <c r="C271" s="193" t="s">
        <v>913</v>
      </c>
      <c r="D271" s="194">
        <v>8</v>
      </c>
      <c r="E271" s="624"/>
      <c r="F271" s="624"/>
      <c r="G271" s="194" t="s">
        <v>917</v>
      </c>
      <c r="H271" s="194" t="s">
        <v>855</v>
      </c>
      <c r="I271" s="624"/>
      <c r="J271" s="625"/>
      <c r="K271" s="625"/>
      <c r="L271" s="625"/>
      <c r="M271" s="195">
        <v>21.98</v>
      </c>
      <c r="N271" s="197">
        <v>38.164405667749769</v>
      </c>
    </row>
    <row r="272" spans="1:14">
      <c r="A272" s="192">
        <v>271</v>
      </c>
      <c r="B272" s="193">
        <v>5</v>
      </c>
      <c r="C272" s="193" t="s">
        <v>913</v>
      </c>
      <c r="D272" s="194">
        <v>8</v>
      </c>
      <c r="E272" s="624"/>
      <c r="F272" s="624"/>
      <c r="G272" s="194" t="s">
        <v>918</v>
      </c>
      <c r="H272" s="194" t="s">
        <v>855</v>
      </c>
      <c r="I272" s="624"/>
      <c r="J272" s="625"/>
      <c r="K272" s="625"/>
      <c r="L272" s="625"/>
      <c r="M272" s="195">
        <v>24.08</v>
      </c>
      <c r="N272" s="197">
        <v>41.810686464031591</v>
      </c>
    </row>
    <row r="273" spans="1:14">
      <c r="A273" s="192">
        <v>272</v>
      </c>
      <c r="B273" s="193">
        <v>5</v>
      </c>
      <c r="C273" s="193" t="s">
        <v>913</v>
      </c>
      <c r="D273" s="194">
        <v>8</v>
      </c>
      <c r="E273" s="624"/>
      <c r="F273" s="624"/>
      <c r="G273" s="194" t="s">
        <v>919</v>
      </c>
      <c r="H273" s="194" t="s">
        <v>855</v>
      </c>
      <c r="I273" s="624"/>
      <c r="J273" s="625"/>
      <c r="K273" s="625"/>
      <c r="L273" s="625"/>
      <c r="M273" s="195">
        <v>24.08</v>
      </c>
      <c r="N273" s="197">
        <v>41.810686464031591</v>
      </c>
    </row>
    <row r="274" spans="1:14">
      <c r="A274" s="192">
        <v>273</v>
      </c>
      <c r="B274" s="193">
        <v>5</v>
      </c>
      <c r="C274" s="193" t="s">
        <v>913</v>
      </c>
      <c r="D274" s="194">
        <v>8</v>
      </c>
      <c r="E274" s="624"/>
      <c r="F274" s="624"/>
      <c r="G274" s="194" t="s">
        <v>920</v>
      </c>
      <c r="H274" s="194" t="s">
        <v>855</v>
      </c>
      <c r="I274" s="624"/>
      <c r="J274" s="625"/>
      <c r="K274" s="625"/>
      <c r="L274" s="625"/>
      <c r="M274" s="195">
        <v>21.98</v>
      </c>
      <c r="N274" s="197">
        <v>38.164405667749769</v>
      </c>
    </row>
    <row r="275" spans="1:14">
      <c r="A275" s="192">
        <v>274</v>
      </c>
      <c r="B275" s="193">
        <v>5</v>
      </c>
      <c r="C275" s="193" t="s">
        <v>913</v>
      </c>
      <c r="D275" s="194">
        <v>8</v>
      </c>
      <c r="E275" s="624"/>
      <c r="F275" s="624"/>
      <c r="G275" s="194" t="s">
        <v>921</v>
      </c>
      <c r="H275" s="194" t="s">
        <v>855</v>
      </c>
      <c r="I275" s="624"/>
      <c r="J275" s="625"/>
      <c r="K275" s="625"/>
      <c r="L275" s="625"/>
      <c r="M275" s="195">
        <v>27</v>
      </c>
      <c r="N275" s="197">
        <v>46.880753095052036</v>
      </c>
    </row>
    <row r="276" spans="1:14">
      <c r="A276" s="192">
        <v>275</v>
      </c>
      <c r="B276" s="193">
        <v>5</v>
      </c>
      <c r="C276" s="193" t="s">
        <v>913</v>
      </c>
      <c r="D276" s="194">
        <v>8</v>
      </c>
      <c r="E276" s="624">
        <v>808</v>
      </c>
      <c r="F276" s="624" t="s">
        <v>918</v>
      </c>
      <c r="G276" s="194" t="s">
        <v>915</v>
      </c>
      <c r="H276" s="194" t="s">
        <v>923</v>
      </c>
      <c r="I276" s="624" t="s">
        <v>916</v>
      </c>
      <c r="J276" s="625">
        <v>114.96599999999999</v>
      </c>
      <c r="K276" s="625">
        <v>145.1596344911147</v>
      </c>
      <c r="L276" s="625">
        <v>249.57963449111469</v>
      </c>
      <c r="M276" s="195">
        <v>25.62</v>
      </c>
      <c r="N276" s="197">
        <v>44.48462571463827</v>
      </c>
    </row>
    <row r="277" spans="1:14">
      <c r="A277" s="192">
        <v>276</v>
      </c>
      <c r="B277" s="193">
        <v>5</v>
      </c>
      <c r="C277" s="193" t="s">
        <v>913</v>
      </c>
      <c r="D277" s="194">
        <v>8</v>
      </c>
      <c r="E277" s="624"/>
      <c r="F277" s="624"/>
      <c r="G277" s="194" t="s">
        <v>917</v>
      </c>
      <c r="H277" s="194" t="s">
        <v>923</v>
      </c>
      <c r="I277" s="624"/>
      <c r="J277" s="625"/>
      <c r="K277" s="625"/>
      <c r="L277" s="625"/>
      <c r="M277" s="195">
        <v>23.49</v>
      </c>
      <c r="N277" s="197">
        <v>40.786255192695265</v>
      </c>
    </row>
    <row r="278" spans="1:14">
      <c r="A278" s="192">
        <v>277</v>
      </c>
      <c r="B278" s="193">
        <v>5</v>
      </c>
      <c r="C278" s="193" t="s">
        <v>913</v>
      </c>
      <c r="D278" s="194">
        <v>8</v>
      </c>
      <c r="E278" s="624"/>
      <c r="F278" s="624"/>
      <c r="G278" s="194" t="s">
        <v>918</v>
      </c>
      <c r="H278" s="194" t="s">
        <v>923</v>
      </c>
      <c r="I278" s="624"/>
      <c r="J278" s="625"/>
      <c r="K278" s="625"/>
      <c r="L278" s="625"/>
      <c r="M278" s="195">
        <v>23.46</v>
      </c>
      <c r="N278" s="197">
        <v>40.734165467034103</v>
      </c>
    </row>
    <row r="279" spans="1:14">
      <c r="A279" s="192">
        <v>278</v>
      </c>
      <c r="B279" s="193">
        <v>5</v>
      </c>
      <c r="C279" s="193" t="s">
        <v>913</v>
      </c>
      <c r="D279" s="194">
        <v>8</v>
      </c>
      <c r="E279" s="624"/>
      <c r="F279" s="624"/>
      <c r="G279" s="194" t="s">
        <v>919</v>
      </c>
      <c r="H279" s="194" t="s">
        <v>923</v>
      </c>
      <c r="I279" s="624"/>
      <c r="J279" s="625"/>
      <c r="K279" s="625"/>
      <c r="L279" s="625"/>
      <c r="M279" s="195">
        <v>23.46</v>
      </c>
      <c r="N279" s="197">
        <v>40.734165467034103</v>
      </c>
    </row>
    <row r="280" spans="1:14">
      <c r="A280" s="192">
        <v>279</v>
      </c>
      <c r="B280" s="193">
        <v>5</v>
      </c>
      <c r="C280" s="193" t="s">
        <v>913</v>
      </c>
      <c r="D280" s="194">
        <v>8</v>
      </c>
      <c r="E280" s="624"/>
      <c r="F280" s="624"/>
      <c r="G280" s="194" t="s">
        <v>920</v>
      </c>
      <c r="H280" s="194" t="s">
        <v>923</v>
      </c>
      <c r="I280" s="624"/>
      <c r="J280" s="625"/>
      <c r="K280" s="625"/>
      <c r="L280" s="625"/>
      <c r="M280" s="195">
        <v>23.49</v>
      </c>
      <c r="N280" s="197">
        <v>40.786255192695265</v>
      </c>
    </row>
    <row r="281" spans="1:14" ht="18" thickBot="1">
      <c r="A281" s="192">
        <v>280</v>
      </c>
      <c r="B281" s="193">
        <v>5</v>
      </c>
      <c r="C281" s="193" t="s">
        <v>913</v>
      </c>
      <c r="D281" s="194">
        <v>8</v>
      </c>
      <c r="E281" s="624"/>
      <c r="F281" s="624"/>
      <c r="G281" s="194" t="s">
        <v>921</v>
      </c>
      <c r="H281" s="194" t="s">
        <v>923</v>
      </c>
      <c r="I281" s="624"/>
      <c r="J281" s="625"/>
      <c r="K281" s="625"/>
      <c r="L281" s="625"/>
      <c r="M281" s="199">
        <v>25.62</v>
      </c>
      <c r="N281" s="200">
        <v>44.48462571463827</v>
      </c>
    </row>
    <row r="282" spans="1:14">
      <c r="A282" s="192">
        <v>281</v>
      </c>
      <c r="B282" s="193">
        <v>5</v>
      </c>
      <c r="C282" s="193" t="s">
        <v>913</v>
      </c>
      <c r="D282" s="194">
        <v>9</v>
      </c>
      <c r="E282" s="624">
        <v>901</v>
      </c>
      <c r="F282" s="624" t="s">
        <v>914</v>
      </c>
      <c r="G282" s="194" t="s">
        <v>915</v>
      </c>
      <c r="H282" s="194" t="s">
        <v>855</v>
      </c>
      <c r="I282" s="624" t="s">
        <v>916</v>
      </c>
      <c r="J282" s="625">
        <v>114.59</v>
      </c>
      <c r="K282" s="625">
        <v>144.715576787157</v>
      </c>
      <c r="L282" s="625">
        <v>247.36557678715701</v>
      </c>
      <c r="M282" s="195">
        <v>24.08</v>
      </c>
      <c r="N282" s="196">
        <v>41.810686464031591</v>
      </c>
    </row>
    <row r="283" spans="1:14">
      <c r="A283" s="192">
        <v>282</v>
      </c>
      <c r="B283" s="193">
        <v>5</v>
      </c>
      <c r="C283" s="193" t="s">
        <v>913</v>
      </c>
      <c r="D283" s="194">
        <v>9</v>
      </c>
      <c r="E283" s="624"/>
      <c r="F283" s="624"/>
      <c r="G283" s="194" t="s">
        <v>917</v>
      </c>
      <c r="H283" s="194" t="s">
        <v>855</v>
      </c>
      <c r="I283" s="624"/>
      <c r="J283" s="625"/>
      <c r="K283" s="625"/>
      <c r="L283" s="625"/>
      <c r="M283" s="195">
        <v>21.98</v>
      </c>
      <c r="N283" s="197">
        <v>38.164405667749769</v>
      </c>
    </row>
    <row r="284" spans="1:14">
      <c r="A284" s="192">
        <v>283</v>
      </c>
      <c r="B284" s="193">
        <v>5</v>
      </c>
      <c r="C284" s="193" t="s">
        <v>913</v>
      </c>
      <c r="D284" s="194">
        <v>9</v>
      </c>
      <c r="E284" s="624"/>
      <c r="F284" s="624"/>
      <c r="G284" s="194" t="s">
        <v>918</v>
      </c>
      <c r="H284" s="194" t="s">
        <v>855</v>
      </c>
      <c r="I284" s="624"/>
      <c r="J284" s="625"/>
      <c r="K284" s="625"/>
      <c r="L284" s="625"/>
      <c r="M284" s="195">
        <v>27</v>
      </c>
      <c r="N284" s="197">
        <v>46.880753095052036</v>
      </c>
    </row>
    <row r="285" spans="1:14">
      <c r="A285" s="192">
        <v>284</v>
      </c>
      <c r="B285" s="193">
        <v>5</v>
      </c>
      <c r="C285" s="193" t="s">
        <v>913</v>
      </c>
      <c r="D285" s="194">
        <v>9</v>
      </c>
      <c r="E285" s="624"/>
      <c r="F285" s="624"/>
      <c r="G285" s="194" t="s">
        <v>919</v>
      </c>
      <c r="H285" s="194" t="s">
        <v>855</v>
      </c>
      <c r="I285" s="624"/>
      <c r="J285" s="625"/>
      <c r="K285" s="625"/>
      <c r="L285" s="625"/>
      <c r="M285" s="195">
        <v>27</v>
      </c>
      <c r="N285" s="197">
        <v>46.880753095052036</v>
      </c>
    </row>
    <row r="286" spans="1:14">
      <c r="A286" s="192">
        <v>285</v>
      </c>
      <c r="B286" s="193">
        <v>5</v>
      </c>
      <c r="C286" s="193" t="s">
        <v>913</v>
      </c>
      <c r="D286" s="194">
        <v>9</v>
      </c>
      <c r="E286" s="624"/>
      <c r="F286" s="624"/>
      <c r="G286" s="194" t="s">
        <v>920</v>
      </c>
      <c r="H286" s="194" t="s">
        <v>855</v>
      </c>
      <c r="I286" s="624"/>
      <c r="J286" s="625"/>
      <c r="K286" s="625"/>
      <c r="L286" s="625"/>
      <c r="M286" s="195">
        <v>21.98</v>
      </c>
      <c r="N286" s="197">
        <v>38.164405667749769</v>
      </c>
    </row>
    <row r="287" spans="1:14">
      <c r="A287" s="192">
        <v>286</v>
      </c>
      <c r="B287" s="193">
        <v>5</v>
      </c>
      <c r="C287" s="193" t="s">
        <v>913</v>
      </c>
      <c r="D287" s="194">
        <v>9</v>
      </c>
      <c r="E287" s="624"/>
      <c r="F287" s="624"/>
      <c r="G287" s="194" t="s">
        <v>921</v>
      </c>
      <c r="H287" s="194" t="s">
        <v>855</v>
      </c>
      <c r="I287" s="624"/>
      <c r="J287" s="625"/>
      <c r="K287" s="625"/>
      <c r="L287" s="625"/>
      <c r="M287" s="195">
        <v>24.08</v>
      </c>
      <c r="N287" s="197">
        <v>41.810686464031591</v>
      </c>
    </row>
    <row r="288" spans="1:14">
      <c r="A288" s="192">
        <v>287</v>
      </c>
      <c r="B288" s="193">
        <v>5</v>
      </c>
      <c r="C288" s="193" t="s">
        <v>913</v>
      </c>
      <c r="D288" s="194">
        <v>9</v>
      </c>
      <c r="E288" s="624">
        <v>902</v>
      </c>
      <c r="F288" s="624" t="s">
        <v>922</v>
      </c>
      <c r="G288" s="194" t="s">
        <v>915</v>
      </c>
      <c r="H288" s="194" t="s">
        <v>923</v>
      </c>
      <c r="I288" s="624" t="s">
        <v>916</v>
      </c>
      <c r="J288" s="625">
        <v>114.96</v>
      </c>
      <c r="K288" s="625">
        <v>145.182849353796</v>
      </c>
      <c r="L288" s="625">
        <v>249.60284935379599</v>
      </c>
      <c r="M288" s="195">
        <v>23.46</v>
      </c>
      <c r="N288" s="197">
        <v>40.734165467034103</v>
      </c>
    </row>
    <row r="289" spans="1:14">
      <c r="A289" s="192">
        <v>288</v>
      </c>
      <c r="B289" s="193">
        <v>5</v>
      </c>
      <c r="C289" s="193" t="s">
        <v>913</v>
      </c>
      <c r="D289" s="194">
        <v>9</v>
      </c>
      <c r="E289" s="624"/>
      <c r="F289" s="624"/>
      <c r="G289" s="194" t="s">
        <v>917</v>
      </c>
      <c r="H289" s="194" t="s">
        <v>923</v>
      </c>
      <c r="I289" s="624"/>
      <c r="J289" s="625"/>
      <c r="K289" s="625"/>
      <c r="L289" s="625"/>
      <c r="M289" s="195">
        <v>23.49</v>
      </c>
      <c r="N289" s="197">
        <v>40.786255192695265</v>
      </c>
    </row>
    <row r="290" spans="1:14">
      <c r="A290" s="192">
        <v>289</v>
      </c>
      <c r="B290" s="193">
        <v>5</v>
      </c>
      <c r="C290" s="193" t="s">
        <v>913</v>
      </c>
      <c r="D290" s="194">
        <v>9</v>
      </c>
      <c r="E290" s="624"/>
      <c r="F290" s="624"/>
      <c r="G290" s="194" t="s">
        <v>918</v>
      </c>
      <c r="H290" s="194" t="s">
        <v>923</v>
      </c>
      <c r="I290" s="624"/>
      <c r="J290" s="625"/>
      <c r="K290" s="625"/>
      <c r="L290" s="625"/>
      <c r="M290" s="195">
        <v>25.62</v>
      </c>
      <c r="N290" s="197">
        <v>44.48462571463827</v>
      </c>
    </row>
    <row r="291" spans="1:14">
      <c r="A291" s="192">
        <v>290</v>
      </c>
      <c r="B291" s="193">
        <v>5</v>
      </c>
      <c r="C291" s="193" t="s">
        <v>913</v>
      </c>
      <c r="D291" s="194">
        <v>9</v>
      </c>
      <c r="E291" s="624"/>
      <c r="F291" s="624"/>
      <c r="G291" s="194" t="s">
        <v>919</v>
      </c>
      <c r="H291" s="194" t="s">
        <v>923</v>
      </c>
      <c r="I291" s="624"/>
      <c r="J291" s="625"/>
      <c r="K291" s="625"/>
      <c r="L291" s="625"/>
      <c r="M291" s="195">
        <v>25.62</v>
      </c>
      <c r="N291" s="197">
        <v>44.48462571463827</v>
      </c>
    </row>
    <row r="292" spans="1:14">
      <c r="A292" s="192">
        <v>291</v>
      </c>
      <c r="B292" s="193">
        <v>5</v>
      </c>
      <c r="C292" s="193" t="s">
        <v>913</v>
      </c>
      <c r="D292" s="194">
        <v>9</v>
      </c>
      <c r="E292" s="624"/>
      <c r="F292" s="624"/>
      <c r="G292" s="194" t="s">
        <v>920</v>
      </c>
      <c r="H292" s="194" t="s">
        <v>923</v>
      </c>
      <c r="I292" s="624"/>
      <c r="J292" s="625"/>
      <c r="K292" s="625"/>
      <c r="L292" s="625"/>
      <c r="M292" s="195">
        <v>23.49</v>
      </c>
      <c r="N292" s="197">
        <v>40.786255192695265</v>
      </c>
    </row>
    <row r="293" spans="1:14">
      <c r="A293" s="192">
        <v>292</v>
      </c>
      <c r="B293" s="193">
        <v>5</v>
      </c>
      <c r="C293" s="193" t="s">
        <v>913</v>
      </c>
      <c r="D293" s="194">
        <v>9</v>
      </c>
      <c r="E293" s="624"/>
      <c r="F293" s="624"/>
      <c r="G293" s="194" t="s">
        <v>921</v>
      </c>
      <c r="H293" s="194" t="s">
        <v>923</v>
      </c>
      <c r="I293" s="624"/>
      <c r="J293" s="625"/>
      <c r="K293" s="625"/>
      <c r="L293" s="625"/>
      <c r="M293" s="195">
        <v>23.46</v>
      </c>
      <c r="N293" s="197">
        <v>40.734165467034103</v>
      </c>
    </row>
    <row r="294" spans="1:14">
      <c r="A294" s="192">
        <v>293</v>
      </c>
      <c r="B294" s="193">
        <v>5</v>
      </c>
      <c r="C294" s="193" t="s">
        <v>913</v>
      </c>
      <c r="D294" s="194">
        <v>9</v>
      </c>
      <c r="E294" s="624">
        <v>903</v>
      </c>
      <c r="F294" s="624" t="s">
        <v>924</v>
      </c>
      <c r="G294" s="194" t="s">
        <v>915</v>
      </c>
      <c r="H294" s="194" t="s">
        <v>855</v>
      </c>
      <c r="I294" s="624" t="s">
        <v>925</v>
      </c>
      <c r="J294" s="625">
        <v>85.82</v>
      </c>
      <c r="K294" s="625">
        <v>108.36383881230115</v>
      </c>
      <c r="L294" s="625">
        <v>178.34383881230116</v>
      </c>
      <c r="M294" s="195">
        <v>21.9</v>
      </c>
      <c r="N294" s="198">
        <v>38.025499732653316</v>
      </c>
    </row>
    <row r="295" spans="1:14">
      <c r="A295" s="192">
        <v>294</v>
      </c>
      <c r="B295" s="193">
        <v>5</v>
      </c>
      <c r="C295" s="193" t="s">
        <v>913</v>
      </c>
      <c r="D295" s="194">
        <v>9</v>
      </c>
      <c r="E295" s="624"/>
      <c r="F295" s="624"/>
      <c r="G295" s="194" t="s">
        <v>917</v>
      </c>
      <c r="H295" s="194" t="s">
        <v>855</v>
      </c>
      <c r="I295" s="624"/>
      <c r="J295" s="625"/>
      <c r="K295" s="625"/>
      <c r="L295" s="625"/>
      <c r="M295" s="195">
        <v>26.56</v>
      </c>
      <c r="N295" s="198">
        <v>46.116770452021555</v>
      </c>
    </row>
    <row r="296" spans="1:14">
      <c r="A296" s="192">
        <v>295</v>
      </c>
      <c r="B296" s="193">
        <v>5</v>
      </c>
      <c r="C296" s="193" t="s">
        <v>913</v>
      </c>
      <c r="D296" s="194">
        <v>9</v>
      </c>
      <c r="E296" s="624"/>
      <c r="F296" s="624"/>
      <c r="G296" s="194" t="s">
        <v>918</v>
      </c>
      <c r="H296" s="194" t="s">
        <v>855</v>
      </c>
      <c r="I296" s="624"/>
      <c r="J296" s="625"/>
      <c r="K296" s="625"/>
      <c r="L296" s="625"/>
      <c r="M296" s="195">
        <v>26.56</v>
      </c>
      <c r="N296" s="197">
        <v>46.116770452021555</v>
      </c>
    </row>
    <row r="297" spans="1:14">
      <c r="A297" s="192">
        <v>296</v>
      </c>
      <c r="B297" s="193">
        <v>5</v>
      </c>
      <c r="C297" s="193" t="s">
        <v>913</v>
      </c>
      <c r="D297" s="194">
        <v>9</v>
      </c>
      <c r="E297" s="624"/>
      <c r="F297" s="624"/>
      <c r="G297" s="194" t="s">
        <v>919</v>
      </c>
      <c r="H297" s="194" t="s">
        <v>855</v>
      </c>
      <c r="I297" s="624"/>
      <c r="J297" s="625"/>
      <c r="K297" s="625"/>
      <c r="L297" s="625"/>
      <c r="M297" s="195">
        <v>21.9</v>
      </c>
      <c r="N297" s="197">
        <v>38.025499732653316</v>
      </c>
    </row>
    <row r="298" spans="1:14">
      <c r="A298" s="192">
        <v>297</v>
      </c>
      <c r="B298" s="193">
        <v>5</v>
      </c>
      <c r="C298" s="193" t="s">
        <v>913</v>
      </c>
      <c r="D298" s="194">
        <v>9</v>
      </c>
      <c r="E298" s="624">
        <v>904</v>
      </c>
      <c r="F298" s="624" t="s">
        <v>926</v>
      </c>
      <c r="G298" s="194" t="s">
        <v>915</v>
      </c>
      <c r="H298" s="194" t="s">
        <v>923</v>
      </c>
      <c r="I298" s="624" t="s">
        <v>925</v>
      </c>
      <c r="J298" s="625">
        <v>80.790000000000006</v>
      </c>
      <c r="K298" s="625">
        <v>102.01252083017725</v>
      </c>
      <c r="L298" s="625">
        <v>169.10252083017724</v>
      </c>
      <c r="M298" s="195">
        <v>25.32</v>
      </c>
      <c r="N298" s="197">
        <v>43.96372845802658</v>
      </c>
    </row>
    <row r="299" spans="1:14">
      <c r="A299" s="192">
        <v>298</v>
      </c>
      <c r="B299" s="193">
        <v>5</v>
      </c>
      <c r="C299" s="193" t="s">
        <v>913</v>
      </c>
      <c r="D299" s="194">
        <v>9</v>
      </c>
      <c r="E299" s="624"/>
      <c r="F299" s="624"/>
      <c r="G299" s="194" t="s">
        <v>917</v>
      </c>
      <c r="H299" s="194" t="s">
        <v>923</v>
      </c>
      <c r="I299" s="624"/>
      <c r="J299" s="625"/>
      <c r="K299" s="625"/>
      <c r="L299" s="625"/>
      <c r="M299" s="195">
        <v>23.72</v>
      </c>
      <c r="N299" s="197">
        <v>41.185609756097563</v>
      </c>
    </row>
    <row r="300" spans="1:14">
      <c r="A300" s="192">
        <v>299</v>
      </c>
      <c r="B300" s="193">
        <v>5</v>
      </c>
      <c r="C300" s="193" t="s">
        <v>913</v>
      </c>
      <c r="D300" s="194">
        <v>9</v>
      </c>
      <c r="E300" s="624"/>
      <c r="F300" s="624"/>
      <c r="G300" s="194" t="s">
        <v>918</v>
      </c>
      <c r="H300" s="194" t="s">
        <v>923</v>
      </c>
      <c r="I300" s="624"/>
      <c r="J300" s="625"/>
      <c r="K300" s="625"/>
      <c r="L300" s="625"/>
      <c r="M300" s="195">
        <v>23.72</v>
      </c>
      <c r="N300" s="197">
        <v>41.185609756097563</v>
      </c>
    </row>
    <row r="301" spans="1:14">
      <c r="A301" s="192">
        <v>300</v>
      </c>
      <c r="B301" s="193">
        <v>5</v>
      </c>
      <c r="C301" s="193" t="s">
        <v>913</v>
      </c>
      <c r="D301" s="194">
        <v>9</v>
      </c>
      <c r="E301" s="624"/>
      <c r="F301" s="624"/>
      <c r="G301" s="194" t="s">
        <v>919</v>
      </c>
      <c r="H301" s="194" t="s">
        <v>923</v>
      </c>
      <c r="I301" s="624"/>
      <c r="J301" s="625"/>
      <c r="K301" s="625"/>
      <c r="L301" s="625"/>
      <c r="M301" s="195">
        <v>25.32</v>
      </c>
      <c r="N301" s="197">
        <v>43.96372845802658</v>
      </c>
    </row>
    <row r="302" spans="1:14">
      <c r="A302" s="192">
        <v>301</v>
      </c>
      <c r="B302" s="193">
        <v>5</v>
      </c>
      <c r="C302" s="193" t="s">
        <v>913</v>
      </c>
      <c r="D302" s="194">
        <v>9</v>
      </c>
      <c r="E302" s="624">
        <v>905</v>
      </c>
      <c r="F302" s="624" t="s">
        <v>915</v>
      </c>
      <c r="G302" s="194" t="s">
        <v>915</v>
      </c>
      <c r="H302" s="194" t="s">
        <v>855</v>
      </c>
      <c r="I302" s="624" t="s">
        <v>925</v>
      </c>
      <c r="J302" s="625">
        <v>85.82</v>
      </c>
      <c r="K302" s="625">
        <v>108.36464711227785</v>
      </c>
      <c r="L302" s="625">
        <v>178.34464711227787</v>
      </c>
      <c r="M302" s="195">
        <v>26.56</v>
      </c>
      <c r="N302" s="197">
        <v>46.116770452021555</v>
      </c>
    </row>
    <row r="303" spans="1:14">
      <c r="A303" s="192">
        <v>302</v>
      </c>
      <c r="B303" s="193">
        <v>5</v>
      </c>
      <c r="C303" s="193" t="s">
        <v>913</v>
      </c>
      <c r="D303" s="194">
        <v>9</v>
      </c>
      <c r="E303" s="624"/>
      <c r="F303" s="624"/>
      <c r="G303" s="194" t="s">
        <v>917</v>
      </c>
      <c r="H303" s="194" t="s">
        <v>855</v>
      </c>
      <c r="I303" s="624"/>
      <c r="J303" s="625"/>
      <c r="K303" s="625"/>
      <c r="L303" s="625"/>
      <c r="M303" s="195">
        <v>21.9</v>
      </c>
      <c r="N303" s="197">
        <v>38.025499732653316</v>
      </c>
    </row>
    <row r="304" spans="1:14">
      <c r="A304" s="192">
        <v>303</v>
      </c>
      <c r="B304" s="193">
        <v>5</v>
      </c>
      <c r="C304" s="193" t="s">
        <v>913</v>
      </c>
      <c r="D304" s="194">
        <v>9</v>
      </c>
      <c r="E304" s="624"/>
      <c r="F304" s="624"/>
      <c r="G304" s="194" t="s">
        <v>918</v>
      </c>
      <c r="H304" s="194" t="s">
        <v>855</v>
      </c>
      <c r="I304" s="624"/>
      <c r="J304" s="625"/>
      <c r="K304" s="625"/>
      <c r="L304" s="625"/>
      <c r="M304" s="195">
        <v>21.9</v>
      </c>
      <c r="N304" s="197">
        <v>38.025499732653316</v>
      </c>
    </row>
    <row r="305" spans="1:14">
      <c r="A305" s="192">
        <v>304</v>
      </c>
      <c r="B305" s="193">
        <v>5</v>
      </c>
      <c r="C305" s="193" t="s">
        <v>913</v>
      </c>
      <c r="D305" s="194">
        <v>9</v>
      </c>
      <c r="E305" s="624"/>
      <c r="F305" s="624"/>
      <c r="G305" s="194" t="s">
        <v>919</v>
      </c>
      <c r="H305" s="194" t="s">
        <v>855</v>
      </c>
      <c r="I305" s="624"/>
      <c r="J305" s="625"/>
      <c r="K305" s="625"/>
      <c r="L305" s="625"/>
      <c r="M305" s="195">
        <v>26.56</v>
      </c>
      <c r="N305" s="197">
        <v>46.116770452021555</v>
      </c>
    </row>
    <row r="306" spans="1:14">
      <c r="A306" s="192">
        <v>305</v>
      </c>
      <c r="B306" s="193">
        <v>5</v>
      </c>
      <c r="C306" s="193" t="s">
        <v>913</v>
      </c>
      <c r="D306" s="194">
        <v>9</v>
      </c>
      <c r="E306" s="624">
        <v>906</v>
      </c>
      <c r="F306" s="624" t="s">
        <v>919</v>
      </c>
      <c r="G306" s="194" t="s">
        <v>915</v>
      </c>
      <c r="H306" s="194" t="s">
        <v>923</v>
      </c>
      <c r="I306" s="624" t="s">
        <v>925</v>
      </c>
      <c r="J306" s="625">
        <v>80.790000000000006</v>
      </c>
      <c r="K306" s="625">
        <v>102.01328175484653</v>
      </c>
      <c r="L306" s="625">
        <v>169.10328175484653</v>
      </c>
      <c r="M306" s="195">
        <v>23.72</v>
      </c>
      <c r="N306" s="197">
        <v>41.185609756097563</v>
      </c>
    </row>
    <row r="307" spans="1:14">
      <c r="A307" s="192">
        <v>306</v>
      </c>
      <c r="B307" s="193">
        <v>5</v>
      </c>
      <c r="C307" s="193" t="s">
        <v>913</v>
      </c>
      <c r="D307" s="194">
        <v>9</v>
      </c>
      <c r="E307" s="624"/>
      <c r="F307" s="624"/>
      <c r="G307" s="194" t="s">
        <v>917</v>
      </c>
      <c r="H307" s="194" t="s">
        <v>923</v>
      </c>
      <c r="I307" s="624"/>
      <c r="J307" s="625"/>
      <c r="K307" s="625"/>
      <c r="L307" s="625"/>
      <c r="M307" s="195">
        <v>25.32</v>
      </c>
      <c r="N307" s="197">
        <v>43.96372845802658</v>
      </c>
    </row>
    <row r="308" spans="1:14">
      <c r="A308" s="192">
        <v>307</v>
      </c>
      <c r="B308" s="193">
        <v>5</v>
      </c>
      <c r="C308" s="193" t="s">
        <v>913</v>
      </c>
      <c r="D308" s="194">
        <v>9</v>
      </c>
      <c r="E308" s="624"/>
      <c r="F308" s="624"/>
      <c r="G308" s="194" t="s">
        <v>918</v>
      </c>
      <c r="H308" s="194" t="s">
        <v>923</v>
      </c>
      <c r="I308" s="624"/>
      <c r="J308" s="625"/>
      <c r="K308" s="625"/>
      <c r="L308" s="625"/>
      <c r="M308" s="195">
        <v>25.32</v>
      </c>
      <c r="N308" s="197">
        <v>43.96372845802658</v>
      </c>
    </row>
    <row r="309" spans="1:14">
      <c r="A309" s="192">
        <v>308</v>
      </c>
      <c r="B309" s="193">
        <v>5</v>
      </c>
      <c r="C309" s="193" t="s">
        <v>913</v>
      </c>
      <c r="D309" s="194">
        <v>9</v>
      </c>
      <c r="E309" s="624"/>
      <c r="F309" s="624"/>
      <c r="G309" s="194" t="s">
        <v>919</v>
      </c>
      <c r="H309" s="194" t="s">
        <v>923</v>
      </c>
      <c r="I309" s="624"/>
      <c r="J309" s="625"/>
      <c r="K309" s="625"/>
      <c r="L309" s="625"/>
      <c r="M309" s="195">
        <v>23.72</v>
      </c>
      <c r="N309" s="197">
        <v>41.185609756097563</v>
      </c>
    </row>
    <row r="310" spans="1:14">
      <c r="A310" s="192">
        <v>309</v>
      </c>
      <c r="B310" s="193">
        <v>5</v>
      </c>
      <c r="C310" s="193" t="s">
        <v>913</v>
      </c>
      <c r="D310" s="194">
        <v>9</v>
      </c>
      <c r="E310" s="624">
        <v>907</v>
      </c>
      <c r="F310" s="624" t="s">
        <v>917</v>
      </c>
      <c r="G310" s="194" t="s">
        <v>915</v>
      </c>
      <c r="H310" s="194" t="s">
        <v>855</v>
      </c>
      <c r="I310" s="624" t="s">
        <v>916</v>
      </c>
      <c r="J310" s="625">
        <v>114.59</v>
      </c>
      <c r="K310" s="625">
        <v>144.69243664176091</v>
      </c>
      <c r="L310" s="625">
        <v>247.34243664176091</v>
      </c>
      <c r="M310" s="195">
        <v>27</v>
      </c>
      <c r="N310" s="197">
        <v>46.880753095052036</v>
      </c>
    </row>
    <row r="311" spans="1:14">
      <c r="A311" s="192">
        <v>310</v>
      </c>
      <c r="B311" s="193">
        <v>5</v>
      </c>
      <c r="C311" s="193" t="s">
        <v>913</v>
      </c>
      <c r="D311" s="194">
        <v>9</v>
      </c>
      <c r="E311" s="624"/>
      <c r="F311" s="624"/>
      <c r="G311" s="194" t="s">
        <v>917</v>
      </c>
      <c r="H311" s="194" t="s">
        <v>855</v>
      </c>
      <c r="I311" s="624"/>
      <c r="J311" s="625"/>
      <c r="K311" s="625"/>
      <c r="L311" s="625"/>
      <c r="M311" s="195">
        <v>21.98</v>
      </c>
      <c r="N311" s="197">
        <v>38.164405667749769</v>
      </c>
    </row>
    <row r="312" spans="1:14">
      <c r="A312" s="192">
        <v>311</v>
      </c>
      <c r="B312" s="193">
        <v>5</v>
      </c>
      <c r="C312" s="193" t="s">
        <v>913</v>
      </c>
      <c r="D312" s="194">
        <v>9</v>
      </c>
      <c r="E312" s="624"/>
      <c r="F312" s="624"/>
      <c r="G312" s="194" t="s">
        <v>918</v>
      </c>
      <c r="H312" s="194" t="s">
        <v>855</v>
      </c>
      <c r="I312" s="624"/>
      <c r="J312" s="625"/>
      <c r="K312" s="625"/>
      <c r="L312" s="625"/>
      <c r="M312" s="195">
        <v>24.08</v>
      </c>
      <c r="N312" s="197">
        <v>41.810686464031591</v>
      </c>
    </row>
    <row r="313" spans="1:14">
      <c r="A313" s="192">
        <v>312</v>
      </c>
      <c r="B313" s="193">
        <v>5</v>
      </c>
      <c r="C313" s="193" t="s">
        <v>913</v>
      </c>
      <c r="D313" s="194">
        <v>9</v>
      </c>
      <c r="E313" s="624"/>
      <c r="F313" s="624"/>
      <c r="G313" s="194" t="s">
        <v>919</v>
      </c>
      <c r="H313" s="194" t="s">
        <v>855</v>
      </c>
      <c r="I313" s="624"/>
      <c r="J313" s="625"/>
      <c r="K313" s="625"/>
      <c r="L313" s="625"/>
      <c r="M313" s="195">
        <v>24.08</v>
      </c>
      <c r="N313" s="197">
        <v>41.810686464031591</v>
      </c>
    </row>
    <row r="314" spans="1:14">
      <c r="A314" s="192">
        <v>313</v>
      </c>
      <c r="B314" s="193">
        <v>5</v>
      </c>
      <c r="C314" s="193" t="s">
        <v>913</v>
      </c>
      <c r="D314" s="194">
        <v>9</v>
      </c>
      <c r="E314" s="624"/>
      <c r="F314" s="624"/>
      <c r="G314" s="194" t="s">
        <v>920</v>
      </c>
      <c r="H314" s="194" t="s">
        <v>855</v>
      </c>
      <c r="I314" s="624"/>
      <c r="J314" s="625"/>
      <c r="K314" s="625"/>
      <c r="L314" s="625"/>
      <c r="M314" s="195">
        <v>21.98</v>
      </c>
      <c r="N314" s="197">
        <v>38.164405667749769</v>
      </c>
    </row>
    <row r="315" spans="1:14">
      <c r="A315" s="192">
        <v>314</v>
      </c>
      <c r="B315" s="193">
        <v>5</v>
      </c>
      <c r="C315" s="193" t="s">
        <v>913</v>
      </c>
      <c r="D315" s="194">
        <v>9</v>
      </c>
      <c r="E315" s="624"/>
      <c r="F315" s="624"/>
      <c r="G315" s="194" t="s">
        <v>921</v>
      </c>
      <c r="H315" s="194" t="s">
        <v>855</v>
      </c>
      <c r="I315" s="624"/>
      <c r="J315" s="625"/>
      <c r="K315" s="625"/>
      <c r="L315" s="625"/>
      <c r="M315" s="195">
        <v>27</v>
      </c>
      <c r="N315" s="197">
        <v>46.880753095052036</v>
      </c>
    </row>
    <row r="316" spans="1:14">
      <c r="A316" s="192">
        <v>315</v>
      </c>
      <c r="B316" s="193">
        <v>5</v>
      </c>
      <c r="C316" s="193" t="s">
        <v>913</v>
      </c>
      <c r="D316" s="194">
        <v>9</v>
      </c>
      <c r="E316" s="624">
        <v>908</v>
      </c>
      <c r="F316" s="624" t="s">
        <v>918</v>
      </c>
      <c r="G316" s="194" t="s">
        <v>915</v>
      </c>
      <c r="H316" s="194" t="s">
        <v>923</v>
      </c>
      <c r="I316" s="624" t="s">
        <v>916</v>
      </c>
      <c r="J316" s="625">
        <v>114.96599999999999</v>
      </c>
      <c r="K316" s="625">
        <v>145.1596344911147</v>
      </c>
      <c r="L316" s="625">
        <v>249.57963449111469</v>
      </c>
      <c r="M316" s="195">
        <v>25.62</v>
      </c>
      <c r="N316" s="197">
        <v>44.48462571463827</v>
      </c>
    </row>
    <row r="317" spans="1:14">
      <c r="A317" s="192">
        <v>316</v>
      </c>
      <c r="B317" s="193">
        <v>5</v>
      </c>
      <c r="C317" s="193" t="s">
        <v>913</v>
      </c>
      <c r="D317" s="194">
        <v>9</v>
      </c>
      <c r="E317" s="624"/>
      <c r="F317" s="624"/>
      <c r="G317" s="194" t="s">
        <v>917</v>
      </c>
      <c r="H317" s="194" t="s">
        <v>923</v>
      </c>
      <c r="I317" s="624"/>
      <c r="J317" s="625"/>
      <c r="K317" s="625"/>
      <c r="L317" s="625"/>
      <c r="M317" s="195">
        <v>23.49</v>
      </c>
      <c r="N317" s="197">
        <v>40.786255192695265</v>
      </c>
    </row>
    <row r="318" spans="1:14">
      <c r="A318" s="192">
        <v>317</v>
      </c>
      <c r="B318" s="193">
        <v>5</v>
      </c>
      <c r="C318" s="193" t="s">
        <v>913</v>
      </c>
      <c r="D318" s="194">
        <v>9</v>
      </c>
      <c r="E318" s="624"/>
      <c r="F318" s="624"/>
      <c r="G318" s="194" t="s">
        <v>918</v>
      </c>
      <c r="H318" s="194" t="s">
        <v>923</v>
      </c>
      <c r="I318" s="624"/>
      <c r="J318" s="625"/>
      <c r="K318" s="625"/>
      <c r="L318" s="625"/>
      <c r="M318" s="195">
        <v>23.46</v>
      </c>
      <c r="N318" s="197">
        <v>40.734165467034103</v>
      </c>
    </row>
    <row r="319" spans="1:14">
      <c r="A319" s="192">
        <v>318</v>
      </c>
      <c r="B319" s="193">
        <v>5</v>
      </c>
      <c r="C319" s="193" t="s">
        <v>913</v>
      </c>
      <c r="D319" s="194">
        <v>9</v>
      </c>
      <c r="E319" s="624"/>
      <c r="F319" s="624"/>
      <c r="G319" s="194" t="s">
        <v>919</v>
      </c>
      <c r="H319" s="194" t="s">
        <v>923</v>
      </c>
      <c r="I319" s="624"/>
      <c r="J319" s="625"/>
      <c r="K319" s="625"/>
      <c r="L319" s="625"/>
      <c r="M319" s="195">
        <v>23.46</v>
      </c>
      <c r="N319" s="197">
        <v>40.734165467034103</v>
      </c>
    </row>
    <row r="320" spans="1:14">
      <c r="A320" s="192">
        <v>319</v>
      </c>
      <c r="B320" s="193">
        <v>5</v>
      </c>
      <c r="C320" s="193" t="s">
        <v>913</v>
      </c>
      <c r="D320" s="194">
        <v>9</v>
      </c>
      <c r="E320" s="624"/>
      <c r="F320" s="624"/>
      <c r="G320" s="194" t="s">
        <v>920</v>
      </c>
      <c r="H320" s="194" t="s">
        <v>923</v>
      </c>
      <c r="I320" s="624"/>
      <c r="J320" s="625"/>
      <c r="K320" s="625"/>
      <c r="L320" s="625"/>
      <c r="M320" s="195">
        <v>23.49</v>
      </c>
      <c r="N320" s="197">
        <v>40.786255192695265</v>
      </c>
    </row>
    <row r="321" spans="1:14" ht="18" thickBot="1">
      <c r="A321" s="192">
        <v>320</v>
      </c>
      <c r="B321" s="193">
        <v>5</v>
      </c>
      <c r="C321" s="193" t="s">
        <v>913</v>
      </c>
      <c r="D321" s="194">
        <v>9</v>
      </c>
      <c r="E321" s="624"/>
      <c r="F321" s="624"/>
      <c r="G321" s="194" t="s">
        <v>921</v>
      </c>
      <c r="H321" s="194" t="s">
        <v>923</v>
      </c>
      <c r="I321" s="624"/>
      <c r="J321" s="625"/>
      <c r="K321" s="625"/>
      <c r="L321" s="625"/>
      <c r="M321" s="199">
        <v>25.62</v>
      </c>
      <c r="N321" s="200">
        <v>44.48462571463827</v>
      </c>
    </row>
    <row r="322" spans="1:14">
      <c r="A322" s="192">
        <v>321</v>
      </c>
      <c r="B322" s="193">
        <v>5</v>
      </c>
      <c r="C322" s="193" t="s">
        <v>913</v>
      </c>
      <c r="D322" s="194">
        <v>10</v>
      </c>
      <c r="E322" s="624">
        <v>1001</v>
      </c>
      <c r="F322" s="624" t="s">
        <v>914</v>
      </c>
      <c r="G322" s="194" t="s">
        <v>915</v>
      </c>
      <c r="H322" s="194" t="s">
        <v>855</v>
      </c>
      <c r="I322" s="624" t="s">
        <v>916</v>
      </c>
      <c r="J322" s="625">
        <v>114.59</v>
      </c>
      <c r="K322" s="625">
        <v>144.715576787157</v>
      </c>
      <c r="L322" s="625">
        <v>247.36557678715701</v>
      </c>
      <c r="M322" s="195">
        <v>24.08</v>
      </c>
      <c r="N322" s="196">
        <v>41.810686464031591</v>
      </c>
    </row>
    <row r="323" spans="1:14">
      <c r="A323" s="192">
        <v>322</v>
      </c>
      <c r="B323" s="193">
        <v>5</v>
      </c>
      <c r="C323" s="193" t="s">
        <v>913</v>
      </c>
      <c r="D323" s="194">
        <v>10</v>
      </c>
      <c r="E323" s="624"/>
      <c r="F323" s="624"/>
      <c r="G323" s="194" t="s">
        <v>917</v>
      </c>
      <c r="H323" s="194" t="s">
        <v>855</v>
      </c>
      <c r="I323" s="624"/>
      <c r="J323" s="625"/>
      <c r="K323" s="625"/>
      <c r="L323" s="625"/>
      <c r="M323" s="195">
        <v>21.98</v>
      </c>
      <c r="N323" s="197">
        <v>38.164405667749769</v>
      </c>
    </row>
    <row r="324" spans="1:14">
      <c r="A324" s="192">
        <v>323</v>
      </c>
      <c r="B324" s="193">
        <v>5</v>
      </c>
      <c r="C324" s="193" t="s">
        <v>913</v>
      </c>
      <c r="D324" s="194">
        <v>10</v>
      </c>
      <c r="E324" s="624"/>
      <c r="F324" s="624"/>
      <c r="G324" s="194" t="s">
        <v>918</v>
      </c>
      <c r="H324" s="194" t="s">
        <v>855</v>
      </c>
      <c r="I324" s="624"/>
      <c r="J324" s="625"/>
      <c r="K324" s="625"/>
      <c r="L324" s="625"/>
      <c r="M324" s="195">
        <v>27</v>
      </c>
      <c r="N324" s="197">
        <v>46.880753095052036</v>
      </c>
    </row>
    <row r="325" spans="1:14">
      <c r="A325" s="192">
        <v>324</v>
      </c>
      <c r="B325" s="193">
        <v>5</v>
      </c>
      <c r="C325" s="193" t="s">
        <v>913</v>
      </c>
      <c r="D325" s="194">
        <v>10</v>
      </c>
      <c r="E325" s="624"/>
      <c r="F325" s="624"/>
      <c r="G325" s="194" t="s">
        <v>919</v>
      </c>
      <c r="H325" s="194" t="s">
        <v>855</v>
      </c>
      <c r="I325" s="624"/>
      <c r="J325" s="625"/>
      <c r="K325" s="625"/>
      <c r="L325" s="625"/>
      <c r="M325" s="195">
        <v>27</v>
      </c>
      <c r="N325" s="197">
        <v>46.880753095052036</v>
      </c>
    </row>
    <row r="326" spans="1:14">
      <c r="A326" s="192">
        <v>325</v>
      </c>
      <c r="B326" s="193">
        <v>5</v>
      </c>
      <c r="C326" s="193" t="s">
        <v>913</v>
      </c>
      <c r="D326" s="194">
        <v>10</v>
      </c>
      <c r="E326" s="624"/>
      <c r="F326" s="624"/>
      <c r="G326" s="194" t="s">
        <v>920</v>
      </c>
      <c r="H326" s="194" t="s">
        <v>855</v>
      </c>
      <c r="I326" s="624"/>
      <c r="J326" s="625"/>
      <c r="K326" s="625"/>
      <c r="L326" s="625"/>
      <c r="M326" s="195">
        <v>21.98</v>
      </c>
      <c r="N326" s="197">
        <v>38.164405667749769</v>
      </c>
    </row>
    <row r="327" spans="1:14">
      <c r="A327" s="192">
        <v>326</v>
      </c>
      <c r="B327" s="193">
        <v>5</v>
      </c>
      <c r="C327" s="193" t="s">
        <v>913</v>
      </c>
      <c r="D327" s="194">
        <v>10</v>
      </c>
      <c r="E327" s="624"/>
      <c r="F327" s="624"/>
      <c r="G327" s="194" t="s">
        <v>921</v>
      </c>
      <c r="H327" s="194" t="s">
        <v>855</v>
      </c>
      <c r="I327" s="624"/>
      <c r="J327" s="625"/>
      <c r="K327" s="625"/>
      <c r="L327" s="625"/>
      <c r="M327" s="195">
        <v>24.08</v>
      </c>
      <c r="N327" s="197">
        <v>41.810686464031591</v>
      </c>
    </row>
    <row r="328" spans="1:14">
      <c r="A328" s="192">
        <v>327</v>
      </c>
      <c r="B328" s="193">
        <v>5</v>
      </c>
      <c r="C328" s="193" t="s">
        <v>913</v>
      </c>
      <c r="D328" s="194">
        <v>10</v>
      </c>
      <c r="E328" s="624">
        <v>1002</v>
      </c>
      <c r="F328" s="624" t="s">
        <v>922</v>
      </c>
      <c r="G328" s="194" t="s">
        <v>915</v>
      </c>
      <c r="H328" s="194" t="s">
        <v>923</v>
      </c>
      <c r="I328" s="624" t="s">
        <v>916</v>
      </c>
      <c r="J328" s="625">
        <v>114.96</v>
      </c>
      <c r="K328" s="625">
        <v>145.182849353796</v>
      </c>
      <c r="L328" s="625">
        <v>249.60284935379599</v>
      </c>
      <c r="M328" s="195">
        <v>23.46</v>
      </c>
      <c r="N328" s="197">
        <v>40.734165467034103</v>
      </c>
    </row>
    <row r="329" spans="1:14">
      <c r="A329" s="192">
        <v>328</v>
      </c>
      <c r="B329" s="193">
        <v>5</v>
      </c>
      <c r="C329" s="193" t="s">
        <v>913</v>
      </c>
      <c r="D329" s="194">
        <v>10</v>
      </c>
      <c r="E329" s="624"/>
      <c r="F329" s="624"/>
      <c r="G329" s="194" t="s">
        <v>917</v>
      </c>
      <c r="H329" s="194" t="s">
        <v>923</v>
      </c>
      <c r="I329" s="624"/>
      <c r="J329" s="625"/>
      <c r="K329" s="625"/>
      <c r="L329" s="625"/>
      <c r="M329" s="195">
        <v>23.49</v>
      </c>
      <c r="N329" s="197">
        <v>40.786255192695265</v>
      </c>
    </row>
    <row r="330" spans="1:14">
      <c r="A330" s="192">
        <v>329</v>
      </c>
      <c r="B330" s="193">
        <v>5</v>
      </c>
      <c r="C330" s="193" t="s">
        <v>913</v>
      </c>
      <c r="D330" s="194">
        <v>10</v>
      </c>
      <c r="E330" s="624"/>
      <c r="F330" s="624"/>
      <c r="G330" s="194" t="s">
        <v>918</v>
      </c>
      <c r="H330" s="194" t="s">
        <v>923</v>
      </c>
      <c r="I330" s="624"/>
      <c r="J330" s="625"/>
      <c r="K330" s="625"/>
      <c r="L330" s="625"/>
      <c r="M330" s="195">
        <v>25.62</v>
      </c>
      <c r="N330" s="197">
        <v>44.48462571463827</v>
      </c>
    </row>
    <row r="331" spans="1:14">
      <c r="A331" s="192">
        <v>330</v>
      </c>
      <c r="B331" s="193">
        <v>5</v>
      </c>
      <c r="C331" s="193" t="s">
        <v>913</v>
      </c>
      <c r="D331" s="194">
        <v>10</v>
      </c>
      <c r="E331" s="624"/>
      <c r="F331" s="624"/>
      <c r="G331" s="194" t="s">
        <v>919</v>
      </c>
      <c r="H331" s="194" t="s">
        <v>923</v>
      </c>
      <c r="I331" s="624"/>
      <c r="J331" s="625"/>
      <c r="K331" s="625"/>
      <c r="L331" s="625"/>
      <c r="M331" s="195">
        <v>25.62</v>
      </c>
      <c r="N331" s="197">
        <v>44.48462571463827</v>
      </c>
    </row>
    <row r="332" spans="1:14">
      <c r="A332" s="192">
        <v>331</v>
      </c>
      <c r="B332" s="193">
        <v>5</v>
      </c>
      <c r="C332" s="193" t="s">
        <v>913</v>
      </c>
      <c r="D332" s="194">
        <v>10</v>
      </c>
      <c r="E332" s="624"/>
      <c r="F332" s="624"/>
      <c r="G332" s="194" t="s">
        <v>920</v>
      </c>
      <c r="H332" s="194" t="s">
        <v>923</v>
      </c>
      <c r="I332" s="624"/>
      <c r="J332" s="625"/>
      <c r="K332" s="625"/>
      <c r="L332" s="625"/>
      <c r="M332" s="195">
        <v>23.49</v>
      </c>
      <c r="N332" s="197">
        <v>40.786255192695265</v>
      </c>
    </row>
    <row r="333" spans="1:14">
      <c r="A333" s="192">
        <v>332</v>
      </c>
      <c r="B333" s="193">
        <v>5</v>
      </c>
      <c r="C333" s="193" t="s">
        <v>913</v>
      </c>
      <c r="D333" s="194">
        <v>10</v>
      </c>
      <c r="E333" s="624"/>
      <c r="F333" s="624"/>
      <c r="G333" s="194" t="s">
        <v>921</v>
      </c>
      <c r="H333" s="194" t="s">
        <v>923</v>
      </c>
      <c r="I333" s="624"/>
      <c r="J333" s="625"/>
      <c r="K333" s="625"/>
      <c r="L333" s="625"/>
      <c r="M333" s="195">
        <v>23.46</v>
      </c>
      <c r="N333" s="197">
        <v>40.734165467034103</v>
      </c>
    </row>
    <row r="334" spans="1:14">
      <c r="A334" s="192">
        <v>333</v>
      </c>
      <c r="B334" s="193">
        <v>5</v>
      </c>
      <c r="C334" s="193" t="s">
        <v>913</v>
      </c>
      <c r="D334" s="194">
        <v>10</v>
      </c>
      <c r="E334" s="624">
        <v>1003</v>
      </c>
      <c r="F334" s="624" t="s">
        <v>924</v>
      </c>
      <c r="G334" s="194" t="s">
        <v>915</v>
      </c>
      <c r="H334" s="194" t="s">
        <v>855</v>
      </c>
      <c r="I334" s="624" t="s">
        <v>925</v>
      </c>
      <c r="J334" s="625">
        <v>85.82</v>
      </c>
      <c r="K334" s="625">
        <v>108.36383881230115</v>
      </c>
      <c r="L334" s="625">
        <v>178.34383881230116</v>
      </c>
      <c r="M334" s="195">
        <v>21.9</v>
      </c>
      <c r="N334" s="198">
        <v>38.025499732653316</v>
      </c>
    </row>
    <row r="335" spans="1:14">
      <c r="A335" s="192">
        <v>334</v>
      </c>
      <c r="B335" s="193">
        <v>5</v>
      </c>
      <c r="C335" s="193" t="s">
        <v>913</v>
      </c>
      <c r="D335" s="194">
        <v>10</v>
      </c>
      <c r="E335" s="624"/>
      <c r="F335" s="624"/>
      <c r="G335" s="194" t="s">
        <v>917</v>
      </c>
      <c r="H335" s="194" t="s">
        <v>855</v>
      </c>
      <c r="I335" s="624"/>
      <c r="J335" s="625"/>
      <c r="K335" s="625"/>
      <c r="L335" s="625"/>
      <c r="M335" s="195">
        <v>26.56</v>
      </c>
      <c r="N335" s="198">
        <v>46.116770452021555</v>
      </c>
    </row>
    <row r="336" spans="1:14">
      <c r="A336" s="192">
        <v>335</v>
      </c>
      <c r="B336" s="193">
        <v>5</v>
      </c>
      <c r="C336" s="193" t="s">
        <v>913</v>
      </c>
      <c r="D336" s="194">
        <v>10</v>
      </c>
      <c r="E336" s="624"/>
      <c r="F336" s="624"/>
      <c r="G336" s="194" t="s">
        <v>918</v>
      </c>
      <c r="H336" s="194" t="s">
        <v>855</v>
      </c>
      <c r="I336" s="624"/>
      <c r="J336" s="625"/>
      <c r="K336" s="625"/>
      <c r="L336" s="625"/>
      <c r="M336" s="195">
        <v>26.56</v>
      </c>
      <c r="N336" s="197">
        <v>46.116770452021555</v>
      </c>
    </row>
    <row r="337" spans="1:14">
      <c r="A337" s="192">
        <v>336</v>
      </c>
      <c r="B337" s="193">
        <v>5</v>
      </c>
      <c r="C337" s="193" t="s">
        <v>913</v>
      </c>
      <c r="D337" s="194">
        <v>10</v>
      </c>
      <c r="E337" s="624"/>
      <c r="F337" s="624"/>
      <c r="G337" s="194" t="s">
        <v>919</v>
      </c>
      <c r="H337" s="194" t="s">
        <v>855</v>
      </c>
      <c r="I337" s="624"/>
      <c r="J337" s="625"/>
      <c r="K337" s="625"/>
      <c r="L337" s="625"/>
      <c r="M337" s="195">
        <v>21.9</v>
      </c>
      <c r="N337" s="197">
        <v>38.025499732653316</v>
      </c>
    </row>
    <row r="338" spans="1:14">
      <c r="A338" s="192">
        <v>337</v>
      </c>
      <c r="B338" s="193">
        <v>5</v>
      </c>
      <c r="C338" s="193" t="s">
        <v>913</v>
      </c>
      <c r="D338" s="194">
        <v>10</v>
      </c>
      <c r="E338" s="624">
        <v>1004</v>
      </c>
      <c r="F338" s="624" t="s">
        <v>926</v>
      </c>
      <c r="G338" s="194" t="s">
        <v>915</v>
      </c>
      <c r="H338" s="194" t="s">
        <v>923</v>
      </c>
      <c r="I338" s="624" t="s">
        <v>925</v>
      </c>
      <c r="J338" s="625">
        <v>80.790000000000006</v>
      </c>
      <c r="K338" s="625">
        <v>102.01252083017725</v>
      </c>
      <c r="L338" s="625">
        <v>169.10252083017724</v>
      </c>
      <c r="M338" s="195">
        <v>25.32</v>
      </c>
      <c r="N338" s="197">
        <v>43.96372845802658</v>
      </c>
    </row>
    <row r="339" spans="1:14">
      <c r="A339" s="192">
        <v>338</v>
      </c>
      <c r="B339" s="193">
        <v>5</v>
      </c>
      <c r="C339" s="193" t="s">
        <v>913</v>
      </c>
      <c r="D339" s="194">
        <v>10</v>
      </c>
      <c r="E339" s="624"/>
      <c r="F339" s="624"/>
      <c r="G339" s="194" t="s">
        <v>917</v>
      </c>
      <c r="H339" s="194" t="s">
        <v>923</v>
      </c>
      <c r="I339" s="624"/>
      <c r="J339" s="625"/>
      <c r="K339" s="625"/>
      <c r="L339" s="625"/>
      <c r="M339" s="195">
        <v>23.72</v>
      </c>
      <c r="N339" s="197">
        <v>41.185609756097563</v>
      </c>
    </row>
    <row r="340" spans="1:14">
      <c r="A340" s="192">
        <v>339</v>
      </c>
      <c r="B340" s="193">
        <v>5</v>
      </c>
      <c r="C340" s="193" t="s">
        <v>913</v>
      </c>
      <c r="D340" s="194">
        <v>10</v>
      </c>
      <c r="E340" s="624"/>
      <c r="F340" s="624"/>
      <c r="G340" s="194" t="s">
        <v>918</v>
      </c>
      <c r="H340" s="194" t="s">
        <v>923</v>
      </c>
      <c r="I340" s="624"/>
      <c r="J340" s="625"/>
      <c r="K340" s="625"/>
      <c r="L340" s="625"/>
      <c r="M340" s="195">
        <v>23.72</v>
      </c>
      <c r="N340" s="197">
        <v>41.185609756097563</v>
      </c>
    </row>
    <row r="341" spans="1:14">
      <c r="A341" s="192">
        <v>340</v>
      </c>
      <c r="B341" s="193">
        <v>5</v>
      </c>
      <c r="C341" s="193" t="s">
        <v>913</v>
      </c>
      <c r="D341" s="194">
        <v>10</v>
      </c>
      <c r="E341" s="624"/>
      <c r="F341" s="624"/>
      <c r="G341" s="194" t="s">
        <v>919</v>
      </c>
      <c r="H341" s="194" t="s">
        <v>923</v>
      </c>
      <c r="I341" s="624"/>
      <c r="J341" s="625"/>
      <c r="K341" s="625"/>
      <c r="L341" s="625"/>
      <c r="M341" s="195">
        <v>25.32</v>
      </c>
      <c r="N341" s="197">
        <v>43.96372845802658</v>
      </c>
    </row>
    <row r="342" spans="1:14">
      <c r="A342" s="192">
        <v>341</v>
      </c>
      <c r="B342" s="193">
        <v>5</v>
      </c>
      <c r="C342" s="193" t="s">
        <v>913</v>
      </c>
      <c r="D342" s="194">
        <v>10</v>
      </c>
      <c r="E342" s="624">
        <v>1005</v>
      </c>
      <c r="F342" s="624" t="s">
        <v>915</v>
      </c>
      <c r="G342" s="194" t="s">
        <v>915</v>
      </c>
      <c r="H342" s="194" t="s">
        <v>855</v>
      </c>
      <c r="I342" s="624" t="s">
        <v>925</v>
      </c>
      <c r="J342" s="625">
        <v>85.82</v>
      </c>
      <c r="K342" s="625">
        <v>108.36464711227785</v>
      </c>
      <c r="L342" s="625">
        <v>178.34464711227787</v>
      </c>
      <c r="M342" s="195">
        <v>26.56</v>
      </c>
      <c r="N342" s="197">
        <v>46.116770452021555</v>
      </c>
    </row>
    <row r="343" spans="1:14">
      <c r="A343" s="192">
        <v>342</v>
      </c>
      <c r="B343" s="193">
        <v>5</v>
      </c>
      <c r="C343" s="193" t="s">
        <v>913</v>
      </c>
      <c r="D343" s="194">
        <v>10</v>
      </c>
      <c r="E343" s="624"/>
      <c r="F343" s="624"/>
      <c r="G343" s="194" t="s">
        <v>917</v>
      </c>
      <c r="H343" s="194" t="s">
        <v>855</v>
      </c>
      <c r="I343" s="624"/>
      <c r="J343" s="625"/>
      <c r="K343" s="625"/>
      <c r="L343" s="625"/>
      <c r="M343" s="195">
        <v>21.9</v>
      </c>
      <c r="N343" s="197">
        <v>38.025499732653316</v>
      </c>
    </row>
    <row r="344" spans="1:14">
      <c r="A344" s="192">
        <v>343</v>
      </c>
      <c r="B344" s="193">
        <v>5</v>
      </c>
      <c r="C344" s="193" t="s">
        <v>913</v>
      </c>
      <c r="D344" s="194">
        <v>10</v>
      </c>
      <c r="E344" s="624"/>
      <c r="F344" s="624"/>
      <c r="G344" s="194" t="s">
        <v>918</v>
      </c>
      <c r="H344" s="194" t="s">
        <v>855</v>
      </c>
      <c r="I344" s="624"/>
      <c r="J344" s="625"/>
      <c r="K344" s="625"/>
      <c r="L344" s="625"/>
      <c r="M344" s="195">
        <v>21.9</v>
      </c>
      <c r="N344" s="197">
        <v>38.025499732653316</v>
      </c>
    </row>
    <row r="345" spans="1:14">
      <c r="A345" s="192">
        <v>344</v>
      </c>
      <c r="B345" s="193">
        <v>5</v>
      </c>
      <c r="C345" s="193" t="s">
        <v>913</v>
      </c>
      <c r="D345" s="194">
        <v>10</v>
      </c>
      <c r="E345" s="624"/>
      <c r="F345" s="624"/>
      <c r="G345" s="194" t="s">
        <v>919</v>
      </c>
      <c r="H345" s="194" t="s">
        <v>855</v>
      </c>
      <c r="I345" s="624"/>
      <c r="J345" s="625"/>
      <c r="K345" s="625"/>
      <c r="L345" s="625"/>
      <c r="M345" s="195">
        <v>26.56</v>
      </c>
      <c r="N345" s="197">
        <v>46.116770452021555</v>
      </c>
    </row>
    <row r="346" spans="1:14">
      <c r="A346" s="192">
        <v>345</v>
      </c>
      <c r="B346" s="193">
        <v>5</v>
      </c>
      <c r="C346" s="193" t="s">
        <v>913</v>
      </c>
      <c r="D346" s="194">
        <v>10</v>
      </c>
      <c r="E346" s="624">
        <v>1006</v>
      </c>
      <c r="F346" s="624" t="s">
        <v>919</v>
      </c>
      <c r="G346" s="194" t="s">
        <v>915</v>
      </c>
      <c r="H346" s="194" t="s">
        <v>923</v>
      </c>
      <c r="I346" s="624" t="s">
        <v>925</v>
      </c>
      <c r="J346" s="625">
        <v>80.790000000000006</v>
      </c>
      <c r="K346" s="625">
        <v>102.01328175484653</v>
      </c>
      <c r="L346" s="625">
        <v>169.10328175484653</v>
      </c>
      <c r="M346" s="195">
        <v>23.72</v>
      </c>
      <c r="N346" s="197">
        <v>41.185609756097563</v>
      </c>
    </row>
    <row r="347" spans="1:14">
      <c r="A347" s="192">
        <v>346</v>
      </c>
      <c r="B347" s="193">
        <v>5</v>
      </c>
      <c r="C347" s="193" t="s">
        <v>913</v>
      </c>
      <c r="D347" s="194">
        <v>10</v>
      </c>
      <c r="E347" s="624"/>
      <c r="F347" s="624"/>
      <c r="G347" s="194" t="s">
        <v>917</v>
      </c>
      <c r="H347" s="194" t="s">
        <v>923</v>
      </c>
      <c r="I347" s="624"/>
      <c r="J347" s="625"/>
      <c r="K347" s="625"/>
      <c r="L347" s="625"/>
      <c r="M347" s="195">
        <v>25.32</v>
      </c>
      <c r="N347" s="197">
        <v>43.96372845802658</v>
      </c>
    </row>
    <row r="348" spans="1:14">
      <c r="A348" s="192">
        <v>347</v>
      </c>
      <c r="B348" s="193">
        <v>5</v>
      </c>
      <c r="C348" s="193" t="s">
        <v>913</v>
      </c>
      <c r="D348" s="194">
        <v>10</v>
      </c>
      <c r="E348" s="624"/>
      <c r="F348" s="624"/>
      <c r="G348" s="194" t="s">
        <v>918</v>
      </c>
      <c r="H348" s="194" t="s">
        <v>923</v>
      </c>
      <c r="I348" s="624"/>
      <c r="J348" s="625"/>
      <c r="K348" s="625"/>
      <c r="L348" s="625"/>
      <c r="M348" s="195">
        <v>25.32</v>
      </c>
      <c r="N348" s="197">
        <v>43.96372845802658</v>
      </c>
    </row>
    <row r="349" spans="1:14">
      <c r="A349" s="192">
        <v>348</v>
      </c>
      <c r="B349" s="193">
        <v>5</v>
      </c>
      <c r="C349" s="193" t="s">
        <v>913</v>
      </c>
      <c r="D349" s="194">
        <v>10</v>
      </c>
      <c r="E349" s="624"/>
      <c r="F349" s="624"/>
      <c r="G349" s="194" t="s">
        <v>919</v>
      </c>
      <c r="H349" s="194" t="s">
        <v>923</v>
      </c>
      <c r="I349" s="624"/>
      <c r="J349" s="625"/>
      <c r="K349" s="625"/>
      <c r="L349" s="625"/>
      <c r="M349" s="195">
        <v>23.72</v>
      </c>
      <c r="N349" s="197">
        <v>41.185609756097563</v>
      </c>
    </row>
    <row r="350" spans="1:14">
      <c r="A350" s="192">
        <v>349</v>
      </c>
      <c r="B350" s="193">
        <v>5</v>
      </c>
      <c r="C350" s="193" t="s">
        <v>913</v>
      </c>
      <c r="D350" s="194">
        <v>10</v>
      </c>
      <c r="E350" s="624">
        <v>1007</v>
      </c>
      <c r="F350" s="624" t="s">
        <v>917</v>
      </c>
      <c r="G350" s="194" t="s">
        <v>915</v>
      </c>
      <c r="H350" s="194" t="s">
        <v>855</v>
      </c>
      <c r="I350" s="624" t="s">
        <v>916</v>
      </c>
      <c r="J350" s="625">
        <v>114.59</v>
      </c>
      <c r="K350" s="625">
        <v>144.69243664176091</v>
      </c>
      <c r="L350" s="625">
        <v>247.34243664176091</v>
      </c>
      <c r="M350" s="195">
        <v>27</v>
      </c>
      <c r="N350" s="197">
        <v>46.880753095052036</v>
      </c>
    </row>
    <row r="351" spans="1:14">
      <c r="A351" s="192">
        <v>350</v>
      </c>
      <c r="B351" s="193">
        <v>5</v>
      </c>
      <c r="C351" s="193" t="s">
        <v>913</v>
      </c>
      <c r="D351" s="194">
        <v>10</v>
      </c>
      <c r="E351" s="624"/>
      <c r="F351" s="624"/>
      <c r="G351" s="194" t="s">
        <v>917</v>
      </c>
      <c r="H351" s="194" t="s">
        <v>855</v>
      </c>
      <c r="I351" s="624"/>
      <c r="J351" s="625"/>
      <c r="K351" s="625"/>
      <c r="L351" s="625"/>
      <c r="M351" s="195">
        <v>21.98</v>
      </c>
      <c r="N351" s="197">
        <v>38.164405667749769</v>
      </c>
    </row>
    <row r="352" spans="1:14">
      <c r="A352" s="192">
        <v>351</v>
      </c>
      <c r="B352" s="193">
        <v>5</v>
      </c>
      <c r="C352" s="193" t="s">
        <v>913</v>
      </c>
      <c r="D352" s="194">
        <v>10</v>
      </c>
      <c r="E352" s="624"/>
      <c r="F352" s="624"/>
      <c r="G352" s="194" t="s">
        <v>918</v>
      </c>
      <c r="H352" s="194" t="s">
        <v>855</v>
      </c>
      <c r="I352" s="624"/>
      <c r="J352" s="625"/>
      <c r="K352" s="625"/>
      <c r="L352" s="625"/>
      <c r="M352" s="195">
        <v>24.08</v>
      </c>
      <c r="N352" s="197">
        <v>41.810686464031591</v>
      </c>
    </row>
    <row r="353" spans="1:14">
      <c r="A353" s="192">
        <v>352</v>
      </c>
      <c r="B353" s="193">
        <v>5</v>
      </c>
      <c r="C353" s="193" t="s">
        <v>913</v>
      </c>
      <c r="D353" s="194">
        <v>10</v>
      </c>
      <c r="E353" s="624"/>
      <c r="F353" s="624"/>
      <c r="G353" s="194" t="s">
        <v>919</v>
      </c>
      <c r="H353" s="194" t="s">
        <v>855</v>
      </c>
      <c r="I353" s="624"/>
      <c r="J353" s="625"/>
      <c r="K353" s="625"/>
      <c r="L353" s="625"/>
      <c r="M353" s="195">
        <v>24.08</v>
      </c>
      <c r="N353" s="197">
        <v>41.810686464031591</v>
      </c>
    </row>
    <row r="354" spans="1:14">
      <c r="A354" s="192">
        <v>353</v>
      </c>
      <c r="B354" s="193">
        <v>5</v>
      </c>
      <c r="C354" s="193" t="s">
        <v>913</v>
      </c>
      <c r="D354" s="194">
        <v>10</v>
      </c>
      <c r="E354" s="624"/>
      <c r="F354" s="624"/>
      <c r="G354" s="194" t="s">
        <v>920</v>
      </c>
      <c r="H354" s="194" t="s">
        <v>855</v>
      </c>
      <c r="I354" s="624"/>
      <c r="J354" s="625"/>
      <c r="K354" s="625"/>
      <c r="L354" s="625"/>
      <c r="M354" s="195">
        <v>21.98</v>
      </c>
      <c r="N354" s="197">
        <v>38.164405667749769</v>
      </c>
    </row>
    <row r="355" spans="1:14">
      <c r="A355" s="192">
        <v>354</v>
      </c>
      <c r="B355" s="193">
        <v>5</v>
      </c>
      <c r="C355" s="193" t="s">
        <v>913</v>
      </c>
      <c r="D355" s="194">
        <v>10</v>
      </c>
      <c r="E355" s="624"/>
      <c r="F355" s="624"/>
      <c r="G355" s="194" t="s">
        <v>921</v>
      </c>
      <c r="H355" s="194" t="s">
        <v>855</v>
      </c>
      <c r="I355" s="624"/>
      <c r="J355" s="625"/>
      <c r="K355" s="625"/>
      <c r="L355" s="625"/>
      <c r="M355" s="195">
        <v>27</v>
      </c>
      <c r="N355" s="197">
        <v>46.880753095052036</v>
      </c>
    </row>
    <row r="356" spans="1:14">
      <c r="A356" s="192">
        <v>355</v>
      </c>
      <c r="B356" s="193">
        <v>5</v>
      </c>
      <c r="C356" s="193" t="s">
        <v>913</v>
      </c>
      <c r="D356" s="194">
        <v>10</v>
      </c>
      <c r="E356" s="624">
        <v>1008</v>
      </c>
      <c r="F356" s="624" t="s">
        <v>918</v>
      </c>
      <c r="G356" s="194" t="s">
        <v>915</v>
      </c>
      <c r="H356" s="194" t="s">
        <v>923</v>
      </c>
      <c r="I356" s="624" t="s">
        <v>916</v>
      </c>
      <c r="J356" s="625">
        <v>114.96599999999999</v>
      </c>
      <c r="K356" s="625">
        <v>145.1596344911147</v>
      </c>
      <c r="L356" s="625">
        <v>249.57963449111469</v>
      </c>
      <c r="M356" s="195">
        <v>25.62</v>
      </c>
      <c r="N356" s="197">
        <v>44.48462571463827</v>
      </c>
    </row>
    <row r="357" spans="1:14">
      <c r="A357" s="192">
        <v>356</v>
      </c>
      <c r="B357" s="193">
        <v>5</v>
      </c>
      <c r="C357" s="193" t="s">
        <v>913</v>
      </c>
      <c r="D357" s="194">
        <v>10</v>
      </c>
      <c r="E357" s="624"/>
      <c r="F357" s="624"/>
      <c r="G357" s="194" t="s">
        <v>917</v>
      </c>
      <c r="H357" s="194" t="s">
        <v>923</v>
      </c>
      <c r="I357" s="624"/>
      <c r="J357" s="625"/>
      <c r="K357" s="625"/>
      <c r="L357" s="625"/>
      <c r="M357" s="195">
        <v>23.49</v>
      </c>
      <c r="N357" s="197">
        <v>40.786255192695265</v>
      </c>
    </row>
    <row r="358" spans="1:14">
      <c r="A358" s="192">
        <v>357</v>
      </c>
      <c r="B358" s="193">
        <v>5</v>
      </c>
      <c r="C358" s="193" t="s">
        <v>913</v>
      </c>
      <c r="D358" s="194">
        <v>10</v>
      </c>
      <c r="E358" s="624"/>
      <c r="F358" s="624"/>
      <c r="G358" s="194" t="s">
        <v>918</v>
      </c>
      <c r="H358" s="194" t="s">
        <v>923</v>
      </c>
      <c r="I358" s="624"/>
      <c r="J358" s="625"/>
      <c r="K358" s="625"/>
      <c r="L358" s="625"/>
      <c r="M358" s="195">
        <v>23.46</v>
      </c>
      <c r="N358" s="197">
        <v>40.734165467034103</v>
      </c>
    </row>
    <row r="359" spans="1:14">
      <c r="A359" s="192">
        <v>358</v>
      </c>
      <c r="B359" s="193">
        <v>5</v>
      </c>
      <c r="C359" s="193" t="s">
        <v>913</v>
      </c>
      <c r="D359" s="194">
        <v>10</v>
      </c>
      <c r="E359" s="624"/>
      <c r="F359" s="624"/>
      <c r="G359" s="194" t="s">
        <v>919</v>
      </c>
      <c r="H359" s="194" t="s">
        <v>923</v>
      </c>
      <c r="I359" s="624"/>
      <c r="J359" s="625"/>
      <c r="K359" s="625"/>
      <c r="L359" s="625"/>
      <c r="M359" s="195">
        <v>23.46</v>
      </c>
      <c r="N359" s="197">
        <v>40.734165467034103</v>
      </c>
    </row>
    <row r="360" spans="1:14">
      <c r="A360" s="192">
        <v>359</v>
      </c>
      <c r="B360" s="193">
        <v>5</v>
      </c>
      <c r="C360" s="193" t="s">
        <v>913</v>
      </c>
      <c r="D360" s="194">
        <v>10</v>
      </c>
      <c r="E360" s="624"/>
      <c r="F360" s="624"/>
      <c r="G360" s="194" t="s">
        <v>920</v>
      </c>
      <c r="H360" s="194" t="s">
        <v>923</v>
      </c>
      <c r="I360" s="624"/>
      <c r="J360" s="625"/>
      <c r="K360" s="625"/>
      <c r="L360" s="625"/>
      <c r="M360" s="195">
        <v>23.49</v>
      </c>
      <c r="N360" s="197">
        <v>40.786255192695265</v>
      </c>
    </row>
    <row r="361" spans="1:14" ht="18" thickBot="1">
      <c r="A361" s="192">
        <v>360</v>
      </c>
      <c r="B361" s="193">
        <v>5</v>
      </c>
      <c r="C361" s="193" t="s">
        <v>913</v>
      </c>
      <c r="D361" s="194">
        <v>10</v>
      </c>
      <c r="E361" s="624"/>
      <c r="F361" s="624"/>
      <c r="G361" s="194" t="s">
        <v>921</v>
      </c>
      <c r="H361" s="194" t="s">
        <v>923</v>
      </c>
      <c r="I361" s="624"/>
      <c r="J361" s="625"/>
      <c r="K361" s="625"/>
      <c r="L361" s="625"/>
      <c r="M361" s="199">
        <v>25.62</v>
      </c>
      <c r="N361" s="200">
        <v>44.48462571463827</v>
      </c>
    </row>
    <row r="362" spans="1:14">
      <c r="A362" s="192">
        <v>361</v>
      </c>
      <c r="B362" s="193">
        <v>5</v>
      </c>
      <c r="C362" s="193" t="s">
        <v>913</v>
      </c>
      <c r="D362" s="194">
        <v>11</v>
      </c>
      <c r="E362" s="624">
        <v>1101</v>
      </c>
      <c r="F362" s="624" t="s">
        <v>914</v>
      </c>
      <c r="G362" s="194" t="s">
        <v>915</v>
      </c>
      <c r="H362" s="194" t="s">
        <v>855</v>
      </c>
      <c r="I362" s="624" t="s">
        <v>916</v>
      </c>
      <c r="J362" s="625">
        <v>114.59</v>
      </c>
      <c r="K362" s="625">
        <v>144.715576787157</v>
      </c>
      <c r="L362" s="625">
        <v>247.36557678715701</v>
      </c>
      <c r="M362" s="195">
        <v>24.08</v>
      </c>
      <c r="N362" s="196">
        <v>41.810686464031591</v>
      </c>
    </row>
    <row r="363" spans="1:14">
      <c r="A363" s="192">
        <v>362</v>
      </c>
      <c r="B363" s="193">
        <v>5</v>
      </c>
      <c r="C363" s="193" t="s">
        <v>913</v>
      </c>
      <c r="D363" s="194">
        <v>11</v>
      </c>
      <c r="E363" s="624"/>
      <c r="F363" s="624"/>
      <c r="G363" s="194" t="s">
        <v>917</v>
      </c>
      <c r="H363" s="194" t="s">
        <v>855</v>
      </c>
      <c r="I363" s="624"/>
      <c r="J363" s="625"/>
      <c r="K363" s="625"/>
      <c r="L363" s="625"/>
      <c r="M363" s="195">
        <v>21.98</v>
      </c>
      <c r="N363" s="197">
        <v>38.164405667749769</v>
      </c>
    </row>
    <row r="364" spans="1:14">
      <c r="A364" s="192">
        <v>363</v>
      </c>
      <c r="B364" s="193">
        <v>5</v>
      </c>
      <c r="C364" s="193" t="s">
        <v>913</v>
      </c>
      <c r="D364" s="194">
        <v>11</v>
      </c>
      <c r="E364" s="624"/>
      <c r="F364" s="624"/>
      <c r="G364" s="194" t="s">
        <v>918</v>
      </c>
      <c r="H364" s="194" t="s">
        <v>855</v>
      </c>
      <c r="I364" s="624"/>
      <c r="J364" s="625"/>
      <c r="K364" s="625"/>
      <c r="L364" s="625"/>
      <c r="M364" s="195">
        <v>27</v>
      </c>
      <c r="N364" s="197">
        <v>46.880753095052036</v>
      </c>
    </row>
    <row r="365" spans="1:14">
      <c r="A365" s="192">
        <v>364</v>
      </c>
      <c r="B365" s="193">
        <v>5</v>
      </c>
      <c r="C365" s="193" t="s">
        <v>913</v>
      </c>
      <c r="D365" s="194">
        <v>11</v>
      </c>
      <c r="E365" s="624"/>
      <c r="F365" s="624"/>
      <c r="G365" s="194" t="s">
        <v>919</v>
      </c>
      <c r="H365" s="194" t="s">
        <v>855</v>
      </c>
      <c r="I365" s="624"/>
      <c r="J365" s="625"/>
      <c r="K365" s="625"/>
      <c r="L365" s="625"/>
      <c r="M365" s="195">
        <v>27</v>
      </c>
      <c r="N365" s="197">
        <v>46.880753095052036</v>
      </c>
    </row>
    <row r="366" spans="1:14">
      <c r="A366" s="192">
        <v>365</v>
      </c>
      <c r="B366" s="193">
        <v>5</v>
      </c>
      <c r="C366" s="193" t="s">
        <v>913</v>
      </c>
      <c r="D366" s="194">
        <v>11</v>
      </c>
      <c r="E366" s="624"/>
      <c r="F366" s="624"/>
      <c r="G366" s="194" t="s">
        <v>920</v>
      </c>
      <c r="H366" s="194" t="s">
        <v>855</v>
      </c>
      <c r="I366" s="624"/>
      <c r="J366" s="625"/>
      <c r="K366" s="625"/>
      <c r="L366" s="625"/>
      <c r="M366" s="195">
        <v>21.98</v>
      </c>
      <c r="N366" s="197">
        <v>38.164405667749769</v>
      </c>
    </row>
    <row r="367" spans="1:14">
      <c r="A367" s="192">
        <v>366</v>
      </c>
      <c r="B367" s="193">
        <v>5</v>
      </c>
      <c r="C367" s="193" t="s">
        <v>913</v>
      </c>
      <c r="D367" s="194">
        <v>11</v>
      </c>
      <c r="E367" s="624"/>
      <c r="F367" s="624"/>
      <c r="G367" s="194" t="s">
        <v>921</v>
      </c>
      <c r="H367" s="194" t="s">
        <v>855</v>
      </c>
      <c r="I367" s="624"/>
      <c r="J367" s="625"/>
      <c r="K367" s="625"/>
      <c r="L367" s="625"/>
      <c r="M367" s="195">
        <v>24.08</v>
      </c>
      <c r="N367" s="197">
        <v>41.810686464031591</v>
      </c>
    </row>
    <row r="368" spans="1:14">
      <c r="A368" s="192">
        <v>367</v>
      </c>
      <c r="B368" s="193">
        <v>5</v>
      </c>
      <c r="C368" s="193" t="s">
        <v>913</v>
      </c>
      <c r="D368" s="194">
        <v>11</v>
      </c>
      <c r="E368" s="624">
        <v>1102</v>
      </c>
      <c r="F368" s="624" t="s">
        <v>922</v>
      </c>
      <c r="G368" s="194" t="s">
        <v>915</v>
      </c>
      <c r="H368" s="194" t="s">
        <v>923</v>
      </c>
      <c r="I368" s="624" t="s">
        <v>916</v>
      </c>
      <c r="J368" s="625">
        <v>114.96</v>
      </c>
      <c r="K368" s="625">
        <v>145.182849353796</v>
      </c>
      <c r="L368" s="625">
        <v>249.60284935379599</v>
      </c>
      <c r="M368" s="195">
        <v>23.46</v>
      </c>
      <c r="N368" s="197">
        <v>40.734165467034103</v>
      </c>
    </row>
    <row r="369" spans="1:14">
      <c r="A369" s="192">
        <v>368</v>
      </c>
      <c r="B369" s="193">
        <v>5</v>
      </c>
      <c r="C369" s="193" t="s">
        <v>913</v>
      </c>
      <c r="D369" s="194">
        <v>11</v>
      </c>
      <c r="E369" s="624"/>
      <c r="F369" s="624"/>
      <c r="G369" s="194" t="s">
        <v>917</v>
      </c>
      <c r="H369" s="194" t="s">
        <v>923</v>
      </c>
      <c r="I369" s="624"/>
      <c r="J369" s="625"/>
      <c r="K369" s="625"/>
      <c r="L369" s="625"/>
      <c r="M369" s="195">
        <v>23.49</v>
      </c>
      <c r="N369" s="197">
        <v>40.786255192695265</v>
      </c>
    </row>
    <row r="370" spans="1:14">
      <c r="A370" s="192">
        <v>369</v>
      </c>
      <c r="B370" s="193">
        <v>5</v>
      </c>
      <c r="C370" s="193" t="s">
        <v>913</v>
      </c>
      <c r="D370" s="194">
        <v>11</v>
      </c>
      <c r="E370" s="624"/>
      <c r="F370" s="624"/>
      <c r="G370" s="194" t="s">
        <v>918</v>
      </c>
      <c r="H370" s="194" t="s">
        <v>923</v>
      </c>
      <c r="I370" s="624"/>
      <c r="J370" s="625"/>
      <c r="K370" s="625"/>
      <c r="L370" s="625"/>
      <c r="M370" s="195">
        <v>25.62</v>
      </c>
      <c r="N370" s="197">
        <v>44.48462571463827</v>
      </c>
    </row>
    <row r="371" spans="1:14">
      <c r="A371" s="192">
        <v>370</v>
      </c>
      <c r="B371" s="193">
        <v>5</v>
      </c>
      <c r="C371" s="193" t="s">
        <v>913</v>
      </c>
      <c r="D371" s="194">
        <v>11</v>
      </c>
      <c r="E371" s="624"/>
      <c r="F371" s="624"/>
      <c r="G371" s="194" t="s">
        <v>919</v>
      </c>
      <c r="H371" s="194" t="s">
        <v>923</v>
      </c>
      <c r="I371" s="624"/>
      <c r="J371" s="625"/>
      <c r="K371" s="625"/>
      <c r="L371" s="625"/>
      <c r="M371" s="195">
        <v>25.62</v>
      </c>
      <c r="N371" s="197">
        <v>44.48462571463827</v>
      </c>
    </row>
    <row r="372" spans="1:14">
      <c r="A372" s="192">
        <v>371</v>
      </c>
      <c r="B372" s="193">
        <v>5</v>
      </c>
      <c r="C372" s="193" t="s">
        <v>913</v>
      </c>
      <c r="D372" s="194">
        <v>11</v>
      </c>
      <c r="E372" s="624"/>
      <c r="F372" s="624"/>
      <c r="G372" s="194" t="s">
        <v>920</v>
      </c>
      <c r="H372" s="194" t="s">
        <v>923</v>
      </c>
      <c r="I372" s="624"/>
      <c r="J372" s="625"/>
      <c r="K372" s="625"/>
      <c r="L372" s="625"/>
      <c r="M372" s="195">
        <v>23.49</v>
      </c>
      <c r="N372" s="197">
        <v>40.786255192695265</v>
      </c>
    </row>
    <row r="373" spans="1:14">
      <c r="A373" s="192">
        <v>372</v>
      </c>
      <c r="B373" s="193">
        <v>5</v>
      </c>
      <c r="C373" s="193" t="s">
        <v>913</v>
      </c>
      <c r="D373" s="194">
        <v>11</v>
      </c>
      <c r="E373" s="624"/>
      <c r="F373" s="624"/>
      <c r="G373" s="194" t="s">
        <v>921</v>
      </c>
      <c r="H373" s="194" t="s">
        <v>923</v>
      </c>
      <c r="I373" s="624"/>
      <c r="J373" s="625"/>
      <c r="K373" s="625"/>
      <c r="L373" s="625"/>
      <c r="M373" s="195">
        <v>23.46</v>
      </c>
      <c r="N373" s="197">
        <v>40.734165467034103</v>
      </c>
    </row>
    <row r="374" spans="1:14">
      <c r="A374" s="192">
        <v>373</v>
      </c>
      <c r="B374" s="193">
        <v>5</v>
      </c>
      <c r="C374" s="193" t="s">
        <v>913</v>
      </c>
      <c r="D374" s="194">
        <v>11</v>
      </c>
      <c r="E374" s="624">
        <v>1103</v>
      </c>
      <c r="F374" s="624" t="s">
        <v>924</v>
      </c>
      <c r="G374" s="194" t="s">
        <v>915</v>
      </c>
      <c r="H374" s="194" t="s">
        <v>855</v>
      </c>
      <c r="I374" s="624" t="s">
        <v>925</v>
      </c>
      <c r="J374" s="625">
        <v>85.82</v>
      </c>
      <c r="K374" s="625">
        <v>108.36383881230115</v>
      </c>
      <c r="L374" s="625">
        <v>178.34383881230116</v>
      </c>
      <c r="M374" s="195">
        <v>21.9</v>
      </c>
      <c r="N374" s="198">
        <v>38.025499732653316</v>
      </c>
    </row>
    <row r="375" spans="1:14">
      <c r="A375" s="192">
        <v>374</v>
      </c>
      <c r="B375" s="193">
        <v>5</v>
      </c>
      <c r="C375" s="193" t="s">
        <v>913</v>
      </c>
      <c r="D375" s="194">
        <v>11</v>
      </c>
      <c r="E375" s="624"/>
      <c r="F375" s="624"/>
      <c r="G375" s="194" t="s">
        <v>917</v>
      </c>
      <c r="H375" s="194" t="s">
        <v>855</v>
      </c>
      <c r="I375" s="624"/>
      <c r="J375" s="625"/>
      <c r="K375" s="625"/>
      <c r="L375" s="625"/>
      <c r="M375" s="195">
        <v>26.56</v>
      </c>
      <c r="N375" s="198">
        <v>46.116770452021555</v>
      </c>
    </row>
    <row r="376" spans="1:14">
      <c r="A376" s="192">
        <v>375</v>
      </c>
      <c r="B376" s="193">
        <v>5</v>
      </c>
      <c r="C376" s="193" t="s">
        <v>913</v>
      </c>
      <c r="D376" s="194">
        <v>11</v>
      </c>
      <c r="E376" s="624"/>
      <c r="F376" s="624"/>
      <c r="G376" s="194" t="s">
        <v>918</v>
      </c>
      <c r="H376" s="194" t="s">
        <v>855</v>
      </c>
      <c r="I376" s="624"/>
      <c r="J376" s="625"/>
      <c r="K376" s="625"/>
      <c r="L376" s="625"/>
      <c r="M376" s="195">
        <v>26.56</v>
      </c>
      <c r="N376" s="197">
        <v>46.116770452021555</v>
      </c>
    </row>
    <row r="377" spans="1:14">
      <c r="A377" s="192">
        <v>376</v>
      </c>
      <c r="B377" s="193">
        <v>5</v>
      </c>
      <c r="C377" s="193" t="s">
        <v>913</v>
      </c>
      <c r="D377" s="194">
        <v>11</v>
      </c>
      <c r="E377" s="624"/>
      <c r="F377" s="624"/>
      <c r="G377" s="194" t="s">
        <v>919</v>
      </c>
      <c r="H377" s="194" t="s">
        <v>855</v>
      </c>
      <c r="I377" s="624"/>
      <c r="J377" s="625"/>
      <c r="K377" s="625"/>
      <c r="L377" s="625"/>
      <c r="M377" s="195">
        <v>21.9</v>
      </c>
      <c r="N377" s="197">
        <v>38.025499732653316</v>
      </c>
    </row>
    <row r="378" spans="1:14">
      <c r="A378" s="192">
        <v>377</v>
      </c>
      <c r="B378" s="193">
        <v>5</v>
      </c>
      <c r="C378" s="193" t="s">
        <v>913</v>
      </c>
      <c r="D378" s="194">
        <v>11</v>
      </c>
      <c r="E378" s="624">
        <v>1104</v>
      </c>
      <c r="F378" s="624" t="s">
        <v>926</v>
      </c>
      <c r="G378" s="194" t="s">
        <v>915</v>
      </c>
      <c r="H378" s="194" t="s">
        <v>923</v>
      </c>
      <c r="I378" s="624" t="s">
        <v>925</v>
      </c>
      <c r="J378" s="625">
        <v>80.790000000000006</v>
      </c>
      <c r="K378" s="625">
        <v>102.01252083017725</v>
      </c>
      <c r="L378" s="625">
        <v>169.10252083017724</v>
      </c>
      <c r="M378" s="195">
        <v>25.32</v>
      </c>
      <c r="N378" s="197">
        <v>43.96372845802658</v>
      </c>
    </row>
    <row r="379" spans="1:14">
      <c r="A379" s="192">
        <v>378</v>
      </c>
      <c r="B379" s="193">
        <v>5</v>
      </c>
      <c r="C379" s="193" t="s">
        <v>913</v>
      </c>
      <c r="D379" s="194">
        <v>11</v>
      </c>
      <c r="E379" s="624"/>
      <c r="F379" s="624"/>
      <c r="G379" s="194" t="s">
        <v>917</v>
      </c>
      <c r="H379" s="194" t="s">
        <v>923</v>
      </c>
      <c r="I379" s="624"/>
      <c r="J379" s="625"/>
      <c r="K379" s="625"/>
      <c r="L379" s="625"/>
      <c r="M379" s="195">
        <v>23.72</v>
      </c>
      <c r="N379" s="197">
        <v>41.185609756097563</v>
      </c>
    </row>
    <row r="380" spans="1:14">
      <c r="A380" s="192">
        <v>379</v>
      </c>
      <c r="B380" s="193">
        <v>5</v>
      </c>
      <c r="C380" s="193" t="s">
        <v>913</v>
      </c>
      <c r="D380" s="194">
        <v>11</v>
      </c>
      <c r="E380" s="624"/>
      <c r="F380" s="624"/>
      <c r="G380" s="194" t="s">
        <v>918</v>
      </c>
      <c r="H380" s="194" t="s">
        <v>923</v>
      </c>
      <c r="I380" s="624"/>
      <c r="J380" s="625"/>
      <c r="K380" s="625"/>
      <c r="L380" s="625"/>
      <c r="M380" s="195">
        <v>23.72</v>
      </c>
      <c r="N380" s="197">
        <v>41.185609756097563</v>
      </c>
    </row>
    <row r="381" spans="1:14">
      <c r="A381" s="192">
        <v>380</v>
      </c>
      <c r="B381" s="193">
        <v>5</v>
      </c>
      <c r="C381" s="193" t="s">
        <v>913</v>
      </c>
      <c r="D381" s="194">
        <v>11</v>
      </c>
      <c r="E381" s="624"/>
      <c r="F381" s="624"/>
      <c r="G381" s="194" t="s">
        <v>919</v>
      </c>
      <c r="H381" s="194" t="s">
        <v>923</v>
      </c>
      <c r="I381" s="624"/>
      <c r="J381" s="625"/>
      <c r="K381" s="625"/>
      <c r="L381" s="625"/>
      <c r="M381" s="195">
        <v>25.32</v>
      </c>
      <c r="N381" s="197">
        <v>43.96372845802658</v>
      </c>
    </row>
    <row r="382" spans="1:14">
      <c r="A382" s="192">
        <v>381</v>
      </c>
      <c r="B382" s="193">
        <v>5</v>
      </c>
      <c r="C382" s="193" t="s">
        <v>913</v>
      </c>
      <c r="D382" s="194">
        <v>11</v>
      </c>
      <c r="E382" s="624">
        <v>1105</v>
      </c>
      <c r="F382" s="624" t="s">
        <v>915</v>
      </c>
      <c r="G382" s="194" t="s">
        <v>915</v>
      </c>
      <c r="H382" s="194" t="s">
        <v>855</v>
      </c>
      <c r="I382" s="624" t="s">
        <v>925</v>
      </c>
      <c r="J382" s="625">
        <v>85.82</v>
      </c>
      <c r="K382" s="625">
        <v>108.36464711227785</v>
      </c>
      <c r="L382" s="625">
        <v>178.34464711227787</v>
      </c>
      <c r="M382" s="195">
        <v>26.56</v>
      </c>
      <c r="N382" s="197">
        <v>46.116770452021555</v>
      </c>
    </row>
    <row r="383" spans="1:14">
      <c r="A383" s="192">
        <v>382</v>
      </c>
      <c r="B383" s="193">
        <v>5</v>
      </c>
      <c r="C383" s="193" t="s">
        <v>913</v>
      </c>
      <c r="D383" s="194">
        <v>11</v>
      </c>
      <c r="E383" s="624"/>
      <c r="F383" s="624"/>
      <c r="G383" s="194" t="s">
        <v>917</v>
      </c>
      <c r="H383" s="194" t="s">
        <v>855</v>
      </c>
      <c r="I383" s="624"/>
      <c r="J383" s="625"/>
      <c r="K383" s="625"/>
      <c r="L383" s="625"/>
      <c r="M383" s="195">
        <v>21.9</v>
      </c>
      <c r="N383" s="197">
        <v>38.025499732653316</v>
      </c>
    </row>
    <row r="384" spans="1:14">
      <c r="A384" s="192">
        <v>383</v>
      </c>
      <c r="B384" s="193">
        <v>5</v>
      </c>
      <c r="C384" s="193" t="s">
        <v>913</v>
      </c>
      <c r="D384" s="194">
        <v>11</v>
      </c>
      <c r="E384" s="624"/>
      <c r="F384" s="624"/>
      <c r="G384" s="194" t="s">
        <v>918</v>
      </c>
      <c r="H384" s="194" t="s">
        <v>855</v>
      </c>
      <c r="I384" s="624"/>
      <c r="J384" s="625"/>
      <c r="K384" s="625"/>
      <c r="L384" s="625"/>
      <c r="M384" s="195">
        <v>21.9</v>
      </c>
      <c r="N384" s="197">
        <v>38.025499732653316</v>
      </c>
    </row>
    <row r="385" spans="1:14">
      <c r="A385" s="192">
        <v>384</v>
      </c>
      <c r="B385" s="193">
        <v>5</v>
      </c>
      <c r="C385" s="193" t="s">
        <v>913</v>
      </c>
      <c r="D385" s="194">
        <v>11</v>
      </c>
      <c r="E385" s="624"/>
      <c r="F385" s="624"/>
      <c r="G385" s="194" t="s">
        <v>919</v>
      </c>
      <c r="H385" s="194" t="s">
        <v>855</v>
      </c>
      <c r="I385" s="624"/>
      <c r="J385" s="625"/>
      <c r="K385" s="625"/>
      <c r="L385" s="625"/>
      <c r="M385" s="195">
        <v>26.56</v>
      </c>
      <c r="N385" s="197">
        <v>46.116770452021555</v>
      </c>
    </row>
    <row r="386" spans="1:14">
      <c r="A386" s="192">
        <v>385</v>
      </c>
      <c r="B386" s="193">
        <v>5</v>
      </c>
      <c r="C386" s="193" t="s">
        <v>913</v>
      </c>
      <c r="D386" s="194">
        <v>11</v>
      </c>
      <c r="E386" s="624">
        <v>1106</v>
      </c>
      <c r="F386" s="624" t="s">
        <v>919</v>
      </c>
      <c r="G386" s="194" t="s">
        <v>915</v>
      </c>
      <c r="H386" s="194" t="s">
        <v>923</v>
      </c>
      <c r="I386" s="624" t="s">
        <v>925</v>
      </c>
      <c r="J386" s="625">
        <v>80.790000000000006</v>
      </c>
      <c r="K386" s="625">
        <v>102.01328175484653</v>
      </c>
      <c r="L386" s="625">
        <v>169.10328175484653</v>
      </c>
      <c r="M386" s="195">
        <v>23.72</v>
      </c>
      <c r="N386" s="197">
        <v>41.185609756097563</v>
      </c>
    </row>
    <row r="387" spans="1:14">
      <c r="A387" s="192">
        <v>386</v>
      </c>
      <c r="B387" s="193">
        <v>5</v>
      </c>
      <c r="C387" s="193" t="s">
        <v>913</v>
      </c>
      <c r="D387" s="194">
        <v>11</v>
      </c>
      <c r="E387" s="624"/>
      <c r="F387" s="624"/>
      <c r="G387" s="194" t="s">
        <v>917</v>
      </c>
      <c r="H387" s="194" t="s">
        <v>923</v>
      </c>
      <c r="I387" s="624"/>
      <c r="J387" s="625"/>
      <c r="K387" s="625"/>
      <c r="L387" s="625"/>
      <c r="M387" s="195">
        <v>25.32</v>
      </c>
      <c r="N387" s="197">
        <v>43.96372845802658</v>
      </c>
    </row>
    <row r="388" spans="1:14">
      <c r="A388" s="192">
        <v>387</v>
      </c>
      <c r="B388" s="193">
        <v>5</v>
      </c>
      <c r="C388" s="193" t="s">
        <v>913</v>
      </c>
      <c r="D388" s="194">
        <v>11</v>
      </c>
      <c r="E388" s="624"/>
      <c r="F388" s="624"/>
      <c r="G388" s="194" t="s">
        <v>918</v>
      </c>
      <c r="H388" s="194" t="s">
        <v>923</v>
      </c>
      <c r="I388" s="624"/>
      <c r="J388" s="625"/>
      <c r="K388" s="625"/>
      <c r="L388" s="625"/>
      <c r="M388" s="195">
        <v>25.32</v>
      </c>
      <c r="N388" s="197">
        <v>43.96372845802658</v>
      </c>
    </row>
    <row r="389" spans="1:14">
      <c r="A389" s="192">
        <v>388</v>
      </c>
      <c r="B389" s="193">
        <v>5</v>
      </c>
      <c r="C389" s="193" t="s">
        <v>913</v>
      </c>
      <c r="D389" s="194">
        <v>11</v>
      </c>
      <c r="E389" s="624"/>
      <c r="F389" s="624"/>
      <c r="G389" s="194" t="s">
        <v>919</v>
      </c>
      <c r="H389" s="194" t="s">
        <v>923</v>
      </c>
      <c r="I389" s="624"/>
      <c r="J389" s="625"/>
      <c r="K389" s="625"/>
      <c r="L389" s="625"/>
      <c r="M389" s="195">
        <v>23.72</v>
      </c>
      <c r="N389" s="197">
        <v>41.185609756097563</v>
      </c>
    </row>
    <row r="390" spans="1:14">
      <c r="A390" s="192">
        <v>389</v>
      </c>
      <c r="B390" s="193">
        <v>5</v>
      </c>
      <c r="C390" s="193" t="s">
        <v>913</v>
      </c>
      <c r="D390" s="194">
        <v>11</v>
      </c>
      <c r="E390" s="624">
        <v>1107</v>
      </c>
      <c r="F390" s="624" t="s">
        <v>917</v>
      </c>
      <c r="G390" s="194" t="s">
        <v>915</v>
      </c>
      <c r="H390" s="194" t="s">
        <v>855</v>
      </c>
      <c r="I390" s="624" t="s">
        <v>916</v>
      </c>
      <c r="J390" s="625">
        <v>114.59</v>
      </c>
      <c r="K390" s="625">
        <v>144.69243664176091</v>
      </c>
      <c r="L390" s="625">
        <v>247.34243664176091</v>
      </c>
      <c r="M390" s="195">
        <v>27</v>
      </c>
      <c r="N390" s="197">
        <v>46.880753095052036</v>
      </c>
    </row>
    <row r="391" spans="1:14">
      <c r="A391" s="192">
        <v>390</v>
      </c>
      <c r="B391" s="193">
        <v>5</v>
      </c>
      <c r="C391" s="193" t="s">
        <v>913</v>
      </c>
      <c r="D391" s="194">
        <v>11</v>
      </c>
      <c r="E391" s="624"/>
      <c r="F391" s="624"/>
      <c r="G391" s="194" t="s">
        <v>917</v>
      </c>
      <c r="H391" s="194" t="s">
        <v>855</v>
      </c>
      <c r="I391" s="624"/>
      <c r="J391" s="625"/>
      <c r="K391" s="625"/>
      <c r="L391" s="625"/>
      <c r="M391" s="195">
        <v>21.98</v>
      </c>
      <c r="N391" s="197">
        <v>38.164405667749769</v>
      </c>
    </row>
    <row r="392" spans="1:14">
      <c r="A392" s="192">
        <v>391</v>
      </c>
      <c r="B392" s="193">
        <v>5</v>
      </c>
      <c r="C392" s="193" t="s">
        <v>913</v>
      </c>
      <c r="D392" s="194">
        <v>11</v>
      </c>
      <c r="E392" s="624"/>
      <c r="F392" s="624"/>
      <c r="G392" s="194" t="s">
        <v>918</v>
      </c>
      <c r="H392" s="194" t="s">
        <v>855</v>
      </c>
      <c r="I392" s="624"/>
      <c r="J392" s="625"/>
      <c r="K392" s="625"/>
      <c r="L392" s="625"/>
      <c r="M392" s="195">
        <v>24.08</v>
      </c>
      <c r="N392" s="197">
        <v>41.810686464031591</v>
      </c>
    </row>
    <row r="393" spans="1:14">
      <c r="A393" s="192">
        <v>392</v>
      </c>
      <c r="B393" s="193">
        <v>5</v>
      </c>
      <c r="C393" s="193" t="s">
        <v>913</v>
      </c>
      <c r="D393" s="194">
        <v>11</v>
      </c>
      <c r="E393" s="624"/>
      <c r="F393" s="624"/>
      <c r="G393" s="194" t="s">
        <v>919</v>
      </c>
      <c r="H393" s="194" t="s">
        <v>855</v>
      </c>
      <c r="I393" s="624"/>
      <c r="J393" s="625"/>
      <c r="K393" s="625"/>
      <c r="L393" s="625"/>
      <c r="M393" s="195">
        <v>24.08</v>
      </c>
      <c r="N393" s="197">
        <v>41.810686464031591</v>
      </c>
    </row>
    <row r="394" spans="1:14">
      <c r="A394" s="192">
        <v>393</v>
      </c>
      <c r="B394" s="193">
        <v>5</v>
      </c>
      <c r="C394" s="193" t="s">
        <v>913</v>
      </c>
      <c r="D394" s="194">
        <v>11</v>
      </c>
      <c r="E394" s="624"/>
      <c r="F394" s="624"/>
      <c r="G394" s="194" t="s">
        <v>920</v>
      </c>
      <c r="H394" s="194" t="s">
        <v>855</v>
      </c>
      <c r="I394" s="624"/>
      <c r="J394" s="625"/>
      <c r="K394" s="625"/>
      <c r="L394" s="625"/>
      <c r="M394" s="195">
        <v>21.98</v>
      </c>
      <c r="N394" s="197">
        <v>38.164405667749769</v>
      </c>
    </row>
    <row r="395" spans="1:14">
      <c r="A395" s="192">
        <v>394</v>
      </c>
      <c r="B395" s="193">
        <v>5</v>
      </c>
      <c r="C395" s="193" t="s">
        <v>913</v>
      </c>
      <c r="D395" s="194">
        <v>11</v>
      </c>
      <c r="E395" s="624"/>
      <c r="F395" s="624"/>
      <c r="G395" s="194" t="s">
        <v>921</v>
      </c>
      <c r="H395" s="194" t="s">
        <v>855</v>
      </c>
      <c r="I395" s="624"/>
      <c r="J395" s="625"/>
      <c r="K395" s="625"/>
      <c r="L395" s="625"/>
      <c r="M395" s="195">
        <v>27</v>
      </c>
      <c r="N395" s="197">
        <v>46.880753095052036</v>
      </c>
    </row>
    <row r="396" spans="1:14">
      <c r="A396" s="192">
        <v>395</v>
      </c>
      <c r="B396" s="193">
        <v>5</v>
      </c>
      <c r="C396" s="193" t="s">
        <v>913</v>
      </c>
      <c r="D396" s="194">
        <v>11</v>
      </c>
      <c r="E396" s="624">
        <v>1108</v>
      </c>
      <c r="F396" s="624" t="s">
        <v>918</v>
      </c>
      <c r="G396" s="194" t="s">
        <v>915</v>
      </c>
      <c r="H396" s="194" t="s">
        <v>923</v>
      </c>
      <c r="I396" s="624" t="s">
        <v>916</v>
      </c>
      <c r="J396" s="625">
        <v>114.96599999999999</v>
      </c>
      <c r="K396" s="625">
        <v>145.1596344911147</v>
      </c>
      <c r="L396" s="625">
        <v>249.57963449111469</v>
      </c>
      <c r="M396" s="195">
        <v>25.62</v>
      </c>
      <c r="N396" s="197">
        <v>44.48462571463827</v>
      </c>
    </row>
    <row r="397" spans="1:14">
      <c r="A397" s="192">
        <v>396</v>
      </c>
      <c r="B397" s="193">
        <v>5</v>
      </c>
      <c r="C397" s="193" t="s">
        <v>913</v>
      </c>
      <c r="D397" s="194">
        <v>11</v>
      </c>
      <c r="E397" s="624"/>
      <c r="F397" s="624"/>
      <c r="G397" s="194" t="s">
        <v>917</v>
      </c>
      <c r="H397" s="194" t="s">
        <v>923</v>
      </c>
      <c r="I397" s="624"/>
      <c r="J397" s="625"/>
      <c r="K397" s="625"/>
      <c r="L397" s="625"/>
      <c r="M397" s="195">
        <v>23.49</v>
      </c>
      <c r="N397" s="197">
        <v>40.786255192695265</v>
      </c>
    </row>
    <row r="398" spans="1:14">
      <c r="A398" s="192">
        <v>397</v>
      </c>
      <c r="B398" s="193">
        <v>5</v>
      </c>
      <c r="C398" s="193" t="s">
        <v>913</v>
      </c>
      <c r="D398" s="194">
        <v>11</v>
      </c>
      <c r="E398" s="624"/>
      <c r="F398" s="624"/>
      <c r="G398" s="194" t="s">
        <v>918</v>
      </c>
      <c r="H398" s="194" t="s">
        <v>923</v>
      </c>
      <c r="I398" s="624"/>
      <c r="J398" s="625"/>
      <c r="K398" s="625"/>
      <c r="L398" s="625"/>
      <c r="M398" s="195">
        <v>23.46</v>
      </c>
      <c r="N398" s="197">
        <v>40.734165467034103</v>
      </c>
    </row>
    <row r="399" spans="1:14">
      <c r="A399" s="192">
        <v>398</v>
      </c>
      <c r="B399" s="193">
        <v>5</v>
      </c>
      <c r="C399" s="193" t="s">
        <v>913</v>
      </c>
      <c r="D399" s="194">
        <v>11</v>
      </c>
      <c r="E399" s="624"/>
      <c r="F399" s="624"/>
      <c r="G399" s="194" t="s">
        <v>919</v>
      </c>
      <c r="H399" s="194" t="s">
        <v>923</v>
      </c>
      <c r="I399" s="624"/>
      <c r="J399" s="625"/>
      <c r="K399" s="625"/>
      <c r="L399" s="625"/>
      <c r="M399" s="195">
        <v>23.46</v>
      </c>
      <c r="N399" s="197">
        <v>40.734165467034103</v>
      </c>
    </row>
    <row r="400" spans="1:14">
      <c r="A400" s="192">
        <v>399</v>
      </c>
      <c r="B400" s="193">
        <v>5</v>
      </c>
      <c r="C400" s="193" t="s">
        <v>913</v>
      </c>
      <c r="D400" s="194">
        <v>11</v>
      </c>
      <c r="E400" s="624"/>
      <c r="F400" s="624"/>
      <c r="G400" s="194" t="s">
        <v>920</v>
      </c>
      <c r="H400" s="194" t="s">
        <v>923</v>
      </c>
      <c r="I400" s="624"/>
      <c r="J400" s="625"/>
      <c r="K400" s="625"/>
      <c r="L400" s="625"/>
      <c r="M400" s="195">
        <v>23.49</v>
      </c>
      <c r="N400" s="197">
        <v>40.786255192695265</v>
      </c>
    </row>
    <row r="401" spans="1:14" ht="18" thickBot="1">
      <c r="A401" s="192">
        <v>400</v>
      </c>
      <c r="B401" s="193">
        <v>5</v>
      </c>
      <c r="C401" s="193" t="s">
        <v>913</v>
      </c>
      <c r="D401" s="194">
        <v>11</v>
      </c>
      <c r="E401" s="624"/>
      <c r="F401" s="624"/>
      <c r="G401" s="194" t="s">
        <v>921</v>
      </c>
      <c r="H401" s="194" t="s">
        <v>923</v>
      </c>
      <c r="I401" s="624"/>
      <c r="J401" s="625"/>
      <c r="K401" s="625"/>
      <c r="L401" s="625"/>
      <c r="M401" s="199">
        <v>25.62</v>
      </c>
      <c r="N401" s="200">
        <v>44.48462571463827</v>
      </c>
    </row>
    <row r="402" spans="1:14">
      <c r="A402" s="192">
        <v>401</v>
      </c>
      <c r="B402" s="193">
        <v>5</v>
      </c>
      <c r="C402" s="193" t="s">
        <v>913</v>
      </c>
      <c r="D402" s="194">
        <v>12</v>
      </c>
      <c r="E402" s="624">
        <v>1201</v>
      </c>
      <c r="F402" s="624" t="s">
        <v>914</v>
      </c>
      <c r="G402" s="194" t="s">
        <v>915</v>
      </c>
      <c r="H402" s="194" t="s">
        <v>855</v>
      </c>
      <c r="I402" s="624" t="s">
        <v>916</v>
      </c>
      <c r="J402" s="625">
        <v>114.59</v>
      </c>
      <c r="K402" s="625">
        <v>144.715576787157</v>
      </c>
      <c r="L402" s="625">
        <v>247.36557678715701</v>
      </c>
      <c r="M402" s="195">
        <v>24.08</v>
      </c>
      <c r="N402" s="196">
        <v>41.810686464031591</v>
      </c>
    </row>
    <row r="403" spans="1:14">
      <c r="A403" s="192">
        <v>402</v>
      </c>
      <c r="B403" s="193">
        <v>5</v>
      </c>
      <c r="C403" s="193" t="s">
        <v>913</v>
      </c>
      <c r="D403" s="194">
        <v>12</v>
      </c>
      <c r="E403" s="624"/>
      <c r="F403" s="624"/>
      <c r="G403" s="194" t="s">
        <v>917</v>
      </c>
      <c r="H403" s="194" t="s">
        <v>855</v>
      </c>
      <c r="I403" s="624"/>
      <c r="J403" s="625"/>
      <c r="K403" s="625"/>
      <c r="L403" s="625"/>
      <c r="M403" s="195">
        <v>21.98</v>
      </c>
      <c r="N403" s="197">
        <v>38.164405667749769</v>
      </c>
    </row>
    <row r="404" spans="1:14">
      <c r="A404" s="192">
        <v>403</v>
      </c>
      <c r="B404" s="193">
        <v>5</v>
      </c>
      <c r="C404" s="193" t="s">
        <v>913</v>
      </c>
      <c r="D404" s="194">
        <v>12</v>
      </c>
      <c r="E404" s="624"/>
      <c r="F404" s="624"/>
      <c r="G404" s="194" t="s">
        <v>918</v>
      </c>
      <c r="H404" s="194" t="s">
        <v>855</v>
      </c>
      <c r="I404" s="624"/>
      <c r="J404" s="625"/>
      <c r="K404" s="625"/>
      <c r="L404" s="625"/>
      <c r="M404" s="195">
        <v>27</v>
      </c>
      <c r="N404" s="197">
        <v>46.880753095052036</v>
      </c>
    </row>
    <row r="405" spans="1:14">
      <c r="A405" s="192">
        <v>404</v>
      </c>
      <c r="B405" s="193">
        <v>5</v>
      </c>
      <c r="C405" s="193" t="s">
        <v>913</v>
      </c>
      <c r="D405" s="194">
        <v>12</v>
      </c>
      <c r="E405" s="624"/>
      <c r="F405" s="624"/>
      <c r="G405" s="194" t="s">
        <v>919</v>
      </c>
      <c r="H405" s="194" t="s">
        <v>855</v>
      </c>
      <c r="I405" s="624"/>
      <c r="J405" s="625"/>
      <c r="K405" s="625"/>
      <c r="L405" s="625"/>
      <c r="M405" s="195">
        <v>27</v>
      </c>
      <c r="N405" s="197">
        <v>46.880753095052036</v>
      </c>
    </row>
    <row r="406" spans="1:14">
      <c r="A406" s="192">
        <v>405</v>
      </c>
      <c r="B406" s="193">
        <v>5</v>
      </c>
      <c r="C406" s="193" t="s">
        <v>913</v>
      </c>
      <c r="D406" s="194">
        <v>12</v>
      </c>
      <c r="E406" s="624"/>
      <c r="F406" s="624"/>
      <c r="G406" s="194" t="s">
        <v>920</v>
      </c>
      <c r="H406" s="194" t="s">
        <v>855</v>
      </c>
      <c r="I406" s="624"/>
      <c r="J406" s="625"/>
      <c r="K406" s="625"/>
      <c r="L406" s="625"/>
      <c r="M406" s="195">
        <v>21.98</v>
      </c>
      <c r="N406" s="197">
        <v>38.164405667749769</v>
      </c>
    </row>
    <row r="407" spans="1:14">
      <c r="A407" s="192">
        <v>406</v>
      </c>
      <c r="B407" s="193">
        <v>5</v>
      </c>
      <c r="C407" s="193" t="s">
        <v>913</v>
      </c>
      <c r="D407" s="194">
        <v>12</v>
      </c>
      <c r="E407" s="624"/>
      <c r="F407" s="624"/>
      <c r="G407" s="194" t="s">
        <v>921</v>
      </c>
      <c r="H407" s="194" t="s">
        <v>855</v>
      </c>
      <c r="I407" s="624"/>
      <c r="J407" s="625"/>
      <c r="K407" s="625"/>
      <c r="L407" s="625"/>
      <c r="M407" s="195">
        <v>24.08</v>
      </c>
      <c r="N407" s="197">
        <v>41.810686464031591</v>
      </c>
    </row>
    <row r="408" spans="1:14">
      <c r="A408" s="192">
        <v>407</v>
      </c>
      <c r="B408" s="193">
        <v>5</v>
      </c>
      <c r="C408" s="193" t="s">
        <v>913</v>
      </c>
      <c r="D408" s="194">
        <v>12</v>
      </c>
      <c r="E408" s="624">
        <v>1202</v>
      </c>
      <c r="F408" s="624" t="s">
        <v>922</v>
      </c>
      <c r="G408" s="194" t="s">
        <v>915</v>
      </c>
      <c r="H408" s="194" t="s">
        <v>923</v>
      </c>
      <c r="I408" s="624" t="s">
        <v>916</v>
      </c>
      <c r="J408" s="625">
        <v>114.96</v>
      </c>
      <c r="K408" s="625">
        <v>145.182849353796</v>
      </c>
      <c r="L408" s="625">
        <v>249.60284935379599</v>
      </c>
      <c r="M408" s="195">
        <v>23.46</v>
      </c>
      <c r="N408" s="197">
        <v>40.734165467034103</v>
      </c>
    </row>
    <row r="409" spans="1:14">
      <c r="A409" s="192">
        <v>408</v>
      </c>
      <c r="B409" s="193">
        <v>5</v>
      </c>
      <c r="C409" s="193" t="s">
        <v>913</v>
      </c>
      <c r="D409" s="194">
        <v>12</v>
      </c>
      <c r="E409" s="624"/>
      <c r="F409" s="624"/>
      <c r="G409" s="194" t="s">
        <v>917</v>
      </c>
      <c r="H409" s="194" t="s">
        <v>923</v>
      </c>
      <c r="I409" s="624"/>
      <c r="J409" s="625"/>
      <c r="K409" s="625"/>
      <c r="L409" s="625"/>
      <c r="M409" s="195">
        <v>23.49</v>
      </c>
      <c r="N409" s="197">
        <v>40.786255192695265</v>
      </c>
    </row>
    <row r="410" spans="1:14">
      <c r="A410" s="192">
        <v>409</v>
      </c>
      <c r="B410" s="193">
        <v>5</v>
      </c>
      <c r="C410" s="193" t="s">
        <v>913</v>
      </c>
      <c r="D410" s="194">
        <v>12</v>
      </c>
      <c r="E410" s="624"/>
      <c r="F410" s="624"/>
      <c r="G410" s="194" t="s">
        <v>918</v>
      </c>
      <c r="H410" s="194" t="s">
        <v>923</v>
      </c>
      <c r="I410" s="624"/>
      <c r="J410" s="625"/>
      <c r="K410" s="625"/>
      <c r="L410" s="625"/>
      <c r="M410" s="195">
        <v>25.62</v>
      </c>
      <c r="N410" s="197">
        <v>44.48462571463827</v>
      </c>
    </row>
    <row r="411" spans="1:14">
      <c r="A411" s="192">
        <v>410</v>
      </c>
      <c r="B411" s="193">
        <v>5</v>
      </c>
      <c r="C411" s="193" t="s">
        <v>913</v>
      </c>
      <c r="D411" s="194">
        <v>12</v>
      </c>
      <c r="E411" s="624"/>
      <c r="F411" s="624"/>
      <c r="G411" s="194" t="s">
        <v>919</v>
      </c>
      <c r="H411" s="194" t="s">
        <v>923</v>
      </c>
      <c r="I411" s="624"/>
      <c r="J411" s="625"/>
      <c r="K411" s="625"/>
      <c r="L411" s="625"/>
      <c r="M411" s="195">
        <v>25.62</v>
      </c>
      <c r="N411" s="197">
        <v>44.48462571463827</v>
      </c>
    </row>
    <row r="412" spans="1:14">
      <c r="A412" s="192">
        <v>411</v>
      </c>
      <c r="B412" s="193">
        <v>5</v>
      </c>
      <c r="C412" s="193" t="s">
        <v>913</v>
      </c>
      <c r="D412" s="194">
        <v>12</v>
      </c>
      <c r="E412" s="624"/>
      <c r="F412" s="624"/>
      <c r="G412" s="194" t="s">
        <v>920</v>
      </c>
      <c r="H412" s="194" t="s">
        <v>923</v>
      </c>
      <c r="I412" s="624"/>
      <c r="J412" s="625"/>
      <c r="K412" s="625"/>
      <c r="L412" s="625"/>
      <c r="M412" s="195">
        <v>23.49</v>
      </c>
      <c r="N412" s="197">
        <v>40.786255192695265</v>
      </c>
    </row>
    <row r="413" spans="1:14">
      <c r="A413" s="192">
        <v>412</v>
      </c>
      <c r="B413" s="193">
        <v>5</v>
      </c>
      <c r="C413" s="193" t="s">
        <v>913</v>
      </c>
      <c r="D413" s="194">
        <v>12</v>
      </c>
      <c r="E413" s="624"/>
      <c r="F413" s="624"/>
      <c r="G413" s="194" t="s">
        <v>921</v>
      </c>
      <c r="H413" s="194" t="s">
        <v>923</v>
      </c>
      <c r="I413" s="624"/>
      <c r="J413" s="625"/>
      <c r="K413" s="625"/>
      <c r="L413" s="625"/>
      <c r="M413" s="195">
        <v>23.46</v>
      </c>
      <c r="N413" s="197">
        <v>40.734165467034103</v>
      </c>
    </row>
    <row r="414" spans="1:14">
      <c r="A414" s="192">
        <v>413</v>
      </c>
      <c r="B414" s="193">
        <v>5</v>
      </c>
      <c r="C414" s="193" t="s">
        <v>913</v>
      </c>
      <c r="D414" s="194">
        <v>12</v>
      </c>
      <c r="E414" s="624">
        <v>1203</v>
      </c>
      <c r="F414" s="624" t="s">
        <v>924</v>
      </c>
      <c r="G414" s="194" t="s">
        <v>915</v>
      </c>
      <c r="H414" s="194" t="s">
        <v>855</v>
      </c>
      <c r="I414" s="624" t="s">
        <v>925</v>
      </c>
      <c r="J414" s="625">
        <v>85.82</v>
      </c>
      <c r="K414" s="625">
        <v>108.36383881230115</v>
      </c>
      <c r="L414" s="625">
        <v>178.34383881230116</v>
      </c>
      <c r="M414" s="195">
        <v>21.9</v>
      </c>
      <c r="N414" s="198">
        <v>38.025499732653316</v>
      </c>
    </row>
    <row r="415" spans="1:14">
      <c r="A415" s="192">
        <v>414</v>
      </c>
      <c r="B415" s="193">
        <v>5</v>
      </c>
      <c r="C415" s="193" t="s">
        <v>913</v>
      </c>
      <c r="D415" s="194">
        <v>12</v>
      </c>
      <c r="E415" s="624"/>
      <c r="F415" s="624"/>
      <c r="G415" s="194" t="s">
        <v>917</v>
      </c>
      <c r="H415" s="194" t="s">
        <v>855</v>
      </c>
      <c r="I415" s="624"/>
      <c r="J415" s="625"/>
      <c r="K415" s="625"/>
      <c r="L415" s="625"/>
      <c r="M415" s="195">
        <v>26.56</v>
      </c>
      <c r="N415" s="198">
        <v>46.116770452021555</v>
      </c>
    </row>
    <row r="416" spans="1:14">
      <c r="A416" s="192">
        <v>415</v>
      </c>
      <c r="B416" s="193">
        <v>5</v>
      </c>
      <c r="C416" s="193" t="s">
        <v>913</v>
      </c>
      <c r="D416" s="194">
        <v>12</v>
      </c>
      <c r="E416" s="624"/>
      <c r="F416" s="624"/>
      <c r="G416" s="194" t="s">
        <v>918</v>
      </c>
      <c r="H416" s="194" t="s">
        <v>855</v>
      </c>
      <c r="I416" s="624"/>
      <c r="J416" s="625"/>
      <c r="K416" s="625"/>
      <c r="L416" s="625"/>
      <c r="M416" s="195">
        <v>26.56</v>
      </c>
      <c r="N416" s="197">
        <v>46.116770452021555</v>
      </c>
    </row>
    <row r="417" spans="1:14">
      <c r="A417" s="192">
        <v>416</v>
      </c>
      <c r="B417" s="193">
        <v>5</v>
      </c>
      <c r="C417" s="193" t="s">
        <v>913</v>
      </c>
      <c r="D417" s="194">
        <v>12</v>
      </c>
      <c r="E417" s="624"/>
      <c r="F417" s="624"/>
      <c r="G417" s="194" t="s">
        <v>919</v>
      </c>
      <c r="H417" s="194" t="s">
        <v>855</v>
      </c>
      <c r="I417" s="624"/>
      <c r="J417" s="625"/>
      <c r="K417" s="625"/>
      <c r="L417" s="625"/>
      <c r="M417" s="195">
        <v>21.9</v>
      </c>
      <c r="N417" s="197">
        <v>38.025499732653316</v>
      </c>
    </row>
    <row r="418" spans="1:14">
      <c r="A418" s="192">
        <v>417</v>
      </c>
      <c r="B418" s="193">
        <v>5</v>
      </c>
      <c r="C418" s="193" t="s">
        <v>913</v>
      </c>
      <c r="D418" s="194">
        <v>12</v>
      </c>
      <c r="E418" s="624">
        <v>1204</v>
      </c>
      <c r="F418" s="624" t="s">
        <v>926</v>
      </c>
      <c r="G418" s="194" t="s">
        <v>915</v>
      </c>
      <c r="H418" s="194" t="s">
        <v>923</v>
      </c>
      <c r="I418" s="624" t="s">
        <v>925</v>
      </c>
      <c r="J418" s="625">
        <v>80.790000000000006</v>
      </c>
      <c r="K418" s="625">
        <v>102.01252083017725</v>
      </c>
      <c r="L418" s="625">
        <v>169.10252083017724</v>
      </c>
      <c r="M418" s="195">
        <v>25.32</v>
      </c>
      <c r="N418" s="197">
        <v>43.96372845802658</v>
      </c>
    </row>
    <row r="419" spans="1:14">
      <c r="A419" s="192">
        <v>418</v>
      </c>
      <c r="B419" s="193">
        <v>5</v>
      </c>
      <c r="C419" s="193" t="s">
        <v>913</v>
      </c>
      <c r="D419" s="194">
        <v>12</v>
      </c>
      <c r="E419" s="624"/>
      <c r="F419" s="624"/>
      <c r="G419" s="194" t="s">
        <v>917</v>
      </c>
      <c r="H419" s="194" t="s">
        <v>923</v>
      </c>
      <c r="I419" s="624"/>
      <c r="J419" s="625"/>
      <c r="K419" s="625"/>
      <c r="L419" s="625"/>
      <c r="M419" s="195">
        <v>23.72</v>
      </c>
      <c r="N419" s="197">
        <v>41.185609756097563</v>
      </c>
    </row>
    <row r="420" spans="1:14">
      <c r="A420" s="192">
        <v>419</v>
      </c>
      <c r="B420" s="193">
        <v>5</v>
      </c>
      <c r="C420" s="193" t="s">
        <v>913</v>
      </c>
      <c r="D420" s="194">
        <v>12</v>
      </c>
      <c r="E420" s="624"/>
      <c r="F420" s="624"/>
      <c r="G420" s="194" t="s">
        <v>918</v>
      </c>
      <c r="H420" s="194" t="s">
        <v>923</v>
      </c>
      <c r="I420" s="624"/>
      <c r="J420" s="625"/>
      <c r="K420" s="625"/>
      <c r="L420" s="625"/>
      <c r="M420" s="195">
        <v>23.72</v>
      </c>
      <c r="N420" s="197">
        <v>41.185609756097563</v>
      </c>
    </row>
    <row r="421" spans="1:14">
      <c r="A421" s="192">
        <v>420</v>
      </c>
      <c r="B421" s="193">
        <v>5</v>
      </c>
      <c r="C421" s="193" t="s">
        <v>913</v>
      </c>
      <c r="D421" s="194">
        <v>12</v>
      </c>
      <c r="E421" s="624"/>
      <c r="F421" s="624"/>
      <c r="G421" s="194" t="s">
        <v>919</v>
      </c>
      <c r="H421" s="194" t="s">
        <v>923</v>
      </c>
      <c r="I421" s="624"/>
      <c r="J421" s="625"/>
      <c r="K421" s="625"/>
      <c r="L421" s="625"/>
      <c r="M421" s="195">
        <v>25.32</v>
      </c>
      <c r="N421" s="197">
        <v>43.96372845802658</v>
      </c>
    </row>
    <row r="422" spans="1:14">
      <c r="A422" s="192">
        <v>421</v>
      </c>
      <c r="B422" s="193">
        <v>5</v>
      </c>
      <c r="C422" s="193" t="s">
        <v>913</v>
      </c>
      <c r="D422" s="194">
        <v>12</v>
      </c>
      <c r="E422" s="624">
        <v>1205</v>
      </c>
      <c r="F422" s="624" t="s">
        <v>915</v>
      </c>
      <c r="G422" s="194" t="s">
        <v>915</v>
      </c>
      <c r="H422" s="194" t="s">
        <v>855</v>
      </c>
      <c r="I422" s="624" t="s">
        <v>925</v>
      </c>
      <c r="J422" s="625">
        <v>85.82</v>
      </c>
      <c r="K422" s="625">
        <v>108.36464711227785</v>
      </c>
      <c r="L422" s="625">
        <v>178.34464711227787</v>
      </c>
      <c r="M422" s="195">
        <v>26.56</v>
      </c>
      <c r="N422" s="197">
        <v>46.116770452021555</v>
      </c>
    </row>
    <row r="423" spans="1:14">
      <c r="A423" s="192">
        <v>422</v>
      </c>
      <c r="B423" s="193">
        <v>5</v>
      </c>
      <c r="C423" s="193" t="s">
        <v>913</v>
      </c>
      <c r="D423" s="194">
        <v>12</v>
      </c>
      <c r="E423" s="624"/>
      <c r="F423" s="624"/>
      <c r="G423" s="194" t="s">
        <v>917</v>
      </c>
      <c r="H423" s="194" t="s">
        <v>855</v>
      </c>
      <c r="I423" s="624"/>
      <c r="J423" s="625"/>
      <c r="K423" s="625"/>
      <c r="L423" s="625"/>
      <c r="M423" s="195">
        <v>21.9</v>
      </c>
      <c r="N423" s="197">
        <v>38.025499732653316</v>
      </c>
    </row>
    <row r="424" spans="1:14">
      <c r="A424" s="192">
        <v>423</v>
      </c>
      <c r="B424" s="193">
        <v>5</v>
      </c>
      <c r="C424" s="193" t="s">
        <v>913</v>
      </c>
      <c r="D424" s="194">
        <v>12</v>
      </c>
      <c r="E424" s="624"/>
      <c r="F424" s="624"/>
      <c r="G424" s="194" t="s">
        <v>918</v>
      </c>
      <c r="H424" s="194" t="s">
        <v>855</v>
      </c>
      <c r="I424" s="624"/>
      <c r="J424" s="625"/>
      <c r="K424" s="625"/>
      <c r="L424" s="625"/>
      <c r="M424" s="195">
        <v>21.9</v>
      </c>
      <c r="N424" s="197">
        <v>38.025499732653316</v>
      </c>
    </row>
    <row r="425" spans="1:14">
      <c r="A425" s="192">
        <v>424</v>
      </c>
      <c r="B425" s="193">
        <v>5</v>
      </c>
      <c r="C425" s="193" t="s">
        <v>913</v>
      </c>
      <c r="D425" s="194">
        <v>12</v>
      </c>
      <c r="E425" s="624"/>
      <c r="F425" s="624"/>
      <c r="G425" s="194" t="s">
        <v>919</v>
      </c>
      <c r="H425" s="194" t="s">
        <v>855</v>
      </c>
      <c r="I425" s="624"/>
      <c r="J425" s="625"/>
      <c r="K425" s="625"/>
      <c r="L425" s="625"/>
      <c r="M425" s="195">
        <v>26.56</v>
      </c>
      <c r="N425" s="197">
        <v>46.116770452021555</v>
      </c>
    </row>
    <row r="426" spans="1:14">
      <c r="A426" s="192">
        <v>425</v>
      </c>
      <c r="B426" s="193">
        <v>5</v>
      </c>
      <c r="C426" s="193" t="s">
        <v>913</v>
      </c>
      <c r="D426" s="194">
        <v>12</v>
      </c>
      <c r="E426" s="624">
        <v>1206</v>
      </c>
      <c r="F426" s="624" t="s">
        <v>919</v>
      </c>
      <c r="G426" s="194" t="s">
        <v>915</v>
      </c>
      <c r="H426" s="194" t="s">
        <v>923</v>
      </c>
      <c r="I426" s="624" t="s">
        <v>925</v>
      </c>
      <c r="J426" s="625">
        <v>80.790000000000006</v>
      </c>
      <c r="K426" s="625">
        <v>102.01328175484653</v>
      </c>
      <c r="L426" s="625">
        <v>169.10328175484653</v>
      </c>
      <c r="M426" s="195">
        <v>23.72</v>
      </c>
      <c r="N426" s="197">
        <v>41.185609756097563</v>
      </c>
    </row>
    <row r="427" spans="1:14">
      <c r="A427" s="192">
        <v>426</v>
      </c>
      <c r="B427" s="193">
        <v>5</v>
      </c>
      <c r="C427" s="193" t="s">
        <v>913</v>
      </c>
      <c r="D427" s="194">
        <v>12</v>
      </c>
      <c r="E427" s="624"/>
      <c r="F427" s="624"/>
      <c r="G427" s="194" t="s">
        <v>917</v>
      </c>
      <c r="H427" s="194" t="s">
        <v>923</v>
      </c>
      <c r="I427" s="624"/>
      <c r="J427" s="625"/>
      <c r="K427" s="625"/>
      <c r="L427" s="625"/>
      <c r="M427" s="195">
        <v>25.32</v>
      </c>
      <c r="N427" s="197">
        <v>43.96372845802658</v>
      </c>
    </row>
    <row r="428" spans="1:14">
      <c r="A428" s="192">
        <v>427</v>
      </c>
      <c r="B428" s="193">
        <v>5</v>
      </c>
      <c r="C428" s="193" t="s">
        <v>913</v>
      </c>
      <c r="D428" s="194">
        <v>12</v>
      </c>
      <c r="E428" s="624"/>
      <c r="F428" s="624"/>
      <c r="G428" s="194" t="s">
        <v>918</v>
      </c>
      <c r="H428" s="194" t="s">
        <v>923</v>
      </c>
      <c r="I428" s="624"/>
      <c r="J428" s="625"/>
      <c r="K428" s="625"/>
      <c r="L428" s="625"/>
      <c r="M428" s="195">
        <v>25.32</v>
      </c>
      <c r="N428" s="197">
        <v>43.96372845802658</v>
      </c>
    </row>
    <row r="429" spans="1:14">
      <c r="A429" s="192">
        <v>428</v>
      </c>
      <c r="B429" s="193">
        <v>5</v>
      </c>
      <c r="C429" s="193" t="s">
        <v>913</v>
      </c>
      <c r="D429" s="194">
        <v>12</v>
      </c>
      <c r="E429" s="624"/>
      <c r="F429" s="624"/>
      <c r="G429" s="194" t="s">
        <v>919</v>
      </c>
      <c r="H429" s="194" t="s">
        <v>923</v>
      </c>
      <c r="I429" s="624"/>
      <c r="J429" s="625"/>
      <c r="K429" s="625"/>
      <c r="L429" s="625"/>
      <c r="M429" s="195">
        <v>23.72</v>
      </c>
      <c r="N429" s="197">
        <v>41.185609756097563</v>
      </c>
    </row>
    <row r="430" spans="1:14">
      <c r="A430" s="192">
        <v>429</v>
      </c>
      <c r="B430" s="193">
        <v>5</v>
      </c>
      <c r="C430" s="193" t="s">
        <v>913</v>
      </c>
      <c r="D430" s="194">
        <v>12</v>
      </c>
      <c r="E430" s="624">
        <v>1207</v>
      </c>
      <c r="F430" s="624" t="s">
        <v>917</v>
      </c>
      <c r="G430" s="194" t="s">
        <v>915</v>
      </c>
      <c r="H430" s="194" t="s">
        <v>855</v>
      </c>
      <c r="I430" s="624" t="s">
        <v>916</v>
      </c>
      <c r="J430" s="625">
        <v>114.59</v>
      </c>
      <c r="K430" s="625">
        <v>144.69243664176091</v>
      </c>
      <c r="L430" s="625">
        <v>247.34243664176091</v>
      </c>
      <c r="M430" s="195">
        <v>27</v>
      </c>
      <c r="N430" s="197">
        <v>46.880753095052036</v>
      </c>
    </row>
    <row r="431" spans="1:14">
      <c r="A431" s="192">
        <v>430</v>
      </c>
      <c r="B431" s="193">
        <v>5</v>
      </c>
      <c r="C431" s="193" t="s">
        <v>913</v>
      </c>
      <c r="D431" s="194">
        <v>12</v>
      </c>
      <c r="E431" s="624"/>
      <c r="F431" s="624"/>
      <c r="G431" s="194" t="s">
        <v>917</v>
      </c>
      <c r="H431" s="194" t="s">
        <v>855</v>
      </c>
      <c r="I431" s="624"/>
      <c r="J431" s="625"/>
      <c r="K431" s="625"/>
      <c r="L431" s="625"/>
      <c r="M431" s="195">
        <v>21.98</v>
      </c>
      <c r="N431" s="197">
        <v>38.164405667749769</v>
      </c>
    </row>
    <row r="432" spans="1:14">
      <c r="A432" s="192">
        <v>431</v>
      </c>
      <c r="B432" s="193">
        <v>5</v>
      </c>
      <c r="C432" s="193" t="s">
        <v>913</v>
      </c>
      <c r="D432" s="194">
        <v>12</v>
      </c>
      <c r="E432" s="624"/>
      <c r="F432" s="624"/>
      <c r="G432" s="194" t="s">
        <v>918</v>
      </c>
      <c r="H432" s="194" t="s">
        <v>855</v>
      </c>
      <c r="I432" s="624"/>
      <c r="J432" s="625"/>
      <c r="K432" s="625"/>
      <c r="L432" s="625"/>
      <c r="M432" s="195">
        <v>24.08</v>
      </c>
      <c r="N432" s="197">
        <v>41.810686464031591</v>
      </c>
    </row>
    <row r="433" spans="1:14">
      <c r="A433" s="192">
        <v>432</v>
      </c>
      <c r="B433" s="193">
        <v>5</v>
      </c>
      <c r="C433" s="193" t="s">
        <v>913</v>
      </c>
      <c r="D433" s="194">
        <v>12</v>
      </c>
      <c r="E433" s="624"/>
      <c r="F433" s="624"/>
      <c r="G433" s="194" t="s">
        <v>919</v>
      </c>
      <c r="H433" s="194" t="s">
        <v>855</v>
      </c>
      <c r="I433" s="624"/>
      <c r="J433" s="625"/>
      <c r="K433" s="625"/>
      <c r="L433" s="625"/>
      <c r="M433" s="195">
        <v>24.08</v>
      </c>
      <c r="N433" s="197">
        <v>41.810686464031591</v>
      </c>
    </row>
    <row r="434" spans="1:14">
      <c r="A434" s="192">
        <v>433</v>
      </c>
      <c r="B434" s="193">
        <v>5</v>
      </c>
      <c r="C434" s="193" t="s">
        <v>913</v>
      </c>
      <c r="D434" s="194">
        <v>12</v>
      </c>
      <c r="E434" s="624"/>
      <c r="F434" s="624"/>
      <c r="G434" s="194" t="s">
        <v>920</v>
      </c>
      <c r="H434" s="194" t="s">
        <v>855</v>
      </c>
      <c r="I434" s="624"/>
      <c r="J434" s="625"/>
      <c r="K434" s="625"/>
      <c r="L434" s="625"/>
      <c r="M434" s="195">
        <v>21.98</v>
      </c>
      <c r="N434" s="197">
        <v>38.164405667749769</v>
      </c>
    </row>
    <row r="435" spans="1:14">
      <c r="A435" s="192">
        <v>434</v>
      </c>
      <c r="B435" s="193">
        <v>5</v>
      </c>
      <c r="C435" s="193" t="s">
        <v>913</v>
      </c>
      <c r="D435" s="194">
        <v>12</v>
      </c>
      <c r="E435" s="624"/>
      <c r="F435" s="624"/>
      <c r="G435" s="194" t="s">
        <v>921</v>
      </c>
      <c r="H435" s="194" t="s">
        <v>855</v>
      </c>
      <c r="I435" s="624"/>
      <c r="J435" s="625"/>
      <c r="K435" s="625"/>
      <c r="L435" s="625"/>
      <c r="M435" s="195">
        <v>27</v>
      </c>
      <c r="N435" s="197">
        <v>46.880753095052036</v>
      </c>
    </row>
    <row r="436" spans="1:14">
      <c r="A436" s="192">
        <v>435</v>
      </c>
      <c r="B436" s="193">
        <v>5</v>
      </c>
      <c r="C436" s="193" t="s">
        <v>913</v>
      </c>
      <c r="D436" s="194">
        <v>12</v>
      </c>
      <c r="E436" s="624">
        <v>1208</v>
      </c>
      <c r="F436" s="624" t="s">
        <v>918</v>
      </c>
      <c r="G436" s="194" t="s">
        <v>915</v>
      </c>
      <c r="H436" s="194" t="s">
        <v>923</v>
      </c>
      <c r="I436" s="624" t="s">
        <v>916</v>
      </c>
      <c r="J436" s="625">
        <v>114.96599999999999</v>
      </c>
      <c r="K436" s="625">
        <v>145.1596344911147</v>
      </c>
      <c r="L436" s="625">
        <v>249.57963449111469</v>
      </c>
      <c r="M436" s="195">
        <v>25.62</v>
      </c>
      <c r="N436" s="197">
        <v>44.48462571463827</v>
      </c>
    </row>
    <row r="437" spans="1:14">
      <c r="A437" s="192">
        <v>436</v>
      </c>
      <c r="B437" s="193">
        <v>5</v>
      </c>
      <c r="C437" s="193" t="s">
        <v>913</v>
      </c>
      <c r="D437" s="194">
        <v>12</v>
      </c>
      <c r="E437" s="624"/>
      <c r="F437" s="624"/>
      <c r="G437" s="194" t="s">
        <v>917</v>
      </c>
      <c r="H437" s="194" t="s">
        <v>923</v>
      </c>
      <c r="I437" s="624"/>
      <c r="J437" s="625"/>
      <c r="K437" s="625"/>
      <c r="L437" s="625"/>
      <c r="M437" s="195">
        <v>23.49</v>
      </c>
      <c r="N437" s="197">
        <v>40.786255192695265</v>
      </c>
    </row>
    <row r="438" spans="1:14">
      <c r="A438" s="192">
        <v>437</v>
      </c>
      <c r="B438" s="193">
        <v>5</v>
      </c>
      <c r="C438" s="193" t="s">
        <v>913</v>
      </c>
      <c r="D438" s="194">
        <v>12</v>
      </c>
      <c r="E438" s="624"/>
      <c r="F438" s="624"/>
      <c r="G438" s="194" t="s">
        <v>918</v>
      </c>
      <c r="H438" s="194" t="s">
        <v>923</v>
      </c>
      <c r="I438" s="624"/>
      <c r="J438" s="625"/>
      <c r="K438" s="625"/>
      <c r="L438" s="625"/>
      <c r="M438" s="195">
        <v>23.46</v>
      </c>
      <c r="N438" s="197">
        <v>40.734165467034103</v>
      </c>
    </row>
    <row r="439" spans="1:14">
      <c r="A439" s="192">
        <v>438</v>
      </c>
      <c r="B439" s="193">
        <v>5</v>
      </c>
      <c r="C439" s="193" t="s">
        <v>913</v>
      </c>
      <c r="D439" s="194">
        <v>12</v>
      </c>
      <c r="E439" s="624"/>
      <c r="F439" s="624"/>
      <c r="G439" s="194" t="s">
        <v>919</v>
      </c>
      <c r="H439" s="194" t="s">
        <v>923</v>
      </c>
      <c r="I439" s="624"/>
      <c r="J439" s="625"/>
      <c r="K439" s="625"/>
      <c r="L439" s="625"/>
      <c r="M439" s="195">
        <v>23.46</v>
      </c>
      <c r="N439" s="197">
        <v>40.734165467034103</v>
      </c>
    </row>
    <row r="440" spans="1:14">
      <c r="A440" s="192">
        <v>439</v>
      </c>
      <c r="B440" s="193">
        <v>5</v>
      </c>
      <c r="C440" s="193" t="s">
        <v>913</v>
      </c>
      <c r="D440" s="194">
        <v>12</v>
      </c>
      <c r="E440" s="624"/>
      <c r="F440" s="624"/>
      <c r="G440" s="194" t="s">
        <v>920</v>
      </c>
      <c r="H440" s="194" t="s">
        <v>923</v>
      </c>
      <c r="I440" s="624"/>
      <c r="J440" s="625"/>
      <c r="K440" s="625"/>
      <c r="L440" s="625"/>
      <c r="M440" s="195">
        <v>23.49</v>
      </c>
      <c r="N440" s="197">
        <v>40.786255192695265</v>
      </c>
    </row>
    <row r="441" spans="1:14" ht="18" thickBot="1">
      <c r="A441" s="192">
        <v>440</v>
      </c>
      <c r="B441" s="193">
        <v>5</v>
      </c>
      <c r="C441" s="193" t="s">
        <v>913</v>
      </c>
      <c r="D441" s="194">
        <v>12</v>
      </c>
      <c r="E441" s="624"/>
      <c r="F441" s="624"/>
      <c r="G441" s="194" t="s">
        <v>921</v>
      </c>
      <c r="H441" s="194" t="s">
        <v>923</v>
      </c>
      <c r="I441" s="624"/>
      <c r="J441" s="625"/>
      <c r="K441" s="625"/>
      <c r="L441" s="625"/>
      <c r="M441" s="199">
        <v>25.62</v>
      </c>
      <c r="N441" s="200">
        <v>44.48462571463827</v>
      </c>
    </row>
    <row r="442" spans="1:14">
      <c r="A442" s="192">
        <v>441</v>
      </c>
      <c r="B442" s="193">
        <v>5</v>
      </c>
      <c r="C442" s="193" t="s">
        <v>913</v>
      </c>
      <c r="D442" s="194">
        <v>13</v>
      </c>
      <c r="E442" s="624">
        <v>1301</v>
      </c>
      <c r="F442" s="624" t="s">
        <v>914</v>
      </c>
      <c r="G442" s="194" t="s">
        <v>915</v>
      </c>
      <c r="H442" s="194" t="s">
        <v>855</v>
      </c>
      <c r="I442" s="624" t="s">
        <v>916</v>
      </c>
      <c r="J442" s="625">
        <v>114.59</v>
      </c>
      <c r="K442" s="625">
        <v>144.715576787157</v>
      </c>
      <c r="L442" s="625">
        <v>247.36557678715701</v>
      </c>
      <c r="M442" s="195">
        <v>24.08</v>
      </c>
      <c r="N442" s="196">
        <v>41.810686464031591</v>
      </c>
    </row>
    <row r="443" spans="1:14">
      <c r="A443" s="192">
        <v>442</v>
      </c>
      <c r="B443" s="193">
        <v>5</v>
      </c>
      <c r="C443" s="193" t="s">
        <v>913</v>
      </c>
      <c r="D443" s="194">
        <v>13</v>
      </c>
      <c r="E443" s="624"/>
      <c r="F443" s="624"/>
      <c r="G443" s="194" t="s">
        <v>917</v>
      </c>
      <c r="H443" s="194" t="s">
        <v>855</v>
      </c>
      <c r="I443" s="624"/>
      <c r="J443" s="625"/>
      <c r="K443" s="625"/>
      <c r="L443" s="625"/>
      <c r="M443" s="195">
        <v>21.98</v>
      </c>
      <c r="N443" s="197">
        <v>38.164405667749769</v>
      </c>
    </row>
    <row r="444" spans="1:14">
      <c r="A444" s="192">
        <v>443</v>
      </c>
      <c r="B444" s="193">
        <v>5</v>
      </c>
      <c r="C444" s="193" t="s">
        <v>913</v>
      </c>
      <c r="D444" s="194">
        <v>13</v>
      </c>
      <c r="E444" s="624"/>
      <c r="F444" s="624"/>
      <c r="G444" s="194" t="s">
        <v>918</v>
      </c>
      <c r="H444" s="194" t="s">
        <v>855</v>
      </c>
      <c r="I444" s="624"/>
      <c r="J444" s="625"/>
      <c r="K444" s="625"/>
      <c r="L444" s="625"/>
      <c r="M444" s="195">
        <v>27</v>
      </c>
      <c r="N444" s="197">
        <v>46.880753095052036</v>
      </c>
    </row>
    <row r="445" spans="1:14">
      <c r="A445" s="192">
        <v>444</v>
      </c>
      <c r="B445" s="193">
        <v>5</v>
      </c>
      <c r="C445" s="193" t="s">
        <v>913</v>
      </c>
      <c r="D445" s="194">
        <v>13</v>
      </c>
      <c r="E445" s="624"/>
      <c r="F445" s="624"/>
      <c r="G445" s="194" t="s">
        <v>919</v>
      </c>
      <c r="H445" s="194" t="s">
        <v>855</v>
      </c>
      <c r="I445" s="624"/>
      <c r="J445" s="625"/>
      <c r="K445" s="625"/>
      <c r="L445" s="625"/>
      <c r="M445" s="195">
        <v>27</v>
      </c>
      <c r="N445" s="197">
        <v>46.880753095052036</v>
      </c>
    </row>
    <row r="446" spans="1:14">
      <c r="A446" s="192">
        <v>445</v>
      </c>
      <c r="B446" s="193">
        <v>5</v>
      </c>
      <c r="C446" s="193" t="s">
        <v>913</v>
      </c>
      <c r="D446" s="194">
        <v>13</v>
      </c>
      <c r="E446" s="624"/>
      <c r="F446" s="624"/>
      <c r="G446" s="194" t="s">
        <v>920</v>
      </c>
      <c r="H446" s="194" t="s">
        <v>855</v>
      </c>
      <c r="I446" s="624"/>
      <c r="J446" s="625"/>
      <c r="K446" s="625"/>
      <c r="L446" s="625"/>
      <c r="M446" s="195">
        <v>21.98</v>
      </c>
      <c r="N446" s="197">
        <v>38.164405667749769</v>
      </c>
    </row>
    <row r="447" spans="1:14">
      <c r="A447" s="192">
        <v>446</v>
      </c>
      <c r="B447" s="193">
        <v>5</v>
      </c>
      <c r="C447" s="193" t="s">
        <v>913</v>
      </c>
      <c r="D447" s="194">
        <v>13</v>
      </c>
      <c r="E447" s="624"/>
      <c r="F447" s="624"/>
      <c r="G447" s="194" t="s">
        <v>921</v>
      </c>
      <c r="H447" s="194" t="s">
        <v>855</v>
      </c>
      <c r="I447" s="624"/>
      <c r="J447" s="625"/>
      <c r="K447" s="625"/>
      <c r="L447" s="625"/>
      <c r="M447" s="195">
        <v>24.08</v>
      </c>
      <c r="N447" s="197">
        <v>41.810686464031591</v>
      </c>
    </row>
    <row r="448" spans="1:14">
      <c r="A448" s="192">
        <v>447</v>
      </c>
      <c r="B448" s="193">
        <v>5</v>
      </c>
      <c r="C448" s="193" t="s">
        <v>913</v>
      </c>
      <c r="D448" s="194">
        <v>13</v>
      </c>
      <c r="E448" s="624">
        <v>1302</v>
      </c>
      <c r="F448" s="624" t="s">
        <v>922</v>
      </c>
      <c r="G448" s="194" t="s">
        <v>915</v>
      </c>
      <c r="H448" s="194" t="s">
        <v>923</v>
      </c>
      <c r="I448" s="624" t="s">
        <v>916</v>
      </c>
      <c r="J448" s="625">
        <v>114.96</v>
      </c>
      <c r="K448" s="625">
        <v>145.182849353796</v>
      </c>
      <c r="L448" s="625">
        <v>249.60284935379599</v>
      </c>
      <c r="M448" s="195">
        <v>23.46</v>
      </c>
      <c r="N448" s="197">
        <v>40.734165467034103</v>
      </c>
    </row>
    <row r="449" spans="1:14">
      <c r="A449" s="192">
        <v>448</v>
      </c>
      <c r="B449" s="193">
        <v>5</v>
      </c>
      <c r="C449" s="193" t="s">
        <v>913</v>
      </c>
      <c r="D449" s="194">
        <v>13</v>
      </c>
      <c r="E449" s="624"/>
      <c r="F449" s="624"/>
      <c r="G449" s="194" t="s">
        <v>917</v>
      </c>
      <c r="H449" s="194" t="s">
        <v>923</v>
      </c>
      <c r="I449" s="624"/>
      <c r="J449" s="625"/>
      <c r="K449" s="625"/>
      <c r="L449" s="625"/>
      <c r="M449" s="195">
        <v>23.49</v>
      </c>
      <c r="N449" s="197">
        <v>40.786255192695265</v>
      </c>
    </row>
    <row r="450" spans="1:14">
      <c r="A450" s="192">
        <v>449</v>
      </c>
      <c r="B450" s="193">
        <v>5</v>
      </c>
      <c r="C450" s="193" t="s">
        <v>913</v>
      </c>
      <c r="D450" s="194">
        <v>13</v>
      </c>
      <c r="E450" s="624"/>
      <c r="F450" s="624"/>
      <c r="G450" s="194" t="s">
        <v>918</v>
      </c>
      <c r="H450" s="194" t="s">
        <v>923</v>
      </c>
      <c r="I450" s="624"/>
      <c r="J450" s="625"/>
      <c r="K450" s="625"/>
      <c r="L450" s="625"/>
      <c r="M450" s="195">
        <v>25.62</v>
      </c>
      <c r="N450" s="197">
        <v>44.48462571463827</v>
      </c>
    </row>
    <row r="451" spans="1:14">
      <c r="A451" s="192">
        <v>450</v>
      </c>
      <c r="B451" s="193">
        <v>5</v>
      </c>
      <c r="C451" s="193" t="s">
        <v>913</v>
      </c>
      <c r="D451" s="194">
        <v>13</v>
      </c>
      <c r="E451" s="624"/>
      <c r="F451" s="624"/>
      <c r="G451" s="194" t="s">
        <v>919</v>
      </c>
      <c r="H451" s="194" t="s">
        <v>923</v>
      </c>
      <c r="I451" s="624"/>
      <c r="J451" s="625"/>
      <c r="K451" s="625"/>
      <c r="L451" s="625"/>
      <c r="M451" s="195">
        <v>25.62</v>
      </c>
      <c r="N451" s="197">
        <v>44.48462571463827</v>
      </c>
    </row>
    <row r="452" spans="1:14">
      <c r="A452" s="192">
        <v>451</v>
      </c>
      <c r="B452" s="193">
        <v>5</v>
      </c>
      <c r="C452" s="193" t="s">
        <v>913</v>
      </c>
      <c r="D452" s="194">
        <v>13</v>
      </c>
      <c r="E452" s="624"/>
      <c r="F452" s="624"/>
      <c r="G452" s="194" t="s">
        <v>920</v>
      </c>
      <c r="H452" s="194" t="s">
        <v>923</v>
      </c>
      <c r="I452" s="624"/>
      <c r="J452" s="625"/>
      <c r="K452" s="625"/>
      <c r="L452" s="625"/>
      <c r="M452" s="195">
        <v>23.49</v>
      </c>
      <c r="N452" s="197">
        <v>40.786255192695265</v>
      </c>
    </row>
    <row r="453" spans="1:14">
      <c r="A453" s="192">
        <v>452</v>
      </c>
      <c r="B453" s="193">
        <v>5</v>
      </c>
      <c r="C453" s="193" t="s">
        <v>913</v>
      </c>
      <c r="D453" s="194">
        <v>13</v>
      </c>
      <c r="E453" s="624"/>
      <c r="F453" s="624"/>
      <c r="G453" s="194" t="s">
        <v>921</v>
      </c>
      <c r="H453" s="194" t="s">
        <v>923</v>
      </c>
      <c r="I453" s="624"/>
      <c r="J453" s="625"/>
      <c r="K453" s="625"/>
      <c r="L453" s="625"/>
      <c r="M453" s="195">
        <v>23.46</v>
      </c>
      <c r="N453" s="197">
        <v>40.734165467034103</v>
      </c>
    </row>
    <row r="454" spans="1:14">
      <c r="A454" s="192">
        <v>453</v>
      </c>
      <c r="B454" s="193">
        <v>5</v>
      </c>
      <c r="C454" s="193" t="s">
        <v>913</v>
      </c>
      <c r="D454" s="194">
        <v>13</v>
      </c>
      <c r="E454" s="624">
        <v>1303</v>
      </c>
      <c r="F454" s="624" t="s">
        <v>924</v>
      </c>
      <c r="G454" s="194" t="s">
        <v>915</v>
      </c>
      <c r="H454" s="194" t="s">
        <v>855</v>
      </c>
      <c r="I454" s="624" t="s">
        <v>925</v>
      </c>
      <c r="J454" s="625">
        <v>85.82</v>
      </c>
      <c r="K454" s="625">
        <v>108.36383881230115</v>
      </c>
      <c r="L454" s="625">
        <v>178.34383881230116</v>
      </c>
      <c r="M454" s="195">
        <v>21.9</v>
      </c>
      <c r="N454" s="198">
        <v>38.025499732653316</v>
      </c>
    </row>
    <row r="455" spans="1:14">
      <c r="A455" s="192">
        <v>454</v>
      </c>
      <c r="B455" s="193">
        <v>5</v>
      </c>
      <c r="C455" s="193" t="s">
        <v>913</v>
      </c>
      <c r="D455" s="194">
        <v>13</v>
      </c>
      <c r="E455" s="624"/>
      <c r="F455" s="624"/>
      <c r="G455" s="194" t="s">
        <v>917</v>
      </c>
      <c r="H455" s="194" t="s">
        <v>855</v>
      </c>
      <c r="I455" s="624"/>
      <c r="J455" s="625"/>
      <c r="K455" s="625"/>
      <c r="L455" s="625"/>
      <c r="M455" s="195">
        <v>26.56</v>
      </c>
      <c r="N455" s="198">
        <v>46.116770452021555</v>
      </c>
    </row>
    <row r="456" spans="1:14">
      <c r="A456" s="192">
        <v>455</v>
      </c>
      <c r="B456" s="193">
        <v>5</v>
      </c>
      <c r="C456" s="193" t="s">
        <v>913</v>
      </c>
      <c r="D456" s="194">
        <v>13</v>
      </c>
      <c r="E456" s="624"/>
      <c r="F456" s="624"/>
      <c r="G456" s="194" t="s">
        <v>918</v>
      </c>
      <c r="H456" s="194" t="s">
        <v>855</v>
      </c>
      <c r="I456" s="624"/>
      <c r="J456" s="625"/>
      <c r="K456" s="625"/>
      <c r="L456" s="625"/>
      <c r="M456" s="195">
        <v>26.56</v>
      </c>
      <c r="N456" s="197">
        <v>46.116770452021555</v>
      </c>
    </row>
    <row r="457" spans="1:14">
      <c r="A457" s="192">
        <v>456</v>
      </c>
      <c r="B457" s="193">
        <v>5</v>
      </c>
      <c r="C457" s="193" t="s">
        <v>913</v>
      </c>
      <c r="D457" s="194">
        <v>13</v>
      </c>
      <c r="E457" s="624"/>
      <c r="F457" s="624"/>
      <c r="G457" s="194" t="s">
        <v>919</v>
      </c>
      <c r="H457" s="194" t="s">
        <v>855</v>
      </c>
      <c r="I457" s="624"/>
      <c r="J457" s="625"/>
      <c r="K457" s="625"/>
      <c r="L457" s="625"/>
      <c r="M457" s="195">
        <v>21.9</v>
      </c>
      <c r="N457" s="197">
        <v>38.025499732653316</v>
      </c>
    </row>
    <row r="458" spans="1:14">
      <c r="A458" s="192">
        <v>457</v>
      </c>
      <c r="B458" s="193">
        <v>5</v>
      </c>
      <c r="C458" s="193" t="s">
        <v>913</v>
      </c>
      <c r="D458" s="194">
        <v>13</v>
      </c>
      <c r="E458" s="624">
        <v>1304</v>
      </c>
      <c r="F458" s="624" t="s">
        <v>926</v>
      </c>
      <c r="G458" s="194" t="s">
        <v>915</v>
      </c>
      <c r="H458" s="194" t="s">
        <v>923</v>
      </c>
      <c r="I458" s="624" t="s">
        <v>925</v>
      </c>
      <c r="J458" s="625">
        <v>80.790000000000006</v>
      </c>
      <c r="K458" s="625">
        <v>102.01252083017725</v>
      </c>
      <c r="L458" s="625">
        <v>169.10252083017724</v>
      </c>
      <c r="M458" s="195">
        <v>25.32</v>
      </c>
      <c r="N458" s="197">
        <v>43.96372845802658</v>
      </c>
    </row>
    <row r="459" spans="1:14">
      <c r="A459" s="192">
        <v>458</v>
      </c>
      <c r="B459" s="193">
        <v>5</v>
      </c>
      <c r="C459" s="193" t="s">
        <v>913</v>
      </c>
      <c r="D459" s="194">
        <v>13</v>
      </c>
      <c r="E459" s="624"/>
      <c r="F459" s="624"/>
      <c r="G459" s="194" t="s">
        <v>917</v>
      </c>
      <c r="H459" s="194" t="s">
        <v>923</v>
      </c>
      <c r="I459" s="624"/>
      <c r="J459" s="625"/>
      <c r="K459" s="625"/>
      <c r="L459" s="625"/>
      <c r="M459" s="195">
        <v>23.72</v>
      </c>
      <c r="N459" s="197">
        <v>41.185609756097563</v>
      </c>
    </row>
    <row r="460" spans="1:14">
      <c r="A460" s="192">
        <v>459</v>
      </c>
      <c r="B460" s="193">
        <v>5</v>
      </c>
      <c r="C460" s="193" t="s">
        <v>913</v>
      </c>
      <c r="D460" s="194">
        <v>13</v>
      </c>
      <c r="E460" s="624"/>
      <c r="F460" s="624"/>
      <c r="G460" s="194" t="s">
        <v>918</v>
      </c>
      <c r="H460" s="194" t="s">
        <v>923</v>
      </c>
      <c r="I460" s="624"/>
      <c r="J460" s="625"/>
      <c r="K460" s="625"/>
      <c r="L460" s="625"/>
      <c r="M460" s="195">
        <v>23.72</v>
      </c>
      <c r="N460" s="197">
        <v>41.185609756097563</v>
      </c>
    </row>
    <row r="461" spans="1:14">
      <c r="A461" s="192">
        <v>460</v>
      </c>
      <c r="B461" s="193">
        <v>5</v>
      </c>
      <c r="C461" s="193" t="s">
        <v>913</v>
      </c>
      <c r="D461" s="194">
        <v>13</v>
      </c>
      <c r="E461" s="624"/>
      <c r="F461" s="624"/>
      <c r="G461" s="194" t="s">
        <v>919</v>
      </c>
      <c r="H461" s="194" t="s">
        <v>923</v>
      </c>
      <c r="I461" s="624"/>
      <c r="J461" s="625"/>
      <c r="K461" s="625"/>
      <c r="L461" s="625"/>
      <c r="M461" s="195">
        <v>25.32</v>
      </c>
      <c r="N461" s="197">
        <v>43.96372845802658</v>
      </c>
    </row>
    <row r="462" spans="1:14">
      <c r="A462" s="192">
        <v>461</v>
      </c>
      <c r="B462" s="193">
        <v>5</v>
      </c>
      <c r="C462" s="193" t="s">
        <v>913</v>
      </c>
      <c r="D462" s="194">
        <v>13</v>
      </c>
      <c r="E462" s="624">
        <v>1305</v>
      </c>
      <c r="F462" s="624" t="s">
        <v>915</v>
      </c>
      <c r="G462" s="194" t="s">
        <v>915</v>
      </c>
      <c r="H462" s="194" t="s">
        <v>855</v>
      </c>
      <c r="I462" s="624" t="s">
        <v>925</v>
      </c>
      <c r="J462" s="625">
        <v>85.82</v>
      </c>
      <c r="K462" s="625">
        <v>108.36464711227785</v>
      </c>
      <c r="L462" s="625">
        <v>178.34464711227787</v>
      </c>
      <c r="M462" s="195">
        <v>26.56</v>
      </c>
      <c r="N462" s="197">
        <v>46.116770452021555</v>
      </c>
    </row>
    <row r="463" spans="1:14">
      <c r="A463" s="192">
        <v>462</v>
      </c>
      <c r="B463" s="193">
        <v>5</v>
      </c>
      <c r="C463" s="193" t="s">
        <v>913</v>
      </c>
      <c r="D463" s="194">
        <v>13</v>
      </c>
      <c r="E463" s="624"/>
      <c r="F463" s="624"/>
      <c r="G463" s="194" t="s">
        <v>917</v>
      </c>
      <c r="H463" s="194" t="s">
        <v>855</v>
      </c>
      <c r="I463" s="624"/>
      <c r="J463" s="625"/>
      <c r="K463" s="625"/>
      <c r="L463" s="625"/>
      <c r="M463" s="195">
        <v>21.9</v>
      </c>
      <c r="N463" s="197">
        <v>38.025499732653316</v>
      </c>
    </row>
    <row r="464" spans="1:14">
      <c r="A464" s="192">
        <v>463</v>
      </c>
      <c r="B464" s="193">
        <v>5</v>
      </c>
      <c r="C464" s="193" t="s">
        <v>913</v>
      </c>
      <c r="D464" s="194">
        <v>13</v>
      </c>
      <c r="E464" s="624"/>
      <c r="F464" s="624"/>
      <c r="G464" s="194" t="s">
        <v>918</v>
      </c>
      <c r="H464" s="194" t="s">
        <v>855</v>
      </c>
      <c r="I464" s="624"/>
      <c r="J464" s="625"/>
      <c r="K464" s="625"/>
      <c r="L464" s="625"/>
      <c r="M464" s="195">
        <v>21.9</v>
      </c>
      <c r="N464" s="197">
        <v>38.025499732653316</v>
      </c>
    </row>
    <row r="465" spans="1:14">
      <c r="A465" s="192">
        <v>464</v>
      </c>
      <c r="B465" s="193">
        <v>5</v>
      </c>
      <c r="C465" s="193" t="s">
        <v>913</v>
      </c>
      <c r="D465" s="194">
        <v>13</v>
      </c>
      <c r="E465" s="624"/>
      <c r="F465" s="624"/>
      <c r="G465" s="194" t="s">
        <v>919</v>
      </c>
      <c r="H465" s="194" t="s">
        <v>855</v>
      </c>
      <c r="I465" s="624"/>
      <c r="J465" s="625"/>
      <c r="K465" s="625"/>
      <c r="L465" s="625"/>
      <c r="M465" s="195">
        <v>26.56</v>
      </c>
      <c r="N465" s="197">
        <v>46.116770452021555</v>
      </c>
    </row>
    <row r="466" spans="1:14">
      <c r="A466" s="192">
        <v>465</v>
      </c>
      <c r="B466" s="193">
        <v>5</v>
      </c>
      <c r="C466" s="193" t="s">
        <v>913</v>
      </c>
      <c r="D466" s="194">
        <v>13</v>
      </c>
      <c r="E466" s="624">
        <v>1306</v>
      </c>
      <c r="F466" s="624" t="s">
        <v>919</v>
      </c>
      <c r="G466" s="194" t="s">
        <v>915</v>
      </c>
      <c r="H466" s="194" t="s">
        <v>923</v>
      </c>
      <c r="I466" s="624" t="s">
        <v>925</v>
      </c>
      <c r="J466" s="625">
        <v>80.790000000000006</v>
      </c>
      <c r="K466" s="625">
        <v>102.01328175484653</v>
      </c>
      <c r="L466" s="625">
        <v>169.10328175484653</v>
      </c>
      <c r="M466" s="195">
        <v>23.72</v>
      </c>
      <c r="N466" s="197">
        <v>41.185609756097563</v>
      </c>
    </row>
    <row r="467" spans="1:14">
      <c r="A467" s="192">
        <v>466</v>
      </c>
      <c r="B467" s="193">
        <v>5</v>
      </c>
      <c r="C467" s="193" t="s">
        <v>913</v>
      </c>
      <c r="D467" s="194">
        <v>13</v>
      </c>
      <c r="E467" s="624"/>
      <c r="F467" s="624"/>
      <c r="G467" s="194" t="s">
        <v>917</v>
      </c>
      <c r="H467" s="194" t="s">
        <v>923</v>
      </c>
      <c r="I467" s="624"/>
      <c r="J467" s="625"/>
      <c r="K467" s="625"/>
      <c r="L467" s="625"/>
      <c r="M467" s="195">
        <v>25.32</v>
      </c>
      <c r="N467" s="197">
        <v>43.96372845802658</v>
      </c>
    </row>
    <row r="468" spans="1:14">
      <c r="A468" s="192">
        <v>467</v>
      </c>
      <c r="B468" s="193">
        <v>5</v>
      </c>
      <c r="C468" s="193" t="s">
        <v>913</v>
      </c>
      <c r="D468" s="194">
        <v>13</v>
      </c>
      <c r="E468" s="624"/>
      <c r="F468" s="624"/>
      <c r="G468" s="194" t="s">
        <v>918</v>
      </c>
      <c r="H468" s="194" t="s">
        <v>923</v>
      </c>
      <c r="I468" s="624"/>
      <c r="J468" s="625"/>
      <c r="K468" s="625"/>
      <c r="L468" s="625"/>
      <c r="M468" s="195">
        <v>25.32</v>
      </c>
      <c r="N468" s="197">
        <v>43.96372845802658</v>
      </c>
    </row>
    <row r="469" spans="1:14">
      <c r="A469" s="192">
        <v>468</v>
      </c>
      <c r="B469" s="193">
        <v>5</v>
      </c>
      <c r="C469" s="193" t="s">
        <v>913</v>
      </c>
      <c r="D469" s="194">
        <v>13</v>
      </c>
      <c r="E469" s="624"/>
      <c r="F469" s="624"/>
      <c r="G469" s="194" t="s">
        <v>919</v>
      </c>
      <c r="H469" s="194" t="s">
        <v>923</v>
      </c>
      <c r="I469" s="624"/>
      <c r="J469" s="625"/>
      <c r="K469" s="625"/>
      <c r="L469" s="625"/>
      <c r="M469" s="195">
        <v>23.72</v>
      </c>
      <c r="N469" s="197">
        <v>41.185609756097563</v>
      </c>
    </row>
    <row r="470" spans="1:14">
      <c r="A470" s="192">
        <v>469</v>
      </c>
      <c r="B470" s="193">
        <v>5</v>
      </c>
      <c r="C470" s="193" t="s">
        <v>913</v>
      </c>
      <c r="D470" s="194">
        <v>13</v>
      </c>
      <c r="E470" s="624">
        <v>1307</v>
      </c>
      <c r="F470" s="624" t="s">
        <v>917</v>
      </c>
      <c r="G470" s="194" t="s">
        <v>915</v>
      </c>
      <c r="H470" s="194" t="s">
        <v>855</v>
      </c>
      <c r="I470" s="624" t="s">
        <v>916</v>
      </c>
      <c r="J470" s="625">
        <v>114.59</v>
      </c>
      <c r="K470" s="625">
        <v>144.69243664176091</v>
      </c>
      <c r="L470" s="625">
        <v>247.34243664176091</v>
      </c>
      <c r="M470" s="195">
        <v>27</v>
      </c>
      <c r="N470" s="197">
        <v>46.880753095052036</v>
      </c>
    </row>
    <row r="471" spans="1:14">
      <c r="A471" s="192">
        <v>470</v>
      </c>
      <c r="B471" s="193">
        <v>5</v>
      </c>
      <c r="C471" s="193" t="s">
        <v>913</v>
      </c>
      <c r="D471" s="194">
        <v>13</v>
      </c>
      <c r="E471" s="624"/>
      <c r="F471" s="624"/>
      <c r="G471" s="194" t="s">
        <v>917</v>
      </c>
      <c r="H471" s="194" t="s">
        <v>855</v>
      </c>
      <c r="I471" s="624"/>
      <c r="J471" s="625"/>
      <c r="K471" s="625"/>
      <c r="L471" s="625"/>
      <c r="M471" s="195">
        <v>21.98</v>
      </c>
      <c r="N471" s="197">
        <v>38.164405667749769</v>
      </c>
    </row>
    <row r="472" spans="1:14">
      <c r="A472" s="192">
        <v>471</v>
      </c>
      <c r="B472" s="193">
        <v>5</v>
      </c>
      <c r="C472" s="193" t="s">
        <v>913</v>
      </c>
      <c r="D472" s="194">
        <v>13</v>
      </c>
      <c r="E472" s="624"/>
      <c r="F472" s="624"/>
      <c r="G472" s="194" t="s">
        <v>918</v>
      </c>
      <c r="H472" s="194" t="s">
        <v>855</v>
      </c>
      <c r="I472" s="624"/>
      <c r="J472" s="625"/>
      <c r="K472" s="625"/>
      <c r="L472" s="625"/>
      <c r="M472" s="195">
        <v>24.08</v>
      </c>
      <c r="N472" s="197">
        <v>41.810686464031591</v>
      </c>
    </row>
    <row r="473" spans="1:14">
      <c r="A473" s="192">
        <v>472</v>
      </c>
      <c r="B473" s="193">
        <v>5</v>
      </c>
      <c r="C473" s="193" t="s">
        <v>913</v>
      </c>
      <c r="D473" s="194">
        <v>13</v>
      </c>
      <c r="E473" s="624"/>
      <c r="F473" s="624"/>
      <c r="G473" s="194" t="s">
        <v>919</v>
      </c>
      <c r="H473" s="194" t="s">
        <v>855</v>
      </c>
      <c r="I473" s="624"/>
      <c r="J473" s="625"/>
      <c r="K473" s="625"/>
      <c r="L473" s="625"/>
      <c r="M473" s="195">
        <v>24.08</v>
      </c>
      <c r="N473" s="197">
        <v>41.810686464031591</v>
      </c>
    </row>
    <row r="474" spans="1:14">
      <c r="A474" s="192">
        <v>473</v>
      </c>
      <c r="B474" s="193">
        <v>5</v>
      </c>
      <c r="C474" s="193" t="s">
        <v>913</v>
      </c>
      <c r="D474" s="194">
        <v>13</v>
      </c>
      <c r="E474" s="624"/>
      <c r="F474" s="624"/>
      <c r="G474" s="194" t="s">
        <v>920</v>
      </c>
      <c r="H474" s="194" t="s">
        <v>855</v>
      </c>
      <c r="I474" s="624"/>
      <c r="J474" s="625"/>
      <c r="K474" s="625"/>
      <c r="L474" s="625"/>
      <c r="M474" s="195">
        <v>21.98</v>
      </c>
      <c r="N474" s="197">
        <v>38.164405667749769</v>
      </c>
    </row>
    <row r="475" spans="1:14">
      <c r="A475" s="192">
        <v>474</v>
      </c>
      <c r="B475" s="193">
        <v>5</v>
      </c>
      <c r="C475" s="193" t="s">
        <v>913</v>
      </c>
      <c r="D475" s="194">
        <v>13</v>
      </c>
      <c r="E475" s="624"/>
      <c r="F475" s="624"/>
      <c r="G475" s="194" t="s">
        <v>921</v>
      </c>
      <c r="H475" s="194" t="s">
        <v>855</v>
      </c>
      <c r="I475" s="624"/>
      <c r="J475" s="625"/>
      <c r="K475" s="625"/>
      <c r="L475" s="625"/>
      <c r="M475" s="195">
        <v>27</v>
      </c>
      <c r="N475" s="197">
        <v>46.880753095052036</v>
      </c>
    </row>
    <row r="476" spans="1:14">
      <c r="A476" s="192">
        <v>475</v>
      </c>
      <c r="B476" s="193">
        <v>5</v>
      </c>
      <c r="C476" s="193" t="s">
        <v>913</v>
      </c>
      <c r="D476" s="194">
        <v>13</v>
      </c>
      <c r="E476" s="624">
        <v>1308</v>
      </c>
      <c r="F476" s="624" t="s">
        <v>918</v>
      </c>
      <c r="G476" s="194" t="s">
        <v>915</v>
      </c>
      <c r="H476" s="194" t="s">
        <v>923</v>
      </c>
      <c r="I476" s="624" t="s">
        <v>916</v>
      </c>
      <c r="J476" s="625">
        <v>114.96599999999999</v>
      </c>
      <c r="K476" s="625">
        <v>145.1596344911147</v>
      </c>
      <c r="L476" s="625">
        <v>249.57963449111469</v>
      </c>
      <c r="M476" s="195">
        <v>25.62</v>
      </c>
      <c r="N476" s="197">
        <v>44.48462571463827</v>
      </c>
    </row>
    <row r="477" spans="1:14">
      <c r="A477" s="192">
        <v>476</v>
      </c>
      <c r="B477" s="193">
        <v>5</v>
      </c>
      <c r="C477" s="193" t="s">
        <v>913</v>
      </c>
      <c r="D477" s="194">
        <v>13</v>
      </c>
      <c r="E477" s="624"/>
      <c r="F477" s="624"/>
      <c r="G477" s="194" t="s">
        <v>917</v>
      </c>
      <c r="H477" s="194" t="s">
        <v>923</v>
      </c>
      <c r="I477" s="624"/>
      <c r="J477" s="625"/>
      <c r="K477" s="625"/>
      <c r="L477" s="625"/>
      <c r="M477" s="195">
        <v>23.49</v>
      </c>
      <c r="N477" s="197">
        <v>40.786255192695265</v>
      </c>
    </row>
    <row r="478" spans="1:14">
      <c r="A478" s="192">
        <v>477</v>
      </c>
      <c r="B478" s="193">
        <v>5</v>
      </c>
      <c r="C478" s="193" t="s">
        <v>913</v>
      </c>
      <c r="D478" s="194">
        <v>13</v>
      </c>
      <c r="E478" s="624"/>
      <c r="F478" s="624"/>
      <c r="G478" s="194" t="s">
        <v>918</v>
      </c>
      <c r="H478" s="194" t="s">
        <v>923</v>
      </c>
      <c r="I478" s="624"/>
      <c r="J478" s="625"/>
      <c r="K478" s="625"/>
      <c r="L478" s="625"/>
      <c r="M478" s="195">
        <v>23.46</v>
      </c>
      <c r="N478" s="197">
        <v>40.734165467034103</v>
      </c>
    </row>
    <row r="479" spans="1:14">
      <c r="A479" s="192">
        <v>478</v>
      </c>
      <c r="B479" s="193">
        <v>5</v>
      </c>
      <c r="C479" s="193" t="s">
        <v>913</v>
      </c>
      <c r="D479" s="194">
        <v>13</v>
      </c>
      <c r="E479" s="624"/>
      <c r="F479" s="624"/>
      <c r="G479" s="194" t="s">
        <v>919</v>
      </c>
      <c r="H479" s="194" t="s">
        <v>923</v>
      </c>
      <c r="I479" s="624"/>
      <c r="J479" s="625"/>
      <c r="K479" s="625"/>
      <c r="L479" s="625"/>
      <c r="M479" s="195">
        <v>23.46</v>
      </c>
      <c r="N479" s="197">
        <v>40.734165467034103</v>
      </c>
    </row>
    <row r="480" spans="1:14">
      <c r="A480" s="192">
        <v>479</v>
      </c>
      <c r="B480" s="193">
        <v>5</v>
      </c>
      <c r="C480" s="193" t="s">
        <v>913</v>
      </c>
      <c r="D480" s="194">
        <v>13</v>
      </c>
      <c r="E480" s="624"/>
      <c r="F480" s="624"/>
      <c r="G480" s="194" t="s">
        <v>920</v>
      </c>
      <c r="H480" s="194" t="s">
        <v>923</v>
      </c>
      <c r="I480" s="624"/>
      <c r="J480" s="625"/>
      <c r="K480" s="625"/>
      <c r="L480" s="625"/>
      <c r="M480" s="195">
        <v>23.49</v>
      </c>
      <c r="N480" s="197">
        <v>40.786255192695265</v>
      </c>
    </row>
    <row r="481" spans="1:14" ht="18" thickBot="1">
      <c r="A481" s="192">
        <v>480</v>
      </c>
      <c r="B481" s="193">
        <v>5</v>
      </c>
      <c r="C481" s="193" t="s">
        <v>913</v>
      </c>
      <c r="D481" s="194">
        <v>13</v>
      </c>
      <c r="E481" s="624"/>
      <c r="F481" s="624"/>
      <c r="G481" s="194" t="s">
        <v>921</v>
      </c>
      <c r="H481" s="194" t="s">
        <v>923</v>
      </c>
      <c r="I481" s="624"/>
      <c r="J481" s="625"/>
      <c r="K481" s="625"/>
      <c r="L481" s="625"/>
      <c r="M481" s="199">
        <v>25.62</v>
      </c>
      <c r="N481" s="200">
        <v>44.48462571463827</v>
      </c>
    </row>
    <row r="482" spans="1:14">
      <c r="A482" s="192">
        <v>481</v>
      </c>
      <c r="B482" s="193">
        <v>5</v>
      </c>
      <c r="C482" s="193" t="s">
        <v>913</v>
      </c>
      <c r="D482" s="194">
        <v>14</v>
      </c>
      <c r="E482" s="624">
        <v>1401</v>
      </c>
      <c r="F482" s="624" t="s">
        <v>914</v>
      </c>
      <c r="G482" s="194" t="s">
        <v>915</v>
      </c>
      <c r="H482" s="194" t="s">
        <v>855</v>
      </c>
      <c r="I482" s="624" t="s">
        <v>916</v>
      </c>
      <c r="J482" s="625">
        <v>114.59</v>
      </c>
      <c r="K482" s="625">
        <v>144.715576787157</v>
      </c>
      <c r="L482" s="625">
        <v>247.36557678715701</v>
      </c>
      <c r="M482" s="195">
        <v>24.08</v>
      </c>
      <c r="N482" s="196">
        <v>41.810686464031591</v>
      </c>
    </row>
    <row r="483" spans="1:14">
      <c r="A483" s="192">
        <v>482</v>
      </c>
      <c r="B483" s="193">
        <v>5</v>
      </c>
      <c r="C483" s="193" t="s">
        <v>913</v>
      </c>
      <c r="D483" s="194">
        <v>14</v>
      </c>
      <c r="E483" s="624"/>
      <c r="F483" s="624"/>
      <c r="G483" s="194" t="s">
        <v>917</v>
      </c>
      <c r="H483" s="194" t="s">
        <v>855</v>
      </c>
      <c r="I483" s="624"/>
      <c r="J483" s="625"/>
      <c r="K483" s="625"/>
      <c r="L483" s="625"/>
      <c r="M483" s="195">
        <v>21.98</v>
      </c>
      <c r="N483" s="197">
        <v>38.164405667749769</v>
      </c>
    </row>
    <row r="484" spans="1:14">
      <c r="A484" s="192">
        <v>483</v>
      </c>
      <c r="B484" s="193">
        <v>5</v>
      </c>
      <c r="C484" s="193" t="s">
        <v>913</v>
      </c>
      <c r="D484" s="194">
        <v>14</v>
      </c>
      <c r="E484" s="624"/>
      <c r="F484" s="624"/>
      <c r="G484" s="194" t="s">
        <v>918</v>
      </c>
      <c r="H484" s="194" t="s">
        <v>855</v>
      </c>
      <c r="I484" s="624"/>
      <c r="J484" s="625"/>
      <c r="K484" s="625"/>
      <c r="L484" s="625"/>
      <c r="M484" s="195">
        <v>27</v>
      </c>
      <c r="N484" s="197">
        <v>46.880753095052036</v>
      </c>
    </row>
    <row r="485" spans="1:14">
      <c r="A485" s="192">
        <v>484</v>
      </c>
      <c r="B485" s="193">
        <v>5</v>
      </c>
      <c r="C485" s="193" t="s">
        <v>913</v>
      </c>
      <c r="D485" s="194">
        <v>14</v>
      </c>
      <c r="E485" s="624"/>
      <c r="F485" s="624"/>
      <c r="G485" s="194" t="s">
        <v>919</v>
      </c>
      <c r="H485" s="194" t="s">
        <v>855</v>
      </c>
      <c r="I485" s="624"/>
      <c r="J485" s="625"/>
      <c r="K485" s="625"/>
      <c r="L485" s="625"/>
      <c r="M485" s="195">
        <v>27</v>
      </c>
      <c r="N485" s="197">
        <v>46.880753095052036</v>
      </c>
    </row>
    <row r="486" spans="1:14">
      <c r="A486" s="192">
        <v>485</v>
      </c>
      <c r="B486" s="193">
        <v>5</v>
      </c>
      <c r="C486" s="193" t="s">
        <v>913</v>
      </c>
      <c r="D486" s="194">
        <v>14</v>
      </c>
      <c r="E486" s="624"/>
      <c r="F486" s="624"/>
      <c r="G486" s="194" t="s">
        <v>920</v>
      </c>
      <c r="H486" s="194" t="s">
        <v>855</v>
      </c>
      <c r="I486" s="624"/>
      <c r="J486" s="625"/>
      <c r="K486" s="625"/>
      <c r="L486" s="625"/>
      <c r="M486" s="195">
        <v>21.98</v>
      </c>
      <c r="N486" s="197">
        <v>38.164405667749769</v>
      </c>
    </row>
    <row r="487" spans="1:14">
      <c r="A487" s="192">
        <v>486</v>
      </c>
      <c r="B487" s="193">
        <v>5</v>
      </c>
      <c r="C487" s="193" t="s">
        <v>913</v>
      </c>
      <c r="D487" s="194">
        <v>14</v>
      </c>
      <c r="E487" s="624"/>
      <c r="F487" s="624"/>
      <c r="G487" s="194" t="s">
        <v>921</v>
      </c>
      <c r="H487" s="194" t="s">
        <v>855</v>
      </c>
      <c r="I487" s="624"/>
      <c r="J487" s="625"/>
      <c r="K487" s="625"/>
      <c r="L487" s="625"/>
      <c r="M487" s="195">
        <v>24.08</v>
      </c>
      <c r="N487" s="197">
        <v>41.810686464031591</v>
      </c>
    </row>
    <row r="488" spans="1:14">
      <c r="A488" s="192">
        <v>487</v>
      </c>
      <c r="B488" s="193">
        <v>5</v>
      </c>
      <c r="C488" s="193" t="s">
        <v>913</v>
      </c>
      <c r="D488" s="194">
        <v>14</v>
      </c>
      <c r="E488" s="624">
        <v>1402</v>
      </c>
      <c r="F488" s="624" t="s">
        <v>922</v>
      </c>
      <c r="G488" s="194" t="s">
        <v>915</v>
      </c>
      <c r="H488" s="194" t="s">
        <v>923</v>
      </c>
      <c r="I488" s="624" t="s">
        <v>916</v>
      </c>
      <c r="J488" s="625">
        <v>114.96</v>
      </c>
      <c r="K488" s="625">
        <v>145.182849353796</v>
      </c>
      <c r="L488" s="625">
        <v>249.60284935379599</v>
      </c>
      <c r="M488" s="195">
        <v>23.46</v>
      </c>
      <c r="N488" s="197">
        <v>40.734165467034103</v>
      </c>
    </row>
    <row r="489" spans="1:14">
      <c r="A489" s="192">
        <v>488</v>
      </c>
      <c r="B489" s="193">
        <v>5</v>
      </c>
      <c r="C489" s="193" t="s">
        <v>913</v>
      </c>
      <c r="D489" s="194">
        <v>14</v>
      </c>
      <c r="E489" s="624"/>
      <c r="F489" s="624"/>
      <c r="G489" s="194" t="s">
        <v>917</v>
      </c>
      <c r="H489" s="194" t="s">
        <v>923</v>
      </c>
      <c r="I489" s="624"/>
      <c r="J489" s="625"/>
      <c r="K489" s="625"/>
      <c r="L489" s="625"/>
      <c r="M489" s="195">
        <v>23.49</v>
      </c>
      <c r="N489" s="197">
        <v>40.786255192695265</v>
      </c>
    </row>
    <row r="490" spans="1:14">
      <c r="A490" s="192">
        <v>489</v>
      </c>
      <c r="B490" s="193">
        <v>5</v>
      </c>
      <c r="C490" s="193" t="s">
        <v>913</v>
      </c>
      <c r="D490" s="194">
        <v>14</v>
      </c>
      <c r="E490" s="624"/>
      <c r="F490" s="624"/>
      <c r="G490" s="194" t="s">
        <v>918</v>
      </c>
      <c r="H490" s="194" t="s">
        <v>923</v>
      </c>
      <c r="I490" s="624"/>
      <c r="J490" s="625"/>
      <c r="K490" s="625"/>
      <c r="L490" s="625"/>
      <c r="M490" s="195">
        <v>25.62</v>
      </c>
      <c r="N490" s="197">
        <v>44.48462571463827</v>
      </c>
    </row>
    <row r="491" spans="1:14">
      <c r="A491" s="192">
        <v>490</v>
      </c>
      <c r="B491" s="193">
        <v>5</v>
      </c>
      <c r="C491" s="193" t="s">
        <v>913</v>
      </c>
      <c r="D491" s="194">
        <v>14</v>
      </c>
      <c r="E491" s="624"/>
      <c r="F491" s="624"/>
      <c r="G491" s="194" t="s">
        <v>919</v>
      </c>
      <c r="H491" s="194" t="s">
        <v>923</v>
      </c>
      <c r="I491" s="624"/>
      <c r="J491" s="625"/>
      <c r="K491" s="625"/>
      <c r="L491" s="625"/>
      <c r="M491" s="195">
        <v>25.62</v>
      </c>
      <c r="N491" s="197">
        <v>44.48462571463827</v>
      </c>
    </row>
    <row r="492" spans="1:14">
      <c r="A492" s="192">
        <v>491</v>
      </c>
      <c r="B492" s="193">
        <v>5</v>
      </c>
      <c r="C492" s="193" t="s">
        <v>913</v>
      </c>
      <c r="D492" s="194">
        <v>14</v>
      </c>
      <c r="E492" s="624"/>
      <c r="F492" s="624"/>
      <c r="G492" s="194" t="s">
        <v>920</v>
      </c>
      <c r="H492" s="194" t="s">
        <v>923</v>
      </c>
      <c r="I492" s="624"/>
      <c r="J492" s="625"/>
      <c r="K492" s="625"/>
      <c r="L492" s="625"/>
      <c r="M492" s="195">
        <v>23.49</v>
      </c>
      <c r="N492" s="197">
        <v>40.786255192695265</v>
      </c>
    </row>
    <row r="493" spans="1:14">
      <c r="A493" s="192">
        <v>492</v>
      </c>
      <c r="B493" s="193">
        <v>5</v>
      </c>
      <c r="C493" s="193" t="s">
        <v>913</v>
      </c>
      <c r="D493" s="194">
        <v>14</v>
      </c>
      <c r="E493" s="624"/>
      <c r="F493" s="624"/>
      <c r="G493" s="194" t="s">
        <v>921</v>
      </c>
      <c r="H493" s="194" t="s">
        <v>923</v>
      </c>
      <c r="I493" s="624"/>
      <c r="J493" s="625"/>
      <c r="K493" s="625"/>
      <c r="L493" s="625"/>
      <c r="M493" s="195">
        <v>23.46</v>
      </c>
      <c r="N493" s="197">
        <v>40.734165467034103</v>
      </c>
    </row>
    <row r="494" spans="1:14">
      <c r="A494" s="192">
        <v>493</v>
      </c>
      <c r="B494" s="193">
        <v>5</v>
      </c>
      <c r="C494" s="193" t="s">
        <v>913</v>
      </c>
      <c r="D494" s="194">
        <v>14</v>
      </c>
      <c r="E494" s="624">
        <v>1403</v>
      </c>
      <c r="F494" s="624" t="s">
        <v>924</v>
      </c>
      <c r="G494" s="194" t="s">
        <v>915</v>
      </c>
      <c r="H494" s="194" t="s">
        <v>855</v>
      </c>
      <c r="I494" s="624" t="s">
        <v>925</v>
      </c>
      <c r="J494" s="625">
        <v>85.82</v>
      </c>
      <c r="K494" s="625">
        <v>108.36383881230115</v>
      </c>
      <c r="L494" s="625">
        <v>178.34383881230116</v>
      </c>
      <c r="M494" s="195">
        <v>21.9</v>
      </c>
      <c r="N494" s="198">
        <v>38.025499732653316</v>
      </c>
    </row>
    <row r="495" spans="1:14">
      <c r="A495" s="192">
        <v>494</v>
      </c>
      <c r="B495" s="193">
        <v>5</v>
      </c>
      <c r="C495" s="193" t="s">
        <v>913</v>
      </c>
      <c r="D495" s="194">
        <v>14</v>
      </c>
      <c r="E495" s="624"/>
      <c r="F495" s="624"/>
      <c r="G495" s="194" t="s">
        <v>917</v>
      </c>
      <c r="H495" s="194" t="s">
        <v>855</v>
      </c>
      <c r="I495" s="624"/>
      <c r="J495" s="625"/>
      <c r="K495" s="625"/>
      <c r="L495" s="625"/>
      <c r="M495" s="195">
        <v>26.56</v>
      </c>
      <c r="N495" s="198">
        <v>46.116770452021555</v>
      </c>
    </row>
    <row r="496" spans="1:14">
      <c r="A496" s="192">
        <v>495</v>
      </c>
      <c r="B496" s="193">
        <v>5</v>
      </c>
      <c r="C496" s="193" t="s">
        <v>913</v>
      </c>
      <c r="D496" s="194">
        <v>14</v>
      </c>
      <c r="E496" s="624"/>
      <c r="F496" s="624"/>
      <c r="G496" s="194" t="s">
        <v>918</v>
      </c>
      <c r="H496" s="194" t="s">
        <v>855</v>
      </c>
      <c r="I496" s="624"/>
      <c r="J496" s="625"/>
      <c r="K496" s="625"/>
      <c r="L496" s="625"/>
      <c r="M496" s="195">
        <v>26.56</v>
      </c>
      <c r="N496" s="197">
        <v>46.116770452021555</v>
      </c>
    </row>
    <row r="497" spans="1:14">
      <c r="A497" s="192">
        <v>496</v>
      </c>
      <c r="B497" s="193">
        <v>5</v>
      </c>
      <c r="C497" s="193" t="s">
        <v>913</v>
      </c>
      <c r="D497" s="194">
        <v>14</v>
      </c>
      <c r="E497" s="624"/>
      <c r="F497" s="624"/>
      <c r="G497" s="194" t="s">
        <v>919</v>
      </c>
      <c r="H497" s="194" t="s">
        <v>855</v>
      </c>
      <c r="I497" s="624"/>
      <c r="J497" s="625"/>
      <c r="K497" s="625"/>
      <c r="L497" s="625"/>
      <c r="M497" s="195">
        <v>21.9</v>
      </c>
      <c r="N497" s="197">
        <v>38.025499732653316</v>
      </c>
    </row>
    <row r="498" spans="1:14">
      <c r="A498" s="192">
        <v>497</v>
      </c>
      <c r="B498" s="193">
        <v>5</v>
      </c>
      <c r="C498" s="193" t="s">
        <v>913</v>
      </c>
      <c r="D498" s="194">
        <v>14</v>
      </c>
      <c r="E498" s="624">
        <v>1404</v>
      </c>
      <c r="F498" s="624" t="s">
        <v>926</v>
      </c>
      <c r="G498" s="194" t="s">
        <v>915</v>
      </c>
      <c r="H498" s="194" t="s">
        <v>923</v>
      </c>
      <c r="I498" s="624" t="s">
        <v>925</v>
      </c>
      <c r="J498" s="625">
        <v>80.790000000000006</v>
      </c>
      <c r="K498" s="625">
        <v>102.01252083017725</v>
      </c>
      <c r="L498" s="625">
        <v>169.10252083017724</v>
      </c>
      <c r="M498" s="195">
        <v>25.32</v>
      </c>
      <c r="N498" s="197">
        <v>43.96372845802658</v>
      </c>
    </row>
    <row r="499" spans="1:14">
      <c r="A499" s="192">
        <v>498</v>
      </c>
      <c r="B499" s="193">
        <v>5</v>
      </c>
      <c r="C499" s="193" t="s">
        <v>913</v>
      </c>
      <c r="D499" s="194">
        <v>14</v>
      </c>
      <c r="E499" s="624"/>
      <c r="F499" s="624"/>
      <c r="G499" s="194" t="s">
        <v>917</v>
      </c>
      <c r="H499" s="194" t="s">
        <v>923</v>
      </c>
      <c r="I499" s="624"/>
      <c r="J499" s="625"/>
      <c r="K499" s="625"/>
      <c r="L499" s="625"/>
      <c r="M499" s="195">
        <v>23.72</v>
      </c>
      <c r="N499" s="197">
        <v>41.185609756097563</v>
      </c>
    </row>
    <row r="500" spans="1:14">
      <c r="A500" s="192">
        <v>499</v>
      </c>
      <c r="B500" s="193">
        <v>5</v>
      </c>
      <c r="C500" s="193" t="s">
        <v>913</v>
      </c>
      <c r="D500" s="194">
        <v>14</v>
      </c>
      <c r="E500" s="624"/>
      <c r="F500" s="624"/>
      <c r="G500" s="194" t="s">
        <v>918</v>
      </c>
      <c r="H500" s="194" t="s">
        <v>923</v>
      </c>
      <c r="I500" s="624"/>
      <c r="J500" s="625"/>
      <c r="K500" s="625"/>
      <c r="L500" s="625"/>
      <c r="M500" s="195">
        <v>23.72</v>
      </c>
      <c r="N500" s="197">
        <v>41.185609756097563</v>
      </c>
    </row>
    <row r="501" spans="1:14">
      <c r="A501" s="192">
        <v>500</v>
      </c>
      <c r="B501" s="193">
        <v>5</v>
      </c>
      <c r="C501" s="193" t="s">
        <v>913</v>
      </c>
      <c r="D501" s="194">
        <v>14</v>
      </c>
      <c r="E501" s="624"/>
      <c r="F501" s="624"/>
      <c r="G501" s="194" t="s">
        <v>919</v>
      </c>
      <c r="H501" s="194" t="s">
        <v>923</v>
      </c>
      <c r="I501" s="624"/>
      <c r="J501" s="625"/>
      <c r="K501" s="625"/>
      <c r="L501" s="625"/>
      <c r="M501" s="195">
        <v>25.32</v>
      </c>
      <c r="N501" s="197">
        <v>43.96372845802658</v>
      </c>
    </row>
    <row r="502" spans="1:14">
      <c r="A502" s="192">
        <v>501</v>
      </c>
      <c r="B502" s="193">
        <v>5</v>
      </c>
      <c r="C502" s="193" t="s">
        <v>913</v>
      </c>
      <c r="D502" s="194">
        <v>14</v>
      </c>
      <c r="E502" s="624">
        <v>1405</v>
      </c>
      <c r="F502" s="624" t="s">
        <v>915</v>
      </c>
      <c r="G502" s="194" t="s">
        <v>915</v>
      </c>
      <c r="H502" s="194" t="s">
        <v>855</v>
      </c>
      <c r="I502" s="624" t="s">
        <v>925</v>
      </c>
      <c r="J502" s="625">
        <v>85.82</v>
      </c>
      <c r="K502" s="625">
        <v>108.36464711227785</v>
      </c>
      <c r="L502" s="625">
        <v>178.34464711227787</v>
      </c>
      <c r="M502" s="195">
        <v>26.56</v>
      </c>
      <c r="N502" s="197">
        <v>46.116770452021555</v>
      </c>
    </row>
    <row r="503" spans="1:14">
      <c r="A503" s="192">
        <v>502</v>
      </c>
      <c r="B503" s="193">
        <v>5</v>
      </c>
      <c r="C503" s="193" t="s">
        <v>913</v>
      </c>
      <c r="D503" s="194">
        <v>14</v>
      </c>
      <c r="E503" s="624"/>
      <c r="F503" s="624"/>
      <c r="G503" s="194" t="s">
        <v>917</v>
      </c>
      <c r="H503" s="194" t="s">
        <v>855</v>
      </c>
      <c r="I503" s="624"/>
      <c r="J503" s="625"/>
      <c r="K503" s="625"/>
      <c r="L503" s="625"/>
      <c r="M503" s="195">
        <v>21.9</v>
      </c>
      <c r="N503" s="197">
        <v>38.025499732653316</v>
      </c>
    </row>
    <row r="504" spans="1:14">
      <c r="A504" s="192">
        <v>503</v>
      </c>
      <c r="B504" s="193">
        <v>5</v>
      </c>
      <c r="C504" s="193" t="s">
        <v>913</v>
      </c>
      <c r="D504" s="194">
        <v>14</v>
      </c>
      <c r="E504" s="624"/>
      <c r="F504" s="624"/>
      <c r="G504" s="194" t="s">
        <v>918</v>
      </c>
      <c r="H504" s="194" t="s">
        <v>855</v>
      </c>
      <c r="I504" s="624"/>
      <c r="J504" s="625"/>
      <c r="K504" s="625"/>
      <c r="L504" s="625"/>
      <c r="M504" s="195">
        <v>21.9</v>
      </c>
      <c r="N504" s="197">
        <v>38.025499732653316</v>
      </c>
    </row>
    <row r="505" spans="1:14">
      <c r="A505" s="192">
        <v>504</v>
      </c>
      <c r="B505" s="193">
        <v>5</v>
      </c>
      <c r="C505" s="193" t="s">
        <v>913</v>
      </c>
      <c r="D505" s="194">
        <v>14</v>
      </c>
      <c r="E505" s="624"/>
      <c r="F505" s="624"/>
      <c r="G505" s="194" t="s">
        <v>919</v>
      </c>
      <c r="H505" s="194" t="s">
        <v>855</v>
      </c>
      <c r="I505" s="624"/>
      <c r="J505" s="625"/>
      <c r="K505" s="625"/>
      <c r="L505" s="625"/>
      <c r="M505" s="195">
        <v>26.56</v>
      </c>
      <c r="N505" s="197">
        <v>46.116770452021555</v>
      </c>
    </row>
    <row r="506" spans="1:14">
      <c r="A506" s="192">
        <v>505</v>
      </c>
      <c r="B506" s="193">
        <v>5</v>
      </c>
      <c r="C506" s="193" t="s">
        <v>913</v>
      </c>
      <c r="D506" s="194">
        <v>14</v>
      </c>
      <c r="E506" s="624">
        <v>1406</v>
      </c>
      <c r="F506" s="624" t="s">
        <v>919</v>
      </c>
      <c r="G506" s="194" t="s">
        <v>915</v>
      </c>
      <c r="H506" s="194" t="s">
        <v>923</v>
      </c>
      <c r="I506" s="624" t="s">
        <v>925</v>
      </c>
      <c r="J506" s="625">
        <v>80.790000000000006</v>
      </c>
      <c r="K506" s="625">
        <v>102.01328175484653</v>
      </c>
      <c r="L506" s="625">
        <v>169.10328175484653</v>
      </c>
      <c r="M506" s="195">
        <v>23.72</v>
      </c>
      <c r="N506" s="197">
        <v>41.185609756097563</v>
      </c>
    </row>
    <row r="507" spans="1:14">
      <c r="A507" s="192">
        <v>506</v>
      </c>
      <c r="B507" s="193">
        <v>5</v>
      </c>
      <c r="C507" s="193" t="s">
        <v>913</v>
      </c>
      <c r="D507" s="194">
        <v>14</v>
      </c>
      <c r="E507" s="624"/>
      <c r="F507" s="624"/>
      <c r="G507" s="194" t="s">
        <v>917</v>
      </c>
      <c r="H507" s="194" t="s">
        <v>923</v>
      </c>
      <c r="I507" s="624"/>
      <c r="J507" s="625"/>
      <c r="K507" s="625"/>
      <c r="L507" s="625"/>
      <c r="M507" s="195">
        <v>25.32</v>
      </c>
      <c r="N507" s="197">
        <v>43.96372845802658</v>
      </c>
    </row>
    <row r="508" spans="1:14">
      <c r="A508" s="192">
        <v>507</v>
      </c>
      <c r="B508" s="193">
        <v>5</v>
      </c>
      <c r="C508" s="193" t="s">
        <v>913</v>
      </c>
      <c r="D508" s="194">
        <v>14</v>
      </c>
      <c r="E508" s="624"/>
      <c r="F508" s="624"/>
      <c r="G508" s="194" t="s">
        <v>918</v>
      </c>
      <c r="H508" s="194" t="s">
        <v>923</v>
      </c>
      <c r="I508" s="624"/>
      <c r="J508" s="625"/>
      <c r="K508" s="625"/>
      <c r="L508" s="625"/>
      <c r="M508" s="195">
        <v>25.32</v>
      </c>
      <c r="N508" s="197">
        <v>43.96372845802658</v>
      </c>
    </row>
    <row r="509" spans="1:14">
      <c r="A509" s="192">
        <v>508</v>
      </c>
      <c r="B509" s="193">
        <v>5</v>
      </c>
      <c r="C509" s="193" t="s">
        <v>913</v>
      </c>
      <c r="D509" s="194">
        <v>14</v>
      </c>
      <c r="E509" s="624"/>
      <c r="F509" s="624"/>
      <c r="G509" s="194" t="s">
        <v>919</v>
      </c>
      <c r="H509" s="194" t="s">
        <v>923</v>
      </c>
      <c r="I509" s="624"/>
      <c r="J509" s="625"/>
      <c r="K509" s="625"/>
      <c r="L509" s="625"/>
      <c r="M509" s="195">
        <v>23.72</v>
      </c>
      <c r="N509" s="197">
        <v>41.185609756097563</v>
      </c>
    </row>
    <row r="510" spans="1:14">
      <c r="A510" s="192">
        <v>509</v>
      </c>
      <c r="B510" s="193">
        <v>5</v>
      </c>
      <c r="C510" s="193" t="s">
        <v>913</v>
      </c>
      <c r="D510" s="194">
        <v>14</v>
      </c>
      <c r="E510" s="624">
        <v>1407</v>
      </c>
      <c r="F510" s="624" t="s">
        <v>917</v>
      </c>
      <c r="G510" s="194" t="s">
        <v>915</v>
      </c>
      <c r="H510" s="194" t="s">
        <v>855</v>
      </c>
      <c r="I510" s="624" t="s">
        <v>916</v>
      </c>
      <c r="J510" s="625">
        <v>114.59</v>
      </c>
      <c r="K510" s="625">
        <v>144.69243664176091</v>
      </c>
      <c r="L510" s="625">
        <v>247.34243664176091</v>
      </c>
      <c r="M510" s="195">
        <v>27</v>
      </c>
      <c r="N510" s="197">
        <v>46.880753095052036</v>
      </c>
    </row>
    <row r="511" spans="1:14">
      <c r="A511" s="192">
        <v>510</v>
      </c>
      <c r="B511" s="193">
        <v>5</v>
      </c>
      <c r="C511" s="193" t="s">
        <v>913</v>
      </c>
      <c r="D511" s="194">
        <v>14</v>
      </c>
      <c r="E511" s="624"/>
      <c r="F511" s="624"/>
      <c r="G511" s="194" t="s">
        <v>917</v>
      </c>
      <c r="H511" s="194" t="s">
        <v>855</v>
      </c>
      <c r="I511" s="624"/>
      <c r="J511" s="625"/>
      <c r="K511" s="625"/>
      <c r="L511" s="625"/>
      <c r="M511" s="195">
        <v>21.98</v>
      </c>
      <c r="N511" s="197">
        <v>38.164405667749769</v>
      </c>
    </row>
    <row r="512" spans="1:14">
      <c r="A512" s="192">
        <v>511</v>
      </c>
      <c r="B512" s="193">
        <v>5</v>
      </c>
      <c r="C512" s="193" t="s">
        <v>913</v>
      </c>
      <c r="D512" s="194">
        <v>14</v>
      </c>
      <c r="E512" s="624"/>
      <c r="F512" s="624"/>
      <c r="G512" s="194" t="s">
        <v>918</v>
      </c>
      <c r="H512" s="194" t="s">
        <v>855</v>
      </c>
      <c r="I512" s="624"/>
      <c r="J512" s="625"/>
      <c r="K512" s="625"/>
      <c r="L512" s="625"/>
      <c r="M512" s="195">
        <v>24.08</v>
      </c>
      <c r="N512" s="197">
        <v>41.810686464031591</v>
      </c>
    </row>
    <row r="513" spans="1:14">
      <c r="A513" s="192">
        <v>512</v>
      </c>
      <c r="B513" s="193">
        <v>5</v>
      </c>
      <c r="C513" s="193" t="s">
        <v>913</v>
      </c>
      <c r="D513" s="194">
        <v>14</v>
      </c>
      <c r="E513" s="624"/>
      <c r="F513" s="624"/>
      <c r="G513" s="194" t="s">
        <v>919</v>
      </c>
      <c r="H513" s="194" t="s">
        <v>855</v>
      </c>
      <c r="I513" s="624"/>
      <c r="J513" s="625"/>
      <c r="K513" s="625"/>
      <c r="L513" s="625"/>
      <c r="M513" s="195">
        <v>24.08</v>
      </c>
      <c r="N513" s="197">
        <v>41.810686464031591</v>
      </c>
    </row>
    <row r="514" spans="1:14">
      <c r="A514" s="192">
        <v>513</v>
      </c>
      <c r="B514" s="193">
        <v>5</v>
      </c>
      <c r="C514" s="193" t="s">
        <v>913</v>
      </c>
      <c r="D514" s="194">
        <v>14</v>
      </c>
      <c r="E514" s="624"/>
      <c r="F514" s="624"/>
      <c r="G514" s="194" t="s">
        <v>920</v>
      </c>
      <c r="H514" s="194" t="s">
        <v>855</v>
      </c>
      <c r="I514" s="624"/>
      <c r="J514" s="625"/>
      <c r="K514" s="625"/>
      <c r="L514" s="625"/>
      <c r="M514" s="195">
        <v>21.98</v>
      </c>
      <c r="N514" s="197">
        <v>38.164405667749769</v>
      </c>
    </row>
    <row r="515" spans="1:14">
      <c r="A515" s="192">
        <v>514</v>
      </c>
      <c r="B515" s="193">
        <v>5</v>
      </c>
      <c r="C515" s="193" t="s">
        <v>913</v>
      </c>
      <c r="D515" s="194">
        <v>14</v>
      </c>
      <c r="E515" s="624"/>
      <c r="F515" s="624"/>
      <c r="G515" s="194" t="s">
        <v>921</v>
      </c>
      <c r="H515" s="194" t="s">
        <v>855</v>
      </c>
      <c r="I515" s="624"/>
      <c r="J515" s="625"/>
      <c r="K515" s="625"/>
      <c r="L515" s="625"/>
      <c r="M515" s="195">
        <v>27</v>
      </c>
      <c r="N515" s="197">
        <v>46.880753095052036</v>
      </c>
    </row>
    <row r="516" spans="1:14">
      <c r="A516" s="192">
        <v>515</v>
      </c>
      <c r="B516" s="193">
        <v>5</v>
      </c>
      <c r="C516" s="193" t="s">
        <v>913</v>
      </c>
      <c r="D516" s="194">
        <v>14</v>
      </c>
      <c r="E516" s="624">
        <v>1408</v>
      </c>
      <c r="F516" s="624" t="s">
        <v>918</v>
      </c>
      <c r="G516" s="194" t="s">
        <v>915</v>
      </c>
      <c r="H516" s="194" t="s">
        <v>923</v>
      </c>
      <c r="I516" s="624" t="s">
        <v>916</v>
      </c>
      <c r="J516" s="625">
        <v>114.96599999999999</v>
      </c>
      <c r="K516" s="625">
        <v>145.1596344911147</v>
      </c>
      <c r="L516" s="625">
        <v>249.57963449111469</v>
      </c>
      <c r="M516" s="195">
        <v>25.62</v>
      </c>
      <c r="N516" s="197">
        <v>44.48462571463827</v>
      </c>
    </row>
    <row r="517" spans="1:14">
      <c r="A517" s="192">
        <v>516</v>
      </c>
      <c r="B517" s="193">
        <v>5</v>
      </c>
      <c r="C517" s="193" t="s">
        <v>913</v>
      </c>
      <c r="D517" s="194">
        <v>14</v>
      </c>
      <c r="E517" s="624"/>
      <c r="F517" s="624"/>
      <c r="G517" s="194" t="s">
        <v>917</v>
      </c>
      <c r="H517" s="194" t="s">
        <v>923</v>
      </c>
      <c r="I517" s="624"/>
      <c r="J517" s="625"/>
      <c r="K517" s="625"/>
      <c r="L517" s="625"/>
      <c r="M517" s="195">
        <v>23.49</v>
      </c>
      <c r="N517" s="197">
        <v>40.786255192695265</v>
      </c>
    </row>
    <row r="518" spans="1:14">
      <c r="A518" s="192">
        <v>517</v>
      </c>
      <c r="B518" s="193">
        <v>5</v>
      </c>
      <c r="C518" s="193" t="s">
        <v>913</v>
      </c>
      <c r="D518" s="194">
        <v>14</v>
      </c>
      <c r="E518" s="624"/>
      <c r="F518" s="624"/>
      <c r="G518" s="194" t="s">
        <v>918</v>
      </c>
      <c r="H518" s="194" t="s">
        <v>923</v>
      </c>
      <c r="I518" s="624"/>
      <c r="J518" s="625"/>
      <c r="K518" s="625"/>
      <c r="L518" s="625"/>
      <c r="M518" s="195">
        <v>23.46</v>
      </c>
      <c r="N518" s="197">
        <v>40.734165467034103</v>
      </c>
    </row>
    <row r="519" spans="1:14">
      <c r="A519" s="192">
        <v>518</v>
      </c>
      <c r="B519" s="193">
        <v>5</v>
      </c>
      <c r="C519" s="193" t="s">
        <v>913</v>
      </c>
      <c r="D519" s="194">
        <v>14</v>
      </c>
      <c r="E519" s="624"/>
      <c r="F519" s="624"/>
      <c r="G519" s="194" t="s">
        <v>919</v>
      </c>
      <c r="H519" s="194" t="s">
        <v>923</v>
      </c>
      <c r="I519" s="624"/>
      <c r="J519" s="625"/>
      <c r="K519" s="625"/>
      <c r="L519" s="625"/>
      <c r="M519" s="195">
        <v>23.46</v>
      </c>
      <c r="N519" s="197">
        <v>40.734165467034103</v>
      </c>
    </row>
    <row r="520" spans="1:14">
      <c r="A520" s="192">
        <v>519</v>
      </c>
      <c r="B520" s="193">
        <v>5</v>
      </c>
      <c r="C520" s="193" t="s">
        <v>913</v>
      </c>
      <c r="D520" s="194">
        <v>14</v>
      </c>
      <c r="E520" s="624"/>
      <c r="F520" s="624"/>
      <c r="G520" s="194" t="s">
        <v>920</v>
      </c>
      <c r="H520" s="194" t="s">
        <v>923</v>
      </c>
      <c r="I520" s="624"/>
      <c r="J520" s="625"/>
      <c r="K520" s="625"/>
      <c r="L520" s="625"/>
      <c r="M520" s="195">
        <v>23.49</v>
      </c>
      <c r="N520" s="197">
        <v>40.786255192695265</v>
      </c>
    </row>
    <row r="521" spans="1:14" ht="18" thickBot="1">
      <c r="A521" s="192">
        <v>520</v>
      </c>
      <c r="B521" s="193">
        <v>5</v>
      </c>
      <c r="C521" s="193" t="s">
        <v>913</v>
      </c>
      <c r="D521" s="194">
        <v>14</v>
      </c>
      <c r="E521" s="624"/>
      <c r="F521" s="624"/>
      <c r="G521" s="194" t="s">
        <v>921</v>
      </c>
      <c r="H521" s="194" t="s">
        <v>923</v>
      </c>
      <c r="I521" s="624"/>
      <c r="J521" s="625"/>
      <c r="K521" s="625"/>
      <c r="L521" s="625"/>
      <c r="M521" s="199">
        <v>25.62</v>
      </c>
      <c r="N521" s="200">
        <v>44.48462571463827</v>
      </c>
    </row>
    <row r="522" spans="1:14">
      <c r="A522" s="192">
        <v>521</v>
      </c>
      <c r="B522" s="193">
        <v>5</v>
      </c>
      <c r="C522" s="193" t="s">
        <v>913</v>
      </c>
      <c r="D522" s="194">
        <v>15</v>
      </c>
      <c r="E522" s="624">
        <v>1501</v>
      </c>
      <c r="F522" s="624" t="s">
        <v>914</v>
      </c>
      <c r="G522" s="194" t="s">
        <v>915</v>
      </c>
      <c r="H522" s="194" t="s">
        <v>855</v>
      </c>
      <c r="I522" s="624" t="s">
        <v>916</v>
      </c>
      <c r="J522" s="625">
        <v>114.59</v>
      </c>
      <c r="K522" s="625">
        <v>144.715576787157</v>
      </c>
      <c r="L522" s="625">
        <v>247.36557678715701</v>
      </c>
      <c r="M522" s="195">
        <v>24.08</v>
      </c>
      <c r="N522" s="196">
        <v>41.810686464031591</v>
      </c>
    </row>
    <row r="523" spans="1:14">
      <c r="A523" s="192">
        <v>522</v>
      </c>
      <c r="B523" s="193">
        <v>5</v>
      </c>
      <c r="C523" s="193" t="s">
        <v>913</v>
      </c>
      <c r="D523" s="194">
        <v>15</v>
      </c>
      <c r="E523" s="624"/>
      <c r="F523" s="624"/>
      <c r="G523" s="194" t="s">
        <v>917</v>
      </c>
      <c r="H523" s="194" t="s">
        <v>855</v>
      </c>
      <c r="I523" s="624"/>
      <c r="J523" s="625"/>
      <c r="K523" s="625"/>
      <c r="L523" s="625"/>
      <c r="M523" s="195">
        <v>21.98</v>
      </c>
      <c r="N523" s="197">
        <v>38.164405667749769</v>
      </c>
    </row>
    <row r="524" spans="1:14">
      <c r="A524" s="192">
        <v>523</v>
      </c>
      <c r="B524" s="193">
        <v>5</v>
      </c>
      <c r="C524" s="193" t="s">
        <v>913</v>
      </c>
      <c r="D524" s="194">
        <v>15</v>
      </c>
      <c r="E524" s="624"/>
      <c r="F524" s="624"/>
      <c r="G524" s="194" t="s">
        <v>918</v>
      </c>
      <c r="H524" s="194" t="s">
        <v>855</v>
      </c>
      <c r="I524" s="624"/>
      <c r="J524" s="625"/>
      <c r="K524" s="625"/>
      <c r="L524" s="625"/>
      <c r="M524" s="195">
        <v>27</v>
      </c>
      <c r="N524" s="197">
        <v>46.880753095052036</v>
      </c>
    </row>
    <row r="525" spans="1:14">
      <c r="A525" s="192">
        <v>524</v>
      </c>
      <c r="B525" s="193">
        <v>5</v>
      </c>
      <c r="C525" s="193" t="s">
        <v>913</v>
      </c>
      <c r="D525" s="194">
        <v>15</v>
      </c>
      <c r="E525" s="624"/>
      <c r="F525" s="624"/>
      <c r="G525" s="194" t="s">
        <v>919</v>
      </c>
      <c r="H525" s="194" t="s">
        <v>855</v>
      </c>
      <c r="I525" s="624"/>
      <c r="J525" s="625"/>
      <c r="K525" s="625"/>
      <c r="L525" s="625"/>
      <c r="M525" s="195">
        <v>27</v>
      </c>
      <c r="N525" s="197">
        <v>46.880753095052036</v>
      </c>
    </row>
    <row r="526" spans="1:14">
      <c r="A526" s="192">
        <v>525</v>
      </c>
      <c r="B526" s="193">
        <v>5</v>
      </c>
      <c r="C526" s="193" t="s">
        <v>913</v>
      </c>
      <c r="D526" s="194">
        <v>15</v>
      </c>
      <c r="E526" s="624"/>
      <c r="F526" s="624"/>
      <c r="G526" s="194" t="s">
        <v>920</v>
      </c>
      <c r="H526" s="194" t="s">
        <v>855</v>
      </c>
      <c r="I526" s="624"/>
      <c r="J526" s="625"/>
      <c r="K526" s="625"/>
      <c r="L526" s="625"/>
      <c r="M526" s="195">
        <v>21.98</v>
      </c>
      <c r="N526" s="197">
        <v>38.164405667749769</v>
      </c>
    </row>
    <row r="527" spans="1:14">
      <c r="A527" s="192">
        <v>526</v>
      </c>
      <c r="B527" s="193">
        <v>5</v>
      </c>
      <c r="C527" s="193" t="s">
        <v>913</v>
      </c>
      <c r="D527" s="194">
        <v>15</v>
      </c>
      <c r="E527" s="624"/>
      <c r="F527" s="624"/>
      <c r="G527" s="194" t="s">
        <v>921</v>
      </c>
      <c r="H527" s="194" t="s">
        <v>855</v>
      </c>
      <c r="I527" s="624"/>
      <c r="J527" s="625"/>
      <c r="K527" s="625"/>
      <c r="L527" s="625"/>
      <c r="M527" s="195">
        <v>24.08</v>
      </c>
      <c r="N527" s="197">
        <v>41.810686464031591</v>
      </c>
    </row>
    <row r="528" spans="1:14">
      <c r="A528" s="192">
        <v>527</v>
      </c>
      <c r="B528" s="193">
        <v>5</v>
      </c>
      <c r="C528" s="193" t="s">
        <v>913</v>
      </c>
      <c r="D528" s="194">
        <v>15</v>
      </c>
      <c r="E528" s="624">
        <v>1502</v>
      </c>
      <c r="F528" s="624" t="s">
        <v>922</v>
      </c>
      <c r="G528" s="194" t="s">
        <v>915</v>
      </c>
      <c r="H528" s="194" t="s">
        <v>923</v>
      </c>
      <c r="I528" s="624" t="s">
        <v>916</v>
      </c>
      <c r="J528" s="625">
        <v>114.96</v>
      </c>
      <c r="K528" s="625">
        <v>145.182849353796</v>
      </c>
      <c r="L528" s="625">
        <v>249.60284935379599</v>
      </c>
      <c r="M528" s="195">
        <v>23.46</v>
      </c>
      <c r="N528" s="197">
        <v>40.734165467034103</v>
      </c>
    </row>
    <row r="529" spans="1:14">
      <c r="A529" s="192">
        <v>528</v>
      </c>
      <c r="B529" s="193">
        <v>5</v>
      </c>
      <c r="C529" s="193" t="s">
        <v>913</v>
      </c>
      <c r="D529" s="194">
        <v>15</v>
      </c>
      <c r="E529" s="624"/>
      <c r="F529" s="624"/>
      <c r="G529" s="194" t="s">
        <v>917</v>
      </c>
      <c r="H529" s="194" t="s">
        <v>923</v>
      </c>
      <c r="I529" s="624"/>
      <c r="J529" s="625"/>
      <c r="K529" s="625"/>
      <c r="L529" s="625"/>
      <c r="M529" s="195">
        <v>23.49</v>
      </c>
      <c r="N529" s="197">
        <v>40.786255192695265</v>
      </c>
    </row>
    <row r="530" spans="1:14">
      <c r="A530" s="192">
        <v>529</v>
      </c>
      <c r="B530" s="193">
        <v>5</v>
      </c>
      <c r="C530" s="193" t="s">
        <v>913</v>
      </c>
      <c r="D530" s="194">
        <v>15</v>
      </c>
      <c r="E530" s="624"/>
      <c r="F530" s="624"/>
      <c r="G530" s="194" t="s">
        <v>918</v>
      </c>
      <c r="H530" s="194" t="s">
        <v>923</v>
      </c>
      <c r="I530" s="624"/>
      <c r="J530" s="625"/>
      <c r="K530" s="625"/>
      <c r="L530" s="625"/>
      <c r="M530" s="195">
        <v>25.62</v>
      </c>
      <c r="N530" s="197">
        <v>44.48462571463827</v>
      </c>
    </row>
    <row r="531" spans="1:14">
      <c r="A531" s="192">
        <v>530</v>
      </c>
      <c r="B531" s="193">
        <v>5</v>
      </c>
      <c r="C531" s="193" t="s">
        <v>913</v>
      </c>
      <c r="D531" s="194">
        <v>15</v>
      </c>
      <c r="E531" s="624"/>
      <c r="F531" s="624"/>
      <c r="G531" s="194" t="s">
        <v>919</v>
      </c>
      <c r="H531" s="194" t="s">
        <v>923</v>
      </c>
      <c r="I531" s="624"/>
      <c r="J531" s="625"/>
      <c r="K531" s="625"/>
      <c r="L531" s="625"/>
      <c r="M531" s="195">
        <v>25.62</v>
      </c>
      <c r="N531" s="197">
        <v>44.48462571463827</v>
      </c>
    </row>
    <row r="532" spans="1:14">
      <c r="A532" s="192">
        <v>531</v>
      </c>
      <c r="B532" s="193">
        <v>5</v>
      </c>
      <c r="C532" s="193" t="s">
        <v>913</v>
      </c>
      <c r="D532" s="194">
        <v>15</v>
      </c>
      <c r="E532" s="624"/>
      <c r="F532" s="624"/>
      <c r="G532" s="194" t="s">
        <v>920</v>
      </c>
      <c r="H532" s="194" t="s">
        <v>923</v>
      </c>
      <c r="I532" s="624"/>
      <c r="J532" s="625"/>
      <c r="K532" s="625"/>
      <c r="L532" s="625"/>
      <c r="M532" s="195">
        <v>23.49</v>
      </c>
      <c r="N532" s="197">
        <v>40.786255192695265</v>
      </c>
    </row>
    <row r="533" spans="1:14">
      <c r="A533" s="192">
        <v>532</v>
      </c>
      <c r="B533" s="193">
        <v>5</v>
      </c>
      <c r="C533" s="193" t="s">
        <v>913</v>
      </c>
      <c r="D533" s="194">
        <v>15</v>
      </c>
      <c r="E533" s="624"/>
      <c r="F533" s="624"/>
      <c r="G533" s="194" t="s">
        <v>921</v>
      </c>
      <c r="H533" s="194" t="s">
        <v>923</v>
      </c>
      <c r="I533" s="624"/>
      <c r="J533" s="625"/>
      <c r="K533" s="625"/>
      <c r="L533" s="625"/>
      <c r="M533" s="195">
        <v>23.46</v>
      </c>
      <c r="N533" s="197">
        <v>40.734165467034103</v>
      </c>
    </row>
    <row r="534" spans="1:14">
      <c r="A534" s="192">
        <v>533</v>
      </c>
      <c r="B534" s="193">
        <v>5</v>
      </c>
      <c r="C534" s="193" t="s">
        <v>913</v>
      </c>
      <c r="D534" s="194">
        <v>15</v>
      </c>
      <c r="E534" s="624">
        <v>1503</v>
      </c>
      <c r="F534" s="624" t="s">
        <v>924</v>
      </c>
      <c r="G534" s="194" t="s">
        <v>915</v>
      </c>
      <c r="H534" s="194" t="s">
        <v>855</v>
      </c>
      <c r="I534" s="624" t="s">
        <v>925</v>
      </c>
      <c r="J534" s="625">
        <v>85.82</v>
      </c>
      <c r="K534" s="625">
        <v>108.36383881230115</v>
      </c>
      <c r="L534" s="625">
        <v>178.34383881230116</v>
      </c>
      <c r="M534" s="195">
        <v>21.9</v>
      </c>
      <c r="N534" s="198">
        <v>38.025499732653316</v>
      </c>
    </row>
    <row r="535" spans="1:14">
      <c r="A535" s="192">
        <v>534</v>
      </c>
      <c r="B535" s="193">
        <v>5</v>
      </c>
      <c r="C535" s="193" t="s">
        <v>913</v>
      </c>
      <c r="D535" s="194">
        <v>15</v>
      </c>
      <c r="E535" s="624"/>
      <c r="F535" s="624"/>
      <c r="G535" s="194" t="s">
        <v>917</v>
      </c>
      <c r="H535" s="194" t="s">
        <v>855</v>
      </c>
      <c r="I535" s="624"/>
      <c r="J535" s="625"/>
      <c r="K535" s="625"/>
      <c r="L535" s="625"/>
      <c r="M535" s="195">
        <v>26.56</v>
      </c>
      <c r="N535" s="198">
        <v>46.116770452021555</v>
      </c>
    </row>
    <row r="536" spans="1:14">
      <c r="A536" s="192">
        <v>535</v>
      </c>
      <c r="B536" s="193">
        <v>5</v>
      </c>
      <c r="C536" s="193" t="s">
        <v>913</v>
      </c>
      <c r="D536" s="194">
        <v>15</v>
      </c>
      <c r="E536" s="624"/>
      <c r="F536" s="624"/>
      <c r="G536" s="194" t="s">
        <v>918</v>
      </c>
      <c r="H536" s="194" t="s">
        <v>855</v>
      </c>
      <c r="I536" s="624"/>
      <c r="J536" s="625"/>
      <c r="K536" s="625"/>
      <c r="L536" s="625"/>
      <c r="M536" s="195">
        <v>26.56</v>
      </c>
      <c r="N536" s="197">
        <v>46.116770452021555</v>
      </c>
    </row>
    <row r="537" spans="1:14">
      <c r="A537" s="192">
        <v>536</v>
      </c>
      <c r="B537" s="193">
        <v>5</v>
      </c>
      <c r="C537" s="193" t="s">
        <v>913</v>
      </c>
      <c r="D537" s="194">
        <v>15</v>
      </c>
      <c r="E537" s="624"/>
      <c r="F537" s="624"/>
      <c r="G537" s="194" t="s">
        <v>919</v>
      </c>
      <c r="H537" s="194" t="s">
        <v>855</v>
      </c>
      <c r="I537" s="624"/>
      <c r="J537" s="625"/>
      <c r="K537" s="625"/>
      <c r="L537" s="625"/>
      <c r="M537" s="195">
        <v>21.9</v>
      </c>
      <c r="N537" s="197">
        <v>38.025499732653316</v>
      </c>
    </row>
    <row r="538" spans="1:14">
      <c r="A538" s="192">
        <v>537</v>
      </c>
      <c r="B538" s="193">
        <v>5</v>
      </c>
      <c r="C538" s="193" t="s">
        <v>913</v>
      </c>
      <c r="D538" s="194">
        <v>15</v>
      </c>
      <c r="E538" s="624">
        <v>1504</v>
      </c>
      <c r="F538" s="624" t="s">
        <v>926</v>
      </c>
      <c r="G538" s="194" t="s">
        <v>915</v>
      </c>
      <c r="H538" s="194" t="s">
        <v>923</v>
      </c>
      <c r="I538" s="624" t="s">
        <v>925</v>
      </c>
      <c r="J538" s="625">
        <v>80.790000000000006</v>
      </c>
      <c r="K538" s="625">
        <v>102.01252083017725</v>
      </c>
      <c r="L538" s="625">
        <v>169.10252083017724</v>
      </c>
      <c r="M538" s="195">
        <v>25.32</v>
      </c>
      <c r="N538" s="197">
        <v>43.96372845802658</v>
      </c>
    </row>
    <row r="539" spans="1:14">
      <c r="A539" s="192">
        <v>538</v>
      </c>
      <c r="B539" s="193">
        <v>5</v>
      </c>
      <c r="C539" s="193" t="s">
        <v>913</v>
      </c>
      <c r="D539" s="194">
        <v>15</v>
      </c>
      <c r="E539" s="624"/>
      <c r="F539" s="624"/>
      <c r="G539" s="194" t="s">
        <v>917</v>
      </c>
      <c r="H539" s="194" t="s">
        <v>923</v>
      </c>
      <c r="I539" s="624"/>
      <c r="J539" s="625"/>
      <c r="K539" s="625"/>
      <c r="L539" s="625"/>
      <c r="M539" s="195">
        <v>23.72</v>
      </c>
      <c r="N539" s="197">
        <v>41.185609756097563</v>
      </c>
    </row>
    <row r="540" spans="1:14">
      <c r="A540" s="192">
        <v>539</v>
      </c>
      <c r="B540" s="193">
        <v>5</v>
      </c>
      <c r="C540" s="193" t="s">
        <v>913</v>
      </c>
      <c r="D540" s="194">
        <v>15</v>
      </c>
      <c r="E540" s="624"/>
      <c r="F540" s="624"/>
      <c r="G540" s="194" t="s">
        <v>918</v>
      </c>
      <c r="H540" s="194" t="s">
        <v>923</v>
      </c>
      <c r="I540" s="624"/>
      <c r="J540" s="625"/>
      <c r="K540" s="625"/>
      <c r="L540" s="625"/>
      <c r="M540" s="195">
        <v>23.72</v>
      </c>
      <c r="N540" s="197">
        <v>41.185609756097563</v>
      </c>
    </row>
    <row r="541" spans="1:14">
      <c r="A541" s="192">
        <v>540</v>
      </c>
      <c r="B541" s="193">
        <v>5</v>
      </c>
      <c r="C541" s="193" t="s">
        <v>913</v>
      </c>
      <c r="D541" s="194">
        <v>15</v>
      </c>
      <c r="E541" s="624"/>
      <c r="F541" s="624"/>
      <c r="G541" s="194" t="s">
        <v>919</v>
      </c>
      <c r="H541" s="194" t="s">
        <v>923</v>
      </c>
      <c r="I541" s="624"/>
      <c r="J541" s="625"/>
      <c r="K541" s="625"/>
      <c r="L541" s="625"/>
      <c r="M541" s="195">
        <v>25.32</v>
      </c>
      <c r="N541" s="197">
        <v>43.96372845802658</v>
      </c>
    </row>
    <row r="542" spans="1:14">
      <c r="A542" s="192">
        <v>541</v>
      </c>
      <c r="B542" s="193">
        <v>5</v>
      </c>
      <c r="C542" s="193" t="s">
        <v>913</v>
      </c>
      <c r="D542" s="194">
        <v>15</v>
      </c>
      <c r="E542" s="624">
        <v>1505</v>
      </c>
      <c r="F542" s="624" t="s">
        <v>915</v>
      </c>
      <c r="G542" s="194" t="s">
        <v>915</v>
      </c>
      <c r="H542" s="194" t="s">
        <v>855</v>
      </c>
      <c r="I542" s="624" t="s">
        <v>925</v>
      </c>
      <c r="J542" s="625">
        <v>85.82</v>
      </c>
      <c r="K542" s="625">
        <v>108.36464711227785</v>
      </c>
      <c r="L542" s="625">
        <v>178.34464711227787</v>
      </c>
      <c r="M542" s="195">
        <v>26.56</v>
      </c>
      <c r="N542" s="197">
        <v>46.116770452021555</v>
      </c>
    </row>
    <row r="543" spans="1:14">
      <c r="A543" s="192">
        <v>542</v>
      </c>
      <c r="B543" s="193">
        <v>5</v>
      </c>
      <c r="C543" s="193" t="s">
        <v>913</v>
      </c>
      <c r="D543" s="194">
        <v>15</v>
      </c>
      <c r="E543" s="624"/>
      <c r="F543" s="624"/>
      <c r="G543" s="194" t="s">
        <v>917</v>
      </c>
      <c r="H543" s="194" t="s">
        <v>855</v>
      </c>
      <c r="I543" s="624"/>
      <c r="J543" s="625"/>
      <c r="K543" s="625"/>
      <c r="L543" s="625"/>
      <c r="M543" s="195">
        <v>21.9</v>
      </c>
      <c r="N543" s="197">
        <v>38.025499732653316</v>
      </c>
    </row>
    <row r="544" spans="1:14">
      <c r="A544" s="192">
        <v>543</v>
      </c>
      <c r="B544" s="193">
        <v>5</v>
      </c>
      <c r="C544" s="193" t="s">
        <v>913</v>
      </c>
      <c r="D544" s="194">
        <v>15</v>
      </c>
      <c r="E544" s="624"/>
      <c r="F544" s="624"/>
      <c r="G544" s="194" t="s">
        <v>918</v>
      </c>
      <c r="H544" s="194" t="s">
        <v>855</v>
      </c>
      <c r="I544" s="624"/>
      <c r="J544" s="625"/>
      <c r="K544" s="625"/>
      <c r="L544" s="625"/>
      <c r="M544" s="195">
        <v>21.9</v>
      </c>
      <c r="N544" s="197">
        <v>38.025499732653316</v>
      </c>
    </row>
    <row r="545" spans="1:14">
      <c r="A545" s="192">
        <v>544</v>
      </c>
      <c r="B545" s="193">
        <v>5</v>
      </c>
      <c r="C545" s="193" t="s">
        <v>913</v>
      </c>
      <c r="D545" s="194">
        <v>15</v>
      </c>
      <c r="E545" s="624"/>
      <c r="F545" s="624"/>
      <c r="G545" s="194" t="s">
        <v>919</v>
      </c>
      <c r="H545" s="194" t="s">
        <v>855</v>
      </c>
      <c r="I545" s="624"/>
      <c r="J545" s="625"/>
      <c r="K545" s="625"/>
      <c r="L545" s="625"/>
      <c r="M545" s="195">
        <v>26.56</v>
      </c>
      <c r="N545" s="197">
        <v>46.116770452021555</v>
      </c>
    </row>
    <row r="546" spans="1:14">
      <c r="A546" s="192">
        <v>545</v>
      </c>
      <c r="B546" s="193">
        <v>5</v>
      </c>
      <c r="C546" s="193" t="s">
        <v>913</v>
      </c>
      <c r="D546" s="194">
        <v>15</v>
      </c>
      <c r="E546" s="624">
        <v>1506</v>
      </c>
      <c r="F546" s="624" t="s">
        <v>919</v>
      </c>
      <c r="G546" s="194" t="s">
        <v>915</v>
      </c>
      <c r="H546" s="194" t="s">
        <v>923</v>
      </c>
      <c r="I546" s="624" t="s">
        <v>925</v>
      </c>
      <c r="J546" s="625">
        <v>80.790000000000006</v>
      </c>
      <c r="K546" s="625">
        <v>102.01328175484653</v>
      </c>
      <c r="L546" s="625">
        <v>169.10328175484653</v>
      </c>
      <c r="M546" s="195">
        <v>23.72</v>
      </c>
      <c r="N546" s="197">
        <v>41.185609756097563</v>
      </c>
    </row>
    <row r="547" spans="1:14">
      <c r="A547" s="192">
        <v>546</v>
      </c>
      <c r="B547" s="193">
        <v>5</v>
      </c>
      <c r="C547" s="193" t="s">
        <v>913</v>
      </c>
      <c r="D547" s="194">
        <v>15</v>
      </c>
      <c r="E547" s="624"/>
      <c r="F547" s="624"/>
      <c r="G547" s="194" t="s">
        <v>917</v>
      </c>
      <c r="H547" s="194" t="s">
        <v>923</v>
      </c>
      <c r="I547" s="624"/>
      <c r="J547" s="625"/>
      <c r="K547" s="625"/>
      <c r="L547" s="625"/>
      <c r="M547" s="195">
        <v>25.32</v>
      </c>
      <c r="N547" s="197">
        <v>43.96372845802658</v>
      </c>
    </row>
    <row r="548" spans="1:14">
      <c r="A548" s="192">
        <v>547</v>
      </c>
      <c r="B548" s="193">
        <v>5</v>
      </c>
      <c r="C548" s="193" t="s">
        <v>913</v>
      </c>
      <c r="D548" s="194">
        <v>15</v>
      </c>
      <c r="E548" s="624"/>
      <c r="F548" s="624"/>
      <c r="G548" s="194" t="s">
        <v>918</v>
      </c>
      <c r="H548" s="194" t="s">
        <v>923</v>
      </c>
      <c r="I548" s="624"/>
      <c r="J548" s="625"/>
      <c r="K548" s="625"/>
      <c r="L548" s="625"/>
      <c r="M548" s="195">
        <v>25.32</v>
      </c>
      <c r="N548" s="197">
        <v>43.96372845802658</v>
      </c>
    </row>
    <row r="549" spans="1:14">
      <c r="A549" s="192">
        <v>548</v>
      </c>
      <c r="B549" s="193">
        <v>5</v>
      </c>
      <c r="C549" s="193" t="s">
        <v>913</v>
      </c>
      <c r="D549" s="194">
        <v>15</v>
      </c>
      <c r="E549" s="624"/>
      <c r="F549" s="624"/>
      <c r="G549" s="194" t="s">
        <v>919</v>
      </c>
      <c r="H549" s="194" t="s">
        <v>923</v>
      </c>
      <c r="I549" s="624"/>
      <c r="J549" s="625"/>
      <c r="K549" s="625"/>
      <c r="L549" s="625"/>
      <c r="M549" s="195">
        <v>23.72</v>
      </c>
      <c r="N549" s="197">
        <v>41.185609756097563</v>
      </c>
    </row>
    <row r="550" spans="1:14">
      <c r="A550" s="192">
        <v>549</v>
      </c>
      <c r="B550" s="193">
        <v>5</v>
      </c>
      <c r="C550" s="193" t="s">
        <v>913</v>
      </c>
      <c r="D550" s="194">
        <v>15</v>
      </c>
      <c r="E550" s="624">
        <v>1507</v>
      </c>
      <c r="F550" s="624" t="s">
        <v>917</v>
      </c>
      <c r="G550" s="194" t="s">
        <v>915</v>
      </c>
      <c r="H550" s="194" t="s">
        <v>855</v>
      </c>
      <c r="I550" s="624" t="s">
        <v>916</v>
      </c>
      <c r="J550" s="625">
        <v>114.59</v>
      </c>
      <c r="K550" s="625">
        <v>144.69243664176091</v>
      </c>
      <c r="L550" s="625">
        <v>247.34243664176091</v>
      </c>
      <c r="M550" s="195">
        <v>27</v>
      </c>
      <c r="N550" s="197">
        <v>46.880753095052036</v>
      </c>
    </row>
    <row r="551" spans="1:14">
      <c r="A551" s="192">
        <v>550</v>
      </c>
      <c r="B551" s="193">
        <v>5</v>
      </c>
      <c r="C551" s="193" t="s">
        <v>913</v>
      </c>
      <c r="D551" s="194">
        <v>15</v>
      </c>
      <c r="E551" s="624"/>
      <c r="F551" s="624"/>
      <c r="G551" s="194" t="s">
        <v>917</v>
      </c>
      <c r="H551" s="194" t="s">
        <v>855</v>
      </c>
      <c r="I551" s="624"/>
      <c r="J551" s="625"/>
      <c r="K551" s="625"/>
      <c r="L551" s="625"/>
      <c r="M551" s="195">
        <v>21.98</v>
      </c>
      <c r="N551" s="197">
        <v>38.164405667749769</v>
      </c>
    </row>
    <row r="552" spans="1:14">
      <c r="A552" s="192">
        <v>551</v>
      </c>
      <c r="B552" s="193">
        <v>5</v>
      </c>
      <c r="C552" s="193" t="s">
        <v>913</v>
      </c>
      <c r="D552" s="194">
        <v>15</v>
      </c>
      <c r="E552" s="624"/>
      <c r="F552" s="624"/>
      <c r="G552" s="194" t="s">
        <v>918</v>
      </c>
      <c r="H552" s="194" t="s">
        <v>855</v>
      </c>
      <c r="I552" s="624"/>
      <c r="J552" s="625"/>
      <c r="K552" s="625"/>
      <c r="L552" s="625"/>
      <c r="M552" s="195">
        <v>24.08</v>
      </c>
      <c r="N552" s="197">
        <v>41.810686464031591</v>
      </c>
    </row>
    <row r="553" spans="1:14">
      <c r="A553" s="192">
        <v>552</v>
      </c>
      <c r="B553" s="193">
        <v>5</v>
      </c>
      <c r="C553" s="193" t="s">
        <v>913</v>
      </c>
      <c r="D553" s="194">
        <v>15</v>
      </c>
      <c r="E553" s="624"/>
      <c r="F553" s="624"/>
      <c r="G553" s="194" t="s">
        <v>919</v>
      </c>
      <c r="H553" s="194" t="s">
        <v>855</v>
      </c>
      <c r="I553" s="624"/>
      <c r="J553" s="625"/>
      <c r="K553" s="625"/>
      <c r="L553" s="625"/>
      <c r="M553" s="195">
        <v>24.08</v>
      </c>
      <c r="N553" s="197">
        <v>41.810686464031591</v>
      </c>
    </row>
    <row r="554" spans="1:14">
      <c r="A554" s="192">
        <v>553</v>
      </c>
      <c r="B554" s="193">
        <v>5</v>
      </c>
      <c r="C554" s="193" t="s">
        <v>913</v>
      </c>
      <c r="D554" s="194">
        <v>15</v>
      </c>
      <c r="E554" s="624"/>
      <c r="F554" s="624"/>
      <c r="G554" s="194" t="s">
        <v>920</v>
      </c>
      <c r="H554" s="194" t="s">
        <v>855</v>
      </c>
      <c r="I554" s="624"/>
      <c r="J554" s="625"/>
      <c r="K554" s="625"/>
      <c r="L554" s="625"/>
      <c r="M554" s="195">
        <v>21.98</v>
      </c>
      <c r="N554" s="197">
        <v>38.164405667749769</v>
      </c>
    </row>
    <row r="555" spans="1:14">
      <c r="A555" s="192">
        <v>554</v>
      </c>
      <c r="B555" s="193">
        <v>5</v>
      </c>
      <c r="C555" s="193" t="s">
        <v>913</v>
      </c>
      <c r="D555" s="194">
        <v>15</v>
      </c>
      <c r="E555" s="624"/>
      <c r="F555" s="624"/>
      <c r="G555" s="194" t="s">
        <v>921</v>
      </c>
      <c r="H555" s="194" t="s">
        <v>855</v>
      </c>
      <c r="I555" s="624"/>
      <c r="J555" s="625"/>
      <c r="K555" s="625"/>
      <c r="L555" s="625"/>
      <c r="M555" s="195">
        <v>27</v>
      </c>
      <c r="N555" s="197">
        <v>46.880753095052036</v>
      </c>
    </row>
    <row r="556" spans="1:14">
      <c r="A556" s="192">
        <v>555</v>
      </c>
      <c r="B556" s="193">
        <v>5</v>
      </c>
      <c r="C556" s="193" t="s">
        <v>913</v>
      </c>
      <c r="D556" s="194">
        <v>15</v>
      </c>
      <c r="E556" s="624">
        <v>1508</v>
      </c>
      <c r="F556" s="624" t="s">
        <v>918</v>
      </c>
      <c r="G556" s="194" t="s">
        <v>915</v>
      </c>
      <c r="H556" s="194" t="s">
        <v>923</v>
      </c>
      <c r="I556" s="624" t="s">
        <v>916</v>
      </c>
      <c r="J556" s="625">
        <v>114.96599999999999</v>
      </c>
      <c r="K556" s="625">
        <v>145.1596344911147</v>
      </c>
      <c r="L556" s="625">
        <v>249.57963449111469</v>
      </c>
      <c r="M556" s="195">
        <v>25.62</v>
      </c>
      <c r="N556" s="197">
        <v>44.48462571463827</v>
      </c>
    </row>
    <row r="557" spans="1:14">
      <c r="A557" s="192">
        <v>556</v>
      </c>
      <c r="B557" s="193">
        <v>5</v>
      </c>
      <c r="C557" s="193" t="s">
        <v>913</v>
      </c>
      <c r="D557" s="194">
        <v>15</v>
      </c>
      <c r="E557" s="624"/>
      <c r="F557" s="624"/>
      <c r="G557" s="194" t="s">
        <v>917</v>
      </c>
      <c r="H557" s="194" t="s">
        <v>923</v>
      </c>
      <c r="I557" s="624"/>
      <c r="J557" s="625"/>
      <c r="K557" s="625"/>
      <c r="L557" s="625"/>
      <c r="M557" s="195">
        <v>23.49</v>
      </c>
      <c r="N557" s="197">
        <v>40.786255192695265</v>
      </c>
    </row>
    <row r="558" spans="1:14">
      <c r="A558" s="192">
        <v>557</v>
      </c>
      <c r="B558" s="193">
        <v>5</v>
      </c>
      <c r="C558" s="193" t="s">
        <v>913</v>
      </c>
      <c r="D558" s="194">
        <v>15</v>
      </c>
      <c r="E558" s="624"/>
      <c r="F558" s="624"/>
      <c r="G558" s="194" t="s">
        <v>918</v>
      </c>
      <c r="H558" s="194" t="s">
        <v>923</v>
      </c>
      <c r="I558" s="624"/>
      <c r="J558" s="625"/>
      <c r="K558" s="625"/>
      <c r="L558" s="625"/>
      <c r="M558" s="195">
        <v>23.46</v>
      </c>
      <c r="N558" s="197">
        <v>40.734165467034103</v>
      </c>
    </row>
    <row r="559" spans="1:14">
      <c r="A559" s="192">
        <v>558</v>
      </c>
      <c r="B559" s="193">
        <v>5</v>
      </c>
      <c r="C559" s="193" t="s">
        <v>913</v>
      </c>
      <c r="D559" s="194">
        <v>15</v>
      </c>
      <c r="E559" s="624"/>
      <c r="F559" s="624"/>
      <c r="G559" s="194" t="s">
        <v>919</v>
      </c>
      <c r="H559" s="194" t="s">
        <v>923</v>
      </c>
      <c r="I559" s="624"/>
      <c r="J559" s="625"/>
      <c r="K559" s="625"/>
      <c r="L559" s="625"/>
      <c r="M559" s="195">
        <v>23.46</v>
      </c>
      <c r="N559" s="197">
        <v>40.734165467034103</v>
      </c>
    </row>
    <row r="560" spans="1:14">
      <c r="A560" s="192">
        <v>559</v>
      </c>
      <c r="B560" s="193">
        <v>5</v>
      </c>
      <c r="C560" s="193" t="s">
        <v>913</v>
      </c>
      <c r="D560" s="194">
        <v>15</v>
      </c>
      <c r="E560" s="624"/>
      <c r="F560" s="624"/>
      <c r="G560" s="194" t="s">
        <v>920</v>
      </c>
      <c r="H560" s="194" t="s">
        <v>923</v>
      </c>
      <c r="I560" s="624"/>
      <c r="J560" s="625"/>
      <c r="K560" s="625"/>
      <c r="L560" s="625"/>
      <c r="M560" s="195">
        <v>23.49</v>
      </c>
      <c r="N560" s="197">
        <v>40.786255192695265</v>
      </c>
    </row>
    <row r="561" spans="1:14" ht="18" thickBot="1">
      <c r="A561" s="192">
        <v>560</v>
      </c>
      <c r="B561" s="193">
        <v>5</v>
      </c>
      <c r="C561" s="193" t="s">
        <v>913</v>
      </c>
      <c r="D561" s="194">
        <v>15</v>
      </c>
      <c r="E561" s="624"/>
      <c r="F561" s="624"/>
      <c r="G561" s="194" t="s">
        <v>921</v>
      </c>
      <c r="H561" s="194" t="s">
        <v>923</v>
      </c>
      <c r="I561" s="624"/>
      <c r="J561" s="625"/>
      <c r="K561" s="625"/>
      <c r="L561" s="625"/>
      <c r="M561" s="199">
        <v>25.62</v>
      </c>
      <c r="N561" s="200">
        <v>44.48462571463827</v>
      </c>
    </row>
    <row r="562" spans="1:14">
      <c r="A562" s="192">
        <v>561</v>
      </c>
      <c r="B562" s="193">
        <v>5</v>
      </c>
      <c r="C562" s="193" t="s">
        <v>913</v>
      </c>
      <c r="D562" s="194">
        <v>16</v>
      </c>
      <c r="E562" s="624">
        <v>1601</v>
      </c>
      <c r="F562" s="624" t="s">
        <v>914</v>
      </c>
      <c r="G562" s="194" t="s">
        <v>915</v>
      </c>
      <c r="H562" s="194" t="s">
        <v>855</v>
      </c>
      <c r="I562" s="624" t="s">
        <v>916</v>
      </c>
      <c r="J562" s="625">
        <v>114.59</v>
      </c>
      <c r="K562" s="625">
        <v>144.715576787157</v>
      </c>
      <c r="L562" s="625">
        <v>247.36557678715701</v>
      </c>
      <c r="M562" s="195">
        <v>24.08</v>
      </c>
      <c r="N562" s="196">
        <v>41.810686464031591</v>
      </c>
    </row>
    <row r="563" spans="1:14">
      <c r="A563" s="192">
        <v>562</v>
      </c>
      <c r="B563" s="193">
        <v>5</v>
      </c>
      <c r="C563" s="193" t="s">
        <v>913</v>
      </c>
      <c r="D563" s="194">
        <v>16</v>
      </c>
      <c r="E563" s="624"/>
      <c r="F563" s="624"/>
      <c r="G563" s="194" t="s">
        <v>917</v>
      </c>
      <c r="H563" s="194" t="s">
        <v>855</v>
      </c>
      <c r="I563" s="624"/>
      <c r="J563" s="625"/>
      <c r="K563" s="625"/>
      <c r="L563" s="625"/>
      <c r="M563" s="195">
        <v>21.98</v>
      </c>
      <c r="N563" s="197">
        <v>38.164405667749769</v>
      </c>
    </row>
    <row r="564" spans="1:14">
      <c r="A564" s="192">
        <v>563</v>
      </c>
      <c r="B564" s="193">
        <v>5</v>
      </c>
      <c r="C564" s="193" t="s">
        <v>913</v>
      </c>
      <c r="D564" s="194">
        <v>16</v>
      </c>
      <c r="E564" s="624"/>
      <c r="F564" s="624"/>
      <c r="G564" s="194" t="s">
        <v>918</v>
      </c>
      <c r="H564" s="194" t="s">
        <v>855</v>
      </c>
      <c r="I564" s="624"/>
      <c r="J564" s="625"/>
      <c r="K564" s="625"/>
      <c r="L564" s="625"/>
      <c r="M564" s="195">
        <v>27</v>
      </c>
      <c r="N564" s="197">
        <v>46.880753095052036</v>
      </c>
    </row>
    <row r="565" spans="1:14">
      <c r="A565" s="192">
        <v>564</v>
      </c>
      <c r="B565" s="193">
        <v>5</v>
      </c>
      <c r="C565" s="193" t="s">
        <v>913</v>
      </c>
      <c r="D565" s="194">
        <v>16</v>
      </c>
      <c r="E565" s="624"/>
      <c r="F565" s="624"/>
      <c r="G565" s="194" t="s">
        <v>919</v>
      </c>
      <c r="H565" s="194" t="s">
        <v>855</v>
      </c>
      <c r="I565" s="624"/>
      <c r="J565" s="625"/>
      <c r="K565" s="625"/>
      <c r="L565" s="625"/>
      <c r="M565" s="195">
        <v>27</v>
      </c>
      <c r="N565" s="197">
        <v>46.880753095052036</v>
      </c>
    </row>
    <row r="566" spans="1:14">
      <c r="A566" s="192">
        <v>565</v>
      </c>
      <c r="B566" s="193">
        <v>5</v>
      </c>
      <c r="C566" s="193" t="s">
        <v>913</v>
      </c>
      <c r="D566" s="194">
        <v>16</v>
      </c>
      <c r="E566" s="624"/>
      <c r="F566" s="624"/>
      <c r="G566" s="194" t="s">
        <v>920</v>
      </c>
      <c r="H566" s="194" t="s">
        <v>855</v>
      </c>
      <c r="I566" s="624"/>
      <c r="J566" s="625"/>
      <c r="K566" s="625"/>
      <c r="L566" s="625"/>
      <c r="M566" s="195">
        <v>21.98</v>
      </c>
      <c r="N566" s="197">
        <v>38.164405667749769</v>
      </c>
    </row>
    <row r="567" spans="1:14">
      <c r="A567" s="192">
        <v>566</v>
      </c>
      <c r="B567" s="193">
        <v>5</v>
      </c>
      <c r="C567" s="193" t="s">
        <v>913</v>
      </c>
      <c r="D567" s="194">
        <v>16</v>
      </c>
      <c r="E567" s="624"/>
      <c r="F567" s="624"/>
      <c r="G567" s="194" t="s">
        <v>921</v>
      </c>
      <c r="H567" s="194" t="s">
        <v>855</v>
      </c>
      <c r="I567" s="624"/>
      <c r="J567" s="625"/>
      <c r="K567" s="625"/>
      <c r="L567" s="625"/>
      <c r="M567" s="195">
        <v>24.08</v>
      </c>
      <c r="N567" s="197">
        <v>41.810686464031591</v>
      </c>
    </row>
    <row r="568" spans="1:14">
      <c r="A568" s="192">
        <v>567</v>
      </c>
      <c r="B568" s="193">
        <v>5</v>
      </c>
      <c r="C568" s="193" t="s">
        <v>913</v>
      </c>
      <c r="D568" s="194">
        <v>16</v>
      </c>
      <c r="E568" s="624">
        <v>1602</v>
      </c>
      <c r="F568" s="624" t="s">
        <v>922</v>
      </c>
      <c r="G568" s="194" t="s">
        <v>915</v>
      </c>
      <c r="H568" s="194" t="s">
        <v>923</v>
      </c>
      <c r="I568" s="624" t="s">
        <v>916</v>
      </c>
      <c r="J568" s="625">
        <v>114.96</v>
      </c>
      <c r="K568" s="625">
        <v>145.182849353796</v>
      </c>
      <c r="L568" s="625">
        <v>249.60284935379599</v>
      </c>
      <c r="M568" s="195">
        <v>23.46</v>
      </c>
      <c r="N568" s="197">
        <v>40.734165467034103</v>
      </c>
    </row>
    <row r="569" spans="1:14">
      <c r="A569" s="192">
        <v>568</v>
      </c>
      <c r="B569" s="193">
        <v>5</v>
      </c>
      <c r="C569" s="193" t="s">
        <v>913</v>
      </c>
      <c r="D569" s="194">
        <v>16</v>
      </c>
      <c r="E569" s="624"/>
      <c r="F569" s="624"/>
      <c r="G569" s="194" t="s">
        <v>917</v>
      </c>
      <c r="H569" s="194" t="s">
        <v>923</v>
      </c>
      <c r="I569" s="624"/>
      <c r="J569" s="625"/>
      <c r="K569" s="625"/>
      <c r="L569" s="625"/>
      <c r="M569" s="195">
        <v>23.49</v>
      </c>
      <c r="N569" s="197">
        <v>40.786255192695265</v>
      </c>
    </row>
    <row r="570" spans="1:14">
      <c r="A570" s="192">
        <v>569</v>
      </c>
      <c r="B570" s="193">
        <v>5</v>
      </c>
      <c r="C570" s="193" t="s">
        <v>913</v>
      </c>
      <c r="D570" s="194">
        <v>16</v>
      </c>
      <c r="E570" s="624"/>
      <c r="F570" s="624"/>
      <c r="G570" s="194" t="s">
        <v>918</v>
      </c>
      <c r="H570" s="194" t="s">
        <v>923</v>
      </c>
      <c r="I570" s="624"/>
      <c r="J570" s="625"/>
      <c r="K570" s="625"/>
      <c r="L570" s="625"/>
      <c r="M570" s="195">
        <v>25.62</v>
      </c>
      <c r="N570" s="197">
        <v>44.48462571463827</v>
      </c>
    </row>
    <row r="571" spans="1:14">
      <c r="A571" s="192">
        <v>570</v>
      </c>
      <c r="B571" s="193">
        <v>5</v>
      </c>
      <c r="C571" s="193" t="s">
        <v>913</v>
      </c>
      <c r="D571" s="194">
        <v>16</v>
      </c>
      <c r="E571" s="624"/>
      <c r="F571" s="624"/>
      <c r="G571" s="194" t="s">
        <v>919</v>
      </c>
      <c r="H571" s="194" t="s">
        <v>923</v>
      </c>
      <c r="I571" s="624"/>
      <c r="J571" s="625"/>
      <c r="K571" s="625"/>
      <c r="L571" s="625"/>
      <c r="M571" s="195">
        <v>25.62</v>
      </c>
      <c r="N571" s="197">
        <v>44.48462571463827</v>
      </c>
    </row>
    <row r="572" spans="1:14">
      <c r="A572" s="192">
        <v>571</v>
      </c>
      <c r="B572" s="193">
        <v>5</v>
      </c>
      <c r="C572" s="193" t="s">
        <v>913</v>
      </c>
      <c r="D572" s="194">
        <v>16</v>
      </c>
      <c r="E572" s="624"/>
      <c r="F572" s="624"/>
      <c r="G572" s="194" t="s">
        <v>920</v>
      </c>
      <c r="H572" s="194" t="s">
        <v>923</v>
      </c>
      <c r="I572" s="624"/>
      <c r="J572" s="625"/>
      <c r="K572" s="625"/>
      <c r="L572" s="625"/>
      <c r="M572" s="195">
        <v>23.49</v>
      </c>
      <c r="N572" s="197">
        <v>40.786255192695265</v>
      </c>
    </row>
    <row r="573" spans="1:14">
      <c r="A573" s="192">
        <v>572</v>
      </c>
      <c r="B573" s="193">
        <v>5</v>
      </c>
      <c r="C573" s="193" t="s">
        <v>913</v>
      </c>
      <c r="D573" s="194">
        <v>16</v>
      </c>
      <c r="E573" s="624"/>
      <c r="F573" s="624"/>
      <c r="G573" s="194" t="s">
        <v>921</v>
      </c>
      <c r="H573" s="194" t="s">
        <v>923</v>
      </c>
      <c r="I573" s="624"/>
      <c r="J573" s="625"/>
      <c r="K573" s="625"/>
      <c r="L573" s="625"/>
      <c r="M573" s="195">
        <v>23.46</v>
      </c>
      <c r="N573" s="197">
        <v>40.734165467034103</v>
      </c>
    </row>
    <row r="574" spans="1:14">
      <c r="A574" s="192">
        <v>573</v>
      </c>
      <c r="B574" s="193">
        <v>5</v>
      </c>
      <c r="C574" s="193" t="s">
        <v>913</v>
      </c>
      <c r="D574" s="194">
        <v>16</v>
      </c>
      <c r="E574" s="624">
        <v>1603</v>
      </c>
      <c r="F574" s="624" t="s">
        <v>924</v>
      </c>
      <c r="G574" s="194" t="s">
        <v>915</v>
      </c>
      <c r="H574" s="194" t="s">
        <v>855</v>
      </c>
      <c r="I574" s="624" t="s">
        <v>925</v>
      </c>
      <c r="J574" s="625">
        <v>85.82</v>
      </c>
      <c r="K574" s="625">
        <v>108.36383881230115</v>
      </c>
      <c r="L574" s="625">
        <v>178.34383881230116</v>
      </c>
      <c r="M574" s="195">
        <v>21.9</v>
      </c>
      <c r="N574" s="198">
        <v>38.025499732653316</v>
      </c>
    </row>
    <row r="575" spans="1:14">
      <c r="A575" s="192">
        <v>574</v>
      </c>
      <c r="B575" s="193">
        <v>5</v>
      </c>
      <c r="C575" s="193" t="s">
        <v>913</v>
      </c>
      <c r="D575" s="194">
        <v>16</v>
      </c>
      <c r="E575" s="624"/>
      <c r="F575" s="624"/>
      <c r="G575" s="194" t="s">
        <v>917</v>
      </c>
      <c r="H575" s="194" t="s">
        <v>855</v>
      </c>
      <c r="I575" s="624"/>
      <c r="J575" s="625"/>
      <c r="K575" s="625"/>
      <c r="L575" s="625"/>
      <c r="M575" s="195">
        <v>26.56</v>
      </c>
      <c r="N575" s="198">
        <v>46.116770452021555</v>
      </c>
    </row>
    <row r="576" spans="1:14">
      <c r="A576" s="192">
        <v>575</v>
      </c>
      <c r="B576" s="193">
        <v>5</v>
      </c>
      <c r="C576" s="193" t="s">
        <v>913</v>
      </c>
      <c r="D576" s="194">
        <v>16</v>
      </c>
      <c r="E576" s="624"/>
      <c r="F576" s="624"/>
      <c r="G576" s="194" t="s">
        <v>918</v>
      </c>
      <c r="H576" s="194" t="s">
        <v>855</v>
      </c>
      <c r="I576" s="624"/>
      <c r="J576" s="625"/>
      <c r="K576" s="625"/>
      <c r="L576" s="625"/>
      <c r="M576" s="195">
        <v>26.56</v>
      </c>
      <c r="N576" s="197">
        <v>46.116770452021555</v>
      </c>
    </row>
    <row r="577" spans="1:14">
      <c r="A577" s="192">
        <v>576</v>
      </c>
      <c r="B577" s="193">
        <v>5</v>
      </c>
      <c r="C577" s="193" t="s">
        <v>913</v>
      </c>
      <c r="D577" s="194">
        <v>16</v>
      </c>
      <c r="E577" s="624"/>
      <c r="F577" s="624"/>
      <c r="G577" s="194" t="s">
        <v>919</v>
      </c>
      <c r="H577" s="194" t="s">
        <v>855</v>
      </c>
      <c r="I577" s="624"/>
      <c r="J577" s="625"/>
      <c r="K577" s="625"/>
      <c r="L577" s="625"/>
      <c r="M577" s="195">
        <v>21.9</v>
      </c>
      <c r="N577" s="197">
        <v>38.025499732653316</v>
      </c>
    </row>
    <row r="578" spans="1:14">
      <c r="A578" s="192">
        <v>577</v>
      </c>
      <c r="B578" s="193">
        <v>5</v>
      </c>
      <c r="C578" s="193" t="s">
        <v>913</v>
      </c>
      <c r="D578" s="194">
        <v>16</v>
      </c>
      <c r="E578" s="624">
        <v>1604</v>
      </c>
      <c r="F578" s="624" t="s">
        <v>926</v>
      </c>
      <c r="G578" s="194" t="s">
        <v>915</v>
      </c>
      <c r="H578" s="194" t="s">
        <v>923</v>
      </c>
      <c r="I578" s="624" t="s">
        <v>925</v>
      </c>
      <c r="J578" s="625">
        <v>80.790000000000006</v>
      </c>
      <c r="K578" s="625">
        <v>102.01252083017725</v>
      </c>
      <c r="L578" s="625">
        <v>169.10252083017724</v>
      </c>
      <c r="M578" s="195">
        <v>25.32</v>
      </c>
      <c r="N578" s="197">
        <v>43.96372845802658</v>
      </c>
    </row>
    <row r="579" spans="1:14">
      <c r="A579" s="192">
        <v>578</v>
      </c>
      <c r="B579" s="193">
        <v>5</v>
      </c>
      <c r="C579" s="193" t="s">
        <v>913</v>
      </c>
      <c r="D579" s="194">
        <v>16</v>
      </c>
      <c r="E579" s="624"/>
      <c r="F579" s="624"/>
      <c r="G579" s="194" t="s">
        <v>917</v>
      </c>
      <c r="H579" s="194" t="s">
        <v>923</v>
      </c>
      <c r="I579" s="624"/>
      <c r="J579" s="625"/>
      <c r="K579" s="625"/>
      <c r="L579" s="625"/>
      <c r="M579" s="195">
        <v>23.72</v>
      </c>
      <c r="N579" s="197">
        <v>41.185609756097563</v>
      </c>
    </row>
    <row r="580" spans="1:14">
      <c r="A580" s="192">
        <v>579</v>
      </c>
      <c r="B580" s="193">
        <v>5</v>
      </c>
      <c r="C580" s="193" t="s">
        <v>913</v>
      </c>
      <c r="D580" s="194">
        <v>16</v>
      </c>
      <c r="E580" s="624"/>
      <c r="F580" s="624"/>
      <c r="G580" s="194" t="s">
        <v>918</v>
      </c>
      <c r="H580" s="194" t="s">
        <v>923</v>
      </c>
      <c r="I580" s="624"/>
      <c r="J580" s="625"/>
      <c r="K580" s="625"/>
      <c r="L580" s="625"/>
      <c r="M580" s="195">
        <v>23.72</v>
      </c>
      <c r="N580" s="197">
        <v>41.185609756097563</v>
      </c>
    </row>
    <row r="581" spans="1:14">
      <c r="A581" s="192">
        <v>580</v>
      </c>
      <c r="B581" s="193">
        <v>5</v>
      </c>
      <c r="C581" s="193" t="s">
        <v>913</v>
      </c>
      <c r="D581" s="194">
        <v>16</v>
      </c>
      <c r="E581" s="624"/>
      <c r="F581" s="624"/>
      <c r="G581" s="194" t="s">
        <v>919</v>
      </c>
      <c r="H581" s="194" t="s">
        <v>923</v>
      </c>
      <c r="I581" s="624"/>
      <c r="J581" s="625"/>
      <c r="K581" s="625"/>
      <c r="L581" s="625"/>
      <c r="M581" s="195">
        <v>25.32</v>
      </c>
      <c r="N581" s="197">
        <v>43.96372845802658</v>
      </c>
    </row>
    <row r="582" spans="1:14">
      <c r="A582" s="192">
        <v>581</v>
      </c>
      <c r="B582" s="193">
        <v>5</v>
      </c>
      <c r="C582" s="193" t="s">
        <v>913</v>
      </c>
      <c r="D582" s="194">
        <v>16</v>
      </c>
      <c r="E582" s="624">
        <v>1605</v>
      </c>
      <c r="F582" s="624" t="s">
        <v>915</v>
      </c>
      <c r="G582" s="194" t="s">
        <v>915</v>
      </c>
      <c r="H582" s="194" t="s">
        <v>855</v>
      </c>
      <c r="I582" s="624" t="s">
        <v>925</v>
      </c>
      <c r="J582" s="625">
        <v>85.82</v>
      </c>
      <c r="K582" s="625">
        <v>108.36464711227785</v>
      </c>
      <c r="L582" s="625">
        <v>178.34464711227787</v>
      </c>
      <c r="M582" s="195">
        <v>26.56</v>
      </c>
      <c r="N582" s="197">
        <v>46.116770452021555</v>
      </c>
    </row>
    <row r="583" spans="1:14">
      <c r="A583" s="192">
        <v>582</v>
      </c>
      <c r="B583" s="193">
        <v>5</v>
      </c>
      <c r="C583" s="193" t="s">
        <v>913</v>
      </c>
      <c r="D583" s="194">
        <v>16</v>
      </c>
      <c r="E583" s="624"/>
      <c r="F583" s="624"/>
      <c r="G583" s="194" t="s">
        <v>917</v>
      </c>
      <c r="H583" s="194" t="s">
        <v>855</v>
      </c>
      <c r="I583" s="624"/>
      <c r="J583" s="625"/>
      <c r="K583" s="625"/>
      <c r="L583" s="625"/>
      <c r="M583" s="195">
        <v>21.9</v>
      </c>
      <c r="N583" s="197">
        <v>38.025499732653316</v>
      </c>
    </row>
    <row r="584" spans="1:14">
      <c r="A584" s="192">
        <v>583</v>
      </c>
      <c r="B584" s="193">
        <v>5</v>
      </c>
      <c r="C584" s="193" t="s">
        <v>913</v>
      </c>
      <c r="D584" s="194">
        <v>16</v>
      </c>
      <c r="E584" s="624"/>
      <c r="F584" s="624"/>
      <c r="G584" s="194" t="s">
        <v>918</v>
      </c>
      <c r="H584" s="194" t="s">
        <v>855</v>
      </c>
      <c r="I584" s="624"/>
      <c r="J584" s="625"/>
      <c r="K584" s="625"/>
      <c r="L584" s="625"/>
      <c r="M584" s="195">
        <v>21.9</v>
      </c>
      <c r="N584" s="197">
        <v>38.025499732653316</v>
      </c>
    </row>
    <row r="585" spans="1:14">
      <c r="A585" s="192">
        <v>584</v>
      </c>
      <c r="B585" s="193">
        <v>5</v>
      </c>
      <c r="C585" s="193" t="s">
        <v>913</v>
      </c>
      <c r="D585" s="194">
        <v>16</v>
      </c>
      <c r="E585" s="624"/>
      <c r="F585" s="624"/>
      <c r="G585" s="194" t="s">
        <v>919</v>
      </c>
      <c r="H585" s="194" t="s">
        <v>855</v>
      </c>
      <c r="I585" s="624"/>
      <c r="J585" s="625"/>
      <c r="K585" s="625"/>
      <c r="L585" s="625"/>
      <c r="M585" s="195">
        <v>26.56</v>
      </c>
      <c r="N585" s="197">
        <v>46.116770452021555</v>
      </c>
    </row>
    <row r="586" spans="1:14">
      <c r="A586" s="192">
        <v>585</v>
      </c>
      <c r="B586" s="193">
        <v>5</v>
      </c>
      <c r="C586" s="193" t="s">
        <v>913</v>
      </c>
      <c r="D586" s="194">
        <v>16</v>
      </c>
      <c r="E586" s="624">
        <v>1606</v>
      </c>
      <c r="F586" s="624" t="s">
        <v>919</v>
      </c>
      <c r="G586" s="194" t="s">
        <v>915</v>
      </c>
      <c r="H586" s="194" t="s">
        <v>923</v>
      </c>
      <c r="I586" s="624" t="s">
        <v>925</v>
      </c>
      <c r="J586" s="625">
        <v>80.790000000000006</v>
      </c>
      <c r="K586" s="625">
        <v>102.01328175484653</v>
      </c>
      <c r="L586" s="625">
        <v>169.10328175484653</v>
      </c>
      <c r="M586" s="195">
        <v>23.72</v>
      </c>
      <c r="N586" s="197">
        <v>41.185609756097563</v>
      </c>
    </row>
    <row r="587" spans="1:14">
      <c r="A587" s="192">
        <v>586</v>
      </c>
      <c r="B587" s="193">
        <v>5</v>
      </c>
      <c r="C587" s="193" t="s">
        <v>913</v>
      </c>
      <c r="D587" s="194">
        <v>16</v>
      </c>
      <c r="E587" s="624"/>
      <c r="F587" s="624"/>
      <c r="G587" s="194" t="s">
        <v>917</v>
      </c>
      <c r="H587" s="194" t="s">
        <v>923</v>
      </c>
      <c r="I587" s="624"/>
      <c r="J587" s="625"/>
      <c r="K587" s="625"/>
      <c r="L587" s="625"/>
      <c r="M587" s="195">
        <v>25.32</v>
      </c>
      <c r="N587" s="197">
        <v>43.96372845802658</v>
      </c>
    </row>
    <row r="588" spans="1:14">
      <c r="A588" s="192">
        <v>587</v>
      </c>
      <c r="B588" s="193">
        <v>5</v>
      </c>
      <c r="C588" s="193" t="s">
        <v>913</v>
      </c>
      <c r="D588" s="194">
        <v>16</v>
      </c>
      <c r="E588" s="624"/>
      <c r="F588" s="624"/>
      <c r="G588" s="194" t="s">
        <v>918</v>
      </c>
      <c r="H588" s="194" t="s">
        <v>923</v>
      </c>
      <c r="I588" s="624"/>
      <c r="J588" s="625"/>
      <c r="K588" s="625"/>
      <c r="L588" s="625"/>
      <c r="M588" s="195">
        <v>25.32</v>
      </c>
      <c r="N588" s="197">
        <v>43.96372845802658</v>
      </c>
    </row>
    <row r="589" spans="1:14">
      <c r="A589" s="192">
        <v>588</v>
      </c>
      <c r="B589" s="193">
        <v>5</v>
      </c>
      <c r="C589" s="193" t="s">
        <v>913</v>
      </c>
      <c r="D589" s="194">
        <v>16</v>
      </c>
      <c r="E589" s="624"/>
      <c r="F589" s="624"/>
      <c r="G589" s="194" t="s">
        <v>919</v>
      </c>
      <c r="H589" s="194" t="s">
        <v>923</v>
      </c>
      <c r="I589" s="624"/>
      <c r="J589" s="625"/>
      <c r="K589" s="625"/>
      <c r="L589" s="625"/>
      <c r="M589" s="195">
        <v>23.72</v>
      </c>
      <c r="N589" s="197">
        <v>41.185609756097563</v>
      </c>
    </row>
    <row r="590" spans="1:14">
      <c r="A590" s="192">
        <v>589</v>
      </c>
      <c r="B590" s="193">
        <v>5</v>
      </c>
      <c r="C590" s="193" t="s">
        <v>913</v>
      </c>
      <c r="D590" s="194">
        <v>16</v>
      </c>
      <c r="E590" s="624">
        <v>1607</v>
      </c>
      <c r="F590" s="624" t="s">
        <v>917</v>
      </c>
      <c r="G590" s="194" t="s">
        <v>915</v>
      </c>
      <c r="H590" s="194" t="s">
        <v>855</v>
      </c>
      <c r="I590" s="624" t="s">
        <v>916</v>
      </c>
      <c r="J590" s="625">
        <v>114.59</v>
      </c>
      <c r="K590" s="625">
        <v>144.69243664176091</v>
      </c>
      <c r="L590" s="625">
        <v>247.34243664176091</v>
      </c>
      <c r="M590" s="195">
        <v>27</v>
      </c>
      <c r="N590" s="197">
        <v>46.880753095052036</v>
      </c>
    </row>
    <row r="591" spans="1:14">
      <c r="A591" s="192">
        <v>590</v>
      </c>
      <c r="B591" s="193">
        <v>5</v>
      </c>
      <c r="C591" s="193" t="s">
        <v>913</v>
      </c>
      <c r="D591" s="194">
        <v>16</v>
      </c>
      <c r="E591" s="624"/>
      <c r="F591" s="624"/>
      <c r="G591" s="194" t="s">
        <v>917</v>
      </c>
      <c r="H591" s="194" t="s">
        <v>855</v>
      </c>
      <c r="I591" s="624"/>
      <c r="J591" s="625"/>
      <c r="K591" s="625"/>
      <c r="L591" s="625"/>
      <c r="M591" s="195">
        <v>21.98</v>
      </c>
      <c r="N591" s="197">
        <v>38.164405667749769</v>
      </c>
    </row>
    <row r="592" spans="1:14">
      <c r="A592" s="192">
        <v>591</v>
      </c>
      <c r="B592" s="193">
        <v>5</v>
      </c>
      <c r="C592" s="193" t="s">
        <v>913</v>
      </c>
      <c r="D592" s="194">
        <v>16</v>
      </c>
      <c r="E592" s="624"/>
      <c r="F592" s="624"/>
      <c r="G592" s="194" t="s">
        <v>918</v>
      </c>
      <c r="H592" s="194" t="s">
        <v>855</v>
      </c>
      <c r="I592" s="624"/>
      <c r="J592" s="625"/>
      <c r="K592" s="625"/>
      <c r="L592" s="625"/>
      <c r="M592" s="195">
        <v>24.08</v>
      </c>
      <c r="N592" s="197">
        <v>41.810686464031591</v>
      </c>
    </row>
    <row r="593" spans="1:14">
      <c r="A593" s="192">
        <v>592</v>
      </c>
      <c r="B593" s="193">
        <v>5</v>
      </c>
      <c r="C593" s="193" t="s">
        <v>913</v>
      </c>
      <c r="D593" s="194">
        <v>16</v>
      </c>
      <c r="E593" s="624"/>
      <c r="F593" s="624"/>
      <c r="G593" s="194" t="s">
        <v>919</v>
      </c>
      <c r="H593" s="194" t="s">
        <v>855</v>
      </c>
      <c r="I593" s="624"/>
      <c r="J593" s="625"/>
      <c r="K593" s="625"/>
      <c r="L593" s="625"/>
      <c r="M593" s="195">
        <v>24.08</v>
      </c>
      <c r="N593" s="197">
        <v>41.810686464031591</v>
      </c>
    </row>
    <row r="594" spans="1:14">
      <c r="A594" s="192">
        <v>593</v>
      </c>
      <c r="B594" s="193">
        <v>5</v>
      </c>
      <c r="C594" s="193" t="s">
        <v>913</v>
      </c>
      <c r="D594" s="194">
        <v>16</v>
      </c>
      <c r="E594" s="624"/>
      <c r="F594" s="624"/>
      <c r="G594" s="194" t="s">
        <v>920</v>
      </c>
      <c r="H594" s="194" t="s">
        <v>855</v>
      </c>
      <c r="I594" s="624"/>
      <c r="J594" s="625"/>
      <c r="K594" s="625"/>
      <c r="L594" s="625"/>
      <c r="M594" s="195">
        <v>21.98</v>
      </c>
      <c r="N594" s="197">
        <v>38.164405667749769</v>
      </c>
    </row>
    <row r="595" spans="1:14">
      <c r="A595" s="192">
        <v>594</v>
      </c>
      <c r="B595" s="193">
        <v>5</v>
      </c>
      <c r="C595" s="193" t="s">
        <v>913</v>
      </c>
      <c r="D595" s="194">
        <v>16</v>
      </c>
      <c r="E595" s="624"/>
      <c r="F595" s="624"/>
      <c r="G595" s="194" t="s">
        <v>921</v>
      </c>
      <c r="H595" s="194" t="s">
        <v>855</v>
      </c>
      <c r="I595" s="624"/>
      <c r="J595" s="625"/>
      <c r="K595" s="625"/>
      <c r="L595" s="625"/>
      <c r="M595" s="195">
        <v>27</v>
      </c>
      <c r="N595" s="197">
        <v>46.880753095052036</v>
      </c>
    </row>
    <row r="596" spans="1:14">
      <c r="A596" s="192">
        <v>595</v>
      </c>
      <c r="B596" s="193">
        <v>5</v>
      </c>
      <c r="C596" s="193" t="s">
        <v>913</v>
      </c>
      <c r="D596" s="194">
        <v>16</v>
      </c>
      <c r="E596" s="624">
        <v>1608</v>
      </c>
      <c r="F596" s="624" t="s">
        <v>918</v>
      </c>
      <c r="G596" s="194" t="s">
        <v>915</v>
      </c>
      <c r="H596" s="194" t="s">
        <v>923</v>
      </c>
      <c r="I596" s="624" t="s">
        <v>916</v>
      </c>
      <c r="J596" s="625">
        <v>114.96599999999999</v>
      </c>
      <c r="K596" s="625">
        <v>145.1596344911147</v>
      </c>
      <c r="L596" s="625">
        <v>249.57963449111469</v>
      </c>
      <c r="M596" s="195">
        <v>25.62</v>
      </c>
      <c r="N596" s="197">
        <v>44.48462571463827</v>
      </c>
    </row>
    <row r="597" spans="1:14">
      <c r="A597" s="192">
        <v>596</v>
      </c>
      <c r="B597" s="193">
        <v>5</v>
      </c>
      <c r="C597" s="193" t="s">
        <v>913</v>
      </c>
      <c r="D597" s="194">
        <v>16</v>
      </c>
      <c r="E597" s="624"/>
      <c r="F597" s="624"/>
      <c r="G597" s="194" t="s">
        <v>917</v>
      </c>
      <c r="H597" s="194" t="s">
        <v>923</v>
      </c>
      <c r="I597" s="624"/>
      <c r="J597" s="625"/>
      <c r="K597" s="625"/>
      <c r="L597" s="625"/>
      <c r="M597" s="195">
        <v>23.49</v>
      </c>
      <c r="N597" s="197">
        <v>40.786255192695265</v>
      </c>
    </row>
    <row r="598" spans="1:14">
      <c r="A598" s="192">
        <v>597</v>
      </c>
      <c r="B598" s="193">
        <v>5</v>
      </c>
      <c r="C598" s="193" t="s">
        <v>913</v>
      </c>
      <c r="D598" s="194">
        <v>16</v>
      </c>
      <c r="E598" s="624"/>
      <c r="F598" s="624"/>
      <c r="G598" s="194" t="s">
        <v>918</v>
      </c>
      <c r="H598" s="194" t="s">
        <v>923</v>
      </c>
      <c r="I598" s="624"/>
      <c r="J598" s="625"/>
      <c r="K598" s="625"/>
      <c r="L598" s="625"/>
      <c r="M598" s="195">
        <v>23.46</v>
      </c>
      <c r="N598" s="197">
        <v>40.734165467034103</v>
      </c>
    </row>
    <row r="599" spans="1:14">
      <c r="A599" s="192">
        <v>598</v>
      </c>
      <c r="B599" s="193">
        <v>5</v>
      </c>
      <c r="C599" s="193" t="s">
        <v>913</v>
      </c>
      <c r="D599" s="194">
        <v>16</v>
      </c>
      <c r="E599" s="624"/>
      <c r="F599" s="624"/>
      <c r="G599" s="194" t="s">
        <v>919</v>
      </c>
      <c r="H599" s="194" t="s">
        <v>923</v>
      </c>
      <c r="I599" s="624"/>
      <c r="J599" s="625"/>
      <c r="K599" s="625"/>
      <c r="L599" s="625"/>
      <c r="M599" s="195">
        <v>23.46</v>
      </c>
      <c r="N599" s="197">
        <v>40.734165467034103</v>
      </c>
    </row>
    <row r="600" spans="1:14">
      <c r="A600" s="192">
        <v>599</v>
      </c>
      <c r="B600" s="193">
        <v>5</v>
      </c>
      <c r="C600" s="193" t="s">
        <v>913</v>
      </c>
      <c r="D600" s="194">
        <v>16</v>
      </c>
      <c r="E600" s="624"/>
      <c r="F600" s="624"/>
      <c r="G600" s="194" t="s">
        <v>920</v>
      </c>
      <c r="H600" s="194" t="s">
        <v>923</v>
      </c>
      <c r="I600" s="624"/>
      <c r="J600" s="625"/>
      <c r="K600" s="625"/>
      <c r="L600" s="625"/>
      <c r="M600" s="195">
        <v>23.49</v>
      </c>
      <c r="N600" s="197">
        <v>40.786255192695265</v>
      </c>
    </row>
    <row r="601" spans="1:14" ht="18" thickBot="1">
      <c r="A601" s="192">
        <v>600</v>
      </c>
      <c r="B601" s="193">
        <v>5</v>
      </c>
      <c r="C601" s="193" t="s">
        <v>913</v>
      </c>
      <c r="D601" s="194">
        <v>16</v>
      </c>
      <c r="E601" s="624"/>
      <c r="F601" s="624"/>
      <c r="G601" s="194" t="s">
        <v>921</v>
      </c>
      <c r="H601" s="194" t="s">
        <v>923</v>
      </c>
      <c r="I601" s="624"/>
      <c r="J601" s="625"/>
      <c r="K601" s="625"/>
      <c r="L601" s="625"/>
      <c r="M601" s="199">
        <v>25.62</v>
      </c>
      <c r="N601" s="200">
        <v>44.48462571463827</v>
      </c>
    </row>
    <row r="602" spans="1:14">
      <c r="A602" s="192">
        <v>601</v>
      </c>
      <c r="B602" s="193">
        <v>5</v>
      </c>
      <c r="C602" s="193" t="s">
        <v>913</v>
      </c>
      <c r="D602" s="194">
        <v>17</v>
      </c>
      <c r="E602" s="624">
        <v>1701</v>
      </c>
      <c r="F602" s="624" t="s">
        <v>914</v>
      </c>
      <c r="G602" s="194" t="s">
        <v>915</v>
      </c>
      <c r="H602" s="194" t="s">
        <v>855</v>
      </c>
      <c r="I602" s="624" t="s">
        <v>916</v>
      </c>
      <c r="J602" s="625">
        <v>114.59</v>
      </c>
      <c r="K602" s="625">
        <v>144.715576787157</v>
      </c>
      <c r="L602" s="625">
        <v>247.36557678715701</v>
      </c>
      <c r="M602" s="195">
        <v>24.08</v>
      </c>
      <c r="N602" s="196">
        <v>41.810686464031591</v>
      </c>
    </row>
    <row r="603" spans="1:14">
      <c r="A603" s="192">
        <v>602</v>
      </c>
      <c r="B603" s="193">
        <v>5</v>
      </c>
      <c r="C603" s="193" t="s">
        <v>913</v>
      </c>
      <c r="D603" s="194">
        <v>17</v>
      </c>
      <c r="E603" s="624"/>
      <c r="F603" s="624"/>
      <c r="G603" s="194" t="s">
        <v>917</v>
      </c>
      <c r="H603" s="194" t="s">
        <v>855</v>
      </c>
      <c r="I603" s="624"/>
      <c r="J603" s="625"/>
      <c r="K603" s="625"/>
      <c r="L603" s="625"/>
      <c r="M603" s="195">
        <v>21.98</v>
      </c>
      <c r="N603" s="197">
        <v>38.164405667749769</v>
      </c>
    </row>
    <row r="604" spans="1:14">
      <c r="A604" s="192">
        <v>603</v>
      </c>
      <c r="B604" s="193">
        <v>5</v>
      </c>
      <c r="C604" s="193" t="s">
        <v>913</v>
      </c>
      <c r="D604" s="194">
        <v>17</v>
      </c>
      <c r="E604" s="624"/>
      <c r="F604" s="624"/>
      <c r="G604" s="194" t="s">
        <v>918</v>
      </c>
      <c r="H604" s="194" t="s">
        <v>855</v>
      </c>
      <c r="I604" s="624"/>
      <c r="J604" s="625"/>
      <c r="K604" s="625"/>
      <c r="L604" s="625"/>
      <c r="M604" s="195">
        <v>27</v>
      </c>
      <c r="N604" s="197">
        <v>46.880753095052036</v>
      </c>
    </row>
    <row r="605" spans="1:14">
      <c r="A605" s="192">
        <v>604</v>
      </c>
      <c r="B605" s="193">
        <v>5</v>
      </c>
      <c r="C605" s="193" t="s">
        <v>913</v>
      </c>
      <c r="D605" s="194">
        <v>17</v>
      </c>
      <c r="E605" s="624"/>
      <c r="F605" s="624"/>
      <c r="G605" s="194" t="s">
        <v>919</v>
      </c>
      <c r="H605" s="194" t="s">
        <v>855</v>
      </c>
      <c r="I605" s="624"/>
      <c r="J605" s="625"/>
      <c r="K605" s="625"/>
      <c r="L605" s="625"/>
      <c r="M605" s="195">
        <v>27</v>
      </c>
      <c r="N605" s="197">
        <v>46.880753095052036</v>
      </c>
    </row>
    <row r="606" spans="1:14">
      <c r="A606" s="192">
        <v>605</v>
      </c>
      <c r="B606" s="193">
        <v>5</v>
      </c>
      <c r="C606" s="193" t="s">
        <v>913</v>
      </c>
      <c r="D606" s="194">
        <v>17</v>
      </c>
      <c r="E606" s="624"/>
      <c r="F606" s="624"/>
      <c r="G606" s="194" t="s">
        <v>920</v>
      </c>
      <c r="H606" s="194" t="s">
        <v>855</v>
      </c>
      <c r="I606" s="624"/>
      <c r="J606" s="625"/>
      <c r="K606" s="625"/>
      <c r="L606" s="625"/>
      <c r="M606" s="195">
        <v>21.98</v>
      </c>
      <c r="N606" s="197">
        <v>38.164405667749769</v>
      </c>
    </row>
    <row r="607" spans="1:14">
      <c r="A607" s="192">
        <v>606</v>
      </c>
      <c r="B607" s="193">
        <v>5</v>
      </c>
      <c r="C607" s="193" t="s">
        <v>913</v>
      </c>
      <c r="D607" s="194">
        <v>17</v>
      </c>
      <c r="E607" s="624"/>
      <c r="F607" s="624"/>
      <c r="G607" s="194" t="s">
        <v>921</v>
      </c>
      <c r="H607" s="194" t="s">
        <v>855</v>
      </c>
      <c r="I607" s="624"/>
      <c r="J607" s="625"/>
      <c r="K607" s="625"/>
      <c r="L607" s="625"/>
      <c r="M607" s="195">
        <v>24.08</v>
      </c>
      <c r="N607" s="197">
        <v>41.810686464031591</v>
      </c>
    </row>
    <row r="608" spans="1:14">
      <c r="A608" s="192">
        <v>607</v>
      </c>
      <c r="B608" s="193">
        <v>5</v>
      </c>
      <c r="C608" s="193" t="s">
        <v>913</v>
      </c>
      <c r="D608" s="194">
        <v>17</v>
      </c>
      <c r="E608" s="624">
        <v>1702</v>
      </c>
      <c r="F608" s="624" t="s">
        <v>922</v>
      </c>
      <c r="G608" s="194" t="s">
        <v>915</v>
      </c>
      <c r="H608" s="194" t="s">
        <v>923</v>
      </c>
      <c r="I608" s="624" t="s">
        <v>916</v>
      </c>
      <c r="J608" s="625">
        <v>114.96</v>
      </c>
      <c r="K608" s="625">
        <v>145.182849353796</v>
      </c>
      <c r="L608" s="625">
        <v>249.60284935379599</v>
      </c>
      <c r="M608" s="195">
        <v>23.46</v>
      </c>
      <c r="N608" s="197">
        <v>40.734165467034103</v>
      </c>
    </row>
    <row r="609" spans="1:14">
      <c r="A609" s="192">
        <v>608</v>
      </c>
      <c r="B609" s="193">
        <v>5</v>
      </c>
      <c r="C609" s="193" t="s">
        <v>913</v>
      </c>
      <c r="D609" s="194">
        <v>17</v>
      </c>
      <c r="E609" s="624"/>
      <c r="F609" s="624"/>
      <c r="G609" s="194" t="s">
        <v>917</v>
      </c>
      <c r="H609" s="194" t="s">
        <v>923</v>
      </c>
      <c r="I609" s="624"/>
      <c r="J609" s="625"/>
      <c r="K609" s="625"/>
      <c r="L609" s="625"/>
      <c r="M609" s="195">
        <v>23.49</v>
      </c>
      <c r="N609" s="197">
        <v>40.786255192695265</v>
      </c>
    </row>
    <row r="610" spans="1:14">
      <c r="A610" s="192">
        <v>609</v>
      </c>
      <c r="B610" s="193">
        <v>5</v>
      </c>
      <c r="C610" s="193" t="s">
        <v>913</v>
      </c>
      <c r="D610" s="194">
        <v>17</v>
      </c>
      <c r="E610" s="624"/>
      <c r="F610" s="624"/>
      <c r="G610" s="194" t="s">
        <v>918</v>
      </c>
      <c r="H610" s="194" t="s">
        <v>923</v>
      </c>
      <c r="I610" s="624"/>
      <c r="J610" s="625"/>
      <c r="K610" s="625"/>
      <c r="L610" s="625"/>
      <c r="M610" s="195">
        <v>25.62</v>
      </c>
      <c r="N610" s="197">
        <v>44.48462571463827</v>
      </c>
    </row>
    <row r="611" spans="1:14">
      <c r="A611" s="192">
        <v>610</v>
      </c>
      <c r="B611" s="193">
        <v>5</v>
      </c>
      <c r="C611" s="193" t="s">
        <v>913</v>
      </c>
      <c r="D611" s="194">
        <v>17</v>
      </c>
      <c r="E611" s="624"/>
      <c r="F611" s="624"/>
      <c r="G611" s="194" t="s">
        <v>919</v>
      </c>
      <c r="H611" s="194" t="s">
        <v>923</v>
      </c>
      <c r="I611" s="624"/>
      <c r="J611" s="625"/>
      <c r="K611" s="625"/>
      <c r="L611" s="625"/>
      <c r="M611" s="195">
        <v>25.62</v>
      </c>
      <c r="N611" s="197">
        <v>44.48462571463827</v>
      </c>
    </row>
    <row r="612" spans="1:14">
      <c r="A612" s="192">
        <v>611</v>
      </c>
      <c r="B612" s="193">
        <v>5</v>
      </c>
      <c r="C612" s="193" t="s">
        <v>913</v>
      </c>
      <c r="D612" s="194">
        <v>17</v>
      </c>
      <c r="E612" s="624"/>
      <c r="F612" s="624"/>
      <c r="G612" s="194" t="s">
        <v>920</v>
      </c>
      <c r="H612" s="194" t="s">
        <v>923</v>
      </c>
      <c r="I612" s="624"/>
      <c r="J612" s="625"/>
      <c r="K612" s="625"/>
      <c r="L612" s="625"/>
      <c r="M612" s="195">
        <v>23.49</v>
      </c>
      <c r="N612" s="197">
        <v>40.786255192695265</v>
      </c>
    </row>
    <row r="613" spans="1:14">
      <c r="A613" s="192">
        <v>612</v>
      </c>
      <c r="B613" s="193">
        <v>5</v>
      </c>
      <c r="C613" s="193" t="s">
        <v>913</v>
      </c>
      <c r="D613" s="194">
        <v>17</v>
      </c>
      <c r="E613" s="624"/>
      <c r="F613" s="624"/>
      <c r="G613" s="194" t="s">
        <v>921</v>
      </c>
      <c r="H613" s="194" t="s">
        <v>923</v>
      </c>
      <c r="I613" s="624"/>
      <c r="J613" s="625"/>
      <c r="K613" s="625"/>
      <c r="L613" s="625"/>
      <c r="M613" s="195">
        <v>23.46</v>
      </c>
      <c r="N613" s="197">
        <v>40.734165467034103</v>
      </c>
    </row>
    <row r="614" spans="1:14">
      <c r="A614" s="192">
        <v>613</v>
      </c>
      <c r="B614" s="193">
        <v>5</v>
      </c>
      <c r="C614" s="193" t="s">
        <v>913</v>
      </c>
      <c r="D614" s="194">
        <v>17</v>
      </c>
      <c r="E614" s="624">
        <v>1703</v>
      </c>
      <c r="F614" s="624" t="s">
        <v>924</v>
      </c>
      <c r="G614" s="194" t="s">
        <v>915</v>
      </c>
      <c r="H614" s="194" t="s">
        <v>855</v>
      </c>
      <c r="I614" s="624" t="s">
        <v>925</v>
      </c>
      <c r="J614" s="625">
        <v>85.82</v>
      </c>
      <c r="K614" s="625">
        <v>108.36383881230115</v>
      </c>
      <c r="L614" s="625">
        <v>178.34383881230116</v>
      </c>
      <c r="M614" s="195">
        <v>21.9</v>
      </c>
      <c r="N614" s="198">
        <v>38.025499732653316</v>
      </c>
    </row>
    <row r="615" spans="1:14">
      <c r="A615" s="192">
        <v>614</v>
      </c>
      <c r="B615" s="193">
        <v>5</v>
      </c>
      <c r="C615" s="193" t="s">
        <v>913</v>
      </c>
      <c r="D615" s="194">
        <v>17</v>
      </c>
      <c r="E615" s="624"/>
      <c r="F615" s="624"/>
      <c r="G615" s="194" t="s">
        <v>917</v>
      </c>
      <c r="H615" s="194" t="s">
        <v>855</v>
      </c>
      <c r="I615" s="624"/>
      <c r="J615" s="625"/>
      <c r="K615" s="625"/>
      <c r="L615" s="625"/>
      <c r="M615" s="195">
        <v>26.56</v>
      </c>
      <c r="N615" s="198">
        <v>46.116770452021555</v>
      </c>
    </row>
    <row r="616" spans="1:14">
      <c r="A616" s="192">
        <v>615</v>
      </c>
      <c r="B616" s="193">
        <v>5</v>
      </c>
      <c r="C616" s="193" t="s">
        <v>913</v>
      </c>
      <c r="D616" s="194">
        <v>17</v>
      </c>
      <c r="E616" s="624"/>
      <c r="F616" s="624"/>
      <c r="G616" s="194" t="s">
        <v>918</v>
      </c>
      <c r="H616" s="194" t="s">
        <v>855</v>
      </c>
      <c r="I616" s="624"/>
      <c r="J616" s="625"/>
      <c r="K616" s="625"/>
      <c r="L616" s="625"/>
      <c r="M616" s="195">
        <v>26.56</v>
      </c>
      <c r="N616" s="197">
        <v>46.116770452021555</v>
      </c>
    </row>
    <row r="617" spans="1:14">
      <c r="A617" s="192">
        <v>616</v>
      </c>
      <c r="B617" s="193">
        <v>5</v>
      </c>
      <c r="C617" s="193" t="s">
        <v>913</v>
      </c>
      <c r="D617" s="194">
        <v>17</v>
      </c>
      <c r="E617" s="624"/>
      <c r="F617" s="624"/>
      <c r="G617" s="194" t="s">
        <v>919</v>
      </c>
      <c r="H617" s="194" t="s">
        <v>855</v>
      </c>
      <c r="I617" s="624"/>
      <c r="J617" s="625"/>
      <c r="K617" s="625"/>
      <c r="L617" s="625"/>
      <c r="M617" s="195">
        <v>21.9</v>
      </c>
      <c r="N617" s="197">
        <v>38.025499732653316</v>
      </c>
    </row>
    <row r="618" spans="1:14">
      <c r="A618" s="192">
        <v>617</v>
      </c>
      <c r="B618" s="193">
        <v>5</v>
      </c>
      <c r="C618" s="193" t="s">
        <v>913</v>
      </c>
      <c r="D618" s="194">
        <v>17</v>
      </c>
      <c r="E618" s="624">
        <v>1704</v>
      </c>
      <c r="F618" s="624" t="s">
        <v>926</v>
      </c>
      <c r="G618" s="194" t="s">
        <v>915</v>
      </c>
      <c r="H618" s="194" t="s">
        <v>923</v>
      </c>
      <c r="I618" s="624" t="s">
        <v>925</v>
      </c>
      <c r="J618" s="625">
        <v>80.790000000000006</v>
      </c>
      <c r="K618" s="625">
        <v>102.01252083017725</v>
      </c>
      <c r="L618" s="625">
        <v>169.10252083017724</v>
      </c>
      <c r="M618" s="195">
        <v>25.32</v>
      </c>
      <c r="N618" s="197">
        <v>43.96372845802658</v>
      </c>
    </row>
    <row r="619" spans="1:14">
      <c r="A619" s="192">
        <v>618</v>
      </c>
      <c r="B619" s="193">
        <v>5</v>
      </c>
      <c r="C619" s="193" t="s">
        <v>913</v>
      </c>
      <c r="D619" s="194">
        <v>17</v>
      </c>
      <c r="E619" s="624"/>
      <c r="F619" s="624"/>
      <c r="G619" s="194" t="s">
        <v>917</v>
      </c>
      <c r="H619" s="194" t="s">
        <v>923</v>
      </c>
      <c r="I619" s="624"/>
      <c r="J619" s="625"/>
      <c r="K619" s="625"/>
      <c r="L619" s="625"/>
      <c r="M619" s="195">
        <v>23.72</v>
      </c>
      <c r="N619" s="197">
        <v>41.185609756097563</v>
      </c>
    </row>
    <row r="620" spans="1:14">
      <c r="A620" s="192">
        <v>619</v>
      </c>
      <c r="B620" s="193">
        <v>5</v>
      </c>
      <c r="C620" s="193" t="s">
        <v>913</v>
      </c>
      <c r="D620" s="194">
        <v>17</v>
      </c>
      <c r="E620" s="624"/>
      <c r="F620" s="624"/>
      <c r="G620" s="194" t="s">
        <v>918</v>
      </c>
      <c r="H620" s="194" t="s">
        <v>923</v>
      </c>
      <c r="I620" s="624"/>
      <c r="J620" s="625"/>
      <c r="K620" s="625"/>
      <c r="L620" s="625"/>
      <c r="M620" s="195">
        <v>23.72</v>
      </c>
      <c r="N620" s="197">
        <v>41.185609756097563</v>
      </c>
    </row>
    <row r="621" spans="1:14">
      <c r="A621" s="192">
        <v>620</v>
      </c>
      <c r="B621" s="193">
        <v>5</v>
      </c>
      <c r="C621" s="193" t="s">
        <v>913</v>
      </c>
      <c r="D621" s="194">
        <v>17</v>
      </c>
      <c r="E621" s="624"/>
      <c r="F621" s="624"/>
      <c r="G621" s="194" t="s">
        <v>919</v>
      </c>
      <c r="H621" s="194" t="s">
        <v>923</v>
      </c>
      <c r="I621" s="624"/>
      <c r="J621" s="625"/>
      <c r="K621" s="625"/>
      <c r="L621" s="625"/>
      <c r="M621" s="195">
        <v>25.32</v>
      </c>
      <c r="N621" s="197">
        <v>43.96372845802658</v>
      </c>
    </row>
    <row r="622" spans="1:14">
      <c r="A622" s="192">
        <v>621</v>
      </c>
      <c r="B622" s="193">
        <v>5</v>
      </c>
      <c r="C622" s="193" t="s">
        <v>913</v>
      </c>
      <c r="D622" s="194">
        <v>17</v>
      </c>
      <c r="E622" s="624">
        <v>1705</v>
      </c>
      <c r="F622" s="624" t="s">
        <v>915</v>
      </c>
      <c r="G622" s="194" t="s">
        <v>915</v>
      </c>
      <c r="H622" s="194" t="s">
        <v>855</v>
      </c>
      <c r="I622" s="624" t="s">
        <v>925</v>
      </c>
      <c r="J622" s="625">
        <v>85.82</v>
      </c>
      <c r="K622" s="625">
        <v>108.36464711227785</v>
      </c>
      <c r="L622" s="625">
        <v>178.34464711227787</v>
      </c>
      <c r="M622" s="195">
        <v>26.56</v>
      </c>
      <c r="N622" s="197">
        <v>46.116770452021555</v>
      </c>
    </row>
    <row r="623" spans="1:14">
      <c r="A623" s="192">
        <v>622</v>
      </c>
      <c r="B623" s="193">
        <v>5</v>
      </c>
      <c r="C623" s="193" t="s">
        <v>913</v>
      </c>
      <c r="D623" s="194">
        <v>17</v>
      </c>
      <c r="E623" s="624"/>
      <c r="F623" s="624"/>
      <c r="G623" s="194" t="s">
        <v>917</v>
      </c>
      <c r="H623" s="194" t="s">
        <v>855</v>
      </c>
      <c r="I623" s="624"/>
      <c r="J623" s="625"/>
      <c r="K623" s="625"/>
      <c r="L623" s="625"/>
      <c r="M623" s="195">
        <v>21.9</v>
      </c>
      <c r="N623" s="197">
        <v>38.025499732653316</v>
      </c>
    </row>
    <row r="624" spans="1:14">
      <c r="A624" s="192">
        <v>623</v>
      </c>
      <c r="B624" s="193">
        <v>5</v>
      </c>
      <c r="C624" s="193" t="s">
        <v>913</v>
      </c>
      <c r="D624" s="194">
        <v>17</v>
      </c>
      <c r="E624" s="624"/>
      <c r="F624" s="624"/>
      <c r="G624" s="194" t="s">
        <v>918</v>
      </c>
      <c r="H624" s="194" t="s">
        <v>855</v>
      </c>
      <c r="I624" s="624"/>
      <c r="J624" s="625"/>
      <c r="K624" s="625"/>
      <c r="L624" s="625"/>
      <c r="M624" s="195">
        <v>21.9</v>
      </c>
      <c r="N624" s="197">
        <v>38.025499732653316</v>
      </c>
    </row>
    <row r="625" spans="1:14">
      <c r="A625" s="192">
        <v>624</v>
      </c>
      <c r="B625" s="193">
        <v>5</v>
      </c>
      <c r="C625" s="193" t="s">
        <v>913</v>
      </c>
      <c r="D625" s="194">
        <v>17</v>
      </c>
      <c r="E625" s="624"/>
      <c r="F625" s="624"/>
      <c r="G625" s="194" t="s">
        <v>919</v>
      </c>
      <c r="H625" s="194" t="s">
        <v>855</v>
      </c>
      <c r="I625" s="624"/>
      <c r="J625" s="625"/>
      <c r="K625" s="625"/>
      <c r="L625" s="625"/>
      <c r="M625" s="195">
        <v>26.56</v>
      </c>
      <c r="N625" s="197">
        <v>46.116770452021555</v>
      </c>
    </row>
    <row r="626" spans="1:14">
      <c r="A626" s="192">
        <v>625</v>
      </c>
      <c r="B626" s="193">
        <v>5</v>
      </c>
      <c r="C626" s="193" t="s">
        <v>913</v>
      </c>
      <c r="D626" s="194">
        <v>17</v>
      </c>
      <c r="E626" s="624">
        <v>1706</v>
      </c>
      <c r="F626" s="624" t="s">
        <v>919</v>
      </c>
      <c r="G626" s="194" t="s">
        <v>915</v>
      </c>
      <c r="H626" s="194" t="s">
        <v>923</v>
      </c>
      <c r="I626" s="624" t="s">
        <v>925</v>
      </c>
      <c r="J626" s="625">
        <v>80.790000000000006</v>
      </c>
      <c r="K626" s="625">
        <v>102.01328175484653</v>
      </c>
      <c r="L626" s="625">
        <v>169.10328175484653</v>
      </c>
      <c r="M626" s="195">
        <v>23.72</v>
      </c>
      <c r="N626" s="197">
        <v>41.185609756097563</v>
      </c>
    </row>
    <row r="627" spans="1:14">
      <c r="A627" s="192">
        <v>626</v>
      </c>
      <c r="B627" s="193">
        <v>5</v>
      </c>
      <c r="C627" s="193" t="s">
        <v>913</v>
      </c>
      <c r="D627" s="194">
        <v>17</v>
      </c>
      <c r="E627" s="624"/>
      <c r="F627" s="624"/>
      <c r="G627" s="194" t="s">
        <v>917</v>
      </c>
      <c r="H627" s="194" t="s">
        <v>923</v>
      </c>
      <c r="I627" s="624"/>
      <c r="J627" s="625"/>
      <c r="K627" s="625"/>
      <c r="L627" s="625"/>
      <c r="M627" s="195">
        <v>25.32</v>
      </c>
      <c r="N627" s="197">
        <v>43.96372845802658</v>
      </c>
    </row>
    <row r="628" spans="1:14">
      <c r="A628" s="192">
        <v>627</v>
      </c>
      <c r="B628" s="193">
        <v>5</v>
      </c>
      <c r="C628" s="193" t="s">
        <v>913</v>
      </c>
      <c r="D628" s="194">
        <v>17</v>
      </c>
      <c r="E628" s="624"/>
      <c r="F628" s="624"/>
      <c r="G628" s="194" t="s">
        <v>918</v>
      </c>
      <c r="H628" s="194" t="s">
        <v>923</v>
      </c>
      <c r="I628" s="624"/>
      <c r="J628" s="625"/>
      <c r="K628" s="625"/>
      <c r="L628" s="625"/>
      <c r="M628" s="195">
        <v>25.32</v>
      </c>
      <c r="N628" s="197">
        <v>43.96372845802658</v>
      </c>
    </row>
    <row r="629" spans="1:14">
      <c r="A629" s="192">
        <v>628</v>
      </c>
      <c r="B629" s="193">
        <v>5</v>
      </c>
      <c r="C629" s="193" t="s">
        <v>913</v>
      </c>
      <c r="D629" s="194">
        <v>17</v>
      </c>
      <c r="E629" s="624"/>
      <c r="F629" s="624"/>
      <c r="G629" s="194" t="s">
        <v>919</v>
      </c>
      <c r="H629" s="194" t="s">
        <v>923</v>
      </c>
      <c r="I629" s="624"/>
      <c r="J629" s="625"/>
      <c r="K629" s="625"/>
      <c r="L629" s="625"/>
      <c r="M629" s="195">
        <v>23.72</v>
      </c>
      <c r="N629" s="197">
        <v>41.185609756097563</v>
      </c>
    </row>
    <row r="630" spans="1:14">
      <c r="A630" s="192">
        <v>629</v>
      </c>
      <c r="B630" s="193">
        <v>5</v>
      </c>
      <c r="C630" s="193" t="s">
        <v>913</v>
      </c>
      <c r="D630" s="194">
        <v>17</v>
      </c>
      <c r="E630" s="624">
        <v>1707</v>
      </c>
      <c r="F630" s="624" t="s">
        <v>917</v>
      </c>
      <c r="G630" s="194" t="s">
        <v>915</v>
      </c>
      <c r="H630" s="194" t="s">
        <v>855</v>
      </c>
      <c r="I630" s="624" t="s">
        <v>916</v>
      </c>
      <c r="J630" s="625">
        <v>114.59</v>
      </c>
      <c r="K630" s="625">
        <v>144.69243664176091</v>
      </c>
      <c r="L630" s="625">
        <v>247.34243664176091</v>
      </c>
      <c r="M630" s="195">
        <v>27</v>
      </c>
      <c r="N630" s="197">
        <v>46.880753095052036</v>
      </c>
    </row>
    <row r="631" spans="1:14">
      <c r="A631" s="192">
        <v>630</v>
      </c>
      <c r="B631" s="193">
        <v>5</v>
      </c>
      <c r="C631" s="193" t="s">
        <v>913</v>
      </c>
      <c r="D631" s="194">
        <v>17</v>
      </c>
      <c r="E631" s="624"/>
      <c r="F631" s="624"/>
      <c r="G631" s="194" t="s">
        <v>917</v>
      </c>
      <c r="H631" s="194" t="s">
        <v>855</v>
      </c>
      <c r="I631" s="624"/>
      <c r="J631" s="625"/>
      <c r="K631" s="625"/>
      <c r="L631" s="625"/>
      <c r="M631" s="195">
        <v>21.98</v>
      </c>
      <c r="N631" s="197">
        <v>38.164405667749769</v>
      </c>
    </row>
    <row r="632" spans="1:14">
      <c r="A632" s="192">
        <v>631</v>
      </c>
      <c r="B632" s="193">
        <v>5</v>
      </c>
      <c r="C632" s="193" t="s">
        <v>913</v>
      </c>
      <c r="D632" s="194">
        <v>17</v>
      </c>
      <c r="E632" s="624"/>
      <c r="F632" s="624"/>
      <c r="G632" s="194" t="s">
        <v>918</v>
      </c>
      <c r="H632" s="194" t="s">
        <v>855</v>
      </c>
      <c r="I632" s="624"/>
      <c r="J632" s="625"/>
      <c r="K632" s="625"/>
      <c r="L632" s="625"/>
      <c r="M632" s="195">
        <v>24.08</v>
      </c>
      <c r="N632" s="197">
        <v>41.810686464031591</v>
      </c>
    </row>
    <row r="633" spans="1:14">
      <c r="A633" s="192">
        <v>632</v>
      </c>
      <c r="B633" s="193">
        <v>5</v>
      </c>
      <c r="C633" s="193" t="s">
        <v>913</v>
      </c>
      <c r="D633" s="194">
        <v>17</v>
      </c>
      <c r="E633" s="624"/>
      <c r="F633" s="624"/>
      <c r="G633" s="194" t="s">
        <v>919</v>
      </c>
      <c r="H633" s="194" t="s">
        <v>855</v>
      </c>
      <c r="I633" s="624"/>
      <c r="J633" s="625"/>
      <c r="K633" s="625"/>
      <c r="L633" s="625"/>
      <c r="M633" s="195">
        <v>24.08</v>
      </c>
      <c r="N633" s="197">
        <v>41.810686464031591</v>
      </c>
    </row>
    <row r="634" spans="1:14">
      <c r="A634" s="192">
        <v>633</v>
      </c>
      <c r="B634" s="193">
        <v>5</v>
      </c>
      <c r="C634" s="193" t="s">
        <v>913</v>
      </c>
      <c r="D634" s="194">
        <v>17</v>
      </c>
      <c r="E634" s="624"/>
      <c r="F634" s="624"/>
      <c r="G634" s="194" t="s">
        <v>920</v>
      </c>
      <c r="H634" s="194" t="s">
        <v>855</v>
      </c>
      <c r="I634" s="624"/>
      <c r="J634" s="625"/>
      <c r="K634" s="625"/>
      <c r="L634" s="625"/>
      <c r="M634" s="195">
        <v>21.98</v>
      </c>
      <c r="N634" s="197">
        <v>38.164405667749769</v>
      </c>
    </row>
    <row r="635" spans="1:14">
      <c r="A635" s="192">
        <v>634</v>
      </c>
      <c r="B635" s="193">
        <v>5</v>
      </c>
      <c r="C635" s="193" t="s">
        <v>913</v>
      </c>
      <c r="D635" s="194">
        <v>17</v>
      </c>
      <c r="E635" s="624"/>
      <c r="F635" s="624"/>
      <c r="G635" s="194" t="s">
        <v>921</v>
      </c>
      <c r="H635" s="194" t="s">
        <v>855</v>
      </c>
      <c r="I635" s="624"/>
      <c r="J635" s="625"/>
      <c r="K635" s="625"/>
      <c r="L635" s="625"/>
      <c r="M635" s="195">
        <v>27</v>
      </c>
      <c r="N635" s="197">
        <v>46.880753095052036</v>
      </c>
    </row>
    <row r="636" spans="1:14">
      <c r="A636" s="192">
        <v>635</v>
      </c>
      <c r="B636" s="193">
        <v>5</v>
      </c>
      <c r="C636" s="193" t="s">
        <v>913</v>
      </c>
      <c r="D636" s="194">
        <v>17</v>
      </c>
      <c r="E636" s="624">
        <v>1708</v>
      </c>
      <c r="F636" s="624" t="s">
        <v>918</v>
      </c>
      <c r="G636" s="194" t="s">
        <v>915</v>
      </c>
      <c r="H636" s="194" t="s">
        <v>923</v>
      </c>
      <c r="I636" s="624" t="s">
        <v>916</v>
      </c>
      <c r="J636" s="625">
        <v>114.96599999999999</v>
      </c>
      <c r="K636" s="625">
        <v>145.1596344911147</v>
      </c>
      <c r="L636" s="625">
        <v>249.57963449111469</v>
      </c>
      <c r="M636" s="195">
        <v>25.62</v>
      </c>
      <c r="N636" s="197">
        <v>44.48462571463827</v>
      </c>
    </row>
    <row r="637" spans="1:14">
      <c r="A637" s="192">
        <v>636</v>
      </c>
      <c r="B637" s="193">
        <v>5</v>
      </c>
      <c r="C637" s="193" t="s">
        <v>913</v>
      </c>
      <c r="D637" s="194">
        <v>17</v>
      </c>
      <c r="E637" s="624"/>
      <c r="F637" s="624"/>
      <c r="G637" s="194" t="s">
        <v>917</v>
      </c>
      <c r="H637" s="194" t="s">
        <v>923</v>
      </c>
      <c r="I637" s="624"/>
      <c r="J637" s="625"/>
      <c r="K637" s="625"/>
      <c r="L637" s="625"/>
      <c r="M637" s="195">
        <v>23.49</v>
      </c>
      <c r="N637" s="197">
        <v>40.786255192695265</v>
      </c>
    </row>
    <row r="638" spans="1:14">
      <c r="A638" s="192">
        <v>637</v>
      </c>
      <c r="B638" s="193">
        <v>5</v>
      </c>
      <c r="C638" s="193" t="s">
        <v>913</v>
      </c>
      <c r="D638" s="194">
        <v>17</v>
      </c>
      <c r="E638" s="624"/>
      <c r="F638" s="624"/>
      <c r="G638" s="194" t="s">
        <v>918</v>
      </c>
      <c r="H638" s="194" t="s">
        <v>923</v>
      </c>
      <c r="I638" s="624"/>
      <c r="J638" s="625"/>
      <c r="K638" s="625"/>
      <c r="L638" s="625"/>
      <c r="M638" s="195">
        <v>23.46</v>
      </c>
      <c r="N638" s="197">
        <v>40.734165467034103</v>
      </c>
    </row>
    <row r="639" spans="1:14">
      <c r="A639" s="192">
        <v>638</v>
      </c>
      <c r="B639" s="193">
        <v>5</v>
      </c>
      <c r="C639" s="193" t="s">
        <v>913</v>
      </c>
      <c r="D639" s="194">
        <v>17</v>
      </c>
      <c r="E639" s="624"/>
      <c r="F639" s="624"/>
      <c r="G639" s="194" t="s">
        <v>919</v>
      </c>
      <c r="H639" s="194" t="s">
        <v>923</v>
      </c>
      <c r="I639" s="624"/>
      <c r="J639" s="625"/>
      <c r="K639" s="625"/>
      <c r="L639" s="625"/>
      <c r="M639" s="195">
        <v>23.46</v>
      </c>
      <c r="N639" s="197">
        <v>40.734165467034103</v>
      </c>
    </row>
    <row r="640" spans="1:14">
      <c r="A640" s="192">
        <v>639</v>
      </c>
      <c r="B640" s="193">
        <v>5</v>
      </c>
      <c r="C640" s="193" t="s">
        <v>913</v>
      </c>
      <c r="D640" s="194">
        <v>17</v>
      </c>
      <c r="E640" s="624"/>
      <c r="F640" s="624"/>
      <c r="G640" s="194" t="s">
        <v>920</v>
      </c>
      <c r="H640" s="194" t="s">
        <v>923</v>
      </c>
      <c r="I640" s="624"/>
      <c r="J640" s="625"/>
      <c r="K640" s="625"/>
      <c r="L640" s="625"/>
      <c r="M640" s="195">
        <v>23.49</v>
      </c>
      <c r="N640" s="197">
        <v>40.786255192695265</v>
      </c>
    </row>
    <row r="641" spans="1:14" ht="18" thickBot="1">
      <c r="A641" s="192">
        <v>640</v>
      </c>
      <c r="B641" s="193">
        <v>5</v>
      </c>
      <c r="C641" s="193" t="s">
        <v>913</v>
      </c>
      <c r="D641" s="194">
        <v>17</v>
      </c>
      <c r="E641" s="624"/>
      <c r="F641" s="624"/>
      <c r="G641" s="194" t="s">
        <v>921</v>
      </c>
      <c r="H641" s="194" t="s">
        <v>923</v>
      </c>
      <c r="I641" s="624"/>
      <c r="J641" s="625"/>
      <c r="K641" s="625"/>
      <c r="L641" s="625"/>
      <c r="M641" s="199">
        <v>25.62</v>
      </c>
      <c r="N641" s="200">
        <v>44.48462571463827</v>
      </c>
    </row>
  </sheetData>
  <mergeCells count="768">
    <mergeCell ref="E636:E641"/>
    <mergeCell ref="F636:F641"/>
    <mergeCell ref="I636:I641"/>
    <mergeCell ref="J636:J641"/>
    <mergeCell ref="K636:K641"/>
    <mergeCell ref="L636:L641"/>
    <mergeCell ref="E630:E635"/>
    <mergeCell ref="F630:F635"/>
    <mergeCell ref="I630:I635"/>
    <mergeCell ref="J630:J635"/>
    <mergeCell ref="K630:K635"/>
    <mergeCell ref="L630:L635"/>
    <mergeCell ref="E626:E629"/>
    <mergeCell ref="F626:F629"/>
    <mergeCell ref="I626:I629"/>
    <mergeCell ref="J626:J629"/>
    <mergeCell ref="K626:K629"/>
    <mergeCell ref="L626:L629"/>
    <mergeCell ref="E622:E625"/>
    <mergeCell ref="F622:F625"/>
    <mergeCell ref="I622:I625"/>
    <mergeCell ref="J622:J625"/>
    <mergeCell ref="K622:K625"/>
    <mergeCell ref="L622:L625"/>
    <mergeCell ref="E618:E621"/>
    <mergeCell ref="F618:F621"/>
    <mergeCell ref="I618:I621"/>
    <mergeCell ref="J618:J621"/>
    <mergeCell ref="K618:K621"/>
    <mergeCell ref="L618:L621"/>
    <mergeCell ref="E614:E617"/>
    <mergeCell ref="F614:F617"/>
    <mergeCell ref="I614:I617"/>
    <mergeCell ref="J614:J617"/>
    <mergeCell ref="K614:K617"/>
    <mergeCell ref="L614:L617"/>
    <mergeCell ref="E608:E613"/>
    <mergeCell ref="F608:F613"/>
    <mergeCell ref="I608:I613"/>
    <mergeCell ref="J608:J613"/>
    <mergeCell ref="K608:K613"/>
    <mergeCell ref="L608:L613"/>
    <mergeCell ref="E602:E607"/>
    <mergeCell ref="F602:F607"/>
    <mergeCell ref="I602:I607"/>
    <mergeCell ref="J602:J607"/>
    <mergeCell ref="K602:K607"/>
    <mergeCell ref="L602:L607"/>
    <mergeCell ref="E596:E601"/>
    <mergeCell ref="F596:F601"/>
    <mergeCell ref="I596:I601"/>
    <mergeCell ref="J596:J601"/>
    <mergeCell ref="K596:K601"/>
    <mergeCell ref="L596:L601"/>
    <mergeCell ref="E590:E595"/>
    <mergeCell ref="F590:F595"/>
    <mergeCell ref="I590:I595"/>
    <mergeCell ref="J590:J595"/>
    <mergeCell ref="K590:K595"/>
    <mergeCell ref="L590:L595"/>
    <mergeCell ref="E586:E589"/>
    <mergeCell ref="F586:F589"/>
    <mergeCell ref="I586:I589"/>
    <mergeCell ref="J586:J589"/>
    <mergeCell ref="K586:K589"/>
    <mergeCell ref="L586:L589"/>
    <mergeCell ref="E582:E585"/>
    <mergeCell ref="F582:F585"/>
    <mergeCell ref="I582:I585"/>
    <mergeCell ref="J582:J585"/>
    <mergeCell ref="K582:K585"/>
    <mergeCell ref="L582:L585"/>
    <mergeCell ref="E578:E581"/>
    <mergeCell ref="F578:F581"/>
    <mergeCell ref="I578:I581"/>
    <mergeCell ref="J578:J581"/>
    <mergeCell ref="K578:K581"/>
    <mergeCell ref="L578:L581"/>
    <mergeCell ref="E574:E577"/>
    <mergeCell ref="F574:F577"/>
    <mergeCell ref="I574:I577"/>
    <mergeCell ref="J574:J577"/>
    <mergeCell ref="K574:K577"/>
    <mergeCell ref="L574:L577"/>
    <mergeCell ref="E568:E573"/>
    <mergeCell ref="F568:F573"/>
    <mergeCell ref="I568:I573"/>
    <mergeCell ref="J568:J573"/>
    <mergeCell ref="K568:K573"/>
    <mergeCell ref="L568:L573"/>
    <mergeCell ref="E562:E567"/>
    <mergeCell ref="F562:F567"/>
    <mergeCell ref="I562:I567"/>
    <mergeCell ref="J562:J567"/>
    <mergeCell ref="K562:K567"/>
    <mergeCell ref="L562:L567"/>
    <mergeCell ref="E556:E561"/>
    <mergeCell ref="F556:F561"/>
    <mergeCell ref="I556:I561"/>
    <mergeCell ref="J556:J561"/>
    <mergeCell ref="K556:K561"/>
    <mergeCell ref="L556:L561"/>
    <mergeCell ref="E550:E555"/>
    <mergeCell ref="F550:F555"/>
    <mergeCell ref="I550:I555"/>
    <mergeCell ref="J550:J555"/>
    <mergeCell ref="K550:K555"/>
    <mergeCell ref="L550:L555"/>
    <mergeCell ref="E546:E549"/>
    <mergeCell ref="F546:F549"/>
    <mergeCell ref="I546:I549"/>
    <mergeCell ref="J546:J549"/>
    <mergeCell ref="K546:K549"/>
    <mergeCell ref="L546:L549"/>
    <mergeCell ref="E542:E545"/>
    <mergeCell ref="F542:F545"/>
    <mergeCell ref="I542:I545"/>
    <mergeCell ref="J542:J545"/>
    <mergeCell ref="K542:K545"/>
    <mergeCell ref="L542:L545"/>
    <mergeCell ref="E538:E541"/>
    <mergeCell ref="F538:F541"/>
    <mergeCell ref="I538:I541"/>
    <mergeCell ref="J538:J541"/>
    <mergeCell ref="K538:K541"/>
    <mergeCell ref="L538:L541"/>
    <mergeCell ref="E534:E537"/>
    <mergeCell ref="F534:F537"/>
    <mergeCell ref="I534:I537"/>
    <mergeCell ref="J534:J537"/>
    <mergeCell ref="K534:K537"/>
    <mergeCell ref="L534:L537"/>
    <mergeCell ref="E528:E533"/>
    <mergeCell ref="F528:F533"/>
    <mergeCell ref="I528:I533"/>
    <mergeCell ref="J528:J533"/>
    <mergeCell ref="K528:K533"/>
    <mergeCell ref="L528:L533"/>
    <mergeCell ref="E522:E527"/>
    <mergeCell ref="F522:F527"/>
    <mergeCell ref="I522:I527"/>
    <mergeCell ref="J522:J527"/>
    <mergeCell ref="K522:K527"/>
    <mergeCell ref="L522:L527"/>
    <mergeCell ref="E516:E521"/>
    <mergeCell ref="F516:F521"/>
    <mergeCell ref="I516:I521"/>
    <mergeCell ref="J516:J521"/>
    <mergeCell ref="K516:K521"/>
    <mergeCell ref="L516:L521"/>
    <mergeCell ref="E510:E515"/>
    <mergeCell ref="F510:F515"/>
    <mergeCell ref="I510:I515"/>
    <mergeCell ref="J510:J515"/>
    <mergeCell ref="K510:K515"/>
    <mergeCell ref="L510:L515"/>
    <mergeCell ref="E506:E509"/>
    <mergeCell ref="F506:F509"/>
    <mergeCell ref="I506:I509"/>
    <mergeCell ref="J506:J509"/>
    <mergeCell ref="K506:K509"/>
    <mergeCell ref="L506:L509"/>
    <mergeCell ref="E502:E505"/>
    <mergeCell ref="F502:F505"/>
    <mergeCell ref="I502:I505"/>
    <mergeCell ref="J502:J505"/>
    <mergeCell ref="K502:K505"/>
    <mergeCell ref="L502:L505"/>
    <mergeCell ref="E498:E501"/>
    <mergeCell ref="F498:F501"/>
    <mergeCell ref="I498:I501"/>
    <mergeCell ref="J498:J501"/>
    <mergeCell ref="K498:K501"/>
    <mergeCell ref="L498:L501"/>
    <mergeCell ref="E494:E497"/>
    <mergeCell ref="F494:F497"/>
    <mergeCell ref="I494:I497"/>
    <mergeCell ref="J494:J497"/>
    <mergeCell ref="K494:K497"/>
    <mergeCell ref="L494:L497"/>
    <mergeCell ref="E488:E493"/>
    <mergeCell ref="F488:F493"/>
    <mergeCell ref="I488:I493"/>
    <mergeCell ref="J488:J493"/>
    <mergeCell ref="K488:K493"/>
    <mergeCell ref="L488:L493"/>
    <mergeCell ref="E482:E487"/>
    <mergeCell ref="F482:F487"/>
    <mergeCell ref="I482:I487"/>
    <mergeCell ref="J482:J487"/>
    <mergeCell ref="K482:K487"/>
    <mergeCell ref="L482:L487"/>
    <mergeCell ref="E476:E481"/>
    <mergeCell ref="F476:F481"/>
    <mergeCell ref="I476:I481"/>
    <mergeCell ref="J476:J481"/>
    <mergeCell ref="K476:K481"/>
    <mergeCell ref="L476:L481"/>
    <mergeCell ref="E470:E475"/>
    <mergeCell ref="F470:F475"/>
    <mergeCell ref="I470:I475"/>
    <mergeCell ref="J470:J475"/>
    <mergeCell ref="K470:K475"/>
    <mergeCell ref="L470:L475"/>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48:E453"/>
    <mergeCell ref="F448:F453"/>
    <mergeCell ref="I448:I453"/>
    <mergeCell ref="J448:J453"/>
    <mergeCell ref="K448:K453"/>
    <mergeCell ref="L448:L453"/>
    <mergeCell ref="E442:E447"/>
    <mergeCell ref="F442:F447"/>
    <mergeCell ref="I442:I447"/>
    <mergeCell ref="J442:J447"/>
    <mergeCell ref="K442:K447"/>
    <mergeCell ref="L442:L447"/>
    <mergeCell ref="E436:E441"/>
    <mergeCell ref="F436:F441"/>
    <mergeCell ref="I436:I441"/>
    <mergeCell ref="J436:J441"/>
    <mergeCell ref="K436:K441"/>
    <mergeCell ref="L436:L441"/>
    <mergeCell ref="E430:E435"/>
    <mergeCell ref="F430:F435"/>
    <mergeCell ref="I430:I435"/>
    <mergeCell ref="J430:J435"/>
    <mergeCell ref="K430:K435"/>
    <mergeCell ref="L430:L435"/>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08:E413"/>
    <mergeCell ref="F408:F413"/>
    <mergeCell ref="I408:I413"/>
    <mergeCell ref="J408:J413"/>
    <mergeCell ref="K408:K413"/>
    <mergeCell ref="L408:L413"/>
    <mergeCell ref="E402:E407"/>
    <mergeCell ref="F402:F407"/>
    <mergeCell ref="I402:I407"/>
    <mergeCell ref="J402:J407"/>
    <mergeCell ref="K402:K407"/>
    <mergeCell ref="L402:L407"/>
    <mergeCell ref="E396:E401"/>
    <mergeCell ref="F396:F401"/>
    <mergeCell ref="I396:I401"/>
    <mergeCell ref="J396:J401"/>
    <mergeCell ref="K396:K401"/>
    <mergeCell ref="L396:L401"/>
    <mergeCell ref="E390:E395"/>
    <mergeCell ref="F390:F395"/>
    <mergeCell ref="I390:I395"/>
    <mergeCell ref="J390:J395"/>
    <mergeCell ref="K390:K395"/>
    <mergeCell ref="L390:L395"/>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68:E373"/>
    <mergeCell ref="F368:F373"/>
    <mergeCell ref="I368:I373"/>
    <mergeCell ref="J368:J373"/>
    <mergeCell ref="K368:K373"/>
    <mergeCell ref="L368:L373"/>
    <mergeCell ref="E362:E367"/>
    <mergeCell ref="F362:F367"/>
    <mergeCell ref="I362:I367"/>
    <mergeCell ref="J362:J367"/>
    <mergeCell ref="K362:K367"/>
    <mergeCell ref="L362:L367"/>
    <mergeCell ref="E356:E361"/>
    <mergeCell ref="F356:F361"/>
    <mergeCell ref="I356:I361"/>
    <mergeCell ref="J356:J361"/>
    <mergeCell ref="K356:K361"/>
    <mergeCell ref="L356:L361"/>
    <mergeCell ref="E350:E355"/>
    <mergeCell ref="F350:F355"/>
    <mergeCell ref="I350:I355"/>
    <mergeCell ref="J350:J355"/>
    <mergeCell ref="K350:K355"/>
    <mergeCell ref="L350:L355"/>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28:E333"/>
    <mergeCell ref="F328:F333"/>
    <mergeCell ref="I328:I333"/>
    <mergeCell ref="J328:J333"/>
    <mergeCell ref="K328:K333"/>
    <mergeCell ref="L328:L333"/>
    <mergeCell ref="E322:E327"/>
    <mergeCell ref="F322:F327"/>
    <mergeCell ref="I322:I327"/>
    <mergeCell ref="J322:J327"/>
    <mergeCell ref="K322:K327"/>
    <mergeCell ref="L322:L327"/>
    <mergeCell ref="E316:E321"/>
    <mergeCell ref="F316:F321"/>
    <mergeCell ref="I316:I321"/>
    <mergeCell ref="J316:J321"/>
    <mergeCell ref="K316:K321"/>
    <mergeCell ref="L316:L321"/>
    <mergeCell ref="E310:E315"/>
    <mergeCell ref="F310:F315"/>
    <mergeCell ref="I310:I315"/>
    <mergeCell ref="J310:J315"/>
    <mergeCell ref="K310:K315"/>
    <mergeCell ref="L310:L315"/>
    <mergeCell ref="E306:E309"/>
    <mergeCell ref="F306:F309"/>
    <mergeCell ref="I306:I309"/>
    <mergeCell ref="J306:J309"/>
    <mergeCell ref="K306:K309"/>
    <mergeCell ref="L306:L309"/>
    <mergeCell ref="E302:E305"/>
    <mergeCell ref="F302:F305"/>
    <mergeCell ref="I302:I305"/>
    <mergeCell ref="J302:J305"/>
    <mergeCell ref="K302:K305"/>
    <mergeCell ref="L302:L305"/>
    <mergeCell ref="E298:E301"/>
    <mergeCell ref="F298:F301"/>
    <mergeCell ref="I298:I301"/>
    <mergeCell ref="J298:J301"/>
    <mergeCell ref="K298:K301"/>
    <mergeCell ref="L298:L301"/>
    <mergeCell ref="E294:E297"/>
    <mergeCell ref="F294:F297"/>
    <mergeCell ref="I294:I297"/>
    <mergeCell ref="J294:J297"/>
    <mergeCell ref="K294:K297"/>
    <mergeCell ref="L294:L297"/>
    <mergeCell ref="E288:E293"/>
    <mergeCell ref="F288:F293"/>
    <mergeCell ref="I288:I293"/>
    <mergeCell ref="J288:J293"/>
    <mergeCell ref="K288:K293"/>
    <mergeCell ref="L288:L293"/>
    <mergeCell ref="E282:E287"/>
    <mergeCell ref="F282:F287"/>
    <mergeCell ref="I282:I287"/>
    <mergeCell ref="J282:J287"/>
    <mergeCell ref="K282:K287"/>
    <mergeCell ref="L282:L287"/>
    <mergeCell ref="E276:E281"/>
    <mergeCell ref="F276:F281"/>
    <mergeCell ref="I276:I281"/>
    <mergeCell ref="J276:J281"/>
    <mergeCell ref="K276:K281"/>
    <mergeCell ref="L276:L281"/>
    <mergeCell ref="E270:E275"/>
    <mergeCell ref="F270:F275"/>
    <mergeCell ref="I270:I275"/>
    <mergeCell ref="J270:J275"/>
    <mergeCell ref="K270:K275"/>
    <mergeCell ref="L270:L275"/>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48:E253"/>
    <mergeCell ref="F248:F253"/>
    <mergeCell ref="I248:I253"/>
    <mergeCell ref="J248:J253"/>
    <mergeCell ref="K248:K253"/>
    <mergeCell ref="L248:L253"/>
    <mergeCell ref="E242:E247"/>
    <mergeCell ref="F242:F247"/>
    <mergeCell ref="I242:I247"/>
    <mergeCell ref="J242:J247"/>
    <mergeCell ref="K242:K247"/>
    <mergeCell ref="L242:L247"/>
    <mergeCell ref="E236:E241"/>
    <mergeCell ref="F236:F241"/>
    <mergeCell ref="I236:I241"/>
    <mergeCell ref="J236:J241"/>
    <mergeCell ref="K236:K241"/>
    <mergeCell ref="L236:L241"/>
    <mergeCell ref="E230:E235"/>
    <mergeCell ref="F230:F235"/>
    <mergeCell ref="I230:I235"/>
    <mergeCell ref="J230:J235"/>
    <mergeCell ref="K230:K235"/>
    <mergeCell ref="L230:L235"/>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08:E213"/>
    <mergeCell ref="F208:F213"/>
    <mergeCell ref="I208:I213"/>
    <mergeCell ref="J208:J213"/>
    <mergeCell ref="K208:K213"/>
    <mergeCell ref="L208:L213"/>
    <mergeCell ref="E202:E207"/>
    <mergeCell ref="F202:F207"/>
    <mergeCell ref="I202:I207"/>
    <mergeCell ref="J202:J207"/>
    <mergeCell ref="K202:K207"/>
    <mergeCell ref="L202:L207"/>
    <mergeCell ref="E196:E201"/>
    <mergeCell ref="F196:F201"/>
    <mergeCell ref="I196:I201"/>
    <mergeCell ref="J196:J201"/>
    <mergeCell ref="K196:K201"/>
    <mergeCell ref="L196:L201"/>
    <mergeCell ref="E190:E195"/>
    <mergeCell ref="F190:F195"/>
    <mergeCell ref="I190:I195"/>
    <mergeCell ref="J190:J195"/>
    <mergeCell ref="K190:K195"/>
    <mergeCell ref="L190:L195"/>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68:E173"/>
    <mergeCell ref="F168:F173"/>
    <mergeCell ref="I168:I173"/>
    <mergeCell ref="J168:J173"/>
    <mergeCell ref="K168:K173"/>
    <mergeCell ref="L168:L173"/>
    <mergeCell ref="E162:E167"/>
    <mergeCell ref="F162:F167"/>
    <mergeCell ref="I162:I167"/>
    <mergeCell ref="J162:J167"/>
    <mergeCell ref="K162:K167"/>
    <mergeCell ref="L162:L167"/>
    <mergeCell ref="E156:E161"/>
    <mergeCell ref="F156:F161"/>
    <mergeCell ref="I156:I161"/>
    <mergeCell ref="J156:J161"/>
    <mergeCell ref="K156:K161"/>
    <mergeCell ref="L156:L161"/>
    <mergeCell ref="E150:E155"/>
    <mergeCell ref="F150:F155"/>
    <mergeCell ref="I150:I155"/>
    <mergeCell ref="J150:J155"/>
    <mergeCell ref="K150:K155"/>
    <mergeCell ref="L150:L155"/>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28:E133"/>
    <mergeCell ref="F128:F133"/>
    <mergeCell ref="I128:I133"/>
    <mergeCell ref="J128:J133"/>
    <mergeCell ref="K128:K133"/>
    <mergeCell ref="L128:L133"/>
    <mergeCell ref="E122:E127"/>
    <mergeCell ref="F122:F127"/>
    <mergeCell ref="I122:I127"/>
    <mergeCell ref="J122:J127"/>
    <mergeCell ref="K122:K127"/>
    <mergeCell ref="L122:L127"/>
    <mergeCell ref="E116:E121"/>
    <mergeCell ref="F116:F121"/>
    <mergeCell ref="I116:I121"/>
    <mergeCell ref="J116:J121"/>
    <mergeCell ref="K116:K121"/>
    <mergeCell ref="L116:L121"/>
    <mergeCell ref="E110:E115"/>
    <mergeCell ref="F110:F115"/>
    <mergeCell ref="I110:I115"/>
    <mergeCell ref="J110:J115"/>
    <mergeCell ref="K110:K115"/>
    <mergeCell ref="L110:L115"/>
    <mergeCell ref="E106:E109"/>
    <mergeCell ref="F106:F109"/>
    <mergeCell ref="I106:I109"/>
    <mergeCell ref="J106:J109"/>
    <mergeCell ref="K106:K109"/>
    <mergeCell ref="L106:L109"/>
    <mergeCell ref="E102:E105"/>
    <mergeCell ref="F102:F105"/>
    <mergeCell ref="I102:I105"/>
    <mergeCell ref="J102:J105"/>
    <mergeCell ref="K102:K105"/>
    <mergeCell ref="L102:L105"/>
    <mergeCell ref="E98:E101"/>
    <mergeCell ref="F98:F101"/>
    <mergeCell ref="I98:I101"/>
    <mergeCell ref="J98:J101"/>
    <mergeCell ref="K98:K101"/>
    <mergeCell ref="L98:L101"/>
    <mergeCell ref="E94:E97"/>
    <mergeCell ref="F94:F97"/>
    <mergeCell ref="I94:I97"/>
    <mergeCell ref="J94:J97"/>
    <mergeCell ref="K94:K97"/>
    <mergeCell ref="L94:L97"/>
    <mergeCell ref="E88:E93"/>
    <mergeCell ref="F88:F93"/>
    <mergeCell ref="I88:I93"/>
    <mergeCell ref="J88:J93"/>
    <mergeCell ref="K88:K93"/>
    <mergeCell ref="L88:L93"/>
    <mergeCell ref="E82:E87"/>
    <mergeCell ref="F82:F87"/>
    <mergeCell ref="I82:I87"/>
    <mergeCell ref="J82:J87"/>
    <mergeCell ref="K82:K87"/>
    <mergeCell ref="L82:L87"/>
    <mergeCell ref="E76:E81"/>
    <mergeCell ref="F76:F81"/>
    <mergeCell ref="I76:I81"/>
    <mergeCell ref="J76:J81"/>
    <mergeCell ref="K76:K81"/>
    <mergeCell ref="L76:L81"/>
    <mergeCell ref="E70:E75"/>
    <mergeCell ref="F70:F75"/>
    <mergeCell ref="I70:I75"/>
    <mergeCell ref="J70:J75"/>
    <mergeCell ref="K70:K75"/>
    <mergeCell ref="L70:L75"/>
    <mergeCell ref="E66:E69"/>
    <mergeCell ref="F66:F69"/>
    <mergeCell ref="I66:I69"/>
    <mergeCell ref="J66:J69"/>
    <mergeCell ref="K66:K69"/>
    <mergeCell ref="L66:L69"/>
    <mergeCell ref="E62:E65"/>
    <mergeCell ref="F62:F65"/>
    <mergeCell ref="I62:I65"/>
    <mergeCell ref="J62:J65"/>
    <mergeCell ref="K62:K65"/>
    <mergeCell ref="L62:L65"/>
    <mergeCell ref="E58:E61"/>
    <mergeCell ref="F58:F61"/>
    <mergeCell ref="I58:I61"/>
    <mergeCell ref="J58:J61"/>
    <mergeCell ref="K58:K61"/>
    <mergeCell ref="L58:L61"/>
    <mergeCell ref="E54:E57"/>
    <mergeCell ref="F54:F57"/>
    <mergeCell ref="I54:I57"/>
    <mergeCell ref="J54:J57"/>
    <mergeCell ref="K54:K57"/>
    <mergeCell ref="L54:L57"/>
    <mergeCell ref="E48:E53"/>
    <mergeCell ref="F48:F53"/>
    <mergeCell ref="I48:I53"/>
    <mergeCell ref="J48:J53"/>
    <mergeCell ref="K48:K53"/>
    <mergeCell ref="L48:L53"/>
    <mergeCell ref="E42:E47"/>
    <mergeCell ref="F42:F47"/>
    <mergeCell ref="I42:I47"/>
    <mergeCell ref="J42:J47"/>
    <mergeCell ref="K42:K47"/>
    <mergeCell ref="L42:L47"/>
    <mergeCell ref="E36:E41"/>
    <mergeCell ref="F36:F41"/>
    <mergeCell ref="I36:I41"/>
    <mergeCell ref="J36:J41"/>
    <mergeCell ref="K36:K41"/>
    <mergeCell ref="L36:L41"/>
    <mergeCell ref="E30:E35"/>
    <mergeCell ref="F30:F35"/>
    <mergeCell ref="I30:I35"/>
    <mergeCell ref="J30:J35"/>
    <mergeCell ref="K30:K35"/>
    <mergeCell ref="L30:L35"/>
    <mergeCell ref="E26:E29"/>
    <mergeCell ref="F26:F29"/>
    <mergeCell ref="I26:I29"/>
    <mergeCell ref="J26:J29"/>
    <mergeCell ref="K26:K29"/>
    <mergeCell ref="L26:L29"/>
    <mergeCell ref="E22:E25"/>
    <mergeCell ref="F22:F25"/>
    <mergeCell ref="I22:I25"/>
    <mergeCell ref="J22:J25"/>
    <mergeCell ref="K22:K25"/>
    <mergeCell ref="L22:L25"/>
    <mergeCell ref="E18:E21"/>
    <mergeCell ref="F18:F21"/>
    <mergeCell ref="I18:I21"/>
    <mergeCell ref="J18:J21"/>
    <mergeCell ref="K18:K21"/>
    <mergeCell ref="L18:L21"/>
    <mergeCell ref="E14:E17"/>
    <mergeCell ref="F14:F17"/>
    <mergeCell ref="I14:I17"/>
    <mergeCell ref="J14:J17"/>
    <mergeCell ref="K14:K17"/>
    <mergeCell ref="L14:L17"/>
    <mergeCell ref="E8:E13"/>
    <mergeCell ref="F8:F13"/>
    <mergeCell ref="I8:I13"/>
    <mergeCell ref="J8:J13"/>
    <mergeCell ref="K8:K13"/>
    <mergeCell ref="L8:L13"/>
    <mergeCell ref="E2:E7"/>
    <mergeCell ref="F2:F7"/>
    <mergeCell ref="I2:I7"/>
    <mergeCell ref="J2:J7"/>
    <mergeCell ref="K2:K7"/>
    <mergeCell ref="L2:L7"/>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E156-D9A7-4892-94EA-1334A3515A5E}">
  <dimension ref="A1:N521"/>
  <sheetViews>
    <sheetView topLeftCell="B1" workbookViewId="0">
      <selection activeCell="N521" sqref="B2:N521"/>
    </sheetView>
  </sheetViews>
  <sheetFormatPr defaultColWidth="9" defaultRowHeight="14.25"/>
  <cols>
    <col min="1" max="2" width="5.75" style="188" bestFit="1" customWidth="1"/>
    <col min="3" max="3" width="9" style="188" bestFit="1" customWidth="1"/>
    <col min="4" max="8" width="5.75" style="188" bestFit="1" customWidth="1"/>
    <col min="9" max="9" width="5.75" style="188" customWidth="1"/>
    <col min="10" max="12" width="17" style="188" customWidth="1"/>
    <col min="13" max="13" width="14.125" style="188" bestFit="1" customWidth="1"/>
    <col min="14" max="14" width="19.5" style="188" customWidth="1"/>
    <col min="15" max="16384" width="9" style="188"/>
  </cols>
  <sheetData>
    <row r="1" spans="1:14" ht="18">
      <c r="A1" s="204" t="s">
        <v>141</v>
      </c>
      <c r="B1" s="204" t="s">
        <v>905</v>
      </c>
      <c r="C1" s="204" t="s">
        <v>906</v>
      </c>
      <c r="D1" s="204" t="s">
        <v>99</v>
      </c>
      <c r="E1" s="204" t="s">
        <v>660</v>
      </c>
      <c r="F1" s="204" t="s">
        <v>92</v>
      </c>
      <c r="G1" s="204" t="s">
        <v>907</v>
      </c>
      <c r="H1" s="204" t="s">
        <v>142</v>
      </c>
      <c r="I1" s="204" t="s">
        <v>882</v>
      </c>
      <c r="J1" s="204" t="s">
        <v>908</v>
      </c>
      <c r="K1" s="204" t="s">
        <v>909</v>
      </c>
      <c r="L1" s="204" t="s">
        <v>910</v>
      </c>
      <c r="M1" s="205" t="s">
        <v>911</v>
      </c>
      <c r="N1" s="205" t="s">
        <v>912</v>
      </c>
    </row>
    <row r="2" spans="1:14" ht="16.5">
      <c r="A2" s="188">
        <v>1</v>
      </c>
      <c r="B2" s="188">
        <v>4</v>
      </c>
      <c r="C2" s="188" t="s">
        <v>913</v>
      </c>
      <c r="D2" s="188">
        <v>2</v>
      </c>
      <c r="E2" s="627">
        <v>201</v>
      </c>
      <c r="F2" s="627" t="s">
        <v>927</v>
      </c>
      <c r="G2" s="188" t="s">
        <v>915</v>
      </c>
      <c r="H2" s="188" t="s">
        <v>928</v>
      </c>
      <c r="I2" s="627" t="s">
        <v>925</v>
      </c>
      <c r="J2" s="628">
        <v>85.93</v>
      </c>
      <c r="K2" s="628">
        <v>111.24848063632808</v>
      </c>
      <c r="L2" s="628">
        <v>191.5084806363281</v>
      </c>
      <c r="M2" s="206">
        <v>22.84</v>
      </c>
      <c r="N2" s="206">
        <v>40.768279012450598</v>
      </c>
    </row>
    <row r="3" spans="1:14" ht="16.5">
      <c r="A3" s="188">
        <v>2</v>
      </c>
      <c r="B3" s="188">
        <v>4</v>
      </c>
      <c r="C3" s="188" t="s">
        <v>913</v>
      </c>
      <c r="D3" s="188">
        <v>2</v>
      </c>
      <c r="E3" s="627"/>
      <c r="F3" s="627"/>
      <c r="G3" s="188" t="s">
        <v>917</v>
      </c>
      <c r="H3" s="188" t="s">
        <v>928</v>
      </c>
      <c r="I3" s="627"/>
      <c r="J3" s="628"/>
      <c r="K3" s="628"/>
      <c r="L3" s="628"/>
      <c r="M3" s="206">
        <v>32.799999999999997</v>
      </c>
      <c r="N3" s="206">
        <v>58.546390175498232</v>
      </c>
    </row>
    <row r="4" spans="1:14" ht="16.5">
      <c r="A4" s="188">
        <v>3</v>
      </c>
      <c r="B4" s="188">
        <v>4</v>
      </c>
      <c r="C4" s="188" t="s">
        <v>913</v>
      </c>
      <c r="D4" s="188">
        <v>2</v>
      </c>
      <c r="E4" s="627"/>
      <c r="F4" s="627"/>
      <c r="G4" s="188" t="s">
        <v>918</v>
      </c>
      <c r="H4" s="188" t="s">
        <v>928</v>
      </c>
      <c r="I4" s="627"/>
      <c r="J4" s="628"/>
      <c r="K4" s="628"/>
      <c r="L4" s="628"/>
      <c r="M4" s="206">
        <v>32.799999999999997</v>
      </c>
      <c r="N4" s="206">
        <v>58.546390175498232</v>
      </c>
    </row>
    <row r="5" spans="1:14" ht="16.5">
      <c r="A5" s="188">
        <v>4</v>
      </c>
      <c r="B5" s="188">
        <v>4</v>
      </c>
      <c r="C5" s="188" t="s">
        <v>913</v>
      </c>
      <c r="D5" s="188">
        <v>2</v>
      </c>
      <c r="E5" s="627"/>
      <c r="F5" s="627"/>
      <c r="G5" s="188" t="s">
        <v>919</v>
      </c>
      <c r="H5" s="188" t="s">
        <v>928</v>
      </c>
      <c r="I5" s="627"/>
      <c r="J5" s="628"/>
      <c r="K5" s="628"/>
      <c r="L5" s="628"/>
      <c r="M5" s="206">
        <v>22.84</v>
      </c>
      <c r="N5" s="206">
        <v>40.768279012450598</v>
      </c>
    </row>
    <row r="6" spans="1:14" ht="16.5">
      <c r="A6" s="188">
        <v>5</v>
      </c>
      <c r="B6" s="188">
        <v>4</v>
      </c>
      <c r="C6" s="188" t="s">
        <v>913</v>
      </c>
      <c r="D6" s="188">
        <v>2</v>
      </c>
      <c r="E6" s="627">
        <v>202</v>
      </c>
      <c r="F6" s="627" t="s">
        <v>929</v>
      </c>
      <c r="G6" s="188" t="s">
        <v>915</v>
      </c>
      <c r="H6" s="188" t="s">
        <v>930</v>
      </c>
      <c r="I6" s="627" t="s">
        <v>925</v>
      </c>
      <c r="J6" s="628">
        <v>85.93</v>
      </c>
      <c r="K6" s="628">
        <v>111.24848063632808</v>
      </c>
      <c r="L6" s="628">
        <v>188.84848063632808</v>
      </c>
      <c r="M6" s="206">
        <v>22.84</v>
      </c>
      <c r="N6" s="206">
        <v>40.768279012450598</v>
      </c>
    </row>
    <row r="7" spans="1:14">
      <c r="A7" s="188">
        <v>6</v>
      </c>
      <c r="B7" s="188">
        <v>4</v>
      </c>
      <c r="C7" s="188" t="s">
        <v>913</v>
      </c>
      <c r="D7" s="188">
        <v>2</v>
      </c>
      <c r="E7" s="627"/>
      <c r="F7" s="627"/>
      <c r="G7" s="188" t="s">
        <v>917</v>
      </c>
      <c r="H7" s="188" t="s">
        <v>930</v>
      </c>
      <c r="I7" s="627"/>
      <c r="J7" s="628"/>
      <c r="K7" s="628"/>
      <c r="L7" s="628"/>
      <c r="M7" s="179">
        <v>29.92</v>
      </c>
      <c r="N7" s="179">
        <v>53.405731525942301</v>
      </c>
    </row>
    <row r="8" spans="1:14">
      <c r="A8" s="188">
        <v>7</v>
      </c>
      <c r="B8" s="188">
        <v>4</v>
      </c>
      <c r="C8" s="188" t="s">
        <v>913</v>
      </c>
      <c r="D8" s="188">
        <v>2</v>
      </c>
      <c r="E8" s="627"/>
      <c r="F8" s="627"/>
      <c r="G8" s="188" t="s">
        <v>918</v>
      </c>
      <c r="H8" s="188" t="s">
        <v>930</v>
      </c>
      <c r="I8" s="627"/>
      <c r="J8" s="628"/>
      <c r="K8" s="628"/>
      <c r="L8" s="628"/>
      <c r="M8" s="179">
        <v>29.92</v>
      </c>
      <c r="N8" s="179">
        <v>53.405731525942301</v>
      </c>
    </row>
    <row r="9" spans="1:14" ht="16.5">
      <c r="A9" s="188">
        <v>8</v>
      </c>
      <c r="B9" s="188">
        <v>4</v>
      </c>
      <c r="C9" s="188" t="s">
        <v>913</v>
      </c>
      <c r="D9" s="188">
        <v>2</v>
      </c>
      <c r="E9" s="627"/>
      <c r="F9" s="627"/>
      <c r="G9" s="188" t="s">
        <v>919</v>
      </c>
      <c r="H9" s="188" t="s">
        <v>930</v>
      </c>
      <c r="I9" s="627"/>
      <c r="J9" s="628"/>
      <c r="K9" s="628"/>
      <c r="L9" s="628"/>
      <c r="M9" s="206">
        <v>22.84</v>
      </c>
      <c r="N9" s="206">
        <v>40.768279012450598</v>
      </c>
    </row>
    <row r="10" spans="1:14">
      <c r="A10" s="188">
        <v>9</v>
      </c>
      <c r="B10" s="188">
        <v>4</v>
      </c>
      <c r="C10" s="188" t="s">
        <v>913</v>
      </c>
      <c r="D10" s="188">
        <v>2</v>
      </c>
      <c r="E10" s="627">
        <v>203</v>
      </c>
      <c r="F10" s="627" t="s">
        <v>931</v>
      </c>
      <c r="G10" s="188" t="s">
        <v>915</v>
      </c>
      <c r="H10" s="188" t="s">
        <v>928</v>
      </c>
      <c r="I10" s="627" t="s">
        <v>925</v>
      </c>
      <c r="J10" s="628">
        <v>63.88</v>
      </c>
      <c r="K10" s="628">
        <v>82.701651845090623</v>
      </c>
      <c r="L10" s="628">
        <v>137.46165184509061</v>
      </c>
      <c r="M10" s="179">
        <v>18.690000000000001</v>
      </c>
      <c r="N10" s="179">
        <v>33.360732694514084</v>
      </c>
    </row>
    <row r="11" spans="1:14">
      <c r="A11" s="188">
        <v>10</v>
      </c>
      <c r="B11" s="188">
        <v>4</v>
      </c>
      <c r="C11" s="188" t="s">
        <v>913</v>
      </c>
      <c r="D11" s="188">
        <v>2</v>
      </c>
      <c r="E11" s="627"/>
      <c r="F11" s="627"/>
      <c r="G11" s="188" t="s">
        <v>917</v>
      </c>
      <c r="H11" s="188" t="s">
        <v>928</v>
      </c>
      <c r="I11" s="627"/>
      <c r="J11" s="628"/>
      <c r="K11" s="628"/>
      <c r="L11" s="628"/>
      <c r="M11" s="179">
        <v>17.36</v>
      </c>
      <c r="N11" s="179">
        <v>30.986747970934431</v>
      </c>
    </row>
    <row r="12" spans="1:14">
      <c r="A12" s="188">
        <v>11</v>
      </c>
      <c r="B12" s="188">
        <v>4</v>
      </c>
      <c r="C12" s="188" t="s">
        <v>913</v>
      </c>
      <c r="D12" s="188">
        <v>2</v>
      </c>
      <c r="E12" s="627"/>
      <c r="F12" s="627"/>
      <c r="G12" s="188" t="s">
        <v>918</v>
      </c>
      <c r="H12" s="188" t="s">
        <v>928</v>
      </c>
      <c r="I12" s="627"/>
      <c r="J12" s="628"/>
      <c r="K12" s="628"/>
      <c r="L12" s="628"/>
      <c r="M12" s="179">
        <v>17.36</v>
      </c>
      <c r="N12" s="179">
        <v>30.986747970934431</v>
      </c>
    </row>
    <row r="13" spans="1:14">
      <c r="A13" s="188">
        <v>12</v>
      </c>
      <c r="B13" s="188">
        <v>4</v>
      </c>
      <c r="C13" s="188" t="s">
        <v>913</v>
      </c>
      <c r="D13" s="188">
        <v>2</v>
      </c>
      <c r="E13" s="627"/>
      <c r="F13" s="627"/>
      <c r="G13" s="188" t="s">
        <v>919</v>
      </c>
      <c r="H13" s="188" t="s">
        <v>928</v>
      </c>
      <c r="I13" s="627"/>
      <c r="J13" s="628"/>
      <c r="K13" s="628"/>
      <c r="L13" s="628"/>
      <c r="M13" s="179">
        <v>18.690000000000001</v>
      </c>
      <c r="N13" s="179">
        <v>33.360732694514084</v>
      </c>
    </row>
    <row r="14" spans="1:14">
      <c r="A14" s="188">
        <v>13</v>
      </c>
      <c r="B14" s="188">
        <v>4</v>
      </c>
      <c r="C14" s="188" t="s">
        <v>913</v>
      </c>
      <c r="D14" s="188">
        <v>2</v>
      </c>
      <c r="E14" s="627">
        <v>204</v>
      </c>
      <c r="F14" s="627" t="s">
        <v>932</v>
      </c>
      <c r="G14" s="188" t="s">
        <v>915</v>
      </c>
      <c r="H14" s="188" t="s">
        <v>930</v>
      </c>
      <c r="I14" s="627" t="s">
        <v>925</v>
      </c>
      <c r="J14" s="628">
        <v>83.93</v>
      </c>
      <c r="K14" s="628">
        <v>108.65919911331335</v>
      </c>
      <c r="L14" s="628">
        <v>185.28919911331334</v>
      </c>
      <c r="M14" s="179">
        <v>32.53</v>
      </c>
      <c r="N14" s="179">
        <v>58.064453427102364</v>
      </c>
    </row>
    <row r="15" spans="1:14">
      <c r="A15" s="188">
        <v>14</v>
      </c>
      <c r="B15" s="188">
        <v>4</v>
      </c>
      <c r="C15" s="188" t="s">
        <v>913</v>
      </c>
      <c r="D15" s="188">
        <v>2</v>
      </c>
      <c r="E15" s="627"/>
      <c r="F15" s="627"/>
      <c r="G15" s="188" t="s">
        <v>917</v>
      </c>
      <c r="H15" s="188" t="s">
        <v>930</v>
      </c>
      <c r="I15" s="627"/>
      <c r="J15" s="628"/>
      <c r="K15" s="628"/>
      <c r="L15" s="628"/>
      <c r="M15" s="179">
        <v>22.53</v>
      </c>
      <c r="N15" s="179">
        <v>40.214944227255344</v>
      </c>
    </row>
    <row r="16" spans="1:14">
      <c r="A16" s="188">
        <v>15</v>
      </c>
      <c r="B16" s="188">
        <v>4</v>
      </c>
      <c r="C16" s="188" t="s">
        <v>913</v>
      </c>
      <c r="D16" s="188">
        <v>2</v>
      </c>
      <c r="E16" s="627"/>
      <c r="F16" s="627"/>
      <c r="G16" s="188" t="s">
        <v>918</v>
      </c>
      <c r="H16" s="188" t="s">
        <v>930</v>
      </c>
      <c r="I16" s="627"/>
      <c r="J16" s="628"/>
      <c r="K16" s="628"/>
      <c r="L16" s="628"/>
      <c r="M16" s="179">
        <v>22.53</v>
      </c>
      <c r="N16" s="179">
        <v>40.214944227255344</v>
      </c>
    </row>
    <row r="17" spans="1:14">
      <c r="A17" s="188">
        <v>16</v>
      </c>
      <c r="B17" s="188">
        <v>4</v>
      </c>
      <c r="C17" s="188" t="s">
        <v>913</v>
      </c>
      <c r="D17" s="188">
        <v>2</v>
      </c>
      <c r="E17" s="627"/>
      <c r="F17" s="627"/>
      <c r="G17" s="188" t="s">
        <v>919</v>
      </c>
      <c r="H17" s="188" t="s">
        <v>930</v>
      </c>
      <c r="I17" s="627"/>
      <c r="J17" s="628"/>
      <c r="K17" s="628"/>
      <c r="L17" s="628"/>
      <c r="M17" s="179">
        <v>32.53</v>
      </c>
      <c r="N17" s="179">
        <v>58.064453427102364</v>
      </c>
    </row>
    <row r="18" spans="1:14">
      <c r="A18" s="188">
        <v>17</v>
      </c>
      <c r="B18" s="188">
        <v>4</v>
      </c>
      <c r="C18" s="188" t="s">
        <v>913</v>
      </c>
      <c r="D18" s="188">
        <v>2</v>
      </c>
      <c r="E18" s="627">
        <v>205</v>
      </c>
      <c r="F18" s="627" t="s">
        <v>933</v>
      </c>
      <c r="G18" s="188" t="s">
        <v>915</v>
      </c>
      <c r="H18" s="188" t="s">
        <v>928</v>
      </c>
      <c r="I18" s="627" t="s">
        <v>925</v>
      </c>
      <c r="J18" s="628">
        <v>63.78</v>
      </c>
      <c r="K18" s="628">
        <v>82.572187768939884</v>
      </c>
      <c r="L18" s="628">
        <v>137.06218776893988</v>
      </c>
      <c r="M18" s="179">
        <v>17.36</v>
      </c>
      <c r="N18" s="179">
        <v>30.986747970934431</v>
      </c>
    </row>
    <row r="19" spans="1:14">
      <c r="A19" s="188">
        <v>18</v>
      </c>
      <c r="B19" s="188">
        <v>4</v>
      </c>
      <c r="C19" s="188" t="s">
        <v>913</v>
      </c>
      <c r="D19" s="188">
        <v>2</v>
      </c>
      <c r="E19" s="627"/>
      <c r="F19" s="627"/>
      <c r="G19" s="188" t="s">
        <v>917</v>
      </c>
      <c r="H19" s="188" t="s">
        <v>928</v>
      </c>
      <c r="I19" s="627"/>
      <c r="J19" s="628"/>
      <c r="K19" s="628"/>
      <c r="L19" s="628"/>
      <c r="M19" s="179">
        <v>18.46</v>
      </c>
      <c r="N19" s="179">
        <v>32.950193982917604</v>
      </c>
    </row>
    <row r="20" spans="1:14">
      <c r="A20" s="188">
        <v>19</v>
      </c>
      <c r="B20" s="188">
        <v>4</v>
      </c>
      <c r="C20" s="188" t="s">
        <v>913</v>
      </c>
      <c r="D20" s="188">
        <v>2</v>
      </c>
      <c r="E20" s="627"/>
      <c r="F20" s="627"/>
      <c r="G20" s="188" t="s">
        <v>918</v>
      </c>
      <c r="H20" s="188" t="s">
        <v>928</v>
      </c>
      <c r="I20" s="627"/>
      <c r="J20" s="628"/>
      <c r="K20" s="628"/>
      <c r="L20" s="628"/>
      <c r="M20" s="179">
        <v>18.46</v>
      </c>
      <c r="N20" s="179">
        <v>32.950193982917604</v>
      </c>
    </row>
    <row r="21" spans="1:14">
      <c r="A21" s="188">
        <v>20</v>
      </c>
      <c r="B21" s="188">
        <v>4</v>
      </c>
      <c r="C21" s="188" t="s">
        <v>913</v>
      </c>
      <c r="D21" s="188">
        <v>2</v>
      </c>
      <c r="E21" s="627"/>
      <c r="F21" s="627"/>
      <c r="G21" s="188" t="s">
        <v>919</v>
      </c>
      <c r="H21" s="188" t="s">
        <v>928</v>
      </c>
      <c r="I21" s="627"/>
      <c r="J21" s="628"/>
      <c r="K21" s="628"/>
      <c r="L21" s="628"/>
      <c r="M21" s="179">
        <v>17.36</v>
      </c>
      <c r="N21" s="179">
        <v>30.986747970934431</v>
      </c>
    </row>
    <row r="22" spans="1:14">
      <c r="A22" s="188">
        <v>21</v>
      </c>
      <c r="B22" s="188">
        <v>4</v>
      </c>
      <c r="C22" s="188" t="s">
        <v>913</v>
      </c>
      <c r="D22" s="188">
        <v>2</v>
      </c>
      <c r="E22" s="627">
        <v>206</v>
      </c>
      <c r="F22" s="627" t="s">
        <v>934</v>
      </c>
      <c r="G22" s="188" t="s">
        <v>915</v>
      </c>
      <c r="H22" s="188" t="s">
        <v>928</v>
      </c>
      <c r="I22" s="627" t="s">
        <v>925</v>
      </c>
      <c r="J22" s="628">
        <v>63.78</v>
      </c>
      <c r="K22" s="628">
        <v>82.572098604408509</v>
      </c>
      <c r="L22" s="628">
        <v>137.0620986044085</v>
      </c>
      <c r="M22" s="179">
        <v>18.46</v>
      </c>
      <c r="N22" s="179">
        <v>32.950193982917604</v>
      </c>
    </row>
    <row r="23" spans="1:14">
      <c r="A23" s="188">
        <v>22</v>
      </c>
      <c r="B23" s="188">
        <v>4</v>
      </c>
      <c r="C23" s="188" t="s">
        <v>913</v>
      </c>
      <c r="D23" s="188">
        <v>2</v>
      </c>
      <c r="E23" s="627"/>
      <c r="F23" s="627"/>
      <c r="G23" s="188" t="s">
        <v>917</v>
      </c>
      <c r="H23" s="188" t="s">
        <v>928</v>
      </c>
      <c r="I23" s="627"/>
      <c r="J23" s="628"/>
      <c r="K23" s="628"/>
      <c r="L23" s="628"/>
      <c r="M23" s="179">
        <v>17.36</v>
      </c>
      <c r="N23" s="179">
        <v>30.986747970934431</v>
      </c>
    </row>
    <row r="24" spans="1:14">
      <c r="A24" s="188">
        <v>23</v>
      </c>
      <c r="B24" s="188">
        <v>4</v>
      </c>
      <c r="C24" s="188" t="s">
        <v>913</v>
      </c>
      <c r="D24" s="188">
        <v>2</v>
      </c>
      <c r="E24" s="627"/>
      <c r="F24" s="627"/>
      <c r="G24" s="188" t="s">
        <v>918</v>
      </c>
      <c r="H24" s="188" t="s">
        <v>928</v>
      </c>
      <c r="I24" s="627"/>
      <c r="J24" s="628"/>
      <c r="K24" s="628"/>
      <c r="L24" s="628"/>
      <c r="M24" s="179">
        <v>17.36</v>
      </c>
      <c r="N24" s="179">
        <v>30.986747970934431</v>
      </c>
    </row>
    <row r="25" spans="1:14">
      <c r="A25" s="188">
        <v>24</v>
      </c>
      <c r="B25" s="188">
        <v>4</v>
      </c>
      <c r="C25" s="188" t="s">
        <v>913</v>
      </c>
      <c r="D25" s="188">
        <v>2</v>
      </c>
      <c r="E25" s="627"/>
      <c r="F25" s="627"/>
      <c r="G25" s="188" t="s">
        <v>919</v>
      </c>
      <c r="H25" s="188" t="s">
        <v>928</v>
      </c>
      <c r="I25" s="627"/>
      <c r="J25" s="628"/>
      <c r="K25" s="628"/>
      <c r="L25" s="628"/>
      <c r="M25" s="179">
        <v>18.46</v>
      </c>
      <c r="N25" s="179">
        <v>32.950193982917604</v>
      </c>
    </row>
    <row r="26" spans="1:14">
      <c r="A26" s="188">
        <v>25</v>
      </c>
      <c r="B26" s="188">
        <v>4</v>
      </c>
      <c r="C26" s="188" t="s">
        <v>913</v>
      </c>
      <c r="D26" s="188">
        <v>2</v>
      </c>
      <c r="E26" s="627">
        <v>207</v>
      </c>
      <c r="F26" s="627" t="s">
        <v>935</v>
      </c>
      <c r="G26" s="188" t="s">
        <v>915</v>
      </c>
      <c r="H26" s="188" t="s">
        <v>928</v>
      </c>
      <c r="I26" s="627" t="s">
        <v>925</v>
      </c>
      <c r="J26" s="628">
        <v>63.88</v>
      </c>
      <c r="K26" s="628">
        <v>82.701562540759099</v>
      </c>
      <c r="L26" s="628">
        <v>137.4615625407591</v>
      </c>
      <c r="M26" s="179">
        <v>17.36</v>
      </c>
      <c r="N26" s="179">
        <v>30.986747970934431</v>
      </c>
    </row>
    <row r="27" spans="1:14">
      <c r="A27" s="188">
        <v>26</v>
      </c>
      <c r="B27" s="188">
        <v>4</v>
      </c>
      <c r="C27" s="188" t="s">
        <v>913</v>
      </c>
      <c r="D27" s="188">
        <v>2</v>
      </c>
      <c r="E27" s="627"/>
      <c r="F27" s="627"/>
      <c r="G27" s="188" t="s">
        <v>917</v>
      </c>
      <c r="H27" s="188" t="s">
        <v>928</v>
      </c>
      <c r="I27" s="627"/>
      <c r="J27" s="628"/>
      <c r="K27" s="628"/>
      <c r="L27" s="628"/>
      <c r="M27" s="179">
        <v>18.690000000000001</v>
      </c>
      <c r="N27" s="179">
        <v>33.360732694514084</v>
      </c>
    </row>
    <row r="28" spans="1:14">
      <c r="A28" s="188">
        <v>27</v>
      </c>
      <c r="B28" s="188">
        <v>4</v>
      </c>
      <c r="C28" s="188" t="s">
        <v>913</v>
      </c>
      <c r="D28" s="188">
        <v>2</v>
      </c>
      <c r="E28" s="627"/>
      <c r="F28" s="627"/>
      <c r="G28" s="188" t="s">
        <v>918</v>
      </c>
      <c r="H28" s="188" t="s">
        <v>928</v>
      </c>
      <c r="I28" s="627"/>
      <c r="J28" s="628"/>
      <c r="K28" s="628"/>
      <c r="L28" s="628"/>
      <c r="M28" s="179">
        <v>18.690000000000001</v>
      </c>
      <c r="N28" s="179">
        <v>33.360732694514084</v>
      </c>
    </row>
    <row r="29" spans="1:14">
      <c r="A29" s="188">
        <v>28</v>
      </c>
      <c r="B29" s="188">
        <v>4</v>
      </c>
      <c r="C29" s="188" t="s">
        <v>913</v>
      </c>
      <c r="D29" s="188">
        <v>2</v>
      </c>
      <c r="E29" s="627"/>
      <c r="F29" s="627"/>
      <c r="G29" s="188" t="s">
        <v>919</v>
      </c>
      <c r="H29" s="188" t="s">
        <v>928</v>
      </c>
      <c r="I29" s="627"/>
      <c r="J29" s="628"/>
      <c r="K29" s="628"/>
      <c r="L29" s="628"/>
      <c r="M29" s="179">
        <v>17.36</v>
      </c>
      <c r="N29" s="179">
        <v>30.986747970934431</v>
      </c>
    </row>
    <row r="30" spans="1:14">
      <c r="A30" s="188">
        <v>29</v>
      </c>
      <c r="B30" s="188">
        <v>4</v>
      </c>
      <c r="C30" s="188" t="s">
        <v>913</v>
      </c>
      <c r="D30" s="188">
        <v>2</v>
      </c>
      <c r="E30" s="627">
        <v>208</v>
      </c>
      <c r="F30" s="627" t="s">
        <v>936</v>
      </c>
      <c r="G30" s="188" t="s">
        <v>915</v>
      </c>
      <c r="H30" s="188" t="s">
        <v>930</v>
      </c>
      <c r="I30" s="627" t="s">
        <v>925</v>
      </c>
      <c r="J30" s="628">
        <v>83.93</v>
      </c>
      <c r="K30" s="628">
        <v>108.6590817790531</v>
      </c>
      <c r="L30" s="628">
        <v>185.28908177905311</v>
      </c>
      <c r="M30" s="179">
        <v>22.53</v>
      </c>
      <c r="N30" s="179">
        <v>40.214944227255344</v>
      </c>
    </row>
    <row r="31" spans="1:14">
      <c r="A31" s="188">
        <v>30</v>
      </c>
      <c r="B31" s="188">
        <v>4</v>
      </c>
      <c r="C31" s="188" t="s">
        <v>913</v>
      </c>
      <c r="D31" s="188">
        <v>2</v>
      </c>
      <c r="E31" s="627"/>
      <c r="F31" s="627"/>
      <c r="G31" s="188" t="s">
        <v>917</v>
      </c>
      <c r="H31" s="188" t="s">
        <v>930</v>
      </c>
      <c r="I31" s="627"/>
      <c r="J31" s="628"/>
      <c r="K31" s="628"/>
      <c r="L31" s="628"/>
      <c r="M31" s="179">
        <v>32.53</v>
      </c>
      <c r="N31" s="179">
        <v>58.064453427102364</v>
      </c>
    </row>
    <row r="32" spans="1:14">
      <c r="A32" s="188">
        <v>31</v>
      </c>
      <c r="B32" s="188">
        <v>4</v>
      </c>
      <c r="C32" s="188" t="s">
        <v>913</v>
      </c>
      <c r="D32" s="188">
        <v>2</v>
      </c>
      <c r="E32" s="627"/>
      <c r="F32" s="627"/>
      <c r="G32" s="188" t="s">
        <v>918</v>
      </c>
      <c r="H32" s="188" t="s">
        <v>930</v>
      </c>
      <c r="I32" s="627"/>
      <c r="J32" s="628"/>
      <c r="K32" s="628"/>
      <c r="L32" s="628"/>
      <c r="M32" s="179">
        <v>32.53</v>
      </c>
      <c r="N32" s="179">
        <v>58.064453427102364</v>
      </c>
    </row>
    <row r="33" spans="1:14">
      <c r="A33" s="188">
        <v>32</v>
      </c>
      <c r="B33" s="188">
        <v>4</v>
      </c>
      <c r="C33" s="188" t="s">
        <v>913</v>
      </c>
      <c r="D33" s="188">
        <v>2</v>
      </c>
      <c r="E33" s="627"/>
      <c r="F33" s="627"/>
      <c r="G33" s="188" t="s">
        <v>919</v>
      </c>
      <c r="H33" s="188" t="s">
        <v>930</v>
      </c>
      <c r="I33" s="627"/>
      <c r="J33" s="628"/>
      <c r="K33" s="628"/>
      <c r="L33" s="628"/>
      <c r="M33" s="179">
        <v>22.53</v>
      </c>
      <c r="N33" s="179">
        <v>40.214944227255344</v>
      </c>
    </row>
    <row r="34" spans="1:14">
      <c r="A34" s="188">
        <v>33</v>
      </c>
      <c r="B34" s="188">
        <v>4</v>
      </c>
      <c r="C34" s="188" t="s">
        <v>913</v>
      </c>
      <c r="D34" s="188">
        <v>2</v>
      </c>
      <c r="E34" s="627">
        <v>209</v>
      </c>
      <c r="F34" s="627" t="s">
        <v>937</v>
      </c>
      <c r="G34" s="188" t="s">
        <v>915</v>
      </c>
      <c r="H34" s="188" t="s">
        <v>928</v>
      </c>
      <c r="I34" s="627" t="s">
        <v>925</v>
      </c>
      <c r="J34" s="628">
        <v>85.88</v>
      </c>
      <c r="K34" s="628">
        <v>111.18362853788965</v>
      </c>
      <c r="L34" s="628">
        <v>191.44362853788965</v>
      </c>
      <c r="M34" s="179">
        <v>32.799999999999997</v>
      </c>
      <c r="N34" s="179">
        <v>58.546390175498232</v>
      </c>
    </row>
    <row r="35" spans="1:14" ht="16.5">
      <c r="A35" s="188">
        <v>34</v>
      </c>
      <c r="B35" s="188">
        <v>4</v>
      </c>
      <c r="C35" s="188" t="s">
        <v>913</v>
      </c>
      <c r="D35" s="188">
        <v>2</v>
      </c>
      <c r="E35" s="627"/>
      <c r="F35" s="627"/>
      <c r="G35" s="188" t="s">
        <v>917</v>
      </c>
      <c r="H35" s="188" t="s">
        <v>928</v>
      </c>
      <c r="I35" s="627"/>
      <c r="J35" s="628"/>
      <c r="K35" s="628"/>
      <c r="L35" s="628"/>
      <c r="M35" s="206">
        <v>22.84</v>
      </c>
      <c r="N35" s="206">
        <v>40.768279012450598</v>
      </c>
    </row>
    <row r="36" spans="1:14" ht="16.5">
      <c r="A36" s="188">
        <v>35</v>
      </c>
      <c r="B36" s="188">
        <v>4</v>
      </c>
      <c r="C36" s="188" t="s">
        <v>913</v>
      </c>
      <c r="D36" s="188">
        <v>2</v>
      </c>
      <c r="E36" s="627"/>
      <c r="F36" s="627"/>
      <c r="G36" s="188" t="s">
        <v>918</v>
      </c>
      <c r="H36" s="188" t="s">
        <v>928</v>
      </c>
      <c r="I36" s="627"/>
      <c r="J36" s="628"/>
      <c r="K36" s="628"/>
      <c r="L36" s="628"/>
      <c r="M36" s="206">
        <v>22.84</v>
      </c>
      <c r="N36" s="206">
        <v>40.768279012450598</v>
      </c>
    </row>
    <row r="37" spans="1:14">
      <c r="A37" s="188">
        <v>36</v>
      </c>
      <c r="B37" s="188">
        <v>4</v>
      </c>
      <c r="C37" s="188" t="s">
        <v>913</v>
      </c>
      <c r="D37" s="188">
        <v>2</v>
      </c>
      <c r="E37" s="627"/>
      <c r="F37" s="627"/>
      <c r="G37" s="188" t="s">
        <v>919</v>
      </c>
      <c r="H37" s="188" t="s">
        <v>928</v>
      </c>
      <c r="I37" s="627"/>
      <c r="J37" s="628"/>
      <c r="K37" s="628"/>
      <c r="L37" s="628"/>
      <c r="M37" s="179">
        <v>32.799999999999997</v>
      </c>
      <c r="N37" s="179">
        <v>58.546390175498232</v>
      </c>
    </row>
    <row r="38" spans="1:14">
      <c r="A38" s="188">
        <v>37</v>
      </c>
      <c r="B38" s="188">
        <v>4</v>
      </c>
      <c r="C38" s="188" t="s">
        <v>913</v>
      </c>
      <c r="D38" s="188">
        <v>2</v>
      </c>
      <c r="E38" s="627">
        <v>210</v>
      </c>
      <c r="F38" s="627" t="s">
        <v>938</v>
      </c>
      <c r="G38" s="188" t="s">
        <v>915</v>
      </c>
      <c r="H38" s="188" t="s">
        <v>930</v>
      </c>
      <c r="I38" s="627" t="s">
        <v>925</v>
      </c>
      <c r="J38" s="628">
        <v>85.88</v>
      </c>
      <c r="K38" s="628">
        <v>111.18362853788965</v>
      </c>
      <c r="L38" s="628">
        <v>188.78362853788963</v>
      </c>
      <c r="M38" s="179">
        <v>29.92</v>
      </c>
      <c r="N38" s="179">
        <v>53.405731525942301</v>
      </c>
    </row>
    <row r="39" spans="1:14">
      <c r="A39" s="188">
        <v>38</v>
      </c>
      <c r="B39" s="188">
        <v>4</v>
      </c>
      <c r="C39" s="188" t="s">
        <v>913</v>
      </c>
      <c r="D39" s="188">
        <v>2</v>
      </c>
      <c r="E39" s="627"/>
      <c r="F39" s="627"/>
      <c r="G39" s="188" t="s">
        <v>917</v>
      </c>
      <c r="H39" s="188" t="s">
        <v>930</v>
      </c>
      <c r="I39" s="627"/>
      <c r="J39" s="628"/>
      <c r="K39" s="628"/>
      <c r="L39" s="628"/>
      <c r="M39" s="179">
        <v>22.84</v>
      </c>
      <c r="N39" s="179">
        <v>40.768279012450598</v>
      </c>
    </row>
    <row r="40" spans="1:14">
      <c r="A40" s="188">
        <v>39</v>
      </c>
      <c r="B40" s="188">
        <v>4</v>
      </c>
      <c r="C40" s="188" t="s">
        <v>913</v>
      </c>
      <c r="D40" s="188">
        <v>2</v>
      </c>
      <c r="E40" s="627"/>
      <c r="F40" s="627"/>
      <c r="G40" s="188" t="s">
        <v>918</v>
      </c>
      <c r="H40" s="188" t="s">
        <v>930</v>
      </c>
      <c r="I40" s="627"/>
      <c r="J40" s="628"/>
      <c r="K40" s="628"/>
      <c r="L40" s="628"/>
      <c r="M40" s="179">
        <v>22.84</v>
      </c>
      <c r="N40" s="179">
        <v>40.768279012450598</v>
      </c>
    </row>
    <row r="41" spans="1:14">
      <c r="A41" s="188">
        <v>40</v>
      </c>
      <c r="B41" s="188">
        <v>4</v>
      </c>
      <c r="C41" s="188" t="s">
        <v>913</v>
      </c>
      <c r="D41" s="188">
        <v>2</v>
      </c>
      <c r="E41" s="627"/>
      <c r="F41" s="627"/>
      <c r="G41" s="188" t="s">
        <v>919</v>
      </c>
      <c r="H41" s="188" t="s">
        <v>930</v>
      </c>
      <c r="I41" s="627"/>
      <c r="J41" s="628"/>
      <c r="K41" s="628"/>
      <c r="L41" s="628"/>
      <c r="M41" s="179">
        <v>29.92</v>
      </c>
      <c r="N41" s="179">
        <v>53.405731525942301</v>
      </c>
    </row>
    <row r="42" spans="1:14" ht="16.5">
      <c r="A42" s="188">
        <v>41</v>
      </c>
      <c r="B42" s="188">
        <v>4</v>
      </c>
      <c r="C42" s="188" t="s">
        <v>913</v>
      </c>
      <c r="D42" s="188">
        <v>3</v>
      </c>
      <c r="E42" s="627">
        <v>301</v>
      </c>
      <c r="F42" s="627" t="s">
        <v>927</v>
      </c>
      <c r="G42" s="188" t="s">
        <v>915</v>
      </c>
      <c r="H42" s="188" t="s">
        <v>928</v>
      </c>
      <c r="I42" s="627" t="s">
        <v>925</v>
      </c>
      <c r="J42" s="628">
        <v>85.93</v>
      </c>
      <c r="K42" s="628">
        <v>111.24848063632808</v>
      </c>
      <c r="L42" s="628">
        <v>191.5084806363281</v>
      </c>
      <c r="M42" s="206">
        <v>22.84</v>
      </c>
      <c r="N42" s="206">
        <v>40.768279012450598</v>
      </c>
    </row>
    <row r="43" spans="1:14" ht="16.5">
      <c r="A43" s="188">
        <v>42</v>
      </c>
      <c r="B43" s="188">
        <v>4</v>
      </c>
      <c r="C43" s="188" t="s">
        <v>913</v>
      </c>
      <c r="D43" s="188">
        <v>3</v>
      </c>
      <c r="E43" s="627"/>
      <c r="F43" s="627"/>
      <c r="G43" s="188" t="s">
        <v>917</v>
      </c>
      <c r="H43" s="188" t="s">
        <v>928</v>
      </c>
      <c r="I43" s="627"/>
      <c r="J43" s="628"/>
      <c r="K43" s="628"/>
      <c r="L43" s="628"/>
      <c r="M43" s="206">
        <v>32.799999999999997</v>
      </c>
      <c r="N43" s="206">
        <v>58.546390175498232</v>
      </c>
    </row>
    <row r="44" spans="1:14" ht="16.5">
      <c r="A44" s="188">
        <v>43</v>
      </c>
      <c r="B44" s="188">
        <v>4</v>
      </c>
      <c r="C44" s="188" t="s">
        <v>913</v>
      </c>
      <c r="D44" s="188">
        <v>3</v>
      </c>
      <c r="E44" s="627"/>
      <c r="F44" s="627"/>
      <c r="G44" s="188" t="s">
        <v>918</v>
      </c>
      <c r="H44" s="188" t="s">
        <v>928</v>
      </c>
      <c r="I44" s="627"/>
      <c r="J44" s="628"/>
      <c r="K44" s="628"/>
      <c r="L44" s="628"/>
      <c r="M44" s="206">
        <v>32.799999999999997</v>
      </c>
      <c r="N44" s="206">
        <v>58.546390175498232</v>
      </c>
    </row>
    <row r="45" spans="1:14" ht="16.5">
      <c r="A45" s="188">
        <v>44</v>
      </c>
      <c r="B45" s="188">
        <v>4</v>
      </c>
      <c r="C45" s="188" t="s">
        <v>913</v>
      </c>
      <c r="D45" s="188">
        <v>3</v>
      </c>
      <c r="E45" s="627"/>
      <c r="F45" s="627"/>
      <c r="G45" s="188" t="s">
        <v>919</v>
      </c>
      <c r="H45" s="188" t="s">
        <v>928</v>
      </c>
      <c r="I45" s="627"/>
      <c r="J45" s="628"/>
      <c r="K45" s="628"/>
      <c r="L45" s="628"/>
      <c r="M45" s="206">
        <v>22.84</v>
      </c>
      <c r="N45" s="206">
        <v>40.768279012450598</v>
      </c>
    </row>
    <row r="46" spans="1:14" ht="16.5">
      <c r="A46" s="188">
        <v>45</v>
      </c>
      <c r="B46" s="188">
        <v>4</v>
      </c>
      <c r="C46" s="188" t="s">
        <v>913</v>
      </c>
      <c r="D46" s="188">
        <v>3</v>
      </c>
      <c r="E46" s="627">
        <v>302</v>
      </c>
      <c r="F46" s="627" t="s">
        <v>929</v>
      </c>
      <c r="G46" s="188" t="s">
        <v>915</v>
      </c>
      <c r="H46" s="188" t="s">
        <v>930</v>
      </c>
      <c r="I46" s="627" t="s">
        <v>925</v>
      </c>
      <c r="J46" s="628">
        <v>85.93</v>
      </c>
      <c r="K46" s="628">
        <v>111.24848063632808</v>
      </c>
      <c r="L46" s="628">
        <v>188.84848063632808</v>
      </c>
      <c r="M46" s="206">
        <v>22.84</v>
      </c>
      <c r="N46" s="206">
        <v>40.768279012450598</v>
      </c>
    </row>
    <row r="47" spans="1:14">
      <c r="A47" s="188">
        <v>46</v>
      </c>
      <c r="B47" s="188">
        <v>4</v>
      </c>
      <c r="C47" s="188" t="s">
        <v>913</v>
      </c>
      <c r="D47" s="188">
        <v>3</v>
      </c>
      <c r="E47" s="627"/>
      <c r="F47" s="627"/>
      <c r="G47" s="188" t="s">
        <v>917</v>
      </c>
      <c r="H47" s="188" t="s">
        <v>930</v>
      </c>
      <c r="I47" s="627"/>
      <c r="J47" s="628"/>
      <c r="K47" s="628"/>
      <c r="L47" s="628"/>
      <c r="M47" s="179">
        <v>29.92</v>
      </c>
      <c r="N47" s="179">
        <v>53.405731525942301</v>
      </c>
    </row>
    <row r="48" spans="1:14">
      <c r="A48" s="188">
        <v>47</v>
      </c>
      <c r="B48" s="188">
        <v>4</v>
      </c>
      <c r="C48" s="188" t="s">
        <v>913</v>
      </c>
      <c r="D48" s="188">
        <v>3</v>
      </c>
      <c r="E48" s="627"/>
      <c r="F48" s="627"/>
      <c r="G48" s="188" t="s">
        <v>918</v>
      </c>
      <c r="H48" s="188" t="s">
        <v>930</v>
      </c>
      <c r="I48" s="627"/>
      <c r="J48" s="628"/>
      <c r="K48" s="628"/>
      <c r="L48" s="628"/>
      <c r="M48" s="179">
        <v>29.92</v>
      </c>
      <c r="N48" s="179">
        <v>53.405731525942301</v>
      </c>
    </row>
    <row r="49" spans="1:14" ht="16.5">
      <c r="A49" s="188">
        <v>48</v>
      </c>
      <c r="B49" s="188">
        <v>4</v>
      </c>
      <c r="C49" s="188" t="s">
        <v>913</v>
      </c>
      <c r="D49" s="188">
        <v>3</v>
      </c>
      <c r="E49" s="627"/>
      <c r="F49" s="627"/>
      <c r="G49" s="188" t="s">
        <v>919</v>
      </c>
      <c r="H49" s="188" t="s">
        <v>930</v>
      </c>
      <c r="I49" s="627"/>
      <c r="J49" s="628"/>
      <c r="K49" s="628"/>
      <c r="L49" s="628"/>
      <c r="M49" s="206">
        <v>22.84</v>
      </c>
      <c r="N49" s="206">
        <v>40.768279012450598</v>
      </c>
    </row>
    <row r="50" spans="1:14">
      <c r="A50" s="188">
        <v>49</v>
      </c>
      <c r="B50" s="188">
        <v>4</v>
      </c>
      <c r="C50" s="188" t="s">
        <v>913</v>
      </c>
      <c r="D50" s="188">
        <v>3</v>
      </c>
      <c r="E50" s="627">
        <v>303</v>
      </c>
      <c r="F50" s="627" t="s">
        <v>931</v>
      </c>
      <c r="G50" s="188" t="s">
        <v>915</v>
      </c>
      <c r="H50" s="188" t="s">
        <v>928</v>
      </c>
      <c r="I50" s="627" t="s">
        <v>925</v>
      </c>
      <c r="J50" s="628">
        <v>63.88</v>
      </c>
      <c r="K50" s="628">
        <v>82.701651845090623</v>
      </c>
      <c r="L50" s="628">
        <v>137.46165184509061</v>
      </c>
      <c r="M50" s="179">
        <v>18.690000000000001</v>
      </c>
      <c r="N50" s="179">
        <v>33.360732694514084</v>
      </c>
    </row>
    <row r="51" spans="1:14">
      <c r="A51" s="188">
        <v>50</v>
      </c>
      <c r="B51" s="188">
        <v>4</v>
      </c>
      <c r="C51" s="188" t="s">
        <v>913</v>
      </c>
      <c r="D51" s="188">
        <v>3</v>
      </c>
      <c r="E51" s="627"/>
      <c r="F51" s="627"/>
      <c r="G51" s="188" t="s">
        <v>917</v>
      </c>
      <c r="H51" s="188" t="s">
        <v>928</v>
      </c>
      <c r="I51" s="627"/>
      <c r="J51" s="628"/>
      <c r="K51" s="628"/>
      <c r="L51" s="628"/>
      <c r="M51" s="179">
        <v>17.36</v>
      </c>
      <c r="N51" s="179">
        <v>30.986747970934431</v>
      </c>
    </row>
    <row r="52" spans="1:14">
      <c r="A52" s="188">
        <v>51</v>
      </c>
      <c r="B52" s="188">
        <v>4</v>
      </c>
      <c r="C52" s="188" t="s">
        <v>913</v>
      </c>
      <c r="D52" s="188">
        <v>3</v>
      </c>
      <c r="E52" s="627"/>
      <c r="F52" s="627"/>
      <c r="G52" s="188" t="s">
        <v>918</v>
      </c>
      <c r="H52" s="188" t="s">
        <v>928</v>
      </c>
      <c r="I52" s="627"/>
      <c r="J52" s="628"/>
      <c r="K52" s="628"/>
      <c r="L52" s="628"/>
      <c r="M52" s="179">
        <v>17.36</v>
      </c>
      <c r="N52" s="179">
        <v>30.986747970934431</v>
      </c>
    </row>
    <row r="53" spans="1:14">
      <c r="A53" s="188">
        <v>52</v>
      </c>
      <c r="B53" s="188">
        <v>4</v>
      </c>
      <c r="C53" s="188" t="s">
        <v>913</v>
      </c>
      <c r="D53" s="188">
        <v>3</v>
      </c>
      <c r="E53" s="627"/>
      <c r="F53" s="627"/>
      <c r="G53" s="188" t="s">
        <v>919</v>
      </c>
      <c r="H53" s="188" t="s">
        <v>928</v>
      </c>
      <c r="I53" s="627"/>
      <c r="J53" s="628"/>
      <c r="K53" s="628"/>
      <c r="L53" s="628"/>
      <c r="M53" s="179">
        <v>18.690000000000001</v>
      </c>
      <c r="N53" s="179">
        <v>33.360732694514084</v>
      </c>
    </row>
    <row r="54" spans="1:14">
      <c r="A54" s="188">
        <v>53</v>
      </c>
      <c r="B54" s="188">
        <v>4</v>
      </c>
      <c r="C54" s="188" t="s">
        <v>913</v>
      </c>
      <c r="D54" s="188">
        <v>3</v>
      </c>
      <c r="E54" s="627">
        <v>304</v>
      </c>
      <c r="F54" s="627" t="s">
        <v>932</v>
      </c>
      <c r="G54" s="188" t="s">
        <v>915</v>
      </c>
      <c r="H54" s="188" t="s">
        <v>930</v>
      </c>
      <c r="I54" s="627" t="s">
        <v>925</v>
      </c>
      <c r="J54" s="628">
        <v>83.93</v>
      </c>
      <c r="K54" s="628">
        <v>108.65919911331335</v>
      </c>
      <c r="L54" s="628">
        <v>185.28919911331334</v>
      </c>
      <c r="M54" s="179">
        <v>32.53</v>
      </c>
      <c r="N54" s="179">
        <v>58.064453427102364</v>
      </c>
    </row>
    <row r="55" spans="1:14">
      <c r="A55" s="188">
        <v>54</v>
      </c>
      <c r="B55" s="188">
        <v>4</v>
      </c>
      <c r="C55" s="188" t="s">
        <v>913</v>
      </c>
      <c r="D55" s="188">
        <v>3</v>
      </c>
      <c r="E55" s="627"/>
      <c r="F55" s="627"/>
      <c r="G55" s="188" t="s">
        <v>917</v>
      </c>
      <c r="H55" s="188" t="s">
        <v>930</v>
      </c>
      <c r="I55" s="627"/>
      <c r="J55" s="628"/>
      <c r="K55" s="628"/>
      <c r="L55" s="628"/>
      <c r="M55" s="179">
        <v>22.53</v>
      </c>
      <c r="N55" s="179">
        <v>40.214944227255344</v>
      </c>
    </row>
    <row r="56" spans="1:14">
      <c r="A56" s="188">
        <v>55</v>
      </c>
      <c r="B56" s="188">
        <v>4</v>
      </c>
      <c r="C56" s="188" t="s">
        <v>913</v>
      </c>
      <c r="D56" s="188">
        <v>3</v>
      </c>
      <c r="E56" s="627"/>
      <c r="F56" s="627"/>
      <c r="G56" s="188" t="s">
        <v>918</v>
      </c>
      <c r="H56" s="188" t="s">
        <v>930</v>
      </c>
      <c r="I56" s="627"/>
      <c r="J56" s="628"/>
      <c r="K56" s="628"/>
      <c r="L56" s="628"/>
      <c r="M56" s="179">
        <v>22.53</v>
      </c>
      <c r="N56" s="179">
        <v>40.214944227255344</v>
      </c>
    </row>
    <row r="57" spans="1:14">
      <c r="A57" s="188">
        <v>56</v>
      </c>
      <c r="B57" s="188">
        <v>4</v>
      </c>
      <c r="C57" s="188" t="s">
        <v>913</v>
      </c>
      <c r="D57" s="188">
        <v>3</v>
      </c>
      <c r="E57" s="627"/>
      <c r="F57" s="627"/>
      <c r="G57" s="188" t="s">
        <v>919</v>
      </c>
      <c r="H57" s="188" t="s">
        <v>930</v>
      </c>
      <c r="I57" s="627"/>
      <c r="J57" s="628"/>
      <c r="K57" s="628"/>
      <c r="L57" s="628"/>
      <c r="M57" s="179">
        <v>32.53</v>
      </c>
      <c r="N57" s="179">
        <v>58.064453427102364</v>
      </c>
    </row>
    <row r="58" spans="1:14">
      <c r="A58" s="188">
        <v>57</v>
      </c>
      <c r="B58" s="188">
        <v>4</v>
      </c>
      <c r="C58" s="188" t="s">
        <v>913</v>
      </c>
      <c r="D58" s="188">
        <v>3</v>
      </c>
      <c r="E58" s="627">
        <v>305</v>
      </c>
      <c r="F58" s="627" t="s">
        <v>933</v>
      </c>
      <c r="G58" s="188" t="s">
        <v>915</v>
      </c>
      <c r="H58" s="188" t="s">
        <v>928</v>
      </c>
      <c r="I58" s="627" t="s">
        <v>925</v>
      </c>
      <c r="J58" s="628">
        <v>63.78</v>
      </c>
      <c r="K58" s="628">
        <v>82.572187768939884</v>
      </c>
      <c r="L58" s="628">
        <v>137.06218776893988</v>
      </c>
      <c r="M58" s="179">
        <v>17.36</v>
      </c>
      <c r="N58" s="179">
        <v>30.986747970934431</v>
      </c>
    </row>
    <row r="59" spans="1:14">
      <c r="A59" s="188">
        <v>58</v>
      </c>
      <c r="B59" s="188">
        <v>4</v>
      </c>
      <c r="C59" s="188" t="s">
        <v>913</v>
      </c>
      <c r="D59" s="188">
        <v>3</v>
      </c>
      <c r="E59" s="627"/>
      <c r="F59" s="627"/>
      <c r="G59" s="188" t="s">
        <v>917</v>
      </c>
      <c r="H59" s="188" t="s">
        <v>928</v>
      </c>
      <c r="I59" s="627"/>
      <c r="J59" s="628"/>
      <c r="K59" s="628"/>
      <c r="L59" s="628"/>
      <c r="M59" s="179">
        <v>18.46</v>
      </c>
      <c r="N59" s="179">
        <v>32.950193982917604</v>
      </c>
    </row>
    <row r="60" spans="1:14">
      <c r="A60" s="188">
        <v>59</v>
      </c>
      <c r="B60" s="188">
        <v>4</v>
      </c>
      <c r="C60" s="188" t="s">
        <v>913</v>
      </c>
      <c r="D60" s="188">
        <v>3</v>
      </c>
      <c r="E60" s="627"/>
      <c r="F60" s="627"/>
      <c r="G60" s="188" t="s">
        <v>918</v>
      </c>
      <c r="H60" s="188" t="s">
        <v>928</v>
      </c>
      <c r="I60" s="627"/>
      <c r="J60" s="628"/>
      <c r="K60" s="628"/>
      <c r="L60" s="628"/>
      <c r="M60" s="179">
        <v>18.46</v>
      </c>
      <c r="N60" s="179">
        <v>32.950193982917604</v>
      </c>
    </row>
    <row r="61" spans="1:14">
      <c r="A61" s="188">
        <v>60</v>
      </c>
      <c r="B61" s="188">
        <v>4</v>
      </c>
      <c r="C61" s="188" t="s">
        <v>913</v>
      </c>
      <c r="D61" s="188">
        <v>3</v>
      </c>
      <c r="E61" s="627"/>
      <c r="F61" s="627"/>
      <c r="G61" s="188" t="s">
        <v>919</v>
      </c>
      <c r="H61" s="188" t="s">
        <v>928</v>
      </c>
      <c r="I61" s="627"/>
      <c r="J61" s="628"/>
      <c r="K61" s="628"/>
      <c r="L61" s="628"/>
      <c r="M61" s="179">
        <v>17.36</v>
      </c>
      <c r="N61" s="179">
        <v>30.986747970934431</v>
      </c>
    </row>
    <row r="62" spans="1:14">
      <c r="A62" s="188">
        <v>61</v>
      </c>
      <c r="B62" s="188">
        <v>4</v>
      </c>
      <c r="C62" s="188" t="s">
        <v>913</v>
      </c>
      <c r="D62" s="188">
        <v>3</v>
      </c>
      <c r="E62" s="627">
        <v>306</v>
      </c>
      <c r="F62" s="627" t="s">
        <v>934</v>
      </c>
      <c r="G62" s="188" t="s">
        <v>915</v>
      </c>
      <c r="H62" s="188" t="s">
        <v>928</v>
      </c>
      <c r="I62" s="627" t="s">
        <v>925</v>
      </c>
      <c r="J62" s="628">
        <v>63.78</v>
      </c>
      <c r="K62" s="628">
        <v>82.572098604408509</v>
      </c>
      <c r="L62" s="628">
        <v>137.0620986044085</v>
      </c>
      <c r="M62" s="179">
        <v>18.46</v>
      </c>
      <c r="N62" s="179">
        <v>32.950193982917604</v>
      </c>
    </row>
    <row r="63" spans="1:14">
      <c r="A63" s="188">
        <v>62</v>
      </c>
      <c r="B63" s="188">
        <v>4</v>
      </c>
      <c r="C63" s="188" t="s">
        <v>913</v>
      </c>
      <c r="D63" s="188">
        <v>3</v>
      </c>
      <c r="E63" s="627"/>
      <c r="F63" s="627"/>
      <c r="G63" s="188" t="s">
        <v>917</v>
      </c>
      <c r="H63" s="188" t="s">
        <v>928</v>
      </c>
      <c r="I63" s="627"/>
      <c r="J63" s="628"/>
      <c r="K63" s="628"/>
      <c r="L63" s="628"/>
      <c r="M63" s="179">
        <v>17.36</v>
      </c>
      <c r="N63" s="179">
        <v>30.986747970934431</v>
      </c>
    </row>
    <row r="64" spans="1:14">
      <c r="A64" s="188">
        <v>63</v>
      </c>
      <c r="B64" s="188">
        <v>4</v>
      </c>
      <c r="C64" s="188" t="s">
        <v>913</v>
      </c>
      <c r="D64" s="188">
        <v>3</v>
      </c>
      <c r="E64" s="627"/>
      <c r="F64" s="627"/>
      <c r="G64" s="188" t="s">
        <v>918</v>
      </c>
      <c r="H64" s="188" t="s">
        <v>928</v>
      </c>
      <c r="I64" s="627"/>
      <c r="J64" s="628"/>
      <c r="K64" s="628"/>
      <c r="L64" s="628"/>
      <c r="M64" s="179">
        <v>17.36</v>
      </c>
      <c r="N64" s="179">
        <v>30.986747970934431</v>
      </c>
    </row>
    <row r="65" spans="1:14">
      <c r="A65" s="188">
        <v>64</v>
      </c>
      <c r="B65" s="188">
        <v>4</v>
      </c>
      <c r="C65" s="188" t="s">
        <v>913</v>
      </c>
      <c r="D65" s="188">
        <v>3</v>
      </c>
      <c r="E65" s="627"/>
      <c r="F65" s="627"/>
      <c r="G65" s="188" t="s">
        <v>919</v>
      </c>
      <c r="H65" s="188" t="s">
        <v>928</v>
      </c>
      <c r="I65" s="627"/>
      <c r="J65" s="628"/>
      <c r="K65" s="628"/>
      <c r="L65" s="628"/>
      <c r="M65" s="179">
        <v>18.46</v>
      </c>
      <c r="N65" s="179">
        <v>32.950193982917604</v>
      </c>
    </row>
    <row r="66" spans="1:14">
      <c r="A66" s="188">
        <v>65</v>
      </c>
      <c r="B66" s="188">
        <v>4</v>
      </c>
      <c r="C66" s="188" t="s">
        <v>913</v>
      </c>
      <c r="D66" s="188">
        <v>3</v>
      </c>
      <c r="E66" s="627">
        <v>307</v>
      </c>
      <c r="F66" s="627" t="s">
        <v>935</v>
      </c>
      <c r="G66" s="188" t="s">
        <v>915</v>
      </c>
      <c r="H66" s="188" t="s">
        <v>928</v>
      </c>
      <c r="I66" s="627" t="s">
        <v>925</v>
      </c>
      <c r="J66" s="628">
        <v>63.88</v>
      </c>
      <c r="K66" s="628">
        <v>82.701562540759099</v>
      </c>
      <c r="L66" s="628">
        <v>137.4615625407591</v>
      </c>
      <c r="M66" s="179">
        <v>17.36</v>
      </c>
      <c r="N66" s="179">
        <v>30.986747970934431</v>
      </c>
    </row>
    <row r="67" spans="1:14">
      <c r="A67" s="188">
        <v>66</v>
      </c>
      <c r="B67" s="188">
        <v>4</v>
      </c>
      <c r="C67" s="188" t="s">
        <v>913</v>
      </c>
      <c r="D67" s="188">
        <v>3</v>
      </c>
      <c r="E67" s="627"/>
      <c r="F67" s="627"/>
      <c r="G67" s="188" t="s">
        <v>917</v>
      </c>
      <c r="H67" s="188" t="s">
        <v>928</v>
      </c>
      <c r="I67" s="627"/>
      <c r="J67" s="628"/>
      <c r="K67" s="628"/>
      <c r="L67" s="628"/>
      <c r="M67" s="179">
        <v>18.690000000000001</v>
      </c>
      <c r="N67" s="179">
        <v>33.360732694514084</v>
      </c>
    </row>
    <row r="68" spans="1:14">
      <c r="A68" s="188">
        <v>67</v>
      </c>
      <c r="B68" s="188">
        <v>4</v>
      </c>
      <c r="C68" s="188" t="s">
        <v>913</v>
      </c>
      <c r="D68" s="188">
        <v>3</v>
      </c>
      <c r="E68" s="627"/>
      <c r="F68" s="627"/>
      <c r="G68" s="188" t="s">
        <v>918</v>
      </c>
      <c r="H68" s="188" t="s">
        <v>928</v>
      </c>
      <c r="I68" s="627"/>
      <c r="J68" s="628"/>
      <c r="K68" s="628"/>
      <c r="L68" s="628"/>
      <c r="M68" s="179">
        <v>18.690000000000001</v>
      </c>
      <c r="N68" s="179">
        <v>33.360732694514084</v>
      </c>
    </row>
    <row r="69" spans="1:14">
      <c r="A69" s="188">
        <v>68</v>
      </c>
      <c r="B69" s="188">
        <v>4</v>
      </c>
      <c r="C69" s="188" t="s">
        <v>913</v>
      </c>
      <c r="D69" s="188">
        <v>3</v>
      </c>
      <c r="E69" s="627"/>
      <c r="F69" s="627"/>
      <c r="G69" s="188" t="s">
        <v>919</v>
      </c>
      <c r="H69" s="188" t="s">
        <v>928</v>
      </c>
      <c r="I69" s="627"/>
      <c r="J69" s="628"/>
      <c r="K69" s="628"/>
      <c r="L69" s="628"/>
      <c r="M69" s="179">
        <v>17.36</v>
      </c>
      <c r="N69" s="179">
        <v>30.986747970934431</v>
      </c>
    </row>
    <row r="70" spans="1:14">
      <c r="A70" s="188">
        <v>69</v>
      </c>
      <c r="B70" s="188">
        <v>4</v>
      </c>
      <c r="C70" s="188" t="s">
        <v>913</v>
      </c>
      <c r="D70" s="188">
        <v>3</v>
      </c>
      <c r="E70" s="627">
        <v>308</v>
      </c>
      <c r="F70" s="627" t="s">
        <v>936</v>
      </c>
      <c r="G70" s="188" t="s">
        <v>915</v>
      </c>
      <c r="H70" s="188" t="s">
        <v>930</v>
      </c>
      <c r="I70" s="627" t="s">
        <v>925</v>
      </c>
      <c r="J70" s="628">
        <v>83.93</v>
      </c>
      <c r="K70" s="628">
        <v>108.6590817790531</v>
      </c>
      <c r="L70" s="628">
        <v>185.28908177905311</v>
      </c>
      <c r="M70" s="179">
        <v>22.53</v>
      </c>
      <c r="N70" s="179">
        <v>40.214944227255344</v>
      </c>
    </row>
    <row r="71" spans="1:14">
      <c r="A71" s="188">
        <v>70</v>
      </c>
      <c r="B71" s="188">
        <v>4</v>
      </c>
      <c r="C71" s="188" t="s">
        <v>913</v>
      </c>
      <c r="D71" s="188">
        <v>3</v>
      </c>
      <c r="E71" s="627"/>
      <c r="F71" s="627"/>
      <c r="G71" s="188" t="s">
        <v>917</v>
      </c>
      <c r="H71" s="188" t="s">
        <v>930</v>
      </c>
      <c r="I71" s="627"/>
      <c r="J71" s="628"/>
      <c r="K71" s="628"/>
      <c r="L71" s="628"/>
      <c r="M71" s="179">
        <v>32.53</v>
      </c>
      <c r="N71" s="179">
        <v>58.064453427102364</v>
      </c>
    </row>
    <row r="72" spans="1:14">
      <c r="A72" s="188">
        <v>71</v>
      </c>
      <c r="B72" s="188">
        <v>4</v>
      </c>
      <c r="C72" s="188" t="s">
        <v>913</v>
      </c>
      <c r="D72" s="188">
        <v>3</v>
      </c>
      <c r="E72" s="627"/>
      <c r="F72" s="627"/>
      <c r="G72" s="188" t="s">
        <v>918</v>
      </c>
      <c r="H72" s="188" t="s">
        <v>930</v>
      </c>
      <c r="I72" s="627"/>
      <c r="J72" s="628"/>
      <c r="K72" s="628"/>
      <c r="L72" s="628"/>
      <c r="M72" s="179">
        <v>32.53</v>
      </c>
      <c r="N72" s="179">
        <v>58.064453427102364</v>
      </c>
    </row>
    <row r="73" spans="1:14">
      <c r="A73" s="188">
        <v>72</v>
      </c>
      <c r="B73" s="188">
        <v>4</v>
      </c>
      <c r="C73" s="188" t="s">
        <v>913</v>
      </c>
      <c r="D73" s="188">
        <v>3</v>
      </c>
      <c r="E73" s="627"/>
      <c r="F73" s="627"/>
      <c r="G73" s="188" t="s">
        <v>919</v>
      </c>
      <c r="H73" s="188" t="s">
        <v>930</v>
      </c>
      <c r="I73" s="627"/>
      <c r="J73" s="628"/>
      <c r="K73" s="628"/>
      <c r="L73" s="628"/>
      <c r="M73" s="179">
        <v>22.53</v>
      </c>
      <c r="N73" s="179">
        <v>40.214944227255344</v>
      </c>
    </row>
    <row r="74" spans="1:14">
      <c r="A74" s="188">
        <v>73</v>
      </c>
      <c r="B74" s="188">
        <v>4</v>
      </c>
      <c r="C74" s="188" t="s">
        <v>913</v>
      </c>
      <c r="D74" s="188">
        <v>3</v>
      </c>
      <c r="E74" s="627">
        <v>309</v>
      </c>
      <c r="F74" s="627" t="s">
        <v>937</v>
      </c>
      <c r="G74" s="188" t="s">
        <v>915</v>
      </c>
      <c r="H74" s="188" t="s">
        <v>928</v>
      </c>
      <c r="I74" s="627" t="s">
        <v>925</v>
      </c>
      <c r="J74" s="628">
        <v>85.88</v>
      </c>
      <c r="K74" s="628">
        <v>111.18362853788965</v>
      </c>
      <c r="L74" s="628">
        <v>191.44362853788965</v>
      </c>
      <c r="M74" s="179">
        <v>32.799999999999997</v>
      </c>
      <c r="N74" s="179">
        <v>58.546390175498232</v>
      </c>
    </row>
    <row r="75" spans="1:14" ht="16.5">
      <c r="A75" s="188">
        <v>74</v>
      </c>
      <c r="B75" s="188">
        <v>4</v>
      </c>
      <c r="C75" s="188" t="s">
        <v>913</v>
      </c>
      <c r="D75" s="188">
        <v>3</v>
      </c>
      <c r="E75" s="627"/>
      <c r="F75" s="627"/>
      <c r="G75" s="188" t="s">
        <v>917</v>
      </c>
      <c r="H75" s="188" t="s">
        <v>928</v>
      </c>
      <c r="I75" s="627"/>
      <c r="J75" s="628"/>
      <c r="K75" s="628"/>
      <c r="L75" s="628"/>
      <c r="M75" s="206">
        <v>22.84</v>
      </c>
      <c r="N75" s="206">
        <v>40.768279012450598</v>
      </c>
    </row>
    <row r="76" spans="1:14" ht="16.5">
      <c r="A76" s="188">
        <v>75</v>
      </c>
      <c r="B76" s="188">
        <v>4</v>
      </c>
      <c r="C76" s="188" t="s">
        <v>913</v>
      </c>
      <c r="D76" s="188">
        <v>3</v>
      </c>
      <c r="E76" s="627"/>
      <c r="F76" s="627"/>
      <c r="G76" s="188" t="s">
        <v>918</v>
      </c>
      <c r="H76" s="188" t="s">
        <v>928</v>
      </c>
      <c r="I76" s="627"/>
      <c r="J76" s="628"/>
      <c r="K76" s="628"/>
      <c r="L76" s="628"/>
      <c r="M76" s="206">
        <v>22.84</v>
      </c>
      <c r="N76" s="206">
        <v>40.768279012450598</v>
      </c>
    </row>
    <row r="77" spans="1:14">
      <c r="A77" s="188">
        <v>76</v>
      </c>
      <c r="B77" s="188">
        <v>4</v>
      </c>
      <c r="C77" s="188" t="s">
        <v>913</v>
      </c>
      <c r="D77" s="188">
        <v>3</v>
      </c>
      <c r="E77" s="627"/>
      <c r="F77" s="627"/>
      <c r="G77" s="188" t="s">
        <v>919</v>
      </c>
      <c r="H77" s="188" t="s">
        <v>928</v>
      </c>
      <c r="I77" s="627"/>
      <c r="J77" s="628"/>
      <c r="K77" s="628"/>
      <c r="L77" s="628"/>
      <c r="M77" s="179">
        <v>32.799999999999997</v>
      </c>
      <c r="N77" s="179">
        <v>58.546390175498232</v>
      </c>
    </row>
    <row r="78" spans="1:14">
      <c r="A78" s="188">
        <v>77</v>
      </c>
      <c r="B78" s="188">
        <v>4</v>
      </c>
      <c r="C78" s="188" t="s">
        <v>913</v>
      </c>
      <c r="D78" s="188">
        <v>3</v>
      </c>
      <c r="E78" s="627">
        <v>310</v>
      </c>
      <c r="F78" s="627" t="s">
        <v>938</v>
      </c>
      <c r="G78" s="188" t="s">
        <v>915</v>
      </c>
      <c r="H78" s="188" t="s">
        <v>930</v>
      </c>
      <c r="I78" s="627" t="s">
        <v>925</v>
      </c>
      <c r="J78" s="628">
        <v>85.88</v>
      </c>
      <c r="K78" s="628">
        <v>111.18362853788965</v>
      </c>
      <c r="L78" s="628">
        <v>188.78362853788963</v>
      </c>
      <c r="M78" s="179">
        <v>29.92</v>
      </c>
      <c r="N78" s="179">
        <v>53.405731525942301</v>
      </c>
    </row>
    <row r="79" spans="1:14">
      <c r="A79" s="188">
        <v>78</v>
      </c>
      <c r="B79" s="188">
        <v>4</v>
      </c>
      <c r="C79" s="188" t="s">
        <v>913</v>
      </c>
      <c r="D79" s="188">
        <v>3</v>
      </c>
      <c r="E79" s="627"/>
      <c r="F79" s="627"/>
      <c r="G79" s="188" t="s">
        <v>917</v>
      </c>
      <c r="H79" s="188" t="s">
        <v>930</v>
      </c>
      <c r="I79" s="627"/>
      <c r="J79" s="628"/>
      <c r="K79" s="628"/>
      <c r="L79" s="628"/>
      <c r="M79" s="179">
        <v>22.84</v>
      </c>
      <c r="N79" s="179">
        <v>40.768279012450598</v>
      </c>
    </row>
    <row r="80" spans="1:14">
      <c r="A80" s="188">
        <v>79</v>
      </c>
      <c r="B80" s="188">
        <v>4</v>
      </c>
      <c r="C80" s="188" t="s">
        <v>913</v>
      </c>
      <c r="D80" s="188">
        <v>3</v>
      </c>
      <c r="E80" s="627"/>
      <c r="F80" s="627"/>
      <c r="G80" s="188" t="s">
        <v>918</v>
      </c>
      <c r="H80" s="188" t="s">
        <v>930</v>
      </c>
      <c r="I80" s="627"/>
      <c r="J80" s="628"/>
      <c r="K80" s="628"/>
      <c r="L80" s="628"/>
      <c r="M80" s="179">
        <v>22.84</v>
      </c>
      <c r="N80" s="179">
        <v>40.768279012450598</v>
      </c>
    </row>
    <row r="81" spans="1:14">
      <c r="A81" s="188">
        <v>80</v>
      </c>
      <c r="B81" s="188">
        <v>4</v>
      </c>
      <c r="C81" s="188" t="s">
        <v>913</v>
      </c>
      <c r="D81" s="188">
        <v>3</v>
      </c>
      <c r="E81" s="627"/>
      <c r="F81" s="627"/>
      <c r="G81" s="188" t="s">
        <v>919</v>
      </c>
      <c r="H81" s="188" t="s">
        <v>930</v>
      </c>
      <c r="I81" s="627"/>
      <c r="J81" s="628"/>
      <c r="K81" s="628"/>
      <c r="L81" s="628"/>
      <c r="M81" s="179">
        <v>29.92</v>
      </c>
      <c r="N81" s="179">
        <v>53.405731525942301</v>
      </c>
    </row>
    <row r="82" spans="1:14" ht="16.5">
      <c r="A82" s="188">
        <v>81</v>
      </c>
      <c r="B82" s="188">
        <v>4</v>
      </c>
      <c r="C82" s="188" t="s">
        <v>913</v>
      </c>
      <c r="D82" s="188">
        <v>4</v>
      </c>
      <c r="E82" s="627">
        <v>401</v>
      </c>
      <c r="F82" s="627" t="s">
        <v>927</v>
      </c>
      <c r="G82" s="188" t="s">
        <v>915</v>
      </c>
      <c r="H82" s="188" t="s">
        <v>928</v>
      </c>
      <c r="I82" s="627" t="s">
        <v>925</v>
      </c>
      <c r="J82" s="628">
        <v>85.93</v>
      </c>
      <c r="K82" s="628">
        <v>111.24848063632808</v>
      </c>
      <c r="L82" s="628">
        <v>191.5084806363281</v>
      </c>
      <c r="M82" s="206">
        <v>22.84</v>
      </c>
      <c r="N82" s="206">
        <v>40.768279012450598</v>
      </c>
    </row>
    <row r="83" spans="1:14" ht="16.5">
      <c r="A83" s="188">
        <v>82</v>
      </c>
      <c r="B83" s="188">
        <v>4</v>
      </c>
      <c r="C83" s="188" t="s">
        <v>913</v>
      </c>
      <c r="D83" s="188">
        <v>4</v>
      </c>
      <c r="E83" s="627"/>
      <c r="F83" s="627"/>
      <c r="G83" s="188" t="s">
        <v>917</v>
      </c>
      <c r="H83" s="188" t="s">
        <v>928</v>
      </c>
      <c r="I83" s="627"/>
      <c r="J83" s="628"/>
      <c r="K83" s="628"/>
      <c r="L83" s="628"/>
      <c r="M83" s="206">
        <v>32.799999999999997</v>
      </c>
      <c r="N83" s="206">
        <v>58.546390175498232</v>
      </c>
    </row>
    <row r="84" spans="1:14" ht="16.5">
      <c r="A84" s="188">
        <v>83</v>
      </c>
      <c r="B84" s="188">
        <v>4</v>
      </c>
      <c r="C84" s="188" t="s">
        <v>913</v>
      </c>
      <c r="D84" s="188">
        <v>4</v>
      </c>
      <c r="E84" s="627"/>
      <c r="F84" s="627"/>
      <c r="G84" s="188" t="s">
        <v>918</v>
      </c>
      <c r="H84" s="188" t="s">
        <v>928</v>
      </c>
      <c r="I84" s="627"/>
      <c r="J84" s="628"/>
      <c r="K84" s="628"/>
      <c r="L84" s="628"/>
      <c r="M84" s="206">
        <v>32.799999999999997</v>
      </c>
      <c r="N84" s="206">
        <v>58.546390175498232</v>
      </c>
    </row>
    <row r="85" spans="1:14" ht="16.5">
      <c r="A85" s="188">
        <v>84</v>
      </c>
      <c r="B85" s="188">
        <v>4</v>
      </c>
      <c r="C85" s="188" t="s">
        <v>913</v>
      </c>
      <c r="D85" s="188">
        <v>4</v>
      </c>
      <c r="E85" s="627"/>
      <c r="F85" s="627"/>
      <c r="G85" s="188" t="s">
        <v>919</v>
      </c>
      <c r="H85" s="188" t="s">
        <v>928</v>
      </c>
      <c r="I85" s="627"/>
      <c r="J85" s="628"/>
      <c r="K85" s="628"/>
      <c r="L85" s="628"/>
      <c r="M85" s="206">
        <v>22.84</v>
      </c>
      <c r="N85" s="206">
        <v>40.768279012450598</v>
      </c>
    </row>
    <row r="86" spans="1:14" ht="16.5">
      <c r="A86" s="188">
        <v>85</v>
      </c>
      <c r="B86" s="188">
        <v>4</v>
      </c>
      <c r="C86" s="188" t="s">
        <v>913</v>
      </c>
      <c r="D86" s="188">
        <v>4</v>
      </c>
      <c r="E86" s="627">
        <v>402</v>
      </c>
      <c r="F86" s="627" t="s">
        <v>929</v>
      </c>
      <c r="G86" s="188" t="s">
        <v>915</v>
      </c>
      <c r="H86" s="188" t="s">
        <v>930</v>
      </c>
      <c r="I86" s="627" t="s">
        <v>925</v>
      </c>
      <c r="J86" s="628">
        <v>85.93</v>
      </c>
      <c r="K86" s="628">
        <v>111.24848063632808</v>
      </c>
      <c r="L86" s="628">
        <v>188.84848063632808</v>
      </c>
      <c r="M86" s="206">
        <v>22.84</v>
      </c>
      <c r="N86" s="206">
        <v>40.768279012450598</v>
      </c>
    </row>
    <row r="87" spans="1:14">
      <c r="A87" s="188">
        <v>86</v>
      </c>
      <c r="B87" s="188">
        <v>4</v>
      </c>
      <c r="C87" s="188" t="s">
        <v>913</v>
      </c>
      <c r="D87" s="188">
        <v>4</v>
      </c>
      <c r="E87" s="627"/>
      <c r="F87" s="627"/>
      <c r="G87" s="188" t="s">
        <v>917</v>
      </c>
      <c r="H87" s="188" t="s">
        <v>930</v>
      </c>
      <c r="I87" s="627"/>
      <c r="J87" s="628"/>
      <c r="K87" s="628"/>
      <c r="L87" s="628"/>
      <c r="M87" s="179">
        <v>29.92</v>
      </c>
      <c r="N87" s="179">
        <v>53.405731525942301</v>
      </c>
    </row>
    <row r="88" spans="1:14">
      <c r="A88" s="188">
        <v>87</v>
      </c>
      <c r="B88" s="188">
        <v>4</v>
      </c>
      <c r="C88" s="188" t="s">
        <v>913</v>
      </c>
      <c r="D88" s="188">
        <v>4</v>
      </c>
      <c r="E88" s="627"/>
      <c r="F88" s="627"/>
      <c r="G88" s="188" t="s">
        <v>918</v>
      </c>
      <c r="H88" s="188" t="s">
        <v>930</v>
      </c>
      <c r="I88" s="627"/>
      <c r="J88" s="628"/>
      <c r="K88" s="628"/>
      <c r="L88" s="628"/>
      <c r="M88" s="179">
        <v>29.92</v>
      </c>
      <c r="N88" s="179">
        <v>53.405731525942301</v>
      </c>
    </row>
    <row r="89" spans="1:14" ht="16.5">
      <c r="A89" s="188">
        <v>88</v>
      </c>
      <c r="B89" s="188">
        <v>4</v>
      </c>
      <c r="C89" s="188" t="s">
        <v>913</v>
      </c>
      <c r="D89" s="188">
        <v>4</v>
      </c>
      <c r="E89" s="627"/>
      <c r="F89" s="627"/>
      <c r="G89" s="188" t="s">
        <v>919</v>
      </c>
      <c r="H89" s="188" t="s">
        <v>930</v>
      </c>
      <c r="I89" s="627"/>
      <c r="J89" s="628"/>
      <c r="K89" s="628"/>
      <c r="L89" s="628"/>
      <c r="M89" s="206">
        <v>22.84</v>
      </c>
      <c r="N89" s="206">
        <v>40.768279012450598</v>
      </c>
    </row>
    <row r="90" spans="1:14">
      <c r="A90" s="188">
        <v>89</v>
      </c>
      <c r="B90" s="188">
        <v>4</v>
      </c>
      <c r="C90" s="188" t="s">
        <v>913</v>
      </c>
      <c r="D90" s="188">
        <v>4</v>
      </c>
      <c r="E90" s="627">
        <v>403</v>
      </c>
      <c r="F90" s="627" t="s">
        <v>931</v>
      </c>
      <c r="G90" s="188" t="s">
        <v>915</v>
      </c>
      <c r="H90" s="188" t="s">
        <v>928</v>
      </c>
      <c r="I90" s="627" t="s">
        <v>925</v>
      </c>
      <c r="J90" s="628">
        <v>63.88</v>
      </c>
      <c r="K90" s="628">
        <v>82.701651845090623</v>
      </c>
      <c r="L90" s="628">
        <v>137.46165184509061</v>
      </c>
      <c r="M90" s="179">
        <v>18.690000000000001</v>
      </c>
      <c r="N90" s="179">
        <v>33.360732694514084</v>
      </c>
    </row>
    <row r="91" spans="1:14">
      <c r="A91" s="188">
        <v>90</v>
      </c>
      <c r="B91" s="188">
        <v>4</v>
      </c>
      <c r="C91" s="188" t="s">
        <v>913</v>
      </c>
      <c r="D91" s="188">
        <v>4</v>
      </c>
      <c r="E91" s="627"/>
      <c r="F91" s="627"/>
      <c r="G91" s="188" t="s">
        <v>917</v>
      </c>
      <c r="H91" s="188" t="s">
        <v>928</v>
      </c>
      <c r="I91" s="627"/>
      <c r="J91" s="628"/>
      <c r="K91" s="628"/>
      <c r="L91" s="628"/>
      <c r="M91" s="179">
        <v>17.36</v>
      </c>
      <c r="N91" s="179">
        <v>30.986747970934431</v>
      </c>
    </row>
    <row r="92" spans="1:14">
      <c r="A92" s="188">
        <v>91</v>
      </c>
      <c r="B92" s="188">
        <v>4</v>
      </c>
      <c r="C92" s="188" t="s">
        <v>913</v>
      </c>
      <c r="D92" s="188">
        <v>4</v>
      </c>
      <c r="E92" s="627"/>
      <c r="F92" s="627"/>
      <c r="G92" s="188" t="s">
        <v>918</v>
      </c>
      <c r="H92" s="188" t="s">
        <v>928</v>
      </c>
      <c r="I92" s="627"/>
      <c r="J92" s="628"/>
      <c r="K92" s="628"/>
      <c r="L92" s="628"/>
      <c r="M92" s="179">
        <v>17.36</v>
      </c>
      <c r="N92" s="179">
        <v>30.986747970934431</v>
      </c>
    </row>
    <row r="93" spans="1:14">
      <c r="A93" s="188">
        <v>92</v>
      </c>
      <c r="B93" s="188">
        <v>4</v>
      </c>
      <c r="C93" s="188" t="s">
        <v>913</v>
      </c>
      <c r="D93" s="188">
        <v>4</v>
      </c>
      <c r="E93" s="627"/>
      <c r="F93" s="627"/>
      <c r="G93" s="188" t="s">
        <v>919</v>
      </c>
      <c r="H93" s="188" t="s">
        <v>928</v>
      </c>
      <c r="I93" s="627"/>
      <c r="J93" s="628"/>
      <c r="K93" s="628"/>
      <c r="L93" s="628"/>
      <c r="M93" s="179">
        <v>18.690000000000001</v>
      </c>
      <c r="N93" s="179">
        <v>33.360732694514084</v>
      </c>
    </row>
    <row r="94" spans="1:14">
      <c r="A94" s="188">
        <v>93</v>
      </c>
      <c r="B94" s="188">
        <v>4</v>
      </c>
      <c r="C94" s="188" t="s">
        <v>913</v>
      </c>
      <c r="D94" s="188">
        <v>4</v>
      </c>
      <c r="E94" s="627">
        <v>404</v>
      </c>
      <c r="F94" s="627" t="s">
        <v>932</v>
      </c>
      <c r="G94" s="188" t="s">
        <v>915</v>
      </c>
      <c r="H94" s="188" t="s">
        <v>930</v>
      </c>
      <c r="I94" s="627" t="s">
        <v>925</v>
      </c>
      <c r="J94" s="628">
        <v>83.93</v>
      </c>
      <c r="K94" s="628">
        <v>108.65919911331335</v>
      </c>
      <c r="L94" s="628">
        <v>185.28919911331334</v>
      </c>
      <c r="M94" s="179">
        <v>32.53</v>
      </c>
      <c r="N94" s="179">
        <v>58.064453427102364</v>
      </c>
    </row>
    <row r="95" spans="1:14">
      <c r="A95" s="188">
        <v>94</v>
      </c>
      <c r="B95" s="188">
        <v>4</v>
      </c>
      <c r="C95" s="188" t="s">
        <v>913</v>
      </c>
      <c r="D95" s="188">
        <v>4</v>
      </c>
      <c r="E95" s="627"/>
      <c r="F95" s="627"/>
      <c r="G95" s="188" t="s">
        <v>917</v>
      </c>
      <c r="H95" s="188" t="s">
        <v>930</v>
      </c>
      <c r="I95" s="627"/>
      <c r="J95" s="628"/>
      <c r="K95" s="628"/>
      <c r="L95" s="628"/>
      <c r="M95" s="179">
        <v>22.53</v>
      </c>
      <c r="N95" s="179">
        <v>40.214944227255344</v>
      </c>
    </row>
    <row r="96" spans="1:14">
      <c r="A96" s="188">
        <v>95</v>
      </c>
      <c r="B96" s="188">
        <v>4</v>
      </c>
      <c r="C96" s="188" t="s">
        <v>913</v>
      </c>
      <c r="D96" s="188">
        <v>4</v>
      </c>
      <c r="E96" s="627"/>
      <c r="F96" s="627"/>
      <c r="G96" s="188" t="s">
        <v>918</v>
      </c>
      <c r="H96" s="188" t="s">
        <v>930</v>
      </c>
      <c r="I96" s="627"/>
      <c r="J96" s="628"/>
      <c r="K96" s="628"/>
      <c r="L96" s="628"/>
      <c r="M96" s="179">
        <v>22.53</v>
      </c>
      <c r="N96" s="179">
        <v>40.214944227255344</v>
      </c>
    </row>
    <row r="97" spans="1:14">
      <c r="A97" s="188">
        <v>96</v>
      </c>
      <c r="B97" s="188">
        <v>4</v>
      </c>
      <c r="C97" s="188" t="s">
        <v>913</v>
      </c>
      <c r="D97" s="188">
        <v>4</v>
      </c>
      <c r="E97" s="627"/>
      <c r="F97" s="627"/>
      <c r="G97" s="188" t="s">
        <v>919</v>
      </c>
      <c r="H97" s="188" t="s">
        <v>930</v>
      </c>
      <c r="I97" s="627"/>
      <c r="J97" s="628"/>
      <c r="K97" s="628"/>
      <c r="L97" s="628"/>
      <c r="M97" s="179">
        <v>32.53</v>
      </c>
      <c r="N97" s="179">
        <v>58.064453427102364</v>
      </c>
    </row>
    <row r="98" spans="1:14">
      <c r="A98" s="188">
        <v>97</v>
      </c>
      <c r="B98" s="188">
        <v>4</v>
      </c>
      <c r="C98" s="188" t="s">
        <v>913</v>
      </c>
      <c r="D98" s="188">
        <v>4</v>
      </c>
      <c r="E98" s="627">
        <v>405</v>
      </c>
      <c r="F98" s="627" t="s">
        <v>933</v>
      </c>
      <c r="G98" s="188" t="s">
        <v>915</v>
      </c>
      <c r="H98" s="188" t="s">
        <v>928</v>
      </c>
      <c r="I98" s="627" t="s">
        <v>925</v>
      </c>
      <c r="J98" s="628">
        <v>63.78</v>
      </c>
      <c r="K98" s="628">
        <v>82.572187768939884</v>
      </c>
      <c r="L98" s="628">
        <v>137.06218776893988</v>
      </c>
      <c r="M98" s="179">
        <v>17.36</v>
      </c>
      <c r="N98" s="179">
        <v>30.986747970934431</v>
      </c>
    </row>
    <row r="99" spans="1:14">
      <c r="A99" s="188">
        <v>98</v>
      </c>
      <c r="B99" s="188">
        <v>4</v>
      </c>
      <c r="C99" s="188" t="s">
        <v>913</v>
      </c>
      <c r="D99" s="188">
        <v>4</v>
      </c>
      <c r="E99" s="627"/>
      <c r="F99" s="627"/>
      <c r="G99" s="188" t="s">
        <v>917</v>
      </c>
      <c r="H99" s="188" t="s">
        <v>928</v>
      </c>
      <c r="I99" s="627"/>
      <c r="J99" s="628"/>
      <c r="K99" s="628"/>
      <c r="L99" s="628"/>
      <c r="M99" s="179">
        <v>18.46</v>
      </c>
      <c r="N99" s="179">
        <v>32.950193982917604</v>
      </c>
    </row>
    <row r="100" spans="1:14">
      <c r="A100" s="188">
        <v>99</v>
      </c>
      <c r="B100" s="188">
        <v>4</v>
      </c>
      <c r="C100" s="188" t="s">
        <v>913</v>
      </c>
      <c r="D100" s="188">
        <v>4</v>
      </c>
      <c r="E100" s="627"/>
      <c r="F100" s="627"/>
      <c r="G100" s="188" t="s">
        <v>918</v>
      </c>
      <c r="H100" s="188" t="s">
        <v>928</v>
      </c>
      <c r="I100" s="627"/>
      <c r="J100" s="628"/>
      <c r="K100" s="628"/>
      <c r="L100" s="628"/>
      <c r="M100" s="179">
        <v>18.46</v>
      </c>
      <c r="N100" s="179">
        <v>32.950193982917604</v>
      </c>
    </row>
    <row r="101" spans="1:14">
      <c r="A101" s="188">
        <v>100</v>
      </c>
      <c r="B101" s="188">
        <v>4</v>
      </c>
      <c r="C101" s="188" t="s">
        <v>913</v>
      </c>
      <c r="D101" s="188">
        <v>4</v>
      </c>
      <c r="E101" s="627"/>
      <c r="F101" s="627"/>
      <c r="G101" s="188" t="s">
        <v>919</v>
      </c>
      <c r="H101" s="188" t="s">
        <v>928</v>
      </c>
      <c r="I101" s="627"/>
      <c r="J101" s="628"/>
      <c r="K101" s="628"/>
      <c r="L101" s="628"/>
      <c r="M101" s="179">
        <v>17.36</v>
      </c>
      <c r="N101" s="179">
        <v>30.986747970934431</v>
      </c>
    </row>
    <row r="102" spans="1:14">
      <c r="A102" s="188">
        <v>101</v>
      </c>
      <c r="B102" s="188">
        <v>4</v>
      </c>
      <c r="C102" s="188" t="s">
        <v>913</v>
      </c>
      <c r="D102" s="188">
        <v>4</v>
      </c>
      <c r="E102" s="627">
        <v>406</v>
      </c>
      <c r="F102" s="627" t="s">
        <v>934</v>
      </c>
      <c r="G102" s="188" t="s">
        <v>915</v>
      </c>
      <c r="H102" s="188" t="s">
        <v>928</v>
      </c>
      <c r="I102" s="627" t="s">
        <v>925</v>
      </c>
      <c r="J102" s="628">
        <v>63.78</v>
      </c>
      <c r="K102" s="628">
        <v>82.572098604408509</v>
      </c>
      <c r="L102" s="628">
        <v>137.0620986044085</v>
      </c>
      <c r="M102" s="179">
        <v>18.46</v>
      </c>
      <c r="N102" s="179">
        <v>32.950193982917604</v>
      </c>
    </row>
    <row r="103" spans="1:14">
      <c r="A103" s="188">
        <v>102</v>
      </c>
      <c r="B103" s="188">
        <v>4</v>
      </c>
      <c r="C103" s="188" t="s">
        <v>913</v>
      </c>
      <c r="D103" s="188">
        <v>4</v>
      </c>
      <c r="E103" s="627"/>
      <c r="F103" s="627"/>
      <c r="G103" s="188" t="s">
        <v>917</v>
      </c>
      <c r="H103" s="188" t="s">
        <v>928</v>
      </c>
      <c r="I103" s="627"/>
      <c r="J103" s="628"/>
      <c r="K103" s="628"/>
      <c r="L103" s="628"/>
      <c r="M103" s="179">
        <v>17.36</v>
      </c>
      <c r="N103" s="179">
        <v>30.986747970934431</v>
      </c>
    </row>
    <row r="104" spans="1:14">
      <c r="A104" s="188">
        <v>103</v>
      </c>
      <c r="B104" s="188">
        <v>4</v>
      </c>
      <c r="C104" s="188" t="s">
        <v>913</v>
      </c>
      <c r="D104" s="188">
        <v>4</v>
      </c>
      <c r="E104" s="627"/>
      <c r="F104" s="627"/>
      <c r="G104" s="188" t="s">
        <v>918</v>
      </c>
      <c r="H104" s="188" t="s">
        <v>928</v>
      </c>
      <c r="I104" s="627"/>
      <c r="J104" s="628"/>
      <c r="K104" s="628"/>
      <c r="L104" s="628"/>
      <c r="M104" s="179">
        <v>17.36</v>
      </c>
      <c r="N104" s="179">
        <v>30.986747970934431</v>
      </c>
    </row>
    <row r="105" spans="1:14">
      <c r="A105" s="188">
        <v>104</v>
      </c>
      <c r="B105" s="188">
        <v>4</v>
      </c>
      <c r="C105" s="188" t="s">
        <v>913</v>
      </c>
      <c r="D105" s="188">
        <v>4</v>
      </c>
      <c r="E105" s="627"/>
      <c r="F105" s="627"/>
      <c r="G105" s="188" t="s">
        <v>919</v>
      </c>
      <c r="H105" s="188" t="s">
        <v>928</v>
      </c>
      <c r="I105" s="627"/>
      <c r="J105" s="628"/>
      <c r="K105" s="628"/>
      <c r="L105" s="628"/>
      <c r="M105" s="179">
        <v>18.46</v>
      </c>
      <c r="N105" s="179">
        <v>32.950193982917604</v>
      </c>
    </row>
    <row r="106" spans="1:14">
      <c r="A106" s="188">
        <v>105</v>
      </c>
      <c r="B106" s="188">
        <v>4</v>
      </c>
      <c r="C106" s="188" t="s">
        <v>913</v>
      </c>
      <c r="D106" s="188">
        <v>4</v>
      </c>
      <c r="E106" s="627">
        <v>407</v>
      </c>
      <c r="F106" s="627" t="s">
        <v>935</v>
      </c>
      <c r="G106" s="188" t="s">
        <v>915</v>
      </c>
      <c r="H106" s="188" t="s">
        <v>928</v>
      </c>
      <c r="I106" s="627" t="s">
        <v>925</v>
      </c>
      <c r="J106" s="628">
        <v>63.88</v>
      </c>
      <c r="K106" s="628">
        <v>82.701562540759099</v>
      </c>
      <c r="L106" s="628">
        <v>137.4615625407591</v>
      </c>
      <c r="M106" s="179">
        <v>17.36</v>
      </c>
      <c r="N106" s="179">
        <v>30.986747970934431</v>
      </c>
    </row>
    <row r="107" spans="1:14">
      <c r="A107" s="188">
        <v>106</v>
      </c>
      <c r="B107" s="188">
        <v>4</v>
      </c>
      <c r="C107" s="188" t="s">
        <v>913</v>
      </c>
      <c r="D107" s="188">
        <v>4</v>
      </c>
      <c r="E107" s="627"/>
      <c r="F107" s="627"/>
      <c r="G107" s="188" t="s">
        <v>917</v>
      </c>
      <c r="H107" s="188" t="s">
        <v>928</v>
      </c>
      <c r="I107" s="627"/>
      <c r="J107" s="628"/>
      <c r="K107" s="628"/>
      <c r="L107" s="628"/>
      <c r="M107" s="179">
        <v>18.690000000000001</v>
      </c>
      <c r="N107" s="179">
        <v>33.360732694514084</v>
      </c>
    </row>
    <row r="108" spans="1:14">
      <c r="A108" s="188">
        <v>107</v>
      </c>
      <c r="B108" s="188">
        <v>4</v>
      </c>
      <c r="C108" s="188" t="s">
        <v>913</v>
      </c>
      <c r="D108" s="188">
        <v>4</v>
      </c>
      <c r="E108" s="627"/>
      <c r="F108" s="627"/>
      <c r="G108" s="188" t="s">
        <v>918</v>
      </c>
      <c r="H108" s="188" t="s">
        <v>928</v>
      </c>
      <c r="I108" s="627"/>
      <c r="J108" s="628"/>
      <c r="K108" s="628"/>
      <c r="L108" s="628"/>
      <c r="M108" s="179">
        <v>18.690000000000001</v>
      </c>
      <c r="N108" s="179">
        <v>33.360732694514084</v>
      </c>
    </row>
    <row r="109" spans="1:14">
      <c r="A109" s="188">
        <v>108</v>
      </c>
      <c r="B109" s="188">
        <v>4</v>
      </c>
      <c r="C109" s="188" t="s">
        <v>913</v>
      </c>
      <c r="D109" s="188">
        <v>4</v>
      </c>
      <c r="E109" s="627"/>
      <c r="F109" s="627"/>
      <c r="G109" s="188" t="s">
        <v>919</v>
      </c>
      <c r="H109" s="188" t="s">
        <v>928</v>
      </c>
      <c r="I109" s="627"/>
      <c r="J109" s="628"/>
      <c r="K109" s="628"/>
      <c r="L109" s="628"/>
      <c r="M109" s="179">
        <v>17.36</v>
      </c>
      <c r="N109" s="179">
        <v>30.986747970934431</v>
      </c>
    </row>
    <row r="110" spans="1:14">
      <c r="A110" s="188">
        <v>109</v>
      </c>
      <c r="B110" s="188">
        <v>4</v>
      </c>
      <c r="C110" s="188" t="s">
        <v>913</v>
      </c>
      <c r="D110" s="188">
        <v>4</v>
      </c>
      <c r="E110" s="627">
        <v>408</v>
      </c>
      <c r="F110" s="627" t="s">
        <v>936</v>
      </c>
      <c r="G110" s="188" t="s">
        <v>915</v>
      </c>
      <c r="H110" s="188" t="s">
        <v>930</v>
      </c>
      <c r="I110" s="627" t="s">
        <v>925</v>
      </c>
      <c r="J110" s="628">
        <v>83.93</v>
      </c>
      <c r="K110" s="628">
        <v>108.6590817790531</v>
      </c>
      <c r="L110" s="628">
        <v>185.28908177905311</v>
      </c>
      <c r="M110" s="179">
        <v>22.53</v>
      </c>
      <c r="N110" s="179">
        <v>40.214944227255344</v>
      </c>
    </row>
    <row r="111" spans="1:14">
      <c r="A111" s="188">
        <v>110</v>
      </c>
      <c r="B111" s="188">
        <v>4</v>
      </c>
      <c r="C111" s="188" t="s">
        <v>913</v>
      </c>
      <c r="D111" s="188">
        <v>4</v>
      </c>
      <c r="E111" s="627"/>
      <c r="F111" s="627"/>
      <c r="G111" s="188" t="s">
        <v>917</v>
      </c>
      <c r="H111" s="188" t="s">
        <v>930</v>
      </c>
      <c r="I111" s="627"/>
      <c r="J111" s="628"/>
      <c r="K111" s="628"/>
      <c r="L111" s="628"/>
      <c r="M111" s="179">
        <v>32.53</v>
      </c>
      <c r="N111" s="179">
        <v>58.064453427102364</v>
      </c>
    </row>
    <row r="112" spans="1:14">
      <c r="A112" s="188">
        <v>111</v>
      </c>
      <c r="B112" s="188">
        <v>4</v>
      </c>
      <c r="C112" s="188" t="s">
        <v>913</v>
      </c>
      <c r="D112" s="188">
        <v>4</v>
      </c>
      <c r="E112" s="627"/>
      <c r="F112" s="627"/>
      <c r="G112" s="188" t="s">
        <v>918</v>
      </c>
      <c r="H112" s="188" t="s">
        <v>930</v>
      </c>
      <c r="I112" s="627"/>
      <c r="J112" s="628"/>
      <c r="K112" s="628"/>
      <c r="L112" s="628"/>
      <c r="M112" s="179">
        <v>32.53</v>
      </c>
      <c r="N112" s="179">
        <v>58.064453427102364</v>
      </c>
    </row>
    <row r="113" spans="1:14">
      <c r="A113" s="188">
        <v>112</v>
      </c>
      <c r="B113" s="188">
        <v>4</v>
      </c>
      <c r="C113" s="188" t="s">
        <v>913</v>
      </c>
      <c r="D113" s="188">
        <v>4</v>
      </c>
      <c r="E113" s="627"/>
      <c r="F113" s="627"/>
      <c r="G113" s="188" t="s">
        <v>919</v>
      </c>
      <c r="H113" s="188" t="s">
        <v>930</v>
      </c>
      <c r="I113" s="627"/>
      <c r="J113" s="628"/>
      <c r="K113" s="628"/>
      <c r="L113" s="628"/>
      <c r="M113" s="179">
        <v>22.53</v>
      </c>
      <c r="N113" s="179">
        <v>40.214944227255344</v>
      </c>
    </row>
    <row r="114" spans="1:14">
      <c r="A114" s="188">
        <v>113</v>
      </c>
      <c r="B114" s="188">
        <v>4</v>
      </c>
      <c r="C114" s="188" t="s">
        <v>913</v>
      </c>
      <c r="D114" s="188">
        <v>4</v>
      </c>
      <c r="E114" s="627">
        <v>409</v>
      </c>
      <c r="F114" s="627" t="s">
        <v>937</v>
      </c>
      <c r="G114" s="188" t="s">
        <v>915</v>
      </c>
      <c r="H114" s="188" t="s">
        <v>928</v>
      </c>
      <c r="I114" s="627" t="s">
        <v>925</v>
      </c>
      <c r="J114" s="628">
        <v>85.88</v>
      </c>
      <c r="K114" s="628">
        <v>111.18362853788965</v>
      </c>
      <c r="L114" s="628">
        <v>191.44362853788965</v>
      </c>
      <c r="M114" s="179">
        <v>32.799999999999997</v>
      </c>
      <c r="N114" s="179">
        <v>58.546390175498232</v>
      </c>
    </row>
    <row r="115" spans="1:14" ht="16.5">
      <c r="A115" s="188">
        <v>114</v>
      </c>
      <c r="B115" s="188">
        <v>4</v>
      </c>
      <c r="C115" s="188" t="s">
        <v>913</v>
      </c>
      <c r="D115" s="188">
        <v>4</v>
      </c>
      <c r="E115" s="627"/>
      <c r="F115" s="627"/>
      <c r="G115" s="188" t="s">
        <v>917</v>
      </c>
      <c r="H115" s="188" t="s">
        <v>928</v>
      </c>
      <c r="I115" s="627"/>
      <c r="J115" s="628"/>
      <c r="K115" s="628"/>
      <c r="L115" s="628"/>
      <c r="M115" s="206">
        <v>22.84</v>
      </c>
      <c r="N115" s="206">
        <v>40.768279012450598</v>
      </c>
    </row>
    <row r="116" spans="1:14" ht="16.5">
      <c r="A116" s="188">
        <v>115</v>
      </c>
      <c r="B116" s="188">
        <v>4</v>
      </c>
      <c r="C116" s="188" t="s">
        <v>913</v>
      </c>
      <c r="D116" s="188">
        <v>4</v>
      </c>
      <c r="E116" s="627"/>
      <c r="F116" s="627"/>
      <c r="G116" s="188" t="s">
        <v>918</v>
      </c>
      <c r="H116" s="188" t="s">
        <v>928</v>
      </c>
      <c r="I116" s="627"/>
      <c r="J116" s="628"/>
      <c r="K116" s="628"/>
      <c r="L116" s="628"/>
      <c r="M116" s="206">
        <v>22.84</v>
      </c>
      <c r="N116" s="206">
        <v>40.768279012450598</v>
      </c>
    </row>
    <row r="117" spans="1:14">
      <c r="A117" s="188">
        <v>116</v>
      </c>
      <c r="B117" s="188">
        <v>4</v>
      </c>
      <c r="C117" s="188" t="s">
        <v>913</v>
      </c>
      <c r="D117" s="188">
        <v>4</v>
      </c>
      <c r="E117" s="627"/>
      <c r="F117" s="627"/>
      <c r="G117" s="188" t="s">
        <v>919</v>
      </c>
      <c r="H117" s="188" t="s">
        <v>928</v>
      </c>
      <c r="I117" s="627"/>
      <c r="J117" s="628"/>
      <c r="K117" s="628"/>
      <c r="L117" s="628"/>
      <c r="M117" s="179">
        <v>32.799999999999997</v>
      </c>
      <c r="N117" s="179">
        <v>58.546390175498232</v>
      </c>
    </row>
    <row r="118" spans="1:14">
      <c r="A118" s="188">
        <v>117</v>
      </c>
      <c r="B118" s="188">
        <v>4</v>
      </c>
      <c r="C118" s="188" t="s">
        <v>913</v>
      </c>
      <c r="D118" s="188">
        <v>4</v>
      </c>
      <c r="E118" s="627">
        <v>410</v>
      </c>
      <c r="F118" s="627" t="s">
        <v>938</v>
      </c>
      <c r="G118" s="188" t="s">
        <v>915</v>
      </c>
      <c r="H118" s="188" t="s">
        <v>930</v>
      </c>
      <c r="I118" s="627" t="s">
        <v>925</v>
      </c>
      <c r="J118" s="628">
        <v>85.88</v>
      </c>
      <c r="K118" s="628">
        <v>111.18362853788965</v>
      </c>
      <c r="L118" s="628">
        <v>188.78362853788963</v>
      </c>
      <c r="M118" s="179">
        <v>29.92</v>
      </c>
      <c r="N118" s="179">
        <v>53.405731525942301</v>
      </c>
    </row>
    <row r="119" spans="1:14">
      <c r="A119" s="188">
        <v>118</v>
      </c>
      <c r="B119" s="188">
        <v>4</v>
      </c>
      <c r="C119" s="188" t="s">
        <v>913</v>
      </c>
      <c r="D119" s="188">
        <v>4</v>
      </c>
      <c r="E119" s="627"/>
      <c r="F119" s="627"/>
      <c r="G119" s="188" t="s">
        <v>917</v>
      </c>
      <c r="H119" s="188" t="s">
        <v>930</v>
      </c>
      <c r="I119" s="627"/>
      <c r="J119" s="628"/>
      <c r="K119" s="628"/>
      <c r="L119" s="628"/>
      <c r="M119" s="179">
        <v>22.84</v>
      </c>
      <c r="N119" s="179">
        <v>40.768279012450598</v>
      </c>
    </row>
    <row r="120" spans="1:14">
      <c r="A120" s="188">
        <v>119</v>
      </c>
      <c r="B120" s="188">
        <v>4</v>
      </c>
      <c r="C120" s="188" t="s">
        <v>913</v>
      </c>
      <c r="D120" s="188">
        <v>4</v>
      </c>
      <c r="E120" s="627"/>
      <c r="F120" s="627"/>
      <c r="G120" s="188" t="s">
        <v>918</v>
      </c>
      <c r="H120" s="188" t="s">
        <v>930</v>
      </c>
      <c r="I120" s="627"/>
      <c r="J120" s="628"/>
      <c r="K120" s="628"/>
      <c r="L120" s="628"/>
      <c r="M120" s="179">
        <v>22.84</v>
      </c>
      <c r="N120" s="179">
        <v>40.768279012450598</v>
      </c>
    </row>
    <row r="121" spans="1:14">
      <c r="A121" s="188">
        <v>120</v>
      </c>
      <c r="B121" s="188">
        <v>4</v>
      </c>
      <c r="C121" s="188" t="s">
        <v>913</v>
      </c>
      <c r="D121" s="188">
        <v>4</v>
      </c>
      <c r="E121" s="627"/>
      <c r="F121" s="627"/>
      <c r="G121" s="188" t="s">
        <v>919</v>
      </c>
      <c r="H121" s="188" t="s">
        <v>930</v>
      </c>
      <c r="I121" s="627"/>
      <c r="J121" s="628"/>
      <c r="K121" s="628"/>
      <c r="L121" s="628"/>
      <c r="M121" s="179">
        <v>29.92</v>
      </c>
      <c r="N121" s="179">
        <v>53.405731525942301</v>
      </c>
    </row>
    <row r="122" spans="1:14" ht="16.5">
      <c r="A122" s="188">
        <v>121</v>
      </c>
      <c r="B122" s="188">
        <v>4</v>
      </c>
      <c r="C122" s="188" t="s">
        <v>913</v>
      </c>
      <c r="D122" s="188">
        <v>5</v>
      </c>
      <c r="E122" s="627">
        <v>501</v>
      </c>
      <c r="F122" s="627" t="s">
        <v>927</v>
      </c>
      <c r="G122" s="188" t="s">
        <v>915</v>
      </c>
      <c r="H122" s="188" t="s">
        <v>928</v>
      </c>
      <c r="I122" s="627" t="s">
        <v>925</v>
      </c>
      <c r="J122" s="628">
        <v>85.93</v>
      </c>
      <c r="K122" s="628">
        <v>111.24848063632808</v>
      </c>
      <c r="L122" s="628">
        <v>191.5084806363281</v>
      </c>
      <c r="M122" s="206">
        <v>22.84</v>
      </c>
      <c r="N122" s="206">
        <v>40.768279012450598</v>
      </c>
    </row>
    <row r="123" spans="1:14" ht="16.5">
      <c r="A123" s="188">
        <v>122</v>
      </c>
      <c r="B123" s="188">
        <v>4</v>
      </c>
      <c r="C123" s="188" t="s">
        <v>913</v>
      </c>
      <c r="D123" s="188">
        <v>5</v>
      </c>
      <c r="E123" s="627"/>
      <c r="F123" s="627"/>
      <c r="G123" s="188" t="s">
        <v>917</v>
      </c>
      <c r="H123" s="188" t="s">
        <v>928</v>
      </c>
      <c r="I123" s="627"/>
      <c r="J123" s="628"/>
      <c r="K123" s="628"/>
      <c r="L123" s="628"/>
      <c r="M123" s="206">
        <v>32.799999999999997</v>
      </c>
      <c r="N123" s="206">
        <v>58.546390175498232</v>
      </c>
    </row>
    <row r="124" spans="1:14" ht="16.5">
      <c r="A124" s="188">
        <v>123</v>
      </c>
      <c r="B124" s="188">
        <v>4</v>
      </c>
      <c r="C124" s="188" t="s">
        <v>913</v>
      </c>
      <c r="D124" s="188">
        <v>5</v>
      </c>
      <c r="E124" s="627"/>
      <c r="F124" s="627"/>
      <c r="G124" s="188" t="s">
        <v>918</v>
      </c>
      <c r="H124" s="188" t="s">
        <v>928</v>
      </c>
      <c r="I124" s="627"/>
      <c r="J124" s="628"/>
      <c r="K124" s="628"/>
      <c r="L124" s="628"/>
      <c r="M124" s="206">
        <v>32.799999999999997</v>
      </c>
      <c r="N124" s="206">
        <v>58.546390175498232</v>
      </c>
    </row>
    <row r="125" spans="1:14" ht="16.5">
      <c r="A125" s="188">
        <v>124</v>
      </c>
      <c r="B125" s="188">
        <v>4</v>
      </c>
      <c r="C125" s="188" t="s">
        <v>913</v>
      </c>
      <c r="D125" s="188">
        <v>5</v>
      </c>
      <c r="E125" s="627"/>
      <c r="F125" s="627"/>
      <c r="G125" s="188" t="s">
        <v>919</v>
      </c>
      <c r="H125" s="188" t="s">
        <v>928</v>
      </c>
      <c r="I125" s="627"/>
      <c r="J125" s="628"/>
      <c r="K125" s="628"/>
      <c r="L125" s="628"/>
      <c r="M125" s="206">
        <v>22.84</v>
      </c>
      <c r="N125" s="206">
        <v>40.768279012450598</v>
      </c>
    </row>
    <row r="126" spans="1:14" ht="16.5">
      <c r="A126" s="188">
        <v>125</v>
      </c>
      <c r="B126" s="188">
        <v>4</v>
      </c>
      <c r="C126" s="188" t="s">
        <v>913</v>
      </c>
      <c r="D126" s="188">
        <v>5</v>
      </c>
      <c r="E126" s="627">
        <v>502</v>
      </c>
      <c r="F126" s="627" t="s">
        <v>929</v>
      </c>
      <c r="G126" s="188" t="s">
        <v>915</v>
      </c>
      <c r="H126" s="188" t="s">
        <v>930</v>
      </c>
      <c r="I126" s="627" t="s">
        <v>925</v>
      </c>
      <c r="J126" s="628">
        <v>85.93</v>
      </c>
      <c r="K126" s="628">
        <v>111.24848063632808</v>
      </c>
      <c r="L126" s="628">
        <v>188.84848063632808</v>
      </c>
      <c r="M126" s="206">
        <v>22.84</v>
      </c>
      <c r="N126" s="206">
        <v>40.768279012450598</v>
      </c>
    </row>
    <row r="127" spans="1:14">
      <c r="A127" s="188">
        <v>126</v>
      </c>
      <c r="B127" s="188">
        <v>4</v>
      </c>
      <c r="C127" s="188" t="s">
        <v>913</v>
      </c>
      <c r="D127" s="188">
        <v>5</v>
      </c>
      <c r="E127" s="627"/>
      <c r="F127" s="627"/>
      <c r="G127" s="188" t="s">
        <v>917</v>
      </c>
      <c r="H127" s="188" t="s">
        <v>930</v>
      </c>
      <c r="I127" s="627"/>
      <c r="J127" s="628"/>
      <c r="K127" s="628"/>
      <c r="L127" s="628"/>
      <c r="M127" s="179">
        <v>29.92</v>
      </c>
      <c r="N127" s="179">
        <v>53.405731525942301</v>
      </c>
    </row>
    <row r="128" spans="1:14">
      <c r="A128" s="188">
        <v>127</v>
      </c>
      <c r="B128" s="188">
        <v>4</v>
      </c>
      <c r="C128" s="188" t="s">
        <v>913</v>
      </c>
      <c r="D128" s="188">
        <v>5</v>
      </c>
      <c r="E128" s="627"/>
      <c r="F128" s="627"/>
      <c r="G128" s="188" t="s">
        <v>918</v>
      </c>
      <c r="H128" s="188" t="s">
        <v>930</v>
      </c>
      <c r="I128" s="627"/>
      <c r="J128" s="628"/>
      <c r="K128" s="628"/>
      <c r="L128" s="628"/>
      <c r="M128" s="179">
        <v>29.92</v>
      </c>
      <c r="N128" s="179">
        <v>53.405731525942301</v>
      </c>
    </row>
    <row r="129" spans="1:14" ht="16.5">
      <c r="A129" s="188">
        <v>128</v>
      </c>
      <c r="B129" s="188">
        <v>4</v>
      </c>
      <c r="C129" s="188" t="s">
        <v>913</v>
      </c>
      <c r="D129" s="188">
        <v>5</v>
      </c>
      <c r="E129" s="627"/>
      <c r="F129" s="627"/>
      <c r="G129" s="188" t="s">
        <v>919</v>
      </c>
      <c r="H129" s="188" t="s">
        <v>930</v>
      </c>
      <c r="I129" s="627"/>
      <c r="J129" s="628"/>
      <c r="K129" s="628"/>
      <c r="L129" s="628"/>
      <c r="M129" s="206">
        <v>22.84</v>
      </c>
      <c r="N129" s="206">
        <v>40.768279012450598</v>
      </c>
    </row>
    <row r="130" spans="1:14">
      <c r="A130" s="188">
        <v>129</v>
      </c>
      <c r="B130" s="188">
        <v>4</v>
      </c>
      <c r="C130" s="188" t="s">
        <v>913</v>
      </c>
      <c r="D130" s="188">
        <v>5</v>
      </c>
      <c r="E130" s="627">
        <v>503</v>
      </c>
      <c r="F130" s="627" t="s">
        <v>931</v>
      </c>
      <c r="G130" s="188" t="s">
        <v>915</v>
      </c>
      <c r="H130" s="188" t="s">
        <v>928</v>
      </c>
      <c r="I130" s="627" t="s">
        <v>925</v>
      </c>
      <c r="J130" s="628">
        <v>63.88</v>
      </c>
      <c r="K130" s="628">
        <v>82.701651845090623</v>
      </c>
      <c r="L130" s="628">
        <v>137.46165184509061</v>
      </c>
      <c r="M130" s="179">
        <v>18.690000000000001</v>
      </c>
      <c r="N130" s="179">
        <v>33.360732694514084</v>
      </c>
    </row>
    <row r="131" spans="1:14">
      <c r="A131" s="188">
        <v>130</v>
      </c>
      <c r="B131" s="188">
        <v>4</v>
      </c>
      <c r="C131" s="188" t="s">
        <v>913</v>
      </c>
      <c r="D131" s="188">
        <v>5</v>
      </c>
      <c r="E131" s="627"/>
      <c r="F131" s="627"/>
      <c r="G131" s="188" t="s">
        <v>917</v>
      </c>
      <c r="H131" s="188" t="s">
        <v>928</v>
      </c>
      <c r="I131" s="627"/>
      <c r="J131" s="628"/>
      <c r="K131" s="628"/>
      <c r="L131" s="628"/>
      <c r="M131" s="179">
        <v>17.36</v>
      </c>
      <c r="N131" s="179">
        <v>30.986747970934431</v>
      </c>
    </row>
    <row r="132" spans="1:14">
      <c r="A132" s="188">
        <v>131</v>
      </c>
      <c r="B132" s="188">
        <v>4</v>
      </c>
      <c r="C132" s="188" t="s">
        <v>913</v>
      </c>
      <c r="D132" s="188">
        <v>5</v>
      </c>
      <c r="E132" s="627"/>
      <c r="F132" s="627"/>
      <c r="G132" s="188" t="s">
        <v>918</v>
      </c>
      <c r="H132" s="188" t="s">
        <v>928</v>
      </c>
      <c r="I132" s="627"/>
      <c r="J132" s="628"/>
      <c r="K132" s="628"/>
      <c r="L132" s="628"/>
      <c r="M132" s="179">
        <v>17.36</v>
      </c>
      <c r="N132" s="179">
        <v>30.986747970934431</v>
      </c>
    </row>
    <row r="133" spans="1:14">
      <c r="A133" s="188">
        <v>132</v>
      </c>
      <c r="B133" s="188">
        <v>4</v>
      </c>
      <c r="C133" s="188" t="s">
        <v>913</v>
      </c>
      <c r="D133" s="188">
        <v>5</v>
      </c>
      <c r="E133" s="627"/>
      <c r="F133" s="627"/>
      <c r="G133" s="188" t="s">
        <v>919</v>
      </c>
      <c r="H133" s="188" t="s">
        <v>928</v>
      </c>
      <c r="I133" s="627"/>
      <c r="J133" s="628"/>
      <c r="K133" s="628"/>
      <c r="L133" s="628"/>
      <c r="M133" s="179">
        <v>18.690000000000001</v>
      </c>
      <c r="N133" s="179">
        <v>33.360732694514084</v>
      </c>
    </row>
    <row r="134" spans="1:14">
      <c r="A134" s="188">
        <v>133</v>
      </c>
      <c r="B134" s="188">
        <v>4</v>
      </c>
      <c r="C134" s="188" t="s">
        <v>913</v>
      </c>
      <c r="D134" s="188">
        <v>5</v>
      </c>
      <c r="E134" s="627">
        <v>504</v>
      </c>
      <c r="F134" s="627" t="s">
        <v>932</v>
      </c>
      <c r="G134" s="188" t="s">
        <v>915</v>
      </c>
      <c r="H134" s="188" t="s">
        <v>930</v>
      </c>
      <c r="I134" s="627" t="s">
        <v>925</v>
      </c>
      <c r="J134" s="628">
        <v>83.93</v>
      </c>
      <c r="K134" s="628">
        <v>108.65919911331335</v>
      </c>
      <c r="L134" s="628">
        <v>185.28919911331334</v>
      </c>
      <c r="M134" s="179">
        <v>32.53</v>
      </c>
      <c r="N134" s="179">
        <v>58.064453427102364</v>
      </c>
    </row>
    <row r="135" spans="1:14">
      <c r="A135" s="188">
        <v>134</v>
      </c>
      <c r="B135" s="188">
        <v>4</v>
      </c>
      <c r="C135" s="188" t="s">
        <v>913</v>
      </c>
      <c r="D135" s="188">
        <v>5</v>
      </c>
      <c r="E135" s="627"/>
      <c r="F135" s="627"/>
      <c r="G135" s="188" t="s">
        <v>917</v>
      </c>
      <c r="H135" s="188" t="s">
        <v>930</v>
      </c>
      <c r="I135" s="627"/>
      <c r="J135" s="628"/>
      <c r="K135" s="628"/>
      <c r="L135" s="628"/>
      <c r="M135" s="179">
        <v>22.53</v>
      </c>
      <c r="N135" s="179">
        <v>40.214944227255344</v>
      </c>
    </row>
    <row r="136" spans="1:14">
      <c r="A136" s="188">
        <v>135</v>
      </c>
      <c r="B136" s="188">
        <v>4</v>
      </c>
      <c r="C136" s="188" t="s">
        <v>913</v>
      </c>
      <c r="D136" s="188">
        <v>5</v>
      </c>
      <c r="E136" s="627"/>
      <c r="F136" s="627"/>
      <c r="G136" s="188" t="s">
        <v>918</v>
      </c>
      <c r="H136" s="188" t="s">
        <v>930</v>
      </c>
      <c r="I136" s="627"/>
      <c r="J136" s="628"/>
      <c r="K136" s="628"/>
      <c r="L136" s="628"/>
      <c r="M136" s="179">
        <v>22.53</v>
      </c>
      <c r="N136" s="179">
        <v>40.214944227255344</v>
      </c>
    </row>
    <row r="137" spans="1:14">
      <c r="A137" s="188">
        <v>136</v>
      </c>
      <c r="B137" s="188">
        <v>4</v>
      </c>
      <c r="C137" s="188" t="s">
        <v>913</v>
      </c>
      <c r="D137" s="188">
        <v>5</v>
      </c>
      <c r="E137" s="627"/>
      <c r="F137" s="627"/>
      <c r="G137" s="188" t="s">
        <v>919</v>
      </c>
      <c r="H137" s="188" t="s">
        <v>930</v>
      </c>
      <c r="I137" s="627"/>
      <c r="J137" s="628"/>
      <c r="K137" s="628"/>
      <c r="L137" s="628"/>
      <c r="M137" s="179">
        <v>32.53</v>
      </c>
      <c r="N137" s="179">
        <v>58.064453427102364</v>
      </c>
    </row>
    <row r="138" spans="1:14">
      <c r="A138" s="188">
        <v>137</v>
      </c>
      <c r="B138" s="188">
        <v>4</v>
      </c>
      <c r="C138" s="188" t="s">
        <v>913</v>
      </c>
      <c r="D138" s="188">
        <v>5</v>
      </c>
      <c r="E138" s="627">
        <v>505</v>
      </c>
      <c r="F138" s="627" t="s">
        <v>933</v>
      </c>
      <c r="G138" s="188" t="s">
        <v>915</v>
      </c>
      <c r="H138" s="188" t="s">
        <v>928</v>
      </c>
      <c r="I138" s="627" t="s">
        <v>925</v>
      </c>
      <c r="J138" s="628">
        <v>63.78</v>
      </c>
      <c r="K138" s="628">
        <v>82.572187768939884</v>
      </c>
      <c r="L138" s="628">
        <v>137.06218776893988</v>
      </c>
      <c r="M138" s="179">
        <v>17.36</v>
      </c>
      <c r="N138" s="179">
        <v>30.986747970934431</v>
      </c>
    </row>
    <row r="139" spans="1:14">
      <c r="A139" s="188">
        <v>138</v>
      </c>
      <c r="B139" s="188">
        <v>4</v>
      </c>
      <c r="C139" s="188" t="s">
        <v>913</v>
      </c>
      <c r="D139" s="188">
        <v>5</v>
      </c>
      <c r="E139" s="627"/>
      <c r="F139" s="627"/>
      <c r="G139" s="188" t="s">
        <v>917</v>
      </c>
      <c r="H139" s="188" t="s">
        <v>928</v>
      </c>
      <c r="I139" s="627"/>
      <c r="J139" s="628"/>
      <c r="K139" s="628"/>
      <c r="L139" s="628"/>
      <c r="M139" s="179">
        <v>18.46</v>
      </c>
      <c r="N139" s="179">
        <v>32.950193982917604</v>
      </c>
    </row>
    <row r="140" spans="1:14">
      <c r="A140" s="188">
        <v>139</v>
      </c>
      <c r="B140" s="188">
        <v>4</v>
      </c>
      <c r="C140" s="188" t="s">
        <v>913</v>
      </c>
      <c r="D140" s="188">
        <v>5</v>
      </c>
      <c r="E140" s="627"/>
      <c r="F140" s="627"/>
      <c r="G140" s="188" t="s">
        <v>918</v>
      </c>
      <c r="H140" s="188" t="s">
        <v>928</v>
      </c>
      <c r="I140" s="627"/>
      <c r="J140" s="628"/>
      <c r="K140" s="628"/>
      <c r="L140" s="628"/>
      <c r="M140" s="179">
        <v>18.46</v>
      </c>
      <c r="N140" s="179">
        <v>32.950193982917604</v>
      </c>
    </row>
    <row r="141" spans="1:14">
      <c r="A141" s="188">
        <v>140</v>
      </c>
      <c r="B141" s="188">
        <v>4</v>
      </c>
      <c r="C141" s="188" t="s">
        <v>913</v>
      </c>
      <c r="D141" s="188">
        <v>5</v>
      </c>
      <c r="E141" s="627"/>
      <c r="F141" s="627"/>
      <c r="G141" s="188" t="s">
        <v>919</v>
      </c>
      <c r="H141" s="188" t="s">
        <v>928</v>
      </c>
      <c r="I141" s="627"/>
      <c r="J141" s="628"/>
      <c r="K141" s="628"/>
      <c r="L141" s="628"/>
      <c r="M141" s="179">
        <v>17.36</v>
      </c>
      <c r="N141" s="179">
        <v>30.986747970934431</v>
      </c>
    </row>
    <row r="142" spans="1:14">
      <c r="A142" s="188">
        <v>141</v>
      </c>
      <c r="B142" s="188">
        <v>4</v>
      </c>
      <c r="C142" s="188" t="s">
        <v>913</v>
      </c>
      <c r="D142" s="188">
        <v>5</v>
      </c>
      <c r="E142" s="627">
        <v>506</v>
      </c>
      <c r="F142" s="627" t="s">
        <v>934</v>
      </c>
      <c r="G142" s="188" t="s">
        <v>915</v>
      </c>
      <c r="H142" s="188" t="s">
        <v>928</v>
      </c>
      <c r="I142" s="627" t="s">
        <v>925</v>
      </c>
      <c r="J142" s="628">
        <v>63.78</v>
      </c>
      <c r="K142" s="628">
        <v>82.572098604408509</v>
      </c>
      <c r="L142" s="628">
        <v>137.0620986044085</v>
      </c>
      <c r="M142" s="179">
        <v>18.46</v>
      </c>
      <c r="N142" s="179">
        <v>32.950193982917604</v>
      </c>
    </row>
    <row r="143" spans="1:14">
      <c r="A143" s="188">
        <v>142</v>
      </c>
      <c r="B143" s="188">
        <v>4</v>
      </c>
      <c r="C143" s="188" t="s">
        <v>913</v>
      </c>
      <c r="D143" s="188">
        <v>5</v>
      </c>
      <c r="E143" s="627"/>
      <c r="F143" s="627"/>
      <c r="G143" s="188" t="s">
        <v>917</v>
      </c>
      <c r="H143" s="188" t="s">
        <v>928</v>
      </c>
      <c r="I143" s="627"/>
      <c r="J143" s="628"/>
      <c r="K143" s="628"/>
      <c r="L143" s="628"/>
      <c r="M143" s="179">
        <v>17.36</v>
      </c>
      <c r="N143" s="179">
        <v>30.986747970934431</v>
      </c>
    </row>
    <row r="144" spans="1:14">
      <c r="A144" s="188">
        <v>143</v>
      </c>
      <c r="B144" s="188">
        <v>4</v>
      </c>
      <c r="C144" s="188" t="s">
        <v>913</v>
      </c>
      <c r="D144" s="188">
        <v>5</v>
      </c>
      <c r="E144" s="627"/>
      <c r="F144" s="627"/>
      <c r="G144" s="188" t="s">
        <v>918</v>
      </c>
      <c r="H144" s="188" t="s">
        <v>928</v>
      </c>
      <c r="I144" s="627"/>
      <c r="J144" s="628"/>
      <c r="K144" s="628"/>
      <c r="L144" s="628"/>
      <c r="M144" s="179">
        <v>17.36</v>
      </c>
      <c r="N144" s="179">
        <v>30.986747970934431</v>
      </c>
    </row>
    <row r="145" spans="1:14">
      <c r="A145" s="188">
        <v>144</v>
      </c>
      <c r="B145" s="188">
        <v>4</v>
      </c>
      <c r="C145" s="188" t="s">
        <v>913</v>
      </c>
      <c r="D145" s="188">
        <v>5</v>
      </c>
      <c r="E145" s="627"/>
      <c r="F145" s="627"/>
      <c r="G145" s="188" t="s">
        <v>919</v>
      </c>
      <c r="H145" s="188" t="s">
        <v>928</v>
      </c>
      <c r="I145" s="627"/>
      <c r="J145" s="628"/>
      <c r="K145" s="628"/>
      <c r="L145" s="628"/>
      <c r="M145" s="179">
        <v>18.46</v>
      </c>
      <c r="N145" s="179">
        <v>32.950193982917604</v>
      </c>
    </row>
    <row r="146" spans="1:14">
      <c r="A146" s="188">
        <v>145</v>
      </c>
      <c r="B146" s="188">
        <v>4</v>
      </c>
      <c r="C146" s="188" t="s">
        <v>913</v>
      </c>
      <c r="D146" s="188">
        <v>5</v>
      </c>
      <c r="E146" s="627">
        <v>507</v>
      </c>
      <c r="F146" s="627" t="s">
        <v>935</v>
      </c>
      <c r="G146" s="188" t="s">
        <v>915</v>
      </c>
      <c r="H146" s="188" t="s">
        <v>928</v>
      </c>
      <c r="I146" s="627" t="s">
        <v>925</v>
      </c>
      <c r="J146" s="628">
        <v>63.88</v>
      </c>
      <c r="K146" s="628">
        <v>82.701562540759099</v>
      </c>
      <c r="L146" s="628">
        <v>137.4615625407591</v>
      </c>
      <c r="M146" s="179">
        <v>17.36</v>
      </c>
      <c r="N146" s="179">
        <v>30.986747970934431</v>
      </c>
    </row>
    <row r="147" spans="1:14">
      <c r="A147" s="188">
        <v>146</v>
      </c>
      <c r="B147" s="188">
        <v>4</v>
      </c>
      <c r="C147" s="188" t="s">
        <v>913</v>
      </c>
      <c r="D147" s="188">
        <v>5</v>
      </c>
      <c r="E147" s="627"/>
      <c r="F147" s="627"/>
      <c r="G147" s="188" t="s">
        <v>917</v>
      </c>
      <c r="H147" s="188" t="s">
        <v>928</v>
      </c>
      <c r="I147" s="627"/>
      <c r="J147" s="628"/>
      <c r="K147" s="628"/>
      <c r="L147" s="628"/>
      <c r="M147" s="179">
        <v>18.690000000000001</v>
      </c>
      <c r="N147" s="179">
        <v>33.360732694514084</v>
      </c>
    </row>
    <row r="148" spans="1:14">
      <c r="A148" s="188">
        <v>147</v>
      </c>
      <c r="B148" s="188">
        <v>4</v>
      </c>
      <c r="C148" s="188" t="s">
        <v>913</v>
      </c>
      <c r="D148" s="188">
        <v>5</v>
      </c>
      <c r="E148" s="627"/>
      <c r="F148" s="627"/>
      <c r="G148" s="188" t="s">
        <v>918</v>
      </c>
      <c r="H148" s="188" t="s">
        <v>928</v>
      </c>
      <c r="I148" s="627"/>
      <c r="J148" s="628"/>
      <c r="K148" s="628"/>
      <c r="L148" s="628"/>
      <c r="M148" s="179">
        <v>18.690000000000001</v>
      </c>
      <c r="N148" s="179">
        <v>33.360732694514084</v>
      </c>
    </row>
    <row r="149" spans="1:14">
      <c r="A149" s="188">
        <v>148</v>
      </c>
      <c r="B149" s="188">
        <v>4</v>
      </c>
      <c r="C149" s="188" t="s">
        <v>913</v>
      </c>
      <c r="D149" s="188">
        <v>5</v>
      </c>
      <c r="E149" s="627"/>
      <c r="F149" s="627"/>
      <c r="G149" s="188" t="s">
        <v>919</v>
      </c>
      <c r="H149" s="188" t="s">
        <v>928</v>
      </c>
      <c r="I149" s="627"/>
      <c r="J149" s="628"/>
      <c r="K149" s="628"/>
      <c r="L149" s="628"/>
      <c r="M149" s="179">
        <v>17.36</v>
      </c>
      <c r="N149" s="179">
        <v>30.986747970934431</v>
      </c>
    </row>
    <row r="150" spans="1:14">
      <c r="A150" s="188">
        <v>149</v>
      </c>
      <c r="B150" s="188">
        <v>4</v>
      </c>
      <c r="C150" s="188" t="s">
        <v>913</v>
      </c>
      <c r="D150" s="188">
        <v>5</v>
      </c>
      <c r="E150" s="627">
        <v>508</v>
      </c>
      <c r="F150" s="627" t="s">
        <v>936</v>
      </c>
      <c r="G150" s="188" t="s">
        <v>915</v>
      </c>
      <c r="H150" s="188" t="s">
        <v>930</v>
      </c>
      <c r="I150" s="627" t="s">
        <v>925</v>
      </c>
      <c r="J150" s="628">
        <v>83.93</v>
      </c>
      <c r="K150" s="628">
        <v>108.6590817790531</v>
      </c>
      <c r="L150" s="628">
        <v>185.28908177905311</v>
      </c>
      <c r="M150" s="179">
        <v>22.53</v>
      </c>
      <c r="N150" s="179">
        <v>40.214944227255344</v>
      </c>
    </row>
    <row r="151" spans="1:14">
      <c r="A151" s="188">
        <v>150</v>
      </c>
      <c r="B151" s="188">
        <v>4</v>
      </c>
      <c r="C151" s="188" t="s">
        <v>913</v>
      </c>
      <c r="D151" s="188">
        <v>5</v>
      </c>
      <c r="E151" s="627"/>
      <c r="F151" s="627"/>
      <c r="G151" s="188" t="s">
        <v>917</v>
      </c>
      <c r="H151" s="188" t="s">
        <v>930</v>
      </c>
      <c r="I151" s="627"/>
      <c r="J151" s="628"/>
      <c r="K151" s="628"/>
      <c r="L151" s="628"/>
      <c r="M151" s="179">
        <v>32.53</v>
      </c>
      <c r="N151" s="179">
        <v>58.064453427102364</v>
      </c>
    </row>
    <row r="152" spans="1:14">
      <c r="A152" s="188">
        <v>151</v>
      </c>
      <c r="B152" s="188">
        <v>4</v>
      </c>
      <c r="C152" s="188" t="s">
        <v>913</v>
      </c>
      <c r="D152" s="188">
        <v>5</v>
      </c>
      <c r="E152" s="627"/>
      <c r="F152" s="627"/>
      <c r="G152" s="188" t="s">
        <v>918</v>
      </c>
      <c r="H152" s="188" t="s">
        <v>930</v>
      </c>
      <c r="I152" s="627"/>
      <c r="J152" s="628"/>
      <c r="K152" s="628"/>
      <c r="L152" s="628"/>
      <c r="M152" s="179">
        <v>32.53</v>
      </c>
      <c r="N152" s="179">
        <v>58.064453427102364</v>
      </c>
    </row>
    <row r="153" spans="1:14">
      <c r="A153" s="188">
        <v>152</v>
      </c>
      <c r="B153" s="188">
        <v>4</v>
      </c>
      <c r="C153" s="188" t="s">
        <v>913</v>
      </c>
      <c r="D153" s="188">
        <v>5</v>
      </c>
      <c r="E153" s="627"/>
      <c r="F153" s="627"/>
      <c r="G153" s="188" t="s">
        <v>919</v>
      </c>
      <c r="H153" s="188" t="s">
        <v>930</v>
      </c>
      <c r="I153" s="627"/>
      <c r="J153" s="628"/>
      <c r="K153" s="628"/>
      <c r="L153" s="628"/>
      <c r="M153" s="179">
        <v>22.53</v>
      </c>
      <c r="N153" s="179">
        <v>40.214944227255344</v>
      </c>
    </row>
    <row r="154" spans="1:14">
      <c r="A154" s="188">
        <v>153</v>
      </c>
      <c r="B154" s="188">
        <v>4</v>
      </c>
      <c r="C154" s="188" t="s">
        <v>913</v>
      </c>
      <c r="D154" s="188">
        <v>5</v>
      </c>
      <c r="E154" s="627">
        <v>509</v>
      </c>
      <c r="F154" s="627" t="s">
        <v>937</v>
      </c>
      <c r="G154" s="188" t="s">
        <v>915</v>
      </c>
      <c r="H154" s="188" t="s">
        <v>928</v>
      </c>
      <c r="I154" s="627" t="s">
        <v>925</v>
      </c>
      <c r="J154" s="628">
        <v>85.88</v>
      </c>
      <c r="K154" s="628">
        <v>111.18362853788965</v>
      </c>
      <c r="L154" s="628">
        <v>191.44362853788965</v>
      </c>
      <c r="M154" s="179">
        <v>32.799999999999997</v>
      </c>
      <c r="N154" s="179">
        <v>58.546390175498232</v>
      </c>
    </row>
    <row r="155" spans="1:14" ht="16.5">
      <c r="A155" s="188">
        <v>154</v>
      </c>
      <c r="B155" s="188">
        <v>4</v>
      </c>
      <c r="C155" s="188" t="s">
        <v>913</v>
      </c>
      <c r="D155" s="188">
        <v>5</v>
      </c>
      <c r="E155" s="627"/>
      <c r="F155" s="627"/>
      <c r="G155" s="188" t="s">
        <v>917</v>
      </c>
      <c r="H155" s="188" t="s">
        <v>928</v>
      </c>
      <c r="I155" s="627"/>
      <c r="J155" s="628"/>
      <c r="K155" s="628"/>
      <c r="L155" s="628"/>
      <c r="M155" s="206">
        <v>22.84</v>
      </c>
      <c r="N155" s="206">
        <v>40.768279012450598</v>
      </c>
    </row>
    <row r="156" spans="1:14" ht="16.5">
      <c r="A156" s="188">
        <v>155</v>
      </c>
      <c r="B156" s="188">
        <v>4</v>
      </c>
      <c r="C156" s="188" t="s">
        <v>913</v>
      </c>
      <c r="D156" s="188">
        <v>5</v>
      </c>
      <c r="E156" s="627"/>
      <c r="F156" s="627"/>
      <c r="G156" s="188" t="s">
        <v>918</v>
      </c>
      <c r="H156" s="188" t="s">
        <v>928</v>
      </c>
      <c r="I156" s="627"/>
      <c r="J156" s="628"/>
      <c r="K156" s="628"/>
      <c r="L156" s="628"/>
      <c r="M156" s="206">
        <v>22.84</v>
      </c>
      <c r="N156" s="206">
        <v>40.768279012450598</v>
      </c>
    </row>
    <row r="157" spans="1:14">
      <c r="A157" s="188">
        <v>156</v>
      </c>
      <c r="B157" s="188">
        <v>4</v>
      </c>
      <c r="C157" s="188" t="s">
        <v>913</v>
      </c>
      <c r="D157" s="188">
        <v>5</v>
      </c>
      <c r="E157" s="627"/>
      <c r="F157" s="627"/>
      <c r="G157" s="188" t="s">
        <v>919</v>
      </c>
      <c r="H157" s="188" t="s">
        <v>928</v>
      </c>
      <c r="I157" s="627"/>
      <c r="J157" s="628"/>
      <c r="K157" s="628"/>
      <c r="L157" s="628"/>
      <c r="M157" s="179">
        <v>32.799999999999997</v>
      </c>
      <c r="N157" s="179">
        <v>58.546390175498232</v>
      </c>
    </row>
    <row r="158" spans="1:14">
      <c r="A158" s="188">
        <v>157</v>
      </c>
      <c r="B158" s="188">
        <v>4</v>
      </c>
      <c r="C158" s="188" t="s">
        <v>913</v>
      </c>
      <c r="D158" s="188">
        <v>5</v>
      </c>
      <c r="E158" s="627">
        <v>510</v>
      </c>
      <c r="F158" s="627" t="s">
        <v>938</v>
      </c>
      <c r="G158" s="188" t="s">
        <v>915</v>
      </c>
      <c r="H158" s="188" t="s">
        <v>930</v>
      </c>
      <c r="I158" s="627" t="s">
        <v>925</v>
      </c>
      <c r="J158" s="628">
        <v>85.88</v>
      </c>
      <c r="K158" s="628">
        <v>111.18362853788965</v>
      </c>
      <c r="L158" s="628">
        <v>188.78362853788963</v>
      </c>
      <c r="M158" s="179">
        <v>29.92</v>
      </c>
      <c r="N158" s="179">
        <v>53.405731525942301</v>
      </c>
    </row>
    <row r="159" spans="1:14">
      <c r="A159" s="188">
        <v>158</v>
      </c>
      <c r="B159" s="188">
        <v>4</v>
      </c>
      <c r="C159" s="188" t="s">
        <v>913</v>
      </c>
      <c r="D159" s="188">
        <v>5</v>
      </c>
      <c r="E159" s="627"/>
      <c r="F159" s="627"/>
      <c r="G159" s="188" t="s">
        <v>917</v>
      </c>
      <c r="H159" s="188" t="s">
        <v>930</v>
      </c>
      <c r="I159" s="627"/>
      <c r="J159" s="628"/>
      <c r="K159" s="628"/>
      <c r="L159" s="628"/>
      <c r="M159" s="179">
        <v>22.84</v>
      </c>
      <c r="N159" s="179">
        <v>40.768279012450598</v>
      </c>
    </row>
    <row r="160" spans="1:14">
      <c r="A160" s="188">
        <v>159</v>
      </c>
      <c r="B160" s="188">
        <v>4</v>
      </c>
      <c r="C160" s="188" t="s">
        <v>913</v>
      </c>
      <c r="D160" s="188">
        <v>5</v>
      </c>
      <c r="E160" s="627"/>
      <c r="F160" s="627"/>
      <c r="G160" s="188" t="s">
        <v>918</v>
      </c>
      <c r="H160" s="188" t="s">
        <v>930</v>
      </c>
      <c r="I160" s="627"/>
      <c r="J160" s="628"/>
      <c r="K160" s="628"/>
      <c r="L160" s="628"/>
      <c r="M160" s="179">
        <v>22.84</v>
      </c>
      <c r="N160" s="179">
        <v>40.768279012450598</v>
      </c>
    </row>
    <row r="161" spans="1:14">
      <c r="A161" s="188">
        <v>160</v>
      </c>
      <c r="B161" s="188">
        <v>4</v>
      </c>
      <c r="C161" s="188" t="s">
        <v>913</v>
      </c>
      <c r="D161" s="188">
        <v>5</v>
      </c>
      <c r="E161" s="627"/>
      <c r="F161" s="627"/>
      <c r="G161" s="188" t="s">
        <v>919</v>
      </c>
      <c r="H161" s="188" t="s">
        <v>930</v>
      </c>
      <c r="I161" s="627"/>
      <c r="J161" s="628"/>
      <c r="K161" s="628"/>
      <c r="L161" s="628"/>
      <c r="M161" s="179">
        <v>29.92</v>
      </c>
      <c r="N161" s="179">
        <v>53.405731525942301</v>
      </c>
    </row>
    <row r="162" spans="1:14" ht="16.5">
      <c r="A162" s="188">
        <v>161</v>
      </c>
      <c r="B162" s="188">
        <v>4</v>
      </c>
      <c r="C162" s="188" t="s">
        <v>913</v>
      </c>
      <c r="D162" s="188">
        <v>6</v>
      </c>
      <c r="E162" s="627">
        <v>601</v>
      </c>
      <c r="F162" s="627" t="s">
        <v>927</v>
      </c>
      <c r="G162" s="188" t="s">
        <v>915</v>
      </c>
      <c r="H162" s="188" t="s">
        <v>928</v>
      </c>
      <c r="I162" s="627" t="s">
        <v>925</v>
      </c>
      <c r="J162" s="628">
        <v>85.93</v>
      </c>
      <c r="K162" s="628">
        <v>111.24848063632808</v>
      </c>
      <c r="L162" s="628">
        <v>191.5084806363281</v>
      </c>
      <c r="M162" s="206">
        <v>22.84</v>
      </c>
      <c r="N162" s="206">
        <v>40.768279012450598</v>
      </c>
    </row>
    <row r="163" spans="1:14" ht="16.5">
      <c r="A163" s="188">
        <v>162</v>
      </c>
      <c r="B163" s="188">
        <v>4</v>
      </c>
      <c r="C163" s="188" t="s">
        <v>913</v>
      </c>
      <c r="D163" s="188">
        <v>6</v>
      </c>
      <c r="E163" s="627"/>
      <c r="F163" s="627"/>
      <c r="G163" s="188" t="s">
        <v>917</v>
      </c>
      <c r="H163" s="188" t="s">
        <v>928</v>
      </c>
      <c r="I163" s="627"/>
      <c r="J163" s="628"/>
      <c r="K163" s="628"/>
      <c r="L163" s="628"/>
      <c r="M163" s="206">
        <v>32.799999999999997</v>
      </c>
      <c r="N163" s="206">
        <v>58.546390175498232</v>
      </c>
    </row>
    <row r="164" spans="1:14" ht="16.5">
      <c r="A164" s="188">
        <v>163</v>
      </c>
      <c r="B164" s="188">
        <v>4</v>
      </c>
      <c r="C164" s="188" t="s">
        <v>913</v>
      </c>
      <c r="D164" s="188">
        <v>6</v>
      </c>
      <c r="E164" s="627"/>
      <c r="F164" s="627"/>
      <c r="G164" s="188" t="s">
        <v>918</v>
      </c>
      <c r="H164" s="188" t="s">
        <v>928</v>
      </c>
      <c r="I164" s="627"/>
      <c r="J164" s="628"/>
      <c r="K164" s="628"/>
      <c r="L164" s="628"/>
      <c r="M164" s="206">
        <v>32.799999999999997</v>
      </c>
      <c r="N164" s="206">
        <v>58.546390175498232</v>
      </c>
    </row>
    <row r="165" spans="1:14" ht="16.5">
      <c r="A165" s="188">
        <v>164</v>
      </c>
      <c r="B165" s="188">
        <v>4</v>
      </c>
      <c r="C165" s="188" t="s">
        <v>913</v>
      </c>
      <c r="D165" s="188">
        <v>6</v>
      </c>
      <c r="E165" s="627"/>
      <c r="F165" s="627"/>
      <c r="G165" s="188" t="s">
        <v>919</v>
      </c>
      <c r="H165" s="188" t="s">
        <v>928</v>
      </c>
      <c r="I165" s="627"/>
      <c r="J165" s="628"/>
      <c r="K165" s="628"/>
      <c r="L165" s="628"/>
      <c r="M165" s="206">
        <v>22.84</v>
      </c>
      <c r="N165" s="206">
        <v>40.768279012450598</v>
      </c>
    </row>
    <row r="166" spans="1:14" ht="16.5">
      <c r="A166" s="188">
        <v>165</v>
      </c>
      <c r="B166" s="188">
        <v>4</v>
      </c>
      <c r="C166" s="188" t="s">
        <v>913</v>
      </c>
      <c r="D166" s="188">
        <v>6</v>
      </c>
      <c r="E166" s="627">
        <v>602</v>
      </c>
      <c r="F166" s="627" t="s">
        <v>929</v>
      </c>
      <c r="G166" s="188" t="s">
        <v>915</v>
      </c>
      <c r="H166" s="188" t="s">
        <v>930</v>
      </c>
      <c r="I166" s="627" t="s">
        <v>925</v>
      </c>
      <c r="J166" s="628">
        <v>85.93</v>
      </c>
      <c r="K166" s="628">
        <v>111.24848063632808</v>
      </c>
      <c r="L166" s="628">
        <v>188.84848063632808</v>
      </c>
      <c r="M166" s="206">
        <v>22.84</v>
      </c>
      <c r="N166" s="206">
        <v>40.768279012450598</v>
      </c>
    </row>
    <row r="167" spans="1:14">
      <c r="A167" s="188">
        <v>166</v>
      </c>
      <c r="B167" s="188">
        <v>4</v>
      </c>
      <c r="C167" s="188" t="s">
        <v>913</v>
      </c>
      <c r="D167" s="188">
        <v>6</v>
      </c>
      <c r="E167" s="627"/>
      <c r="F167" s="627"/>
      <c r="G167" s="188" t="s">
        <v>917</v>
      </c>
      <c r="H167" s="188" t="s">
        <v>930</v>
      </c>
      <c r="I167" s="627"/>
      <c r="J167" s="628"/>
      <c r="K167" s="628"/>
      <c r="L167" s="628"/>
      <c r="M167" s="179">
        <v>29.92</v>
      </c>
      <c r="N167" s="179">
        <v>53.405731525942301</v>
      </c>
    </row>
    <row r="168" spans="1:14">
      <c r="A168" s="188">
        <v>167</v>
      </c>
      <c r="B168" s="188">
        <v>4</v>
      </c>
      <c r="C168" s="188" t="s">
        <v>913</v>
      </c>
      <c r="D168" s="188">
        <v>6</v>
      </c>
      <c r="E168" s="627"/>
      <c r="F168" s="627"/>
      <c r="G168" s="188" t="s">
        <v>918</v>
      </c>
      <c r="H168" s="188" t="s">
        <v>930</v>
      </c>
      <c r="I168" s="627"/>
      <c r="J168" s="628"/>
      <c r="K168" s="628"/>
      <c r="L168" s="628"/>
      <c r="M168" s="179">
        <v>29.92</v>
      </c>
      <c r="N168" s="179">
        <v>53.405731525942301</v>
      </c>
    </row>
    <row r="169" spans="1:14" ht="16.5">
      <c r="A169" s="188">
        <v>168</v>
      </c>
      <c r="B169" s="188">
        <v>4</v>
      </c>
      <c r="C169" s="188" t="s">
        <v>913</v>
      </c>
      <c r="D169" s="188">
        <v>6</v>
      </c>
      <c r="E169" s="627"/>
      <c r="F169" s="627"/>
      <c r="G169" s="188" t="s">
        <v>919</v>
      </c>
      <c r="H169" s="188" t="s">
        <v>930</v>
      </c>
      <c r="I169" s="627"/>
      <c r="J169" s="628"/>
      <c r="K169" s="628"/>
      <c r="L169" s="628"/>
      <c r="M169" s="206">
        <v>22.84</v>
      </c>
      <c r="N169" s="206">
        <v>40.768279012450598</v>
      </c>
    </row>
    <row r="170" spans="1:14">
      <c r="A170" s="188">
        <v>169</v>
      </c>
      <c r="B170" s="188">
        <v>4</v>
      </c>
      <c r="C170" s="188" t="s">
        <v>913</v>
      </c>
      <c r="D170" s="188">
        <v>6</v>
      </c>
      <c r="E170" s="627">
        <v>603</v>
      </c>
      <c r="F170" s="627" t="s">
        <v>931</v>
      </c>
      <c r="G170" s="188" t="s">
        <v>915</v>
      </c>
      <c r="H170" s="188" t="s">
        <v>928</v>
      </c>
      <c r="I170" s="627" t="s">
        <v>925</v>
      </c>
      <c r="J170" s="628">
        <v>63.88</v>
      </c>
      <c r="K170" s="628">
        <v>82.701651845090623</v>
      </c>
      <c r="L170" s="628">
        <v>137.46165184509061</v>
      </c>
      <c r="M170" s="179">
        <v>18.690000000000001</v>
      </c>
      <c r="N170" s="179">
        <v>33.360732694514084</v>
      </c>
    </row>
    <row r="171" spans="1:14">
      <c r="A171" s="188">
        <v>170</v>
      </c>
      <c r="B171" s="188">
        <v>4</v>
      </c>
      <c r="C171" s="188" t="s">
        <v>913</v>
      </c>
      <c r="D171" s="188">
        <v>6</v>
      </c>
      <c r="E171" s="627"/>
      <c r="F171" s="627"/>
      <c r="G171" s="188" t="s">
        <v>917</v>
      </c>
      <c r="H171" s="188" t="s">
        <v>928</v>
      </c>
      <c r="I171" s="627"/>
      <c r="J171" s="628"/>
      <c r="K171" s="628"/>
      <c r="L171" s="628"/>
      <c r="M171" s="179">
        <v>17.36</v>
      </c>
      <c r="N171" s="179">
        <v>30.986747970934431</v>
      </c>
    </row>
    <row r="172" spans="1:14">
      <c r="A172" s="188">
        <v>171</v>
      </c>
      <c r="B172" s="188">
        <v>4</v>
      </c>
      <c r="C172" s="188" t="s">
        <v>913</v>
      </c>
      <c r="D172" s="188">
        <v>6</v>
      </c>
      <c r="E172" s="627"/>
      <c r="F172" s="627"/>
      <c r="G172" s="188" t="s">
        <v>918</v>
      </c>
      <c r="H172" s="188" t="s">
        <v>928</v>
      </c>
      <c r="I172" s="627"/>
      <c r="J172" s="628"/>
      <c r="K172" s="628"/>
      <c r="L172" s="628"/>
      <c r="M172" s="179">
        <v>17.36</v>
      </c>
      <c r="N172" s="179">
        <v>30.986747970934431</v>
      </c>
    </row>
    <row r="173" spans="1:14">
      <c r="A173" s="188">
        <v>172</v>
      </c>
      <c r="B173" s="188">
        <v>4</v>
      </c>
      <c r="C173" s="188" t="s">
        <v>913</v>
      </c>
      <c r="D173" s="188">
        <v>6</v>
      </c>
      <c r="E173" s="627"/>
      <c r="F173" s="627"/>
      <c r="G173" s="188" t="s">
        <v>919</v>
      </c>
      <c r="H173" s="188" t="s">
        <v>928</v>
      </c>
      <c r="I173" s="627"/>
      <c r="J173" s="628"/>
      <c r="K173" s="628"/>
      <c r="L173" s="628"/>
      <c r="M173" s="179">
        <v>18.690000000000001</v>
      </c>
      <c r="N173" s="179">
        <v>33.360732694514084</v>
      </c>
    </row>
    <row r="174" spans="1:14">
      <c r="A174" s="188">
        <v>173</v>
      </c>
      <c r="B174" s="188">
        <v>4</v>
      </c>
      <c r="C174" s="188" t="s">
        <v>913</v>
      </c>
      <c r="D174" s="188">
        <v>6</v>
      </c>
      <c r="E174" s="627">
        <v>604</v>
      </c>
      <c r="F174" s="627" t="s">
        <v>932</v>
      </c>
      <c r="G174" s="188" t="s">
        <v>915</v>
      </c>
      <c r="H174" s="188" t="s">
        <v>930</v>
      </c>
      <c r="I174" s="627" t="s">
        <v>925</v>
      </c>
      <c r="J174" s="628">
        <v>83.93</v>
      </c>
      <c r="K174" s="628">
        <v>108.65919911331335</v>
      </c>
      <c r="L174" s="628">
        <v>185.28919911331334</v>
      </c>
      <c r="M174" s="179">
        <v>32.53</v>
      </c>
      <c r="N174" s="179">
        <v>58.064453427102364</v>
      </c>
    </row>
    <row r="175" spans="1:14">
      <c r="A175" s="188">
        <v>174</v>
      </c>
      <c r="B175" s="188">
        <v>4</v>
      </c>
      <c r="C175" s="188" t="s">
        <v>913</v>
      </c>
      <c r="D175" s="188">
        <v>6</v>
      </c>
      <c r="E175" s="627"/>
      <c r="F175" s="627"/>
      <c r="G175" s="188" t="s">
        <v>917</v>
      </c>
      <c r="H175" s="188" t="s">
        <v>930</v>
      </c>
      <c r="I175" s="627"/>
      <c r="J175" s="628"/>
      <c r="K175" s="628"/>
      <c r="L175" s="628"/>
      <c r="M175" s="179">
        <v>22.53</v>
      </c>
      <c r="N175" s="179">
        <v>40.214944227255344</v>
      </c>
    </row>
    <row r="176" spans="1:14">
      <c r="A176" s="188">
        <v>175</v>
      </c>
      <c r="B176" s="188">
        <v>4</v>
      </c>
      <c r="C176" s="188" t="s">
        <v>913</v>
      </c>
      <c r="D176" s="188">
        <v>6</v>
      </c>
      <c r="E176" s="627"/>
      <c r="F176" s="627"/>
      <c r="G176" s="188" t="s">
        <v>918</v>
      </c>
      <c r="H176" s="188" t="s">
        <v>930</v>
      </c>
      <c r="I176" s="627"/>
      <c r="J176" s="628"/>
      <c r="K176" s="628"/>
      <c r="L176" s="628"/>
      <c r="M176" s="179">
        <v>22.53</v>
      </c>
      <c r="N176" s="179">
        <v>40.214944227255344</v>
      </c>
    </row>
    <row r="177" spans="1:14">
      <c r="A177" s="188">
        <v>176</v>
      </c>
      <c r="B177" s="188">
        <v>4</v>
      </c>
      <c r="C177" s="188" t="s">
        <v>913</v>
      </c>
      <c r="D177" s="188">
        <v>6</v>
      </c>
      <c r="E177" s="627"/>
      <c r="F177" s="627"/>
      <c r="G177" s="188" t="s">
        <v>919</v>
      </c>
      <c r="H177" s="188" t="s">
        <v>930</v>
      </c>
      <c r="I177" s="627"/>
      <c r="J177" s="628"/>
      <c r="K177" s="628"/>
      <c r="L177" s="628"/>
      <c r="M177" s="179">
        <v>32.53</v>
      </c>
      <c r="N177" s="179">
        <v>58.064453427102364</v>
      </c>
    </row>
    <row r="178" spans="1:14">
      <c r="A178" s="188">
        <v>177</v>
      </c>
      <c r="B178" s="188">
        <v>4</v>
      </c>
      <c r="C178" s="188" t="s">
        <v>913</v>
      </c>
      <c r="D178" s="188">
        <v>6</v>
      </c>
      <c r="E178" s="627">
        <v>605</v>
      </c>
      <c r="F178" s="627" t="s">
        <v>933</v>
      </c>
      <c r="G178" s="188" t="s">
        <v>915</v>
      </c>
      <c r="H178" s="188" t="s">
        <v>928</v>
      </c>
      <c r="I178" s="627" t="s">
        <v>925</v>
      </c>
      <c r="J178" s="628">
        <v>63.78</v>
      </c>
      <c r="K178" s="628">
        <v>82.572187768939884</v>
      </c>
      <c r="L178" s="628">
        <v>137.06218776893988</v>
      </c>
      <c r="M178" s="179">
        <v>17.36</v>
      </c>
      <c r="N178" s="179">
        <v>30.986747970934431</v>
      </c>
    </row>
    <row r="179" spans="1:14">
      <c r="A179" s="188">
        <v>178</v>
      </c>
      <c r="B179" s="188">
        <v>4</v>
      </c>
      <c r="C179" s="188" t="s">
        <v>913</v>
      </c>
      <c r="D179" s="188">
        <v>6</v>
      </c>
      <c r="E179" s="627"/>
      <c r="F179" s="627"/>
      <c r="G179" s="188" t="s">
        <v>917</v>
      </c>
      <c r="H179" s="188" t="s">
        <v>928</v>
      </c>
      <c r="I179" s="627"/>
      <c r="J179" s="628"/>
      <c r="K179" s="628"/>
      <c r="L179" s="628"/>
      <c r="M179" s="179">
        <v>18.46</v>
      </c>
      <c r="N179" s="179">
        <v>32.950193982917604</v>
      </c>
    </row>
    <row r="180" spans="1:14">
      <c r="A180" s="188">
        <v>179</v>
      </c>
      <c r="B180" s="188">
        <v>4</v>
      </c>
      <c r="C180" s="188" t="s">
        <v>913</v>
      </c>
      <c r="D180" s="188">
        <v>6</v>
      </c>
      <c r="E180" s="627"/>
      <c r="F180" s="627"/>
      <c r="G180" s="188" t="s">
        <v>918</v>
      </c>
      <c r="H180" s="188" t="s">
        <v>928</v>
      </c>
      <c r="I180" s="627"/>
      <c r="J180" s="628"/>
      <c r="K180" s="628"/>
      <c r="L180" s="628"/>
      <c r="M180" s="179">
        <v>18.46</v>
      </c>
      <c r="N180" s="179">
        <v>32.950193982917604</v>
      </c>
    </row>
    <row r="181" spans="1:14">
      <c r="A181" s="188">
        <v>180</v>
      </c>
      <c r="B181" s="188">
        <v>4</v>
      </c>
      <c r="C181" s="188" t="s">
        <v>913</v>
      </c>
      <c r="D181" s="188">
        <v>6</v>
      </c>
      <c r="E181" s="627"/>
      <c r="F181" s="627"/>
      <c r="G181" s="188" t="s">
        <v>919</v>
      </c>
      <c r="H181" s="188" t="s">
        <v>928</v>
      </c>
      <c r="I181" s="627"/>
      <c r="J181" s="628"/>
      <c r="K181" s="628"/>
      <c r="L181" s="628"/>
      <c r="M181" s="179">
        <v>17.36</v>
      </c>
      <c r="N181" s="179">
        <v>30.986747970934431</v>
      </c>
    </row>
    <row r="182" spans="1:14">
      <c r="A182" s="188">
        <v>181</v>
      </c>
      <c r="B182" s="188">
        <v>4</v>
      </c>
      <c r="C182" s="188" t="s">
        <v>913</v>
      </c>
      <c r="D182" s="188">
        <v>6</v>
      </c>
      <c r="E182" s="627">
        <v>606</v>
      </c>
      <c r="F182" s="627" t="s">
        <v>934</v>
      </c>
      <c r="G182" s="188" t="s">
        <v>915</v>
      </c>
      <c r="H182" s="188" t="s">
        <v>928</v>
      </c>
      <c r="I182" s="627" t="s">
        <v>925</v>
      </c>
      <c r="J182" s="628">
        <v>63.78</v>
      </c>
      <c r="K182" s="628">
        <v>82.572098604408509</v>
      </c>
      <c r="L182" s="628">
        <v>137.0620986044085</v>
      </c>
      <c r="M182" s="179">
        <v>18.46</v>
      </c>
      <c r="N182" s="179">
        <v>32.950193982917604</v>
      </c>
    </row>
    <row r="183" spans="1:14">
      <c r="A183" s="188">
        <v>182</v>
      </c>
      <c r="B183" s="188">
        <v>4</v>
      </c>
      <c r="C183" s="188" t="s">
        <v>913</v>
      </c>
      <c r="D183" s="188">
        <v>6</v>
      </c>
      <c r="E183" s="627"/>
      <c r="F183" s="627"/>
      <c r="G183" s="188" t="s">
        <v>917</v>
      </c>
      <c r="H183" s="188" t="s">
        <v>928</v>
      </c>
      <c r="I183" s="627"/>
      <c r="J183" s="628"/>
      <c r="K183" s="628"/>
      <c r="L183" s="628"/>
      <c r="M183" s="179">
        <v>17.36</v>
      </c>
      <c r="N183" s="179">
        <v>30.986747970934431</v>
      </c>
    </row>
    <row r="184" spans="1:14">
      <c r="A184" s="188">
        <v>183</v>
      </c>
      <c r="B184" s="188">
        <v>4</v>
      </c>
      <c r="C184" s="188" t="s">
        <v>913</v>
      </c>
      <c r="D184" s="188">
        <v>6</v>
      </c>
      <c r="E184" s="627"/>
      <c r="F184" s="627"/>
      <c r="G184" s="188" t="s">
        <v>918</v>
      </c>
      <c r="H184" s="188" t="s">
        <v>928</v>
      </c>
      <c r="I184" s="627"/>
      <c r="J184" s="628"/>
      <c r="K184" s="628"/>
      <c r="L184" s="628"/>
      <c r="M184" s="179">
        <v>17.36</v>
      </c>
      <c r="N184" s="179">
        <v>30.986747970934431</v>
      </c>
    </row>
    <row r="185" spans="1:14">
      <c r="A185" s="188">
        <v>184</v>
      </c>
      <c r="B185" s="188">
        <v>4</v>
      </c>
      <c r="C185" s="188" t="s">
        <v>913</v>
      </c>
      <c r="D185" s="188">
        <v>6</v>
      </c>
      <c r="E185" s="627"/>
      <c r="F185" s="627"/>
      <c r="G185" s="188" t="s">
        <v>919</v>
      </c>
      <c r="H185" s="188" t="s">
        <v>928</v>
      </c>
      <c r="I185" s="627"/>
      <c r="J185" s="628"/>
      <c r="K185" s="628"/>
      <c r="L185" s="628"/>
      <c r="M185" s="179">
        <v>18.46</v>
      </c>
      <c r="N185" s="179">
        <v>32.950193982917604</v>
      </c>
    </row>
    <row r="186" spans="1:14">
      <c r="A186" s="188">
        <v>185</v>
      </c>
      <c r="B186" s="188">
        <v>4</v>
      </c>
      <c r="C186" s="188" t="s">
        <v>913</v>
      </c>
      <c r="D186" s="188">
        <v>6</v>
      </c>
      <c r="E186" s="627">
        <v>607</v>
      </c>
      <c r="F186" s="627" t="s">
        <v>935</v>
      </c>
      <c r="G186" s="188" t="s">
        <v>915</v>
      </c>
      <c r="H186" s="188" t="s">
        <v>928</v>
      </c>
      <c r="I186" s="627" t="s">
        <v>925</v>
      </c>
      <c r="J186" s="628">
        <v>63.88</v>
      </c>
      <c r="K186" s="628">
        <v>82.701562540759099</v>
      </c>
      <c r="L186" s="628">
        <v>137.4615625407591</v>
      </c>
      <c r="M186" s="179">
        <v>17.36</v>
      </c>
      <c r="N186" s="179">
        <v>30.986747970934431</v>
      </c>
    </row>
    <row r="187" spans="1:14">
      <c r="A187" s="188">
        <v>186</v>
      </c>
      <c r="B187" s="188">
        <v>4</v>
      </c>
      <c r="C187" s="188" t="s">
        <v>913</v>
      </c>
      <c r="D187" s="188">
        <v>6</v>
      </c>
      <c r="E187" s="627"/>
      <c r="F187" s="627"/>
      <c r="G187" s="188" t="s">
        <v>917</v>
      </c>
      <c r="H187" s="188" t="s">
        <v>928</v>
      </c>
      <c r="I187" s="627"/>
      <c r="J187" s="628"/>
      <c r="K187" s="628"/>
      <c r="L187" s="628"/>
      <c r="M187" s="179">
        <v>18.690000000000001</v>
      </c>
      <c r="N187" s="179">
        <v>33.360732694514084</v>
      </c>
    </row>
    <row r="188" spans="1:14">
      <c r="A188" s="188">
        <v>187</v>
      </c>
      <c r="B188" s="188">
        <v>4</v>
      </c>
      <c r="C188" s="188" t="s">
        <v>913</v>
      </c>
      <c r="D188" s="188">
        <v>6</v>
      </c>
      <c r="E188" s="627"/>
      <c r="F188" s="627"/>
      <c r="G188" s="188" t="s">
        <v>918</v>
      </c>
      <c r="H188" s="188" t="s">
        <v>928</v>
      </c>
      <c r="I188" s="627"/>
      <c r="J188" s="628"/>
      <c r="K188" s="628"/>
      <c r="L188" s="628"/>
      <c r="M188" s="179">
        <v>18.690000000000001</v>
      </c>
      <c r="N188" s="179">
        <v>33.360732694514084</v>
      </c>
    </row>
    <row r="189" spans="1:14">
      <c r="A189" s="188">
        <v>188</v>
      </c>
      <c r="B189" s="188">
        <v>4</v>
      </c>
      <c r="C189" s="188" t="s">
        <v>913</v>
      </c>
      <c r="D189" s="188">
        <v>6</v>
      </c>
      <c r="E189" s="627"/>
      <c r="F189" s="627"/>
      <c r="G189" s="188" t="s">
        <v>919</v>
      </c>
      <c r="H189" s="188" t="s">
        <v>928</v>
      </c>
      <c r="I189" s="627"/>
      <c r="J189" s="628"/>
      <c r="K189" s="628"/>
      <c r="L189" s="628"/>
      <c r="M189" s="179">
        <v>17.36</v>
      </c>
      <c r="N189" s="179">
        <v>30.986747970934431</v>
      </c>
    </row>
    <row r="190" spans="1:14">
      <c r="A190" s="188">
        <v>189</v>
      </c>
      <c r="B190" s="188">
        <v>4</v>
      </c>
      <c r="C190" s="188" t="s">
        <v>913</v>
      </c>
      <c r="D190" s="188">
        <v>6</v>
      </c>
      <c r="E190" s="627">
        <v>608</v>
      </c>
      <c r="F190" s="627" t="s">
        <v>936</v>
      </c>
      <c r="G190" s="188" t="s">
        <v>915</v>
      </c>
      <c r="H190" s="188" t="s">
        <v>930</v>
      </c>
      <c r="I190" s="627" t="s">
        <v>925</v>
      </c>
      <c r="J190" s="628">
        <v>83.93</v>
      </c>
      <c r="K190" s="628">
        <v>108.6590817790531</v>
      </c>
      <c r="L190" s="628">
        <v>185.28908177905311</v>
      </c>
      <c r="M190" s="179">
        <v>22.53</v>
      </c>
      <c r="N190" s="179">
        <v>40.214944227255344</v>
      </c>
    </row>
    <row r="191" spans="1:14">
      <c r="A191" s="188">
        <v>190</v>
      </c>
      <c r="B191" s="188">
        <v>4</v>
      </c>
      <c r="C191" s="188" t="s">
        <v>913</v>
      </c>
      <c r="D191" s="188">
        <v>6</v>
      </c>
      <c r="E191" s="627"/>
      <c r="F191" s="627"/>
      <c r="G191" s="188" t="s">
        <v>917</v>
      </c>
      <c r="H191" s="188" t="s">
        <v>930</v>
      </c>
      <c r="I191" s="627"/>
      <c r="J191" s="628"/>
      <c r="K191" s="628"/>
      <c r="L191" s="628"/>
      <c r="M191" s="179">
        <v>32.53</v>
      </c>
      <c r="N191" s="179">
        <v>58.064453427102364</v>
      </c>
    </row>
    <row r="192" spans="1:14">
      <c r="A192" s="188">
        <v>191</v>
      </c>
      <c r="B192" s="188">
        <v>4</v>
      </c>
      <c r="C192" s="188" t="s">
        <v>913</v>
      </c>
      <c r="D192" s="188">
        <v>6</v>
      </c>
      <c r="E192" s="627"/>
      <c r="F192" s="627"/>
      <c r="G192" s="188" t="s">
        <v>918</v>
      </c>
      <c r="H192" s="188" t="s">
        <v>930</v>
      </c>
      <c r="I192" s="627"/>
      <c r="J192" s="628"/>
      <c r="K192" s="628"/>
      <c r="L192" s="628"/>
      <c r="M192" s="179">
        <v>32.53</v>
      </c>
      <c r="N192" s="179">
        <v>58.064453427102364</v>
      </c>
    </row>
    <row r="193" spans="1:14">
      <c r="A193" s="188">
        <v>192</v>
      </c>
      <c r="B193" s="188">
        <v>4</v>
      </c>
      <c r="C193" s="188" t="s">
        <v>913</v>
      </c>
      <c r="D193" s="188">
        <v>6</v>
      </c>
      <c r="E193" s="627"/>
      <c r="F193" s="627"/>
      <c r="G193" s="188" t="s">
        <v>919</v>
      </c>
      <c r="H193" s="188" t="s">
        <v>930</v>
      </c>
      <c r="I193" s="627"/>
      <c r="J193" s="628"/>
      <c r="K193" s="628"/>
      <c r="L193" s="628"/>
      <c r="M193" s="179">
        <v>22.53</v>
      </c>
      <c r="N193" s="179">
        <v>40.214944227255344</v>
      </c>
    </row>
    <row r="194" spans="1:14">
      <c r="A194" s="188">
        <v>193</v>
      </c>
      <c r="B194" s="188">
        <v>4</v>
      </c>
      <c r="C194" s="188" t="s">
        <v>913</v>
      </c>
      <c r="D194" s="188">
        <v>6</v>
      </c>
      <c r="E194" s="627">
        <v>609</v>
      </c>
      <c r="F194" s="627" t="s">
        <v>937</v>
      </c>
      <c r="G194" s="188" t="s">
        <v>915</v>
      </c>
      <c r="H194" s="188" t="s">
        <v>928</v>
      </c>
      <c r="I194" s="627" t="s">
        <v>925</v>
      </c>
      <c r="J194" s="628">
        <v>85.88</v>
      </c>
      <c r="K194" s="628">
        <v>111.18362853788965</v>
      </c>
      <c r="L194" s="628">
        <v>191.44362853788965</v>
      </c>
      <c r="M194" s="179">
        <v>32.799999999999997</v>
      </c>
      <c r="N194" s="179">
        <v>58.546390175498232</v>
      </c>
    </row>
    <row r="195" spans="1:14" ht="16.5">
      <c r="A195" s="188">
        <v>194</v>
      </c>
      <c r="B195" s="188">
        <v>4</v>
      </c>
      <c r="C195" s="188" t="s">
        <v>913</v>
      </c>
      <c r="D195" s="188">
        <v>6</v>
      </c>
      <c r="E195" s="627"/>
      <c r="F195" s="627"/>
      <c r="G195" s="188" t="s">
        <v>917</v>
      </c>
      <c r="H195" s="188" t="s">
        <v>928</v>
      </c>
      <c r="I195" s="627"/>
      <c r="J195" s="628"/>
      <c r="K195" s="628"/>
      <c r="L195" s="628"/>
      <c r="M195" s="206">
        <v>22.84</v>
      </c>
      <c r="N195" s="206">
        <v>40.768279012450598</v>
      </c>
    </row>
    <row r="196" spans="1:14" ht="16.5">
      <c r="A196" s="188">
        <v>195</v>
      </c>
      <c r="B196" s="188">
        <v>4</v>
      </c>
      <c r="C196" s="188" t="s">
        <v>913</v>
      </c>
      <c r="D196" s="188">
        <v>6</v>
      </c>
      <c r="E196" s="627"/>
      <c r="F196" s="627"/>
      <c r="G196" s="188" t="s">
        <v>918</v>
      </c>
      <c r="H196" s="188" t="s">
        <v>928</v>
      </c>
      <c r="I196" s="627"/>
      <c r="J196" s="628"/>
      <c r="K196" s="628"/>
      <c r="L196" s="628"/>
      <c r="M196" s="206">
        <v>22.84</v>
      </c>
      <c r="N196" s="206">
        <v>40.768279012450598</v>
      </c>
    </row>
    <row r="197" spans="1:14">
      <c r="A197" s="188">
        <v>196</v>
      </c>
      <c r="B197" s="188">
        <v>4</v>
      </c>
      <c r="C197" s="188" t="s">
        <v>913</v>
      </c>
      <c r="D197" s="188">
        <v>6</v>
      </c>
      <c r="E197" s="627"/>
      <c r="F197" s="627"/>
      <c r="G197" s="188" t="s">
        <v>919</v>
      </c>
      <c r="H197" s="188" t="s">
        <v>928</v>
      </c>
      <c r="I197" s="627"/>
      <c r="J197" s="628"/>
      <c r="K197" s="628"/>
      <c r="L197" s="628"/>
      <c r="M197" s="179">
        <v>32.799999999999997</v>
      </c>
      <c r="N197" s="179">
        <v>58.546390175498232</v>
      </c>
    </row>
    <row r="198" spans="1:14">
      <c r="A198" s="188">
        <v>197</v>
      </c>
      <c r="B198" s="188">
        <v>4</v>
      </c>
      <c r="C198" s="188" t="s">
        <v>913</v>
      </c>
      <c r="D198" s="188">
        <v>6</v>
      </c>
      <c r="E198" s="627">
        <v>610</v>
      </c>
      <c r="F198" s="627" t="s">
        <v>938</v>
      </c>
      <c r="G198" s="188" t="s">
        <v>915</v>
      </c>
      <c r="H198" s="188" t="s">
        <v>930</v>
      </c>
      <c r="I198" s="627" t="s">
        <v>925</v>
      </c>
      <c r="J198" s="628">
        <v>85.88</v>
      </c>
      <c r="K198" s="628">
        <v>111.18362853788965</v>
      </c>
      <c r="L198" s="628">
        <v>188.78362853788963</v>
      </c>
      <c r="M198" s="179">
        <v>29.92</v>
      </c>
      <c r="N198" s="179">
        <v>53.405731525942301</v>
      </c>
    </row>
    <row r="199" spans="1:14">
      <c r="A199" s="188">
        <v>198</v>
      </c>
      <c r="B199" s="188">
        <v>4</v>
      </c>
      <c r="C199" s="188" t="s">
        <v>913</v>
      </c>
      <c r="D199" s="188">
        <v>6</v>
      </c>
      <c r="E199" s="627"/>
      <c r="F199" s="627"/>
      <c r="G199" s="188" t="s">
        <v>917</v>
      </c>
      <c r="H199" s="188" t="s">
        <v>930</v>
      </c>
      <c r="I199" s="627"/>
      <c r="J199" s="628"/>
      <c r="K199" s="628"/>
      <c r="L199" s="628"/>
      <c r="M199" s="179">
        <v>22.84</v>
      </c>
      <c r="N199" s="179">
        <v>40.768279012450598</v>
      </c>
    </row>
    <row r="200" spans="1:14">
      <c r="A200" s="188">
        <v>199</v>
      </c>
      <c r="B200" s="188">
        <v>4</v>
      </c>
      <c r="C200" s="188" t="s">
        <v>913</v>
      </c>
      <c r="D200" s="188">
        <v>6</v>
      </c>
      <c r="E200" s="627"/>
      <c r="F200" s="627"/>
      <c r="G200" s="188" t="s">
        <v>918</v>
      </c>
      <c r="H200" s="188" t="s">
        <v>930</v>
      </c>
      <c r="I200" s="627"/>
      <c r="J200" s="628"/>
      <c r="K200" s="628"/>
      <c r="L200" s="628"/>
      <c r="M200" s="179">
        <v>22.84</v>
      </c>
      <c r="N200" s="179">
        <v>40.768279012450598</v>
      </c>
    </row>
    <row r="201" spans="1:14">
      <c r="A201" s="188">
        <v>200</v>
      </c>
      <c r="B201" s="188">
        <v>4</v>
      </c>
      <c r="C201" s="188" t="s">
        <v>913</v>
      </c>
      <c r="D201" s="188">
        <v>6</v>
      </c>
      <c r="E201" s="627"/>
      <c r="F201" s="627"/>
      <c r="G201" s="188" t="s">
        <v>919</v>
      </c>
      <c r="H201" s="188" t="s">
        <v>930</v>
      </c>
      <c r="I201" s="627"/>
      <c r="J201" s="628"/>
      <c r="K201" s="628"/>
      <c r="L201" s="628"/>
      <c r="M201" s="179">
        <v>29.92</v>
      </c>
      <c r="N201" s="179">
        <v>53.405731525942301</v>
      </c>
    </row>
    <row r="202" spans="1:14" ht="16.5">
      <c r="A202" s="188">
        <v>201</v>
      </c>
      <c r="B202" s="188">
        <v>4</v>
      </c>
      <c r="C202" s="188" t="s">
        <v>913</v>
      </c>
      <c r="D202" s="188">
        <v>7</v>
      </c>
      <c r="E202" s="627">
        <v>701</v>
      </c>
      <c r="F202" s="627" t="s">
        <v>927</v>
      </c>
      <c r="G202" s="188" t="s">
        <v>915</v>
      </c>
      <c r="H202" s="188" t="s">
        <v>928</v>
      </c>
      <c r="I202" s="627" t="s">
        <v>925</v>
      </c>
      <c r="J202" s="628">
        <v>85.93</v>
      </c>
      <c r="K202" s="628">
        <v>111.24848063632808</v>
      </c>
      <c r="L202" s="628">
        <v>191.5084806363281</v>
      </c>
      <c r="M202" s="206">
        <v>22.84</v>
      </c>
      <c r="N202" s="206">
        <v>40.768279012450598</v>
      </c>
    </row>
    <row r="203" spans="1:14" ht="16.5">
      <c r="A203" s="188">
        <v>202</v>
      </c>
      <c r="B203" s="188">
        <v>4</v>
      </c>
      <c r="C203" s="188" t="s">
        <v>913</v>
      </c>
      <c r="D203" s="188">
        <v>7</v>
      </c>
      <c r="E203" s="627"/>
      <c r="F203" s="627"/>
      <c r="G203" s="188" t="s">
        <v>917</v>
      </c>
      <c r="H203" s="188" t="s">
        <v>928</v>
      </c>
      <c r="I203" s="627"/>
      <c r="J203" s="628"/>
      <c r="K203" s="628"/>
      <c r="L203" s="628"/>
      <c r="M203" s="206">
        <v>32.799999999999997</v>
      </c>
      <c r="N203" s="206">
        <v>58.546390175498232</v>
      </c>
    </row>
    <row r="204" spans="1:14" ht="16.5">
      <c r="A204" s="188">
        <v>203</v>
      </c>
      <c r="B204" s="188">
        <v>4</v>
      </c>
      <c r="C204" s="188" t="s">
        <v>913</v>
      </c>
      <c r="D204" s="188">
        <v>7</v>
      </c>
      <c r="E204" s="627"/>
      <c r="F204" s="627"/>
      <c r="G204" s="188" t="s">
        <v>918</v>
      </c>
      <c r="H204" s="188" t="s">
        <v>928</v>
      </c>
      <c r="I204" s="627"/>
      <c r="J204" s="628"/>
      <c r="K204" s="628"/>
      <c r="L204" s="628"/>
      <c r="M204" s="206">
        <v>32.799999999999997</v>
      </c>
      <c r="N204" s="206">
        <v>58.546390175498232</v>
      </c>
    </row>
    <row r="205" spans="1:14" ht="16.5">
      <c r="A205" s="188">
        <v>204</v>
      </c>
      <c r="B205" s="188">
        <v>4</v>
      </c>
      <c r="C205" s="188" t="s">
        <v>913</v>
      </c>
      <c r="D205" s="188">
        <v>7</v>
      </c>
      <c r="E205" s="627"/>
      <c r="F205" s="627"/>
      <c r="G205" s="188" t="s">
        <v>919</v>
      </c>
      <c r="H205" s="188" t="s">
        <v>928</v>
      </c>
      <c r="I205" s="627"/>
      <c r="J205" s="628"/>
      <c r="K205" s="628"/>
      <c r="L205" s="628"/>
      <c r="M205" s="206">
        <v>22.84</v>
      </c>
      <c r="N205" s="206">
        <v>40.768279012450598</v>
      </c>
    </row>
    <row r="206" spans="1:14" ht="16.5">
      <c r="A206" s="188">
        <v>205</v>
      </c>
      <c r="B206" s="188">
        <v>4</v>
      </c>
      <c r="C206" s="188" t="s">
        <v>913</v>
      </c>
      <c r="D206" s="188">
        <v>7</v>
      </c>
      <c r="E206" s="627">
        <v>702</v>
      </c>
      <c r="F206" s="627" t="s">
        <v>929</v>
      </c>
      <c r="G206" s="188" t="s">
        <v>915</v>
      </c>
      <c r="H206" s="188" t="s">
        <v>930</v>
      </c>
      <c r="I206" s="627" t="s">
        <v>925</v>
      </c>
      <c r="J206" s="628">
        <v>85.93</v>
      </c>
      <c r="K206" s="628">
        <v>111.24848063632808</v>
      </c>
      <c r="L206" s="628">
        <v>188.84848063632808</v>
      </c>
      <c r="M206" s="206">
        <v>22.84</v>
      </c>
      <c r="N206" s="206">
        <v>40.768279012450598</v>
      </c>
    </row>
    <row r="207" spans="1:14">
      <c r="A207" s="188">
        <v>206</v>
      </c>
      <c r="B207" s="188">
        <v>4</v>
      </c>
      <c r="C207" s="188" t="s">
        <v>913</v>
      </c>
      <c r="D207" s="188">
        <v>7</v>
      </c>
      <c r="E207" s="627"/>
      <c r="F207" s="627"/>
      <c r="G207" s="188" t="s">
        <v>917</v>
      </c>
      <c r="H207" s="188" t="s">
        <v>930</v>
      </c>
      <c r="I207" s="627"/>
      <c r="J207" s="628"/>
      <c r="K207" s="628"/>
      <c r="L207" s="628"/>
      <c r="M207" s="179">
        <v>29.92</v>
      </c>
      <c r="N207" s="179">
        <v>53.405731525942301</v>
      </c>
    </row>
    <row r="208" spans="1:14">
      <c r="A208" s="188">
        <v>207</v>
      </c>
      <c r="B208" s="188">
        <v>4</v>
      </c>
      <c r="C208" s="188" t="s">
        <v>913</v>
      </c>
      <c r="D208" s="188">
        <v>7</v>
      </c>
      <c r="E208" s="627"/>
      <c r="F208" s="627"/>
      <c r="G208" s="188" t="s">
        <v>918</v>
      </c>
      <c r="H208" s="188" t="s">
        <v>930</v>
      </c>
      <c r="I208" s="627"/>
      <c r="J208" s="628"/>
      <c r="K208" s="628"/>
      <c r="L208" s="628"/>
      <c r="M208" s="179">
        <v>29.92</v>
      </c>
      <c r="N208" s="179">
        <v>53.405731525942301</v>
      </c>
    </row>
    <row r="209" spans="1:14" ht="16.5">
      <c r="A209" s="188">
        <v>208</v>
      </c>
      <c r="B209" s="188">
        <v>4</v>
      </c>
      <c r="C209" s="188" t="s">
        <v>913</v>
      </c>
      <c r="D209" s="188">
        <v>7</v>
      </c>
      <c r="E209" s="627"/>
      <c r="F209" s="627"/>
      <c r="G209" s="188" t="s">
        <v>919</v>
      </c>
      <c r="H209" s="188" t="s">
        <v>930</v>
      </c>
      <c r="I209" s="627"/>
      <c r="J209" s="628"/>
      <c r="K209" s="628"/>
      <c r="L209" s="628"/>
      <c r="M209" s="206">
        <v>22.84</v>
      </c>
      <c r="N209" s="206">
        <v>40.768279012450598</v>
      </c>
    </row>
    <row r="210" spans="1:14">
      <c r="A210" s="188">
        <v>209</v>
      </c>
      <c r="B210" s="188">
        <v>4</v>
      </c>
      <c r="C210" s="188" t="s">
        <v>913</v>
      </c>
      <c r="D210" s="188">
        <v>7</v>
      </c>
      <c r="E210" s="627">
        <v>703</v>
      </c>
      <c r="F210" s="627" t="s">
        <v>931</v>
      </c>
      <c r="G210" s="188" t="s">
        <v>915</v>
      </c>
      <c r="H210" s="188" t="s">
        <v>928</v>
      </c>
      <c r="I210" s="627" t="s">
        <v>925</v>
      </c>
      <c r="J210" s="628">
        <v>63.88</v>
      </c>
      <c r="K210" s="628">
        <v>82.701651845090623</v>
      </c>
      <c r="L210" s="628">
        <v>137.46165184509061</v>
      </c>
      <c r="M210" s="179">
        <v>18.690000000000001</v>
      </c>
      <c r="N210" s="179">
        <v>33.360732694514084</v>
      </c>
    </row>
    <row r="211" spans="1:14">
      <c r="A211" s="188">
        <v>210</v>
      </c>
      <c r="B211" s="188">
        <v>4</v>
      </c>
      <c r="C211" s="188" t="s">
        <v>913</v>
      </c>
      <c r="D211" s="188">
        <v>7</v>
      </c>
      <c r="E211" s="627"/>
      <c r="F211" s="627"/>
      <c r="G211" s="188" t="s">
        <v>917</v>
      </c>
      <c r="H211" s="188" t="s">
        <v>928</v>
      </c>
      <c r="I211" s="627"/>
      <c r="J211" s="628"/>
      <c r="K211" s="628"/>
      <c r="L211" s="628"/>
      <c r="M211" s="179">
        <v>17.36</v>
      </c>
      <c r="N211" s="179">
        <v>30.986747970934431</v>
      </c>
    </row>
    <row r="212" spans="1:14">
      <c r="A212" s="188">
        <v>211</v>
      </c>
      <c r="B212" s="188">
        <v>4</v>
      </c>
      <c r="C212" s="188" t="s">
        <v>913</v>
      </c>
      <c r="D212" s="188">
        <v>7</v>
      </c>
      <c r="E212" s="627"/>
      <c r="F212" s="627"/>
      <c r="G212" s="188" t="s">
        <v>918</v>
      </c>
      <c r="H212" s="188" t="s">
        <v>928</v>
      </c>
      <c r="I212" s="627"/>
      <c r="J212" s="628"/>
      <c r="K212" s="628"/>
      <c r="L212" s="628"/>
      <c r="M212" s="179">
        <v>17.36</v>
      </c>
      <c r="N212" s="179">
        <v>30.986747970934431</v>
      </c>
    </row>
    <row r="213" spans="1:14">
      <c r="A213" s="188">
        <v>212</v>
      </c>
      <c r="B213" s="188">
        <v>4</v>
      </c>
      <c r="C213" s="188" t="s">
        <v>913</v>
      </c>
      <c r="D213" s="188">
        <v>7</v>
      </c>
      <c r="E213" s="627"/>
      <c r="F213" s="627"/>
      <c r="G213" s="188" t="s">
        <v>919</v>
      </c>
      <c r="H213" s="188" t="s">
        <v>928</v>
      </c>
      <c r="I213" s="627"/>
      <c r="J213" s="628"/>
      <c r="K213" s="628"/>
      <c r="L213" s="628"/>
      <c r="M213" s="179">
        <v>18.690000000000001</v>
      </c>
      <c r="N213" s="179">
        <v>33.360732694514084</v>
      </c>
    </row>
    <row r="214" spans="1:14">
      <c r="A214" s="188">
        <v>213</v>
      </c>
      <c r="B214" s="188">
        <v>4</v>
      </c>
      <c r="C214" s="188" t="s">
        <v>913</v>
      </c>
      <c r="D214" s="188">
        <v>7</v>
      </c>
      <c r="E214" s="627">
        <v>704</v>
      </c>
      <c r="F214" s="627" t="s">
        <v>932</v>
      </c>
      <c r="G214" s="188" t="s">
        <v>915</v>
      </c>
      <c r="H214" s="188" t="s">
        <v>930</v>
      </c>
      <c r="I214" s="627" t="s">
        <v>925</v>
      </c>
      <c r="J214" s="628">
        <v>83.93</v>
      </c>
      <c r="K214" s="628">
        <v>108.65919911331335</v>
      </c>
      <c r="L214" s="628">
        <v>185.28919911331334</v>
      </c>
      <c r="M214" s="179">
        <v>32.53</v>
      </c>
      <c r="N214" s="179">
        <v>58.064453427102364</v>
      </c>
    </row>
    <row r="215" spans="1:14">
      <c r="A215" s="188">
        <v>214</v>
      </c>
      <c r="B215" s="188">
        <v>4</v>
      </c>
      <c r="C215" s="188" t="s">
        <v>913</v>
      </c>
      <c r="D215" s="188">
        <v>7</v>
      </c>
      <c r="E215" s="627"/>
      <c r="F215" s="627"/>
      <c r="G215" s="188" t="s">
        <v>917</v>
      </c>
      <c r="H215" s="188" t="s">
        <v>930</v>
      </c>
      <c r="I215" s="627"/>
      <c r="J215" s="628"/>
      <c r="K215" s="628"/>
      <c r="L215" s="628"/>
      <c r="M215" s="179">
        <v>22.53</v>
      </c>
      <c r="N215" s="179">
        <v>40.214944227255344</v>
      </c>
    </row>
    <row r="216" spans="1:14">
      <c r="A216" s="188">
        <v>215</v>
      </c>
      <c r="B216" s="188">
        <v>4</v>
      </c>
      <c r="C216" s="188" t="s">
        <v>913</v>
      </c>
      <c r="D216" s="188">
        <v>7</v>
      </c>
      <c r="E216" s="627"/>
      <c r="F216" s="627"/>
      <c r="G216" s="188" t="s">
        <v>918</v>
      </c>
      <c r="H216" s="188" t="s">
        <v>930</v>
      </c>
      <c r="I216" s="627"/>
      <c r="J216" s="628"/>
      <c r="K216" s="628"/>
      <c r="L216" s="628"/>
      <c r="M216" s="179">
        <v>22.53</v>
      </c>
      <c r="N216" s="179">
        <v>40.214944227255344</v>
      </c>
    </row>
    <row r="217" spans="1:14">
      <c r="A217" s="188">
        <v>216</v>
      </c>
      <c r="B217" s="188">
        <v>4</v>
      </c>
      <c r="C217" s="188" t="s">
        <v>913</v>
      </c>
      <c r="D217" s="188">
        <v>7</v>
      </c>
      <c r="E217" s="627"/>
      <c r="F217" s="627"/>
      <c r="G217" s="188" t="s">
        <v>919</v>
      </c>
      <c r="H217" s="188" t="s">
        <v>930</v>
      </c>
      <c r="I217" s="627"/>
      <c r="J217" s="628"/>
      <c r="K217" s="628"/>
      <c r="L217" s="628"/>
      <c r="M217" s="179">
        <v>32.53</v>
      </c>
      <c r="N217" s="179">
        <v>58.064453427102364</v>
      </c>
    </row>
    <row r="218" spans="1:14">
      <c r="A218" s="188">
        <v>217</v>
      </c>
      <c r="B218" s="188">
        <v>4</v>
      </c>
      <c r="C218" s="188" t="s">
        <v>913</v>
      </c>
      <c r="D218" s="188">
        <v>7</v>
      </c>
      <c r="E218" s="627">
        <v>705</v>
      </c>
      <c r="F218" s="627" t="s">
        <v>933</v>
      </c>
      <c r="G218" s="188" t="s">
        <v>915</v>
      </c>
      <c r="H218" s="188" t="s">
        <v>928</v>
      </c>
      <c r="I218" s="627" t="s">
        <v>925</v>
      </c>
      <c r="J218" s="628">
        <v>63.78</v>
      </c>
      <c r="K218" s="628">
        <v>82.572187768939884</v>
      </c>
      <c r="L218" s="628">
        <v>137.06218776893988</v>
      </c>
      <c r="M218" s="179">
        <v>17.36</v>
      </c>
      <c r="N218" s="179">
        <v>30.986747970934431</v>
      </c>
    </row>
    <row r="219" spans="1:14">
      <c r="A219" s="188">
        <v>218</v>
      </c>
      <c r="B219" s="188">
        <v>4</v>
      </c>
      <c r="C219" s="188" t="s">
        <v>913</v>
      </c>
      <c r="D219" s="188">
        <v>7</v>
      </c>
      <c r="E219" s="627"/>
      <c r="F219" s="627"/>
      <c r="G219" s="188" t="s">
        <v>917</v>
      </c>
      <c r="H219" s="188" t="s">
        <v>928</v>
      </c>
      <c r="I219" s="627"/>
      <c r="J219" s="628"/>
      <c r="K219" s="628"/>
      <c r="L219" s="628"/>
      <c r="M219" s="179">
        <v>18.46</v>
      </c>
      <c r="N219" s="179">
        <v>32.950193982917604</v>
      </c>
    </row>
    <row r="220" spans="1:14">
      <c r="A220" s="188">
        <v>219</v>
      </c>
      <c r="B220" s="188">
        <v>4</v>
      </c>
      <c r="C220" s="188" t="s">
        <v>913</v>
      </c>
      <c r="D220" s="188">
        <v>7</v>
      </c>
      <c r="E220" s="627"/>
      <c r="F220" s="627"/>
      <c r="G220" s="188" t="s">
        <v>918</v>
      </c>
      <c r="H220" s="188" t="s">
        <v>928</v>
      </c>
      <c r="I220" s="627"/>
      <c r="J220" s="628"/>
      <c r="K220" s="628"/>
      <c r="L220" s="628"/>
      <c r="M220" s="179">
        <v>18.46</v>
      </c>
      <c r="N220" s="179">
        <v>32.950193982917604</v>
      </c>
    </row>
    <row r="221" spans="1:14">
      <c r="A221" s="188">
        <v>220</v>
      </c>
      <c r="B221" s="188">
        <v>4</v>
      </c>
      <c r="C221" s="188" t="s">
        <v>913</v>
      </c>
      <c r="D221" s="188">
        <v>7</v>
      </c>
      <c r="E221" s="627"/>
      <c r="F221" s="627"/>
      <c r="G221" s="188" t="s">
        <v>919</v>
      </c>
      <c r="H221" s="188" t="s">
        <v>928</v>
      </c>
      <c r="I221" s="627"/>
      <c r="J221" s="628"/>
      <c r="K221" s="628"/>
      <c r="L221" s="628"/>
      <c r="M221" s="179">
        <v>17.36</v>
      </c>
      <c r="N221" s="179">
        <v>30.986747970934431</v>
      </c>
    </row>
    <row r="222" spans="1:14">
      <c r="A222" s="188">
        <v>221</v>
      </c>
      <c r="B222" s="188">
        <v>4</v>
      </c>
      <c r="C222" s="188" t="s">
        <v>913</v>
      </c>
      <c r="D222" s="188">
        <v>7</v>
      </c>
      <c r="E222" s="627">
        <v>706</v>
      </c>
      <c r="F222" s="627" t="s">
        <v>934</v>
      </c>
      <c r="G222" s="188" t="s">
        <v>915</v>
      </c>
      <c r="H222" s="188" t="s">
        <v>928</v>
      </c>
      <c r="I222" s="627" t="s">
        <v>925</v>
      </c>
      <c r="J222" s="628">
        <v>63.78</v>
      </c>
      <c r="K222" s="628">
        <v>82.572098604408509</v>
      </c>
      <c r="L222" s="628">
        <v>137.0620986044085</v>
      </c>
      <c r="M222" s="179">
        <v>18.46</v>
      </c>
      <c r="N222" s="179">
        <v>32.950193982917604</v>
      </c>
    </row>
    <row r="223" spans="1:14">
      <c r="A223" s="188">
        <v>222</v>
      </c>
      <c r="B223" s="188">
        <v>4</v>
      </c>
      <c r="C223" s="188" t="s">
        <v>913</v>
      </c>
      <c r="D223" s="188">
        <v>7</v>
      </c>
      <c r="E223" s="627"/>
      <c r="F223" s="627"/>
      <c r="G223" s="188" t="s">
        <v>917</v>
      </c>
      <c r="H223" s="188" t="s">
        <v>928</v>
      </c>
      <c r="I223" s="627"/>
      <c r="J223" s="628"/>
      <c r="K223" s="628"/>
      <c r="L223" s="628"/>
      <c r="M223" s="179">
        <v>17.36</v>
      </c>
      <c r="N223" s="179">
        <v>30.986747970934431</v>
      </c>
    </row>
    <row r="224" spans="1:14">
      <c r="A224" s="188">
        <v>223</v>
      </c>
      <c r="B224" s="188">
        <v>4</v>
      </c>
      <c r="C224" s="188" t="s">
        <v>913</v>
      </c>
      <c r="D224" s="188">
        <v>7</v>
      </c>
      <c r="E224" s="627"/>
      <c r="F224" s="627"/>
      <c r="G224" s="188" t="s">
        <v>918</v>
      </c>
      <c r="H224" s="188" t="s">
        <v>928</v>
      </c>
      <c r="I224" s="627"/>
      <c r="J224" s="628"/>
      <c r="K224" s="628"/>
      <c r="L224" s="628"/>
      <c r="M224" s="179">
        <v>17.36</v>
      </c>
      <c r="N224" s="179">
        <v>30.986747970934431</v>
      </c>
    </row>
    <row r="225" spans="1:14">
      <c r="A225" s="188">
        <v>224</v>
      </c>
      <c r="B225" s="188">
        <v>4</v>
      </c>
      <c r="C225" s="188" t="s">
        <v>913</v>
      </c>
      <c r="D225" s="188">
        <v>7</v>
      </c>
      <c r="E225" s="627"/>
      <c r="F225" s="627"/>
      <c r="G225" s="188" t="s">
        <v>919</v>
      </c>
      <c r="H225" s="188" t="s">
        <v>928</v>
      </c>
      <c r="I225" s="627"/>
      <c r="J225" s="628"/>
      <c r="K225" s="628"/>
      <c r="L225" s="628"/>
      <c r="M225" s="179">
        <v>18.46</v>
      </c>
      <c r="N225" s="179">
        <v>32.950193982917604</v>
      </c>
    </row>
    <row r="226" spans="1:14">
      <c r="A226" s="188">
        <v>225</v>
      </c>
      <c r="B226" s="188">
        <v>4</v>
      </c>
      <c r="C226" s="188" t="s">
        <v>913</v>
      </c>
      <c r="D226" s="188">
        <v>7</v>
      </c>
      <c r="E226" s="627">
        <v>707</v>
      </c>
      <c r="F226" s="627" t="s">
        <v>935</v>
      </c>
      <c r="G226" s="188" t="s">
        <v>915</v>
      </c>
      <c r="H226" s="188" t="s">
        <v>928</v>
      </c>
      <c r="I226" s="627" t="s">
        <v>925</v>
      </c>
      <c r="J226" s="628">
        <v>63.88</v>
      </c>
      <c r="K226" s="628">
        <v>82.701562540759099</v>
      </c>
      <c r="L226" s="628">
        <v>137.4615625407591</v>
      </c>
      <c r="M226" s="179">
        <v>17.36</v>
      </c>
      <c r="N226" s="179">
        <v>30.986747970934431</v>
      </c>
    </row>
    <row r="227" spans="1:14">
      <c r="A227" s="188">
        <v>226</v>
      </c>
      <c r="B227" s="188">
        <v>4</v>
      </c>
      <c r="C227" s="188" t="s">
        <v>913</v>
      </c>
      <c r="D227" s="188">
        <v>7</v>
      </c>
      <c r="E227" s="627"/>
      <c r="F227" s="627"/>
      <c r="G227" s="188" t="s">
        <v>917</v>
      </c>
      <c r="H227" s="188" t="s">
        <v>928</v>
      </c>
      <c r="I227" s="627"/>
      <c r="J227" s="628"/>
      <c r="K227" s="628"/>
      <c r="L227" s="628"/>
      <c r="M227" s="179">
        <v>18.690000000000001</v>
      </c>
      <c r="N227" s="179">
        <v>33.360732694514084</v>
      </c>
    </row>
    <row r="228" spans="1:14">
      <c r="A228" s="188">
        <v>227</v>
      </c>
      <c r="B228" s="188">
        <v>4</v>
      </c>
      <c r="C228" s="188" t="s">
        <v>913</v>
      </c>
      <c r="D228" s="188">
        <v>7</v>
      </c>
      <c r="E228" s="627"/>
      <c r="F228" s="627"/>
      <c r="G228" s="188" t="s">
        <v>918</v>
      </c>
      <c r="H228" s="188" t="s">
        <v>928</v>
      </c>
      <c r="I228" s="627"/>
      <c r="J228" s="628"/>
      <c r="K228" s="628"/>
      <c r="L228" s="628"/>
      <c r="M228" s="179">
        <v>18.690000000000001</v>
      </c>
      <c r="N228" s="179">
        <v>33.360732694514084</v>
      </c>
    </row>
    <row r="229" spans="1:14">
      <c r="A229" s="188">
        <v>228</v>
      </c>
      <c r="B229" s="188">
        <v>4</v>
      </c>
      <c r="C229" s="188" t="s">
        <v>913</v>
      </c>
      <c r="D229" s="188">
        <v>7</v>
      </c>
      <c r="E229" s="627"/>
      <c r="F229" s="627"/>
      <c r="G229" s="188" t="s">
        <v>919</v>
      </c>
      <c r="H229" s="188" t="s">
        <v>928</v>
      </c>
      <c r="I229" s="627"/>
      <c r="J229" s="628"/>
      <c r="K229" s="628"/>
      <c r="L229" s="628"/>
      <c r="M229" s="179">
        <v>17.36</v>
      </c>
      <c r="N229" s="179">
        <v>30.986747970934431</v>
      </c>
    </row>
    <row r="230" spans="1:14">
      <c r="A230" s="188">
        <v>229</v>
      </c>
      <c r="B230" s="188">
        <v>4</v>
      </c>
      <c r="C230" s="188" t="s">
        <v>913</v>
      </c>
      <c r="D230" s="188">
        <v>7</v>
      </c>
      <c r="E230" s="627">
        <v>708</v>
      </c>
      <c r="F230" s="627" t="s">
        <v>936</v>
      </c>
      <c r="G230" s="188" t="s">
        <v>915</v>
      </c>
      <c r="H230" s="188" t="s">
        <v>930</v>
      </c>
      <c r="I230" s="627" t="s">
        <v>925</v>
      </c>
      <c r="J230" s="628">
        <v>83.93</v>
      </c>
      <c r="K230" s="628">
        <v>108.6590817790531</v>
      </c>
      <c r="L230" s="628">
        <v>185.28908177905311</v>
      </c>
      <c r="M230" s="179">
        <v>22.53</v>
      </c>
      <c r="N230" s="179">
        <v>40.214944227255344</v>
      </c>
    </row>
    <row r="231" spans="1:14">
      <c r="A231" s="188">
        <v>230</v>
      </c>
      <c r="B231" s="188">
        <v>4</v>
      </c>
      <c r="C231" s="188" t="s">
        <v>913</v>
      </c>
      <c r="D231" s="188">
        <v>7</v>
      </c>
      <c r="E231" s="627"/>
      <c r="F231" s="627"/>
      <c r="G231" s="188" t="s">
        <v>917</v>
      </c>
      <c r="H231" s="188" t="s">
        <v>930</v>
      </c>
      <c r="I231" s="627"/>
      <c r="J231" s="628"/>
      <c r="K231" s="628"/>
      <c r="L231" s="628"/>
      <c r="M231" s="179">
        <v>32.53</v>
      </c>
      <c r="N231" s="179">
        <v>58.064453427102364</v>
      </c>
    </row>
    <row r="232" spans="1:14">
      <c r="A232" s="188">
        <v>231</v>
      </c>
      <c r="B232" s="188">
        <v>4</v>
      </c>
      <c r="C232" s="188" t="s">
        <v>913</v>
      </c>
      <c r="D232" s="188">
        <v>7</v>
      </c>
      <c r="E232" s="627"/>
      <c r="F232" s="627"/>
      <c r="G232" s="188" t="s">
        <v>918</v>
      </c>
      <c r="H232" s="188" t="s">
        <v>930</v>
      </c>
      <c r="I232" s="627"/>
      <c r="J232" s="628"/>
      <c r="K232" s="628"/>
      <c r="L232" s="628"/>
      <c r="M232" s="179">
        <v>32.53</v>
      </c>
      <c r="N232" s="179">
        <v>58.064453427102364</v>
      </c>
    </row>
    <row r="233" spans="1:14">
      <c r="A233" s="188">
        <v>232</v>
      </c>
      <c r="B233" s="188">
        <v>4</v>
      </c>
      <c r="C233" s="188" t="s">
        <v>913</v>
      </c>
      <c r="D233" s="188">
        <v>7</v>
      </c>
      <c r="E233" s="627"/>
      <c r="F233" s="627"/>
      <c r="G233" s="188" t="s">
        <v>919</v>
      </c>
      <c r="H233" s="188" t="s">
        <v>930</v>
      </c>
      <c r="I233" s="627"/>
      <c r="J233" s="628"/>
      <c r="K233" s="628"/>
      <c r="L233" s="628"/>
      <c r="M233" s="179">
        <v>22.53</v>
      </c>
      <c r="N233" s="179">
        <v>40.214944227255344</v>
      </c>
    </row>
    <row r="234" spans="1:14">
      <c r="A234" s="188">
        <v>233</v>
      </c>
      <c r="B234" s="188">
        <v>4</v>
      </c>
      <c r="C234" s="188" t="s">
        <v>913</v>
      </c>
      <c r="D234" s="188">
        <v>7</v>
      </c>
      <c r="E234" s="627">
        <v>709</v>
      </c>
      <c r="F234" s="627" t="s">
        <v>937</v>
      </c>
      <c r="G234" s="188" t="s">
        <v>915</v>
      </c>
      <c r="H234" s="188" t="s">
        <v>928</v>
      </c>
      <c r="I234" s="627" t="s">
        <v>925</v>
      </c>
      <c r="J234" s="628">
        <v>85.88</v>
      </c>
      <c r="K234" s="628">
        <v>111.18362853788965</v>
      </c>
      <c r="L234" s="628">
        <v>191.44362853788965</v>
      </c>
      <c r="M234" s="179">
        <v>32.799999999999997</v>
      </c>
      <c r="N234" s="179">
        <v>58.546390175498232</v>
      </c>
    </row>
    <row r="235" spans="1:14" ht="16.5">
      <c r="A235" s="188">
        <v>234</v>
      </c>
      <c r="B235" s="188">
        <v>4</v>
      </c>
      <c r="C235" s="188" t="s">
        <v>913</v>
      </c>
      <c r="D235" s="188">
        <v>7</v>
      </c>
      <c r="E235" s="627"/>
      <c r="F235" s="627"/>
      <c r="G235" s="188" t="s">
        <v>917</v>
      </c>
      <c r="H235" s="188" t="s">
        <v>928</v>
      </c>
      <c r="I235" s="627"/>
      <c r="J235" s="628"/>
      <c r="K235" s="628"/>
      <c r="L235" s="628"/>
      <c r="M235" s="206">
        <v>22.84</v>
      </c>
      <c r="N235" s="206">
        <v>40.768279012450598</v>
      </c>
    </row>
    <row r="236" spans="1:14" ht="16.5">
      <c r="A236" s="188">
        <v>235</v>
      </c>
      <c r="B236" s="188">
        <v>4</v>
      </c>
      <c r="C236" s="188" t="s">
        <v>913</v>
      </c>
      <c r="D236" s="188">
        <v>7</v>
      </c>
      <c r="E236" s="627"/>
      <c r="F236" s="627"/>
      <c r="G236" s="188" t="s">
        <v>918</v>
      </c>
      <c r="H236" s="188" t="s">
        <v>928</v>
      </c>
      <c r="I236" s="627"/>
      <c r="J236" s="628"/>
      <c r="K236" s="628"/>
      <c r="L236" s="628"/>
      <c r="M236" s="206">
        <v>22.84</v>
      </c>
      <c r="N236" s="206">
        <v>40.768279012450598</v>
      </c>
    </row>
    <row r="237" spans="1:14">
      <c r="A237" s="188">
        <v>236</v>
      </c>
      <c r="B237" s="188">
        <v>4</v>
      </c>
      <c r="C237" s="188" t="s">
        <v>913</v>
      </c>
      <c r="D237" s="188">
        <v>7</v>
      </c>
      <c r="E237" s="627"/>
      <c r="F237" s="627"/>
      <c r="G237" s="188" t="s">
        <v>919</v>
      </c>
      <c r="H237" s="188" t="s">
        <v>928</v>
      </c>
      <c r="I237" s="627"/>
      <c r="J237" s="628"/>
      <c r="K237" s="628"/>
      <c r="L237" s="628"/>
      <c r="M237" s="179">
        <v>32.799999999999997</v>
      </c>
      <c r="N237" s="179">
        <v>58.546390175498232</v>
      </c>
    </row>
    <row r="238" spans="1:14">
      <c r="A238" s="188">
        <v>237</v>
      </c>
      <c r="B238" s="188">
        <v>4</v>
      </c>
      <c r="C238" s="188" t="s">
        <v>913</v>
      </c>
      <c r="D238" s="188">
        <v>7</v>
      </c>
      <c r="E238" s="627">
        <v>710</v>
      </c>
      <c r="F238" s="627" t="s">
        <v>938</v>
      </c>
      <c r="G238" s="188" t="s">
        <v>915</v>
      </c>
      <c r="H238" s="188" t="s">
        <v>930</v>
      </c>
      <c r="I238" s="627" t="s">
        <v>925</v>
      </c>
      <c r="J238" s="628">
        <v>85.88</v>
      </c>
      <c r="K238" s="628">
        <v>111.18362853788965</v>
      </c>
      <c r="L238" s="628">
        <v>188.78362853788963</v>
      </c>
      <c r="M238" s="179">
        <v>29.92</v>
      </c>
      <c r="N238" s="179">
        <v>53.405731525942301</v>
      </c>
    </row>
    <row r="239" spans="1:14">
      <c r="A239" s="188">
        <v>238</v>
      </c>
      <c r="B239" s="188">
        <v>4</v>
      </c>
      <c r="C239" s="188" t="s">
        <v>913</v>
      </c>
      <c r="D239" s="188">
        <v>7</v>
      </c>
      <c r="E239" s="627"/>
      <c r="F239" s="627"/>
      <c r="G239" s="188" t="s">
        <v>917</v>
      </c>
      <c r="H239" s="188" t="s">
        <v>930</v>
      </c>
      <c r="I239" s="627"/>
      <c r="J239" s="628"/>
      <c r="K239" s="628"/>
      <c r="L239" s="628"/>
      <c r="M239" s="179">
        <v>22.84</v>
      </c>
      <c r="N239" s="179">
        <v>40.768279012450598</v>
      </c>
    </row>
    <row r="240" spans="1:14">
      <c r="A240" s="188">
        <v>239</v>
      </c>
      <c r="B240" s="188">
        <v>4</v>
      </c>
      <c r="C240" s="188" t="s">
        <v>913</v>
      </c>
      <c r="D240" s="188">
        <v>7</v>
      </c>
      <c r="E240" s="627"/>
      <c r="F240" s="627"/>
      <c r="G240" s="188" t="s">
        <v>918</v>
      </c>
      <c r="H240" s="188" t="s">
        <v>930</v>
      </c>
      <c r="I240" s="627"/>
      <c r="J240" s="628"/>
      <c r="K240" s="628"/>
      <c r="L240" s="628"/>
      <c r="M240" s="179">
        <v>22.84</v>
      </c>
      <c r="N240" s="179">
        <v>40.768279012450598</v>
      </c>
    </row>
    <row r="241" spans="1:14">
      <c r="A241" s="188">
        <v>240</v>
      </c>
      <c r="B241" s="188">
        <v>4</v>
      </c>
      <c r="C241" s="188" t="s">
        <v>913</v>
      </c>
      <c r="D241" s="188">
        <v>7</v>
      </c>
      <c r="E241" s="627"/>
      <c r="F241" s="627"/>
      <c r="G241" s="188" t="s">
        <v>919</v>
      </c>
      <c r="H241" s="188" t="s">
        <v>930</v>
      </c>
      <c r="I241" s="627"/>
      <c r="J241" s="628"/>
      <c r="K241" s="628"/>
      <c r="L241" s="628"/>
      <c r="M241" s="179">
        <v>29.92</v>
      </c>
      <c r="N241" s="179">
        <v>53.405731525942301</v>
      </c>
    </row>
    <row r="242" spans="1:14" ht="16.5">
      <c r="A242" s="188">
        <v>241</v>
      </c>
      <c r="B242" s="188">
        <v>4</v>
      </c>
      <c r="C242" s="188" t="s">
        <v>913</v>
      </c>
      <c r="D242" s="188">
        <v>8</v>
      </c>
      <c r="E242" s="627">
        <v>801</v>
      </c>
      <c r="F242" s="627" t="s">
        <v>927</v>
      </c>
      <c r="G242" s="188" t="s">
        <v>915</v>
      </c>
      <c r="H242" s="188" t="s">
        <v>928</v>
      </c>
      <c r="I242" s="627" t="s">
        <v>925</v>
      </c>
      <c r="J242" s="628">
        <v>85.93</v>
      </c>
      <c r="K242" s="628">
        <v>111.24848063632808</v>
      </c>
      <c r="L242" s="628">
        <v>191.5084806363281</v>
      </c>
      <c r="M242" s="206">
        <v>22.84</v>
      </c>
      <c r="N242" s="206">
        <v>40.768279012450598</v>
      </c>
    </row>
    <row r="243" spans="1:14" ht="16.5">
      <c r="A243" s="188">
        <v>242</v>
      </c>
      <c r="B243" s="188">
        <v>4</v>
      </c>
      <c r="C243" s="188" t="s">
        <v>913</v>
      </c>
      <c r="D243" s="188">
        <v>8</v>
      </c>
      <c r="E243" s="627"/>
      <c r="F243" s="627"/>
      <c r="G243" s="188" t="s">
        <v>917</v>
      </c>
      <c r="H243" s="188" t="s">
        <v>928</v>
      </c>
      <c r="I243" s="627"/>
      <c r="J243" s="628"/>
      <c r="K243" s="628"/>
      <c r="L243" s="628"/>
      <c r="M243" s="206">
        <v>32.799999999999997</v>
      </c>
      <c r="N243" s="206">
        <v>58.546390175498232</v>
      </c>
    </row>
    <row r="244" spans="1:14" ht="16.5">
      <c r="A244" s="188">
        <v>243</v>
      </c>
      <c r="B244" s="188">
        <v>4</v>
      </c>
      <c r="C244" s="188" t="s">
        <v>913</v>
      </c>
      <c r="D244" s="188">
        <v>8</v>
      </c>
      <c r="E244" s="627"/>
      <c r="F244" s="627"/>
      <c r="G244" s="188" t="s">
        <v>918</v>
      </c>
      <c r="H244" s="188" t="s">
        <v>928</v>
      </c>
      <c r="I244" s="627"/>
      <c r="J244" s="628"/>
      <c r="K244" s="628"/>
      <c r="L244" s="628"/>
      <c r="M244" s="206">
        <v>32.799999999999997</v>
      </c>
      <c r="N244" s="206">
        <v>58.546390175498232</v>
      </c>
    </row>
    <row r="245" spans="1:14" ht="16.5">
      <c r="A245" s="188">
        <v>244</v>
      </c>
      <c r="B245" s="188">
        <v>4</v>
      </c>
      <c r="C245" s="188" t="s">
        <v>913</v>
      </c>
      <c r="D245" s="188">
        <v>8</v>
      </c>
      <c r="E245" s="627"/>
      <c r="F245" s="627"/>
      <c r="G245" s="188" t="s">
        <v>919</v>
      </c>
      <c r="H245" s="188" t="s">
        <v>928</v>
      </c>
      <c r="I245" s="627"/>
      <c r="J245" s="628"/>
      <c r="K245" s="628"/>
      <c r="L245" s="628"/>
      <c r="M245" s="206">
        <v>22.84</v>
      </c>
      <c r="N245" s="206">
        <v>40.768279012450598</v>
      </c>
    </row>
    <row r="246" spans="1:14" ht="16.5">
      <c r="A246" s="188">
        <v>245</v>
      </c>
      <c r="B246" s="188">
        <v>4</v>
      </c>
      <c r="C246" s="188" t="s">
        <v>913</v>
      </c>
      <c r="D246" s="188">
        <v>8</v>
      </c>
      <c r="E246" s="627">
        <v>802</v>
      </c>
      <c r="F246" s="627" t="s">
        <v>929</v>
      </c>
      <c r="G246" s="188" t="s">
        <v>915</v>
      </c>
      <c r="H246" s="188" t="s">
        <v>930</v>
      </c>
      <c r="I246" s="627" t="s">
        <v>925</v>
      </c>
      <c r="J246" s="628">
        <v>85.93</v>
      </c>
      <c r="K246" s="628">
        <v>111.24848063632808</v>
      </c>
      <c r="L246" s="628">
        <v>188.84848063632808</v>
      </c>
      <c r="M246" s="206">
        <v>22.84</v>
      </c>
      <c r="N246" s="206">
        <v>40.768279012450598</v>
      </c>
    </row>
    <row r="247" spans="1:14">
      <c r="A247" s="188">
        <v>246</v>
      </c>
      <c r="B247" s="188">
        <v>4</v>
      </c>
      <c r="C247" s="188" t="s">
        <v>913</v>
      </c>
      <c r="D247" s="188">
        <v>8</v>
      </c>
      <c r="E247" s="627"/>
      <c r="F247" s="627"/>
      <c r="G247" s="188" t="s">
        <v>917</v>
      </c>
      <c r="H247" s="188" t="s">
        <v>930</v>
      </c>
      <c r="I247" s="627"/>
      <c r="J247" s="628"/>
      <c r="K247" s="628"/>
      <c r="L247" s="628"/>
      <c r="M247" s="179">
        <v>29.92</v>
      </c>
      <c r="N247" s="179">
        <v>53.405731525942301</v>
      </c>
    </row>
    <row r="248" spans="1:14">
      <c r="A248" s="188">
        <v>247</v>
      </c>
      <c r="B248" s="188">
        <v>4</v>
      </c>
      <c r="C248" s="188" t="s">
        <v>913</v>
      </c>
      <c r="D248" s="188">
        <v>8</v>
      </c>
      <c r="E248" s="627"/>
      <c r="F248" s="627"/>
      <c r="G248" s="188" t="s">
        <v>918</v>
      </c>
      <c r="H248" s="188" t="s">
        <v>930</v>
      </c>
      <c r="I248" s="627"/>
      <c r="J248" s="628"/>
      <c r="K248" s="628"/>
      <c r="L248" s="628"/>
      <c r="M248" s="179">
        <v>29.92</v>
      </c>
      <c r="N248" s="179">
        <v>53.405731525942301</v>
      </c>
    </row>
    <row r="249" spans="1:14" ht="16.5">
      <c r="A249" s="188">
        <v>248</v>
      </c>
      <c r="B249" s="188">
        <v>4</v>
      </c>
      <c r="C249" s="188" t="s">
        <v>913</v>
      </c>
      <c r="D249" s="188">
        <v>8</v>
      </c>
      <c r="E249" s="627"/>
      <c r="F249" s="627"/>
      <c r="G249" s="188" t="s">
        <v>919</v>
      </c>
      <c r="H249" s="188" t="s">
        <v>930</v>
      </c>
      <c r="I249" s="627"/>
      <c r="J249" s="628"/>
      <c r="K249" s="628"/>
      <c r="L249" s="628"/>
      <c r="M249" s="206">
        <v>22.84</v>
      </c>
      <c r="N249" s="206">
        <v>40.768279012450598</v>
      </c>
    </row>
    <row r="250" spans="1:14">
      <c r="A250" s="188">
        <v>249</v>
      </c>
      <c r="B250" s="188">
        <v>4</v>
      </c>
      <c r="C250" s="188" t="s">
        <v>913</v>
      </c>
      <c r="D250" s="188">
        <v>8</v>
      </c>
      <c r="E250" s="627">
        <v>803</v>
      </c>
      <c r="F250" s="627" t="s">
        <v>931</v>
      </c>
      <c r="G250" s="188" t="s">
        <v>915</v>
      </c>
      <c r="H250" s="188" t="s">
        <v>928</v>
      </c>
      <c r="I250" s="627" t="s">
        <v>925</v>
      </c>
      <c r="J250" s="628">
        <v>63.88</v>
      </c>
      <c r="K250" s="628">
        <v>82.701651845090623</v>
      </c>
      <c r="L250" s="628">
        <v>137.46165184509061</v>
      </c>
      <c r="M250" s="179">
        <v>18.690000000000001</v>
      </c>
      <c r="N250" s="179">
        <v>33.360732694514084</v>
      </c>
    </row>
    <row r="251" spans="1:14">
      <c r="A251" s="188">
        <v>250</v>
      </c>
      <c r="B251" s="188">
        <v>4</v>
      </c>
      <c r="C251" s="188" t="s">
        <v>913</v>
      </c>
      <c r="D251" s="188">
        <v>8</v>
      </c>
      <c r="E251" s="627"/>
      <c r="F251" s="627"/>
      <c r="G251" s="188" t="s">
        <v>917</v>
      </c>
      <c r="H251" s="188" t="s">
        <v>928</v>
      </c>
      <c r="I251" s="627"/>
      <c r="J251" s="628"/>
      <c r="K251" s="628"/>
      <c r="L251" s="628"/>
      <c r="M251" s="179">
        <v>17.36</v>
      </c>
      <c r="N251" s="179">
        <v>30.986747970934431</v>
      </c>
    </row>
    <row r="252" spans="1:14">
      <c r="A252" s="188">
        <v>251</v>
      </c>
      <c r="B252" s="188">
        <v>4</v>
      </c>
      <c r="C252" s="188" t="s">
        <v>913</v>
      </c>
      <c r="D252" s="188">
        <v>8</v>
      </c>
      <c r="E252" s="627"/>
      <c r="F252" s="627"/>
      <c r="G252" s="188" t="s">
        <v>918</v>
      </c>
      <c r="H252" s="188" t="s">
        <v>928</v>
      </c>
      <c r="I252" s="627"/>
      <c r="J252" s="628"/>
      <c r="K252" s="628"/>
      <c r="L252" s="628"/>
      <c r="M252" s="179">
        <v>17.36</v>
      </c>
      <c r="N252" s="179">
        <v>30.986747970934431</v>
      </c>
    </row>
    <row r="253" spans="1:14">
      <c r="A253" s="188">
        <v>252</v>
      </c>
      <c r="B253" s="188">
        <v>4</v>
      </c>
      <c r="C253" s="188" t="s">
        <v>913</v>
      </c>
      <c r="D253" s="188">
        <v>8</v>
      </c>
      <c r="E253" s="627"/>
      <c r="F253" s="627"/>
      <c r="G253" s="188" t="s">
        <v>919</v>
      </c>
      <c r="H253" s="188" t="s">
        <v>928</v>
      </c>
      <c r="I253" s="627"/>
      <c r="J253" s="628"/>
      <c r="K253" s="628"/>
      <c r="L253" s="628"/>
      <c r="M253" s="179">
        <v>18.690000000000001</v>
      </c>
      <c r="N253" s="179">
        <v>33.360732694514084</v>
      </c>
    </row>
    <row r="254" spans="1:14">
      <c r="A254" s="188">
        <v>253</v>
      </c>
      <c r="B254" s="188">
        <v>4</v>
      </c>
      <c r="C254" s="188" t="s">
        <v>913</v>
      </c>
      <c r="D254" s="188">
        <v>8</v>
      </c>
      <c r="E254" s="627">
        <v>804</v>
      </c>
      <c r="F254" s="627" t="s">
        <v>932</v>
      </c>
      <c r="G254" s="188" t="s">
        <v>915</v>
      </c>
      <c r="H254" s="188" t="s">
        <v>930</v>
      </c>
      <c r="I254" s="627" t="s">
        <v>925</v>
      </c>
      <c r="J254" s="628">
        <v>83.93</v>
      </c>
      <c r="K254" s="628">
        <v>108.65919911331335</v>
      </c>
      <c r="L254" s="628">
        <v>185.28919911331334</v>
      </c>
      <c r="M254" s="179">
        <v>32.53</v>
      </c>
      <c r="N254" s="179">
        <v>58.064453427102364</v>
      </c>
    </row>
    <row r="255" spans="1:14">
      <c r="A255" s="188">
        <v>254</v>
      </c>
      <c r="B255" s="188">
        <v>4</v>
      </c>
      <c r="C255" s="188" t="s">
        <v>913</v>
      </c>
      <c r="D255" s="188">
        <v>8</v>
      </c>
      <c r="E255" s="627"/>
      <c r="F255" s="627"/>
      <c r="G255" s="188" t="s">
        <v>917</v>
      </c>
      <c r="H255" s="188" t="s">
        <v>930</v>
      </c>
      <c r="I255" s="627"/>
      <c r="J255" s="628"/>
      <c r="K255" s="628"/>
      <c r="L255" s="628"/>
      <c r="M255" s="179">
        <v>22.53</v>
      </c>
      <c r="N255" s="179">
        <v>40.214944227255344</v>
      </c>
    </row>
    <row r="256" spans="1:14">
      <c r="A256" s="188">
        <v>255</v>
      </c>
      <c r="B256" s="188">
        <v>4</v>
      </c>
      <c r="C256" s="188" t="s">
        <v>913</v>
      </c>
      <c r="D256" s="188">
        <v>8</v>
      </c>
      <c r="E256" s="627"/>
      <c r="F256" s="627"/>
      <c r="G256" s="188" t="s">
        <v>918</v>
      </c>
      <c r="H256" s="188" t="s">
        <v>930</v>
      </c>
      <c r="I256" s="627"/>
      <c r="J256" s="628"/>
      <c r="K256" s="628"/>
      <c r="L256" s="628"/>
      <c r="M256" s="179">
        <v>22.53</v>
      </c>
      <c r="N256" s="179">
        <v>40.214944227255344</v>
      </c>
    </row>
    <row r="257" spans="1:14">
      <c r="A257" s="188">
        <v>256</v>
      </c>
      <c r="B257" s="188">
        <v>4</v>
      </c>
      <c r="C257" s="188" t="s">
        <v>913</v>
      </c>
      <c r="D257" s="188">
        <v>8</v>
      </c>
      <c r="E257" s="627"/>
      <c r="F257" s="627"/>
      <c r="G257" s="188" t="s">
        <v>919</v>
      </c>
      <c r="H257" s="188" t="s">
        <v>930</v>
      </c>
      <c r="I257" s="627"/>
      <c r="J257" s="628"/>
      <c r="K257" s="628"/>
      <c r="L257" s="628"/>
      <c r="M257" s="179">
        <v>32.53</v>
      </c>
      <c r="N257" s="179">
        <v>58.064453427102364</v>
      </c>
    </row>
    <row r="258" spans="1:14">
      <c r="A258" s="188">
        <v>257</v>
      </c>
      <c r="B258" s="188">
        <v>4</v>
      </c>
      <c r="C258" s="188" t="s">
        <v>913</v>
      </c>
      <c r="D258" s="188">
        <v>8</v>
      </c>
      <c r="E258" s="627">
        <v>805</v>
      </c>
      <c r="F258" s="627" t="s">
        <v>933</v>
      </c>
      <c r="G258" s="188" t="s">
        <v>915</v>
      </c>
      <c r="H258" s="188" t="s">
        <v>928</v>
      </c>
      <c r="I258" s="627" t="s">
        <v>925</v>
      </c>
      <c r="J258" s="628">
        <v>63.78</v>
      </c>
      <c r="K258" s="628">
        <v>82.572187768939884</v>
      </c>
      <c r="L258" s="628">
        <v>137.06218776893988</v>
      </c>
      <c r="M258" s="179">
        <v>17.36</v>
      </c>
      <c r="N258" s="179">
        <v>30.986747970934431</v>
      </c>
    </row>
    <row r="259" spans="1:14">
      <c r="A259" s="188">
        <v>258</v>
      </c>
      <c r="B259" s="188">
        <v>4</v>
      </c>
      <c r="C259" s="188" t="s">
        <v>913</v>
      </c>
      <c r="D259" s="188">
        <v>8</v>
      </c>
      <c r="E259" s="627"/>
      <c r="F259" s="627"/>
      <c r="G259" s="188" t="s">
        <v>917</v>
      </c>
      <c r="H259" s="188" t="s">
        <v>928</v>
      </c>
      <c r="I259" s="627"/>
      <c r="J259" s="628"/>
      <c r="K259" s="628"/>
      <c r="L259" s="628"/>
      <c r="M259" s="179">
        <v>18.46</v>
      </c>
      <c r="N259" s="179">
        <v>32.950193982917604</v>
      </c>
    </row>
    <row r="260" spans="1:14">
      <c r="A260" s="188">
        <v>259</v>
      </c>
      <c r="B260" s="188">
        <v>4</v>
      </c>
      <c r="C260" s="188" t="s">
        <v>913</v>
      </c>
      <c r="D260" s="188">
        <v>8</v>
      </c>
      <c r="E260" s="627"/>
      <c r="F260" s="627"/>
      <c r="G260" s="188" t="s">
        <v>918</v>
      </c>
      <c r="H260" s="188" t="s">
        <v>928</v>
      </c>
      <c r="I260" s="627"/>
      <c r="J260" s="628"/>
      <c r="K260" s="628"/>
      <c r="L260" s="628"/>
      <c r="M260" s="179">
        <v>18.46</v>
      </c>
      <c r="N260" s="179">
        <v>32.950193982917604</v>
      </c>
    </row>
    <row r="261" spans="1:14">
      <c r="A261" s="188">
        <v>260</v>
      </c>
      <c r="B261" s="188">
        <v>4</v>
      </c>
      <c r="C261" s="188" t="s">
        <v>913</v>
      </c>
      <c r="D261" s="188">
        <v>8</v>
      </c>
      <c r="E261" s="627"/>
      <c r="F261" s="627"/>
      <c r="G261" s="188" t="s">
        <v>919</v>
      </c>
      <c r="H261" s="188" t="s">
        <v>928</v>
      </c>
      <c r="I261" s="627"/>
      <c r="J261" s="628"/>
      <c r="K261" s="628"/>
      <c r="L261" s="628"/>
      <c r="M261" s="179">
        <v>17.36</v>
      </c>
      <c r="N261" s="179">
        <v>30.986747970934431</v>
      </c>
    </row>
    <row r="262" spans="1:14">
      <c r="A262" s="188">
        <v>261</v>
      </c>
      <c r="B262" s="188">
        <v>4</v>
      </c>
      <c r="C262" s="188" t="s">
        <v>913</v>
      </c>
      <c r="D262" s="188">
        <v>8</v>
      </c>
      <c r="E262" s="627">
        <v>806</v>
      </c>
      <c r="F262" s="627" t="s">
        <v>934</v>
      </c>
      <c r="G262" s="188" t="s">
        <v>915</v>
      </c>
      <c r="H262" s="188" t="s">
        <v>928</v>
      </c>
      <c r="I262" s="627" t="s">
        <v>925</v>
      </c>
      <c r="J262" s="628">
        <v>63.78</v>
      </c>
      <c r="K262" s="628">
        <v>82.572098604408509</v>
      </c>
      <c r="L262" s="628">
        <v>137.0620986044085</v>
      </c>
      <c r="M262" s="179">
        <v>18.46</v>
      </c>
      <c r="N262" s="179">
        <v>32.950193982917604</v>
      </c>
    </row>
    <row r="263" spans="1:14">
      <c r="A263" s="188">
        <v>262</v>
      </c>
      <c r="B263" s="188">
        <v>4</v>
      </c>
      <c r="C263" s="188" t="s">
        <v>913</v>
      </c>
      <c r="D263" s="188">
        <v>8</v>
      </c>
      <c r="E263" s="627"/>
      <c r="F263" s="627"/>
      <c r="G263" s="188" t="s">
        <v>917</v>
      </c>
      <c r="H263" s="188" t="s">
        <v>928</v>
      </c>
      <c r="I263" s="627"/>
      <c r="J263" s="628"/>
      <c r="K263" s="628"/>
      <c r="L263" s="628"/>
      <c r="M263" s="179">
        <v>17.36</v>
      </c>
      <c r="N263" s="179">
        <v>30.986747970934431</v>
      </c>
    </row>
    <row r="264" spans="1:14">
      <c r="A264" s="188">
        <v>263</v>
      </c>
      <c r="B264" s="188">
        <v>4</v>
      </c>
      <c r="C264" s="188" t="s">
        <v>913</v>
      </c>
      <c r="D264" s="188">
        <v>8</v>
      </c>
      <c r="E264" s="627"/>
      <c r="F264" s="627"/>
      <c r="G264" s="188" t="s">
        <v>918</v>
      </c>
      <c r="H264" s="188" t="s">
        <v>928</v>
      </c>
      <c r="I264" s="627"/>
      <c r="J264" s="628"/>
      <c r="K264" s="628"/>
      <c r="L264" s="628"/>
      <c r="M264" s="179">
        <v>17.36</v>
      </c>
      <c r="N264" s="179">
        <v>30.986747970934431</v>
      </c>
    </row>
    <row r="265" spans="1:14">
      <c r="A265" s="188">
        <v>264</v>
      </c>
      <c r="B265" s="188">
        <v>4</v>
      </c>
      <c r="C265" s="188" t="s">
        <v>913</v>
      </c>
      <c r="D265" s="188">
        <v>8</v>
      </c>
      <c r="E265" s="627"/>
      <c r="F265" s="627"/>
      <c r="G265" s="188" t="s">
        <v>919</v>
      </c>
      <c r="H265" s="188" t="s">
        <v>928</v>
      </c>
      <c r="I265" s="627"/>
      <c r="J265" s="628"/>
      <c r="K265" s="628"/>
      <c r="L265" s="628"/>
      <c r="M265" s="179">
        <v>18.46</v>
      </c>
      <c r="N265" s="179">
        <v>32.950193982917604</v>
      </c>
    </row>
    <row r="266" spans="1:14">
      <c r="A266" s="188">
        <v>265</v>
      </c>
      <c r="B266" s="188">
        <v>4</v>
      </c>
      <c r="C266" s="188" t="s">
        <v>913</v>
      </c>
      <c r="D266" s="188">
        <v>8</v>
      </c>
      <c r="E266" s="627">
        <v>807</v>
      </c>
      <c r="F266" s="627" t="s">
        <v>935</v>
      </c>
      <c r="G266" s="188" t="s">
        <v>915</v>
      </c>
      <c r="H266" s="188" t="s">
        <v>928</v>
      </c>
      <c r="I266" s="627" t="s">
        <v>925</v>
      </c>
      <c r="J266" s="628">
        <v>63.88</v>
      </c>
      <c r="K266" s="628">
        <v>82.701562540759099</v>
      </c>
      <c r="L266" s="628">
        <v>137.4615625407591</v>
      </c>
      <c r="M266" s="179">
        <v>17.36</v>
      </c>
      <c r="N266" s="179">
        <v>30.986747970934431</v>
      </c>
    </row>
    <row r="267" spans="1:14">
      <c r="A267" s="188">
        <v>266</v>
      </c>
      <c r="B267" s="188">
        <v>4</v>
      </c>
      <c r="C267" s="188" t="s">
        <v>913</v>
      </c>
      <c r="D267" s="188">
        <v>8</v>
      </c>
      <c r="E267" s="627"/>
      <c r="F267" s="627"/>
      <c r="G267" s="188" t="s">
        <v>917</v>
      </c>
      <c r="H267" s="188" t="s">
        <v>928</v>
      </c>
      <c r="I267" s="627"/>
      <c r="J267" s="628"/>
      <c r="K267" s="628"/>
      <c r="L267" s="628"/>
      <c r="M267" s="179">
        <v>18.690000000000001</v>
      </c>
      <c r="N267" s="179">
        <v>33.360732694514084</v>
      </c>
    </row>
    <row r="268" spans="1:14">
      <c r="A268" s="188">
        <v>267</v>
      </c>
      <c r="B268" s="188">
        <v>4</v>
      </c>
      <c r="C268" s="188" t="s">
        <v>913</v>
      </c>
      <c r="D268" s="188">
        <v>8</v>
      </c>
      <c r="E268" s="627"/>
      <c r="F268" s="627"/>
      <c r="G268" s="188" t="s">
        <v>918</v>
      </c>
      <c r="H268" s="188" t="s">
        <v>928</v>
      </c>
      <c r="I268" s="627"/>
      <c r="J268" s="628"/>
      <c r="K268" s="628"/>
      <c r="L268" s="628"/>
      <c r="M268" s="179">
        <v>18.690000000000001</v>
      </c>
      <c r="N268" s="179">
        <v>33.360732694514084</v>
      </c>
    </row>
    <row r="269" spans="1:14">
      <c r="A269" s="188">
        <v>268</v>
      </c>
      <c r="B269" s="188">
        <v>4</v>
      </c>
      <c r="C269" s="188" t="s">
        <v>913</v>
      </c>
      <c r="D269" s="188">
        <v>8</v>
      </c>
      <c r="E269" s="627"/>
      <c r="F269" s="627"/>
      <c r="G269" s="188" t="s">
        <v>919</v>
      </c>
      <c r="H269" s="188" t="s">
        <v>928</v>
      </c>
      <c r="I269" s="627"/>
      <c r="J269" s="628"/>
      <c r="K269" s="628"/>
      <c r="L269" s="628"/>
      <c r="M269" s="179">
        <v>17.36</v>
      </c>
      <c r="N269" s="179">
        <v>30.986747970934431</v>
      </c>
    </row>
    <row r="270" spans="1:14">
      <c r="A270" s="188">
        <v>269</v>
      </c>
      <c r="B270" s="188">
        <v>4</v>
      </c>
      <c r="C270" s="188" t="s">
        <v>913</v>
      </c>
      <c r="D270" s="188">
        <v>8</v>
      </c>
      <c r="E270" s="627">
        <v>808</v>
      </c>
      <c r="F270" s="627" t="s">
        <v>936</v>
      </c>
      <c r="G270" s="188" t="s">
        <v>915</v>
      </c>
      <c r="H270" s="188" t="s">
        <v>930</v>
      </c>
      <c r="I270" s="627" t="s">
        <v>925</v>
      </c>
      <c r="J270" s="628">
        <v>83.93</v>
      </c>
      <c r="K270" s="628">
        <v>108.6590817790531</v>
      </c>
      <c r="L270" s="628">
        <v>185.28908177905311</v>
      </c>
      <c r="M270" s="179">
        <v>22.53</v>
      </c>
      <c r="N270" s="179">
        <v>40.214944227255344</v>
      </c>
    </row>
    <row r="271" spans="1:14">
      <c r="A271" s="188">
        <v>270</v>
      </c>
      <c r="B271" s="188">
        <v>4</v>
      </c>
      <c r="C271" s="188" t="s">
        <v>913</v>
      </c>
      <c r="D271" s="188">
        <v>8</v>
      </c>
      <c r="E271" s="627"/>
      <c r="F271" s="627"/>
      <c r="G271" s="188" t="s">
        <v>917</v>
      </c>
      <c r="H271" s="188" t="s">
        <v>930</v>
      </c>
      <c r="I271" s="627"/>
      <c r="J271" s="628"/>
      <c r="K271" s="628"/>
      <c r="L271" s="628"/>
      <c r="M271" s="179">
        <v>32.53</v>
      </c>
      <c r="N271" s="179">
        <v>58.064453427102364</v>
      </c>
    </row>
    <row r="272" spans="1:14">
      <c r="A272" s="188">
        <v>271</v>
      </c>
      <c r="B272" s="188">
        <v>4</v>
      </c>
      <c r="C272" s="188" t="s">
        <v>913</v>
      </c>
      <c r="D272" s="188">
        <v>8</v>
      </c>
      <c r="E272" s="627"/>
      <c r="F272" s="627"/>
      <c r="G272" s="188" t="s">
        <v>918</v>
      </c>
      <c r="H272" s="188" t="s">
        <v>930</v>
      </c>
      <c r="I272" s="627"/>
      <c r="J272" s="628"/>
      <c r="K272" s="628"/>
      <c r="L272" s="628"/>
      <c r="M272" s="179">
        <v>32.53</v>
      </c>
      <c r="N272" s="179">
        <v>58.064453427102364</v>
      </c>
    </row>
    <row r="273" spans="1:14">
      <c r="A273" s="188">
        <v>272</v>
      </c>
      <c r="B273" s="188">
        <v>4</v>
      </c>
      <c r="C273" s="188" t="s">
        <v>913</v>
      </c>
      <c r="D273" s="188">
        <v>8</v>
      </c>
      <c r="E273" s="627"/>
      <c r="F273" s="627"/>
      <c r="G273" s="188" t="s">
        <v>919</v>
      </c>
      <c r="H273" s="188" t="s">
        <v>930</v>
      </c>
      <c r="I273" s="627"/>
      <c r="J273" s="628"/>
      <c r="K273" s="628"/>
      <c r="L273" s="628"/>
      <c r="M273" s="179">
        <v>22.53</v>
      </c>
      <c r="N273" s="179">
        <v>40.214944227255344</v>
      </c>
    </row>
    <row r="274" spans="1:14">
      <c r="A274" s="188">
        <v>273</v>
      </c>
      <c r="B274" s="188">
        <v>4</v>
      </c>
      <c r="C274" s="188" t="s">
        <v>913</v>
      </c>
      <c r="D274" s="188">
        <v>8</v>
      </c>
      <c r="E274" s="627">
        <v>809</v>
      </c>
      <c r="F274" s="627" t="s">
        <v>937</v>
      </c>
      <c r="G274" s="188" t="s">
        <v>915</v>
      </c>
      <c r="H274" s="188" t="s">
        <v>928</v>
      </c>
      <c r="I274" s="627" t="s">
        <v>925</v>
      </c>
      <c r="J274" s="628">
        <v>85.88</v>
      </c>
      <c r="K274" s="628">
        <v>111.18362853788965</v>
      </c>
      <c r="L274" s="628">
        <v>191.44362853788965</v>
      </c>
      <c r="M274" s="179">
        <v>32.799999999999997</v>
      </c>
      <c r="N274" s="179">
        <v>58.546390175498232</v>
      </c>
    </row>
    <row r="275" spans="1:14" ht="16.5">
      <c r="A275" s="188">
        <v>274</v>
      </c>
      <c r="B275" s="188">
        <v>4</v>
      </c>
      <c r="C275" s="188" t="s">
        <v>913</v>
      </c>
      <c r="D275" s="188">
        <v>8</v>
      </c>
      <c r="E275" s="627"/>
      <c r="F275" s="627"/>
      <c r="G275" s="188" t="s">
        <v>917</v>
      </c>
      <c r="H275" s="188" t="s">
        <v>928</v>
      </c>
      <c r="I275" s="627"/>
      <c r="J275" s="628"/>
      <c r="K275" s="628"/>
      <c r="L275" s="628"/>
      <c r="M275" s="206">
        <v>22.84</v>
      </c>
      <c r="N275" s="206">
        <v>40.768279012450598</v>
      </c>
    </row>
    <row r="276" spans="1:14" ht="16.5">
      <c r="A276" s="188">
        <v>275</v>
      </c>
      <c r="B276" s="188">
        <v>4</v>
      </c>
      <c r="C276" s="188" t="s">
        <v>913</v>
      </c>
      <c r="D276" s="188">
        <v>8</v>
      </c>
      <c r="E276" s="627"/>
      <c r="F276" s="627"/>
      <c r="G276" s="188" t="s">
        <v>918</v>
      </c>
      <c r="H276" s="188" t="s">
        <v>928</v>
      </c>
      <c r="I276" s="627"/>
      <c r="J276" s="628"/>
      <c r="K276" s="628"/>
      <c r="L276" s="628"/>
      <c r="M276" s="206">
        <v>22.84</v>
      </c>
      <c r="N276" s="206">
        <v>40.768279012450598</v>
      </c>
    </row>
    <row r="277" spans="1:14">
      <c r="A277" s="188">
        <v>276</v>
      </c>
      <c r="B277" s="188">
        <v>4</v>
      </c>
      <c r="C277" s="188" t="s">
        <v>913</v>
      </c>
      <c r="D277" s="188">
        <v>8</v>
      </c>
      <c r="E277" s="627"/>
      <c r="F277" s="627"/>
      <c r="G277" s="188" t="s">
        <v>919</v>
      </c>
      <c r="H277" s="188" t="s">
        <v>928</v>
      </c>
      <c r="I277" s="627"/>
      <c r="J277" s="628"/>
      <c r="K277" s="628"/>
      <c r="L277" s="628"/>
      <c r="M277" s="179">
        <v>32.799999999999997</v>
      </c>
      <c r="N277" s="179">
        <v>58.546390175498232</v>
      </c>
    </row>
    <row r="278" spans="1:14">
      <c r="A278" s="188">
        <v>277</v>
      </c>
      <c r="B278" s="188">
        <v>4</v>
      </c>
      <c r="C278" s="188" t="s">
        <v>913</v>
      </c>
      <c r="D278" s="188">
        <v>8</v>
      </c>
      <c r="E278" s="627">
        <v>810</v>
      </c>
      <c r="F278" s="627" t="s">
        <v>938</v>
      </c>
      <c r="G278" s="188" t="s">
        <v>915</v>
      </c>
      <c r="H278" s="188" t="s">
        <v>930</v>
      </c>
      <c r="I278" s="627" t="s">
        <v>925</v>
      </c>
      <c r="J278" s="628">
        <v>85.88</v>
      </c>
      <c r="K278" s="628">
        <v>111.18362853788965</v>
      </c>
      <c r="L278" s="628">
        <v>188.78362853788963</v>
      </c>
      <c r="M278" s="179">
        <v>29.92</v>
      </c>
      <c r="N278" s="179">
        <v>53.405731525942301</v>
      </c>
    </row>
    <row r="279" spans="1:14">
      <c r="A279" s="188">
        <v>278</v>
      </c>
      <c r="B279" s="188">
        <v>4</v>
      </c>
      <c r="C279" s="188" t="s">
        <v>913</v>
      </c>
      <c r="D279" s="188">
        <v>8</v>
      </c>
      <c r="E279" s="627"/>
      <c r="F279" s="627"/>
      <c r="G279" s="188" t="s">
        <v>917</v>
      </c>
      <c r="H279" s="188" t="s">
        <v>930</v>
      </c>
      <c r="I279" s="627"/>
      <c r="J279" s="628"/>
      <c r="K279" s="628"/>
      <c r="L279" s="628"/>
      <c r="M279" s="179">
        <v>22.84</v>
      </c>
      <c r="N279" s="179">
        <v>40.768279012450598</v>
      </c>
    </row>
    <row r="280" spans="1:14">
      <c r="A280" s="188">
        <v>279</v>
      </c>
      <c r="B280" s="188">
        <v>4</v>
      </c>
      <c r="C280" s="188" t="s">
        <v>913</v>
      </c>
      <c r="D280" s="188">
        <v>8</v>
      </c>
      <c r="E280" s="627"/>
      <c r="F280" s="627"/>
      <c r="G280" s="188" t="s">
        <v>918</v>
      </c>
      <c r="H280" s="188" t="s">
        <v>930</v>
      </c>
      <c r="I280" s="627"/>
      <c r="J280" s="628"/>
      <c r="K280" s="628"/>
      <c r="L280" s="628"/>
      <c r="M280" s="179">
        <v>22.84</v>
      </c>
      <c r="N280" s="179">
        <v>40.768279012450598</v>
      </c>
    </row>
    <row r="281" spans="1:14">
      <c r="A281" s="188">
        <v>280</v>
      </c>
      <c r="B281" s="188">
        <v>4</v>
      </c>
      <c r="C281" s="188" t="s">
        <v>913</v>
      </c>
      <c r="D281" s="188">
        <v>8</v>
      </c>
      <c r="E281" s="627"/>
      <c r="F281" s="627"/>
      <c r="G281" s="188" t="s">
        <v>919</v>
      </c>
      <c r="H281" s="188" t="s">
        <v>930</v>
      </c>
      <c r="I281" s="627"/>
      <c r="J281" s="628"/>
      <c r="K281" s="628"/>
      <c r="L281" s="628"/>
      <c r="M281" s="179">
        <v>29.92</v>
      </c>
      <c r="N281" s="179">
        <v>53.405731525942301</v>
      </c>
    </row>
    <row r="282" spans="1:14" ht="16.5">
      <c r="A282" s="188">
        <v>281</v>
      </c>
      <c r="B282" s="188">
        <v>4</v>
      </c>
      <c r="C282" s="188" t="s">
        <v>913</v>
      </c>
      <c r="D282" s="188">
        <v>9</v>
      </c>
      <c r="E282" s="627">
        <v>901</v>
      </c>
      <c r="F282" s="627" t="s">
        <v>927</v>
      </c>
      <c r="G282" s="188" t="s">
        <v>915</v>
      </c>
      <c r="H282" s="188" t="s">
        <v>928</v>
      </c>
      <c r="I282" s="627" t="s">
        <v>925</v>
      </c>
      <c r="J282" s="628">
        <v>85.93</v>
      </c>
      <c r="K282" s="628">
        <v>111.24848063632808</v>
      </c>
      <c r="L282" s="628">
        <v>191.5084806363281</v>
      </c>
      <c r="M282" s="206">
        <v>22.84</v>
      </c>
      <c r="N282" s="206">
        <v>40.768279012450598</v>
      </c>
    </row>
    <row r="283" spans="1:14" ht="16.5">
      <c r="A283" s="188">
        <v>282</v>
      </c>
      <c r="B283" s="188">
        <v>4</v>
      </c>
      <c r="C283" s="188" t="s">
        <v>913</v>
      </c>
      <c r="D283" s="188">
        <v>9</v>
      </c>
      <c r="E283" s="627"/>
      <c r="F283" s="627"/>
      <c r="G283" s="188" t="s">
        <v>917</v>
      </c>
      <c r="H283" s="188" t="s">
        <v>928</v>
      </c>
      <c r="I283" s="627"/>
      <c r="J283" s="628"/>
      <c r="K283" s="628"/>
      <c r="L283" s="628"/>
      <c r="M283" s="206">
        <v>32.799999999999997</v>
      </c>
      <c r="N283" s="206">
        <v>58.546390175498232</v>
      </c>
    </row>
    <row r="284" spans="1:14" ht="16.5">
      <c r="A284" s="188">
        <v>283</v>
      </c>
      <c r="B284" s="188">
        <v>4</v>
      </c>
      <c r="C284" s="188" t="s">
        <v>913</v>
      </c>
      <c r="D284" s="188">
        <v>9</v>
      </c>
      <c r="E284" s="627"/>
      <c r="F284" s="627"/>
      <c r="G284" s="188" t="s">
        <v>918</v>
      </c>
      <c r="H284" s="188" t="s">
        <v>928</v>
      </c>
      <c r="I284" s="627"/>
      <c r="J284" s="628"/>
      <c r="K284" s="628"/>
      <c r="L284" s="628"/>
      <c r="M284" s="206">
        <v>32.799999999999997</v>
      </c>
      <c r="N284" s="206">
        <v>58.546390175498232</v>
      </c>
    </row>
    <row r="285" spans="1:14" ht="16.5">
      <c r="A285" s="188">
        <v>284</v>
      </c>
      <c r="B285" s="188">
        <v>4</v>
      </c>
      <c r="C285" s="188" t="s">
        <v>913</v>
      </c>
      <c r="D285" s="188">
        <v>9</v>
      </c>
      <c r="E285" s="627"/>
      <c r="F285" s="627"/>
      <c r="G285" s="188" t="s">
        <v>919</v>
      </c>
      <c r="H285" s="188" t="s">
        <v>928</v>
      </c>
      <c r="I285" s="627"/>
      <c r="J285" s="628"/>
      <c r="K285" s="628"/>
      <c r="L285" s="628"/>
      <c r="M285" s="206">
        <v>22.84</v>
      </c>
      <c r="N285" s="206">
        <v>40.768279012450598</v>
      </c>
    </row>
    <row r="286" spans="1:14" ht="16.5">
      <c r="A286" s="188">
        <v>285</v>
      </c>
      <c r="B286" s="188">
        <v>4</v>
      </c>
      <c r="C286" s="188" t="s">
        <v>913</v>
      </c>
      <c r="D286" s="188">
        <v>9</v>
      </c>
      <c r="E286" s="627">
        <v>902</v>
      </c>
      <c r="F286" s="627" t="s">
        <v>929</v>
      </c>
      <c r="G286" s="188" t="s">
        <v>915</v>
      </c>
      <c r="H286" s="188" t="s">
        <v>930</v>
      </c>
      <c r="I286" s="627" t="s">
        <v>925</v>
      </c>
      <c r="J286" s="628">
        <v>85.93</v>
      </c>
      <c r="K286" s="628">
        <v>111.24848063632808</v>
      </c>
      <c r="L286" s="628">
        <v>188.84848063632808</v>
      </c>
      <c r="M286" s="206">
        <v>22.84</v>
      </c>
      <c r="N286" s="206">
        <v>40.768279012450598</v>
      </c>
    </row>
    <row r="287" spans="1:14">
      <c r="A287" s="188">
        <v>286</v>
      </c>
      <c r="B287" s="188">
        <v>4</v>
      </c>
      <c r="C287" s="188" t="s">
        <v>913</v>
      </c>
      <c r="D287" s="188">
        <v>9</v>
      </c>
      <c r="E287" s="627"/>
      <c r="F287" s="627"/>
      <c r="G287" s="188" t="s">
        <v>917</v>
      </c>
      <c r="H287" s="188" t="s">
        <v>930</v>
      </c>
      <c r="I287" s="627"/>
      <c r="J287" s="628"/>
      <c r="K287" s="628"/>
      <c r="L287" s="628"/>
      <c r="M287" s="179">
        <v>29.92</v>
      </c>
      <c r="N287" s="179">
        <v>53.405731525942301</v>
      </c>
    </row>
    <row r="288" spans="1:14">
      <c r="A288" s="188">
        <v>287</v>
      </c>
      <c r="B288" s="188">
        <v>4</v>
      </c>
      <c r="C288" s="188" t="s">
        <v>913</v>
      </c>
      <c r="D288" s="188">
        <v>9</v>
      </c>
      <c r="E288" s="627"/>
      <c r="F288" s="627"/>
      <c r="G288" s="188" t="s">
        <v>918</v>
      </c>
      <c r="H288" s="188" t="s">
        <v>930</v>
      </c>
      <c r="I288" s="627"/>
      <c r="J288" s="628"/>
      <c r="K288" s="628"/>
      <c r="L288" s="628"/>
      <c r="M288" s="179">
        <v>29.92</v>
      </c>
      <c r="N288" s="179">
        <v>53.405731525942301</v>
      </c>
    </row>
    <row r="289" spans="1:14" ht="16.5">
      <c r="A289" s="188">
        <v>288</v>
      </c>
      <c r="B289" s="188">
        <v>4</v>
      </c>
      <c r="C289" s="188" t="s">
        <v>913</v>
      </c>
      <c r="D289" s="188">
        <v>9</v>
      </c>
      <c r="E289" s="627"/>
      <c r="F289" s="627"/>
      <c r="G289" s="188" t="s">
        <v>919</v>
      </c>
      <c r="H289" s="188" t="s">
        <v>930</v>
      </c>
      <c r="I289" s="627"/>
      <c r="J289" s="628"/>
      <c r="K289" s="628"/>
      <c r="L289" s="628"/>
      <c r="M289" s="206">
        <v>22.84</v>
      </c>
      <c r="N289" s="206">
        <v>40.768279012450598</v>
      </c>
    </row>
    <row r="290" spans="1:14">
      <c r="A290" s="188">
        <v>289</v>
      </c>
      <c r="B290" s="188">
        <v>4</v>
      </c>
      <c r="C290" s="188" t="s">
        <v>913</v>
      </c>
      <c r="D290" s="188">
        <v>9</v>
      </c>
      <c r="E290" s="627">
        <v>903</v>
      </c>
      <c r="F290" s="627" t="s">
        <v>931</v>
      </c>
      <c r="G290" s="188" t="s">
        <v>915</v>
      </c>
      <c r="H290" s="188" t="s">
        <v>928</v>
      </c>
      <c r="I290" s="627" t="s">
        <v>925</v>
      </c>
      <c r="J290" s="628">
        <v>63.88</v>
      </c>
      <c r="K290" s="628">
        <v>82.701651845090623</v>
      </c>
      <c r="L290" s="628">
        <v>137.46165184509061</v>
      </c>
      <c r="M290" s="179">
        <v>18.690000000000001</v>
      </c>
      <c r="N290" s="179">
        <v>33.360732694514084</v>
      </c>
    </row>
    <row r="291" spans="1:14">
      <c r="A291" s="188">
        <v>290</v>
      </c>
      <c r="B291" s="188">
        <v>4</v>
      </c>
      <c r="C291" s="188" t="s">
        <v>913</v>
      </c>
      <c r="D291" s="188">
        <v>9</v>
      </c>
      <c r="E291" s="627"/>
      <c r="F291" s="627"/>
      <c r="G291" s="188" t="s">
        <v>917</v>
      </c>
      <c r="H291" s="188" t="s">
        <v>928</v>
      </c>
      <c r="I291" s="627"/>
      <c r="J291" s="628"/>
      <c r="K291" s="628"/>
      <c r="L291" s="628"/>
      <c r="M291" s="179">
        <v>17.36</v>
      </c>
      <c r="N291" s="179">
        <v>30.986747970934431</v>
      </c>
    </row>
    <row r="292" spans="1:14">
      <c r="A292" s="188">
        <v>291</v>
      </c>
      <c r="B292" s="188">
        <v>4</v>
      </c>
      <c r="C292" s="188" t="s">
        <v>913</v>
      </c>
      <c r="D292" s="188">
        <v>9</v>
      </c>
      <c r="E292" s="627"/>
      <c r="F292" s="627"/>
      <c r="G292" s="188" t="s">
        <v>918</v>
      </c>
      <c r="H292" s="188" t="s">
        <v>928</v>
      </c>
      <c r="I292" s="627"/>
      <c r="J292" s="628"/>
      <c r="K292" s="628"/>
      <c r="L292" s="628"/>
      <c r="M292" s="179">
        <v>17.36</v>
      </c>
      <c r="N292" s="179">
        <v>30.986747970934431</v>
      </c>
    </row>
    <row r="293" spans="1:14">
      <c r="A293" s="188">
        <v>292</v>
      </c>
      <c r="B293" s="188">
        <v>4</v>
      </c>
      <c r="C293" s="188" t="s">
        <v>913</v>
      </c>
      <c r="D293" s="188">
        <v>9</v>
      </c>
      <c r="E293" s="627"/>
      <c r="F293" s="627"/>
      <c r="G293" s="188" t="s">
        <v>919</v>
      </c>
      <c r="H293" s="188" t="s">
        <v>928</v>
      </c>
      <c r="I293" s="627"/>
      <c r="J293" s="628"/>
      <c r="K293" s="628"/>
      <c r="L293" s="628"/>
      <c r="M293" s="179">
        <v>18.690000000000001</v>
      </c>
      <c r="N293" s="179">
        <v>33.360732694514084</v>
      </c>
    </row>
    <row r="294" spans="1:14">
      <c r="A294" s="188">
        <v>293</v>
      </c>
      <c r="B294" s="188">
        <v>4</v>
      </c>
      <c r="C294" s="188" t="s">
        <v>913</v>
      </c>
      <c r="D294" s="188">
        <v>9</v>
      </c>
      <c r="E294" s="627">
        <v>904</v>
      </c>
      <c r="F294" s="627" t="s">
        <v>932</v>
      </c>
      <c r="G294" s="188" t="s">
        <v>915</v>
      </c>
      <c r="H294" s="188" t="s">
        <v>930</v>
      </c>
      <c r="I294" s="627" t="s">
        <v>925</v>
      </c>
      <c r="J294" s="628">
        <v>83.93</v>
      </c>
      <c r="K294" s="628">
        <v>108.65919911331335</v>
      </c>
      <c r="L294" s="628">
        <v>185.28919911331334</v>
      </c>
      <c r="M294" s="179">
        <v>32.53</v>
      </c>
      <c r="N294" s="179">
        <v>58.064453427102364</v>
      </c>
    </row>
    <row r="295" spans="1:14">
      <c r="A295" s="188">
        <v>294</v>
      </c>
      <c r="B295" s="188">
        <v>4</v>
      </c>
      <c r="C295" s="188" t="s">
        <v>913</v>
      </c>
      <c r="D295" s="188">
        <v>9</v>
      </c>
      <c r="E295" s="627"/>
      <c r="F295" s="627"/>
      <c r="G295" s="188" t="s">
        <v>917</v>
      </c>
      <c r="H295" s="188" t="s">
        <v>930</v>
      </c>
      <c r="I295" s="627"/>
      <c r="J295" s="628"/>
      <c r="K295" s="628"/>
      <c r="L295" s="628"/>
      <c r="M295" s="179">
        <v>22.53</v>
      </c>
      <c r="N295" s="179">
        <v>40.214944227255344</v>
      </c>
    </row>
    <row r="296" spans="1:14">
      <c r="A296" s="188">
        <v>295</v>
      </c>
      <c r="B296" s="188">
        <v>4</v>
      </c>
      <c r="C296" s="188" t="s">
        <v>913</v>
      </c>
      <c r="D296" s="188">
        <v>9</v>
      </c>
      <c r="E296" s="627"/>
      <c r="F296" s="627"/>
      <c r="G296" s="188" t="s">
        <v>918</v>
      </c>
      <c r="H296" s="188" t="s">
        <v>930</v>
      </c>
      <c r="I296" s="627"/>
      <c r="J296" s="628"/>
      <c r="K296" s="628"/>
      <c r="L296" s="628"/>
      <c r="M296" s="179">
        <v>22.53</v>
      </c>
      <c r="N296" s="179">
        <v>40.214944227255344</v>
      </c>
    </row>
    <row r="297" spans="1:14">
      <c r="A297" s="188">
        <v>296</v>
      </c>
      <c r="B297" s="188">
        <v>4</v>
      </c>
      <c r="C297" s="188" t="s">
        <v>913</v>
      </c>
      <c r="D297" s="188">
        <v>9</v>
      </c>
      <c r="E297" s="627"/>
      <c r="F297" s="627"/>
      <c r="G297" s="188" t="s">
        <v>919</v>
      </c>
      <c r="H297" s="188" t="s">
        <v>930</v>
      </c>
      <c r="I297" s="627"/>
      <c r="J297" s="628"/>
      <c r="K297" s="628"/>
      <c r="L297" s="628"/>
      <c r="M297" s="179">
        <v>32.53</v>
      </c>
      <c r="N297" s="179">
        <v>58.064453427102364</v>
      </c>
    </row>
    <row r="298" spans="1:14">
      <c r="A298" s="188">
        <v>297</v>
      </c>
      <c r="B298" s="188">
        <v>4</v>
      </c>
      <c r="C298" s="188" t="s">
        <v>913</v>
      </c>
      <c r="D298" s="188">
        <v>9</v>
      </c>
      <c r="E298" s="627">
        <v>905</v>
      </c>
      <c r="F298" s="627" t="s">
        <v>933</v>
      </c>
      <c r="G298" s="188" t="s">
        <v>915</v>
      </c>
      <c r="H298" s="188" t="s">
        <v>928</v>
      </c>
      <c r="I298" s="627" t="s">
        <v>925</v>
      </c>
      <c r="J298" s="628">
        <v>63.78</v>
      </c>
      <c r="K298" s="628">
        <v>82.572187768939884</v>
      </c>
      <c r="L298" s="628">
        <v>137.06218776893988</v>
      </c>
      <c r="M298" s="179">
        <v>17.36</v>
      </c>
      <c r="N298" s="179">
        <v>30.986747970934431</v>
      </c>
    </row>
    <row r="299" spans="1:14">
      <c r="A299" s="188">
        <v>298</v>
      </c>
      <c r="B299" s="188">
        <v>4</v>
      </c>
      <c r="C299" s="188" t="s">
        <v>913</v>
      </c>
      <c r="D299" s="188">
        <v>9</v>
      </c>
      <c r="E299" s="627"/>
      <c r="F299" s="627"/>
      <c r="G299" s="188" t="s">
        <v>917</v>
      </c>
      <c r="H299" s="188" t="s">
        <v>928</v>
      </c>
      <c r="I299" s="627"/>
      <c r="J299" s="628"/>
      <c r="K299" s="628"/>
      <c r="L299" s="628"/>
      <c r="M299" s="179">
        <v>18.46</v>
      </c>
      <c r="N299" s="179">
        <v>32.950193982917604</v>
      </c>
    </row>
    <row r="300" spans="1:14">
      <c r="A300" s="188">
        <v>299</v>
      </c>
      <c r="B300" s="188">
        <v>4</v>
      </c>
      <c r="C300" s="188" t="s">
        <v>913</v>
      </c>
      <c r="D300" s="188">
        <v>9</v>
      </c>
      <c r="E300" s="627"/>
      <c r="F300" s="627"/>
      <c r="G300" s="188" t="s">
        <v>918</v>
      </c>
      <c r="H300" s="188" t="s">
        <v>928</v>
      </c>
      <c r="I300" s="627"/>
      <c r="J300" s="628"/>
      <c r="K300" s="628"/>
      <c r="L300" s="628"/>
      <c r="M300" s="179">
        <v>18.46</v>
      </c>
      <c r="N300" s="179">
        <v>32.950193982917604</v>
      </c>
    </row>
    <row r="301" spans="1:14">
      <c r="A301" s="188">
        <v>300</v>
      </c>
      <c r="B301" s="188">
        <v>4</v>
      </c>
      <c r="C301" s="188" t="s">
        <v>913</v>
      </c>
      <c r="D301" s="188">
        <v>9</v>
      </c>
      <c r="E301" s="627"/>
      <c r="F301" s="627"/>
      <c r="G301" s="188" t="s">
        <v>919</v>
      </c>
      <c r="H301" s="188" t="s">
        <v>928</v>
      </c>
      <c r="I301" s="627"/>
      <c r="J301" s="628"/>
      <c r="K301" s="628"/>
      <c r="L301" s="628"/>
      <c r="M301" s="179">
        <v>17.36</v>
      </c>
      <c r="N301" s="179">
        <v>30.986747970934431</v>
      </c>
    </row>
    <row r="302" spans="1:14">
      <c r="A302" s="188">
        <v>301</v>
      </c>
      <c r="B302" s="188">
        <v>4</v>
      </c>
      <c r="C302" s="188" t="s">
        <v>913</v>
      </c>
      <c r="D302" s="188">
        <v>9</v>
      </c>
      <c r="E302" s="627">
        <v>906</v>
      </c>
      <c r="F302" s="627" t="s">
        <v>934</v>
      </c>
      <c r="G302" s="188" t="s">
        <v>915</v>
      </c>
      <c r="H302" s="188" t="s">
        <v>928</v>
      </c>
      <c r="I302" s="627" t="s">
        <v>925</v>
      </c>
      <c r="J302" s="628">
        <v>63.78</v>
      </c>
      <c r="K302" s="628">
        <v>82.572098604408509</v>
      </c>
      <c r="L302" s="628">
        <v>137.0620986044085</v>
      </c>
      <c r="M302" s="179">
        <v>18.46</v>
      </c>
      <c r="N302" s="179">
        <v>32.950193982917604</v>
      </c>
    </row>
    <row r="303" spans="1:14">
      <c r="A303" s="188">
        <v>302</v>
      </c>
      <c r="B303" s="188">
        <v>4</v>
      </c>
      <c r="C303" s="188" t="s">
        <v>913</v>
      </c>
      <c r="D303" s="188">
        <v>9</v>
      </c>
      <c r="E303" s="627"/>
      <c r="F303" s="627"/>
      <c r="G303" s="188" t="s">
        <v>917</v>
      </c>
      <c r="H303" s="188" t="s">
        <v>928</v>
      </c>
      <c r="I303" s="627"/>
      <c r="J303" s="628"/>
      <c r="K303" s="628"/>
      <c r="L303" s="628"/>
      <c r="M303" s="179">
        <v>17.36</v>
      </c>
      <c r="N303" s="179">
        <v>30.986747970934431</v>
      </c>
    </row>
    <row r="304" spans="1:14">
      <c r="A304" s="188">
        <v>303</v>
      </c>
      <c r="B304" s="188">
        <v>4</v>
      </c>
      <c r="C304" s="188" t="s">
        <v>913</v>
      </c>
      <c r="D304" s="188">
        <v>9</v>
      </c>
      <c r="E304" s="627"/>
      <c r="F304" s="627"/>
      <c r="G304" s="188" t="s">
        <v>918</v>
      </c>
      <c r="H304" s="188" t="s">
        <v>928</v>
      </c>
      <c r="I304" s="627"/>
      <c r="J304" s="628"/>
      <c r="K304" s="628"/>
      <c r="L304" s="628"/>
      <c r="M304" s="179">
        <v>17.36</v>
      </c>
      <c r="N304" s="179">
        <v>30.986747970934431</v>
      </c>
    </row>
    <row r="305" spans="1:14">
      <c r="A305" s="188">
        <v>304</v>
      </c>
      <c r="B305" s="188">
        <v>4</v>
      </c>
      <c r="C305" s="188" t="s">
        <v>913</v>
      </c>
      <c r="D305" s="188">
        <v>9</v>
      </c>
      <c r="E305" s="627"/>
      <c r="F305" s="627"/>
      <c r="G305" s="188" t="s">
        <v>919</v>
      </c>
      <c r="H305" s="188" t="s">
        <v>928</v>
      </c>
      <c r="I305" s="627"/>
      <c r="J305" s="628"/>
      <c r="K305" s="628"/>
      <c r="L305" s="628"/>
      <c r="M305" s="179">
        <v>18.46</v>
      </c>
      <c r="N305" s="179">
        <v>32.950193982917604</v>
      </c>
    </row>
    <row r="306" spans="1:14">
      <c r="A306" s="188">
        <v>305</v>
      </c>
      <c r="B306" s="188">
        <v>4</v>
      </c>
      <c r="C306" s="188" t="s">
        <v>913</v>
      </c>
      <c r="D306" s="188">
        <v>9</v>
      </c>
      <c r="E306" s="627">
        <v>907</v>
      </c>
      <c r="F306" s="627" t="s">
        <v>935</v>
      </c>
      <c r="G306" s="188" t="s">
        <v>915</v>
      </c>
      <c r="H306" s="188" t="s">
        <v>928</v>
      </c>
      <c r="I306" s="627" t="s">
        <v>925</v>
      </c>
      <c r="J306" s="628">
        <v>63.88</v>
      </c>
      <c r="K306" s="628">
        <v>82.701562540759099</v>
      </c>
      <c r="L306" s="628">
        <v>137.4615625407591</v>
      </c>
      <c r="M306" s="179">
        <v>17.36</v>
      </c>
      <c r="N306" s="179">
        <v>30.986747970934431</v>
      </c>
    </row>
    <row r="307" spans="1:14">
      <c r="A307" s="188">
        <v>306</v>
      </c>
      <c r="B307" s="188">
        <v>4</v>
      </c>
      <c r="C307" s="188" t="s">
        <v>913</v>
      </c>
      <c r="D307" s="188">
        <v>9</v>
      </c>
      <c r="E307" s="627"/>
      <c r="F307" s="627"/>
      <c r="G307" s="188" t="s">
        <v>917</v>
      </c>
      <c r="H307" s="188" t="s">
        <v>928</v>
      </c>
      <c r="I307" s="627"/>
      <c r="J307" s="628"/>
      <c r="K307" s="628"/>
      <c r="L307" s="628"/>
      <c r="M307" s="179">
        <v>18.690000000000001</v>
      </c>
      <c r="N307" s="179">
        <v>33.360732694514084</v>
      </c>
    </row>
    <row r="308" spans="1:14">
      <c r="A308" s="188">
        <v>307</v>
      </c>
      <c r="B308" s="188">
        <v>4</v>
      </c>
      <c r="C308" s="188" t="s">
        <v>913</v>
      </c>
      <c r="D308" s="188">
        <v>9</v>
      </c>
      <c r="E308" s="627"/>
      <c r="F308" s="627"/>
      <c r="G308" s="188" t="s">
        <v>918</v>
      </c>
      <c r="H308" s="188" t="s">
        <v>928</v>
      </c>
      <c r="I308" s="627"/>
      <c r="J308" s="628"/>
      <c r="K308" s="628"/>
      <c r="L308" s="628"/>
      <c r="M308" s="179">
        <v>18.690000000000001</v>
      </c>
      <c r="N308" s="179">
        <v>33.360732694514084</v>
      </c>
    </row>
    <row r="309" spans="1:14">
      <c r="A309" s="188">
        <v>308</v>
      </c>
      <c r="B309" s="188">
        <v>4</v>
      </c>
      <c r="C309" s="188" t="s">
        <v>913</v>
      </c>
      <c r="D309" s="188">
        <v>9</v>
      </c>
      <c r="E309" s="627"/>
      <c r="F309" s="627"/>
      <c r="G309" s="188" t="s">
        <v>919</v>
      </c>
      <c r="H309" s="188" t="s">
        <v>928</v>
      </c>
      <c r="I309" s="627"/>
      <c r="J309" s="628"/>
      <c r="K309" s="628"/>
      <c r="L309" s="628"/>
      <c r="M309" s="179">
        <v>17.36</v>
      </c>
      <c r="N309" s="179">
        <v>30.986747970934431</v>
      </c>
    </row>
    <row r="310" spans="1:14">
      <c r="A310" s="188">
        <v>309</v>
      </c>
      <c r="B310" s="188">
        <v>4</v>
      </c>
      <c r="C310" s="188" t="s">
        <v>913</v>
      </c>
      <c r="D310" s="188">
        <v>9</v>
      </c>
      <c r="E310" s="627">
        <v>908</v>
      </c>
      <c r="F310" s="627" t="s">
        <v>936</v>
      </c>
      <c r="G310" s="188" t="s">
        <v>915</v>
      </c>
      <c r="H310" s="188" t="s">
        <v>930</v>
      </c>
      <c r="I310" s="627" t="s">
        <v>925</v>
      </c>
      <c r="J310" s="628">
        <v>83.93</v>
      </c>
      <c r="K310" s="628">
        <v>108.6590817790531</v>
      </c>
      <c r="L310" s="628">
        <v>185.28908177905311</v>
      </c>
      <c r="M310" s="179">
        <v>22.53</v>
      </c>
      <c r="N310" s="179">
        <v>40.214944227255344</v>
      </c>
    </row>
    <row r="311" spans="1:14">
      <c r="A311" s="188">
        <v>310</v>
      </c>
      <c r="B311" s="188">
        <v>4</v>
      </c>
      <c r="C311" s="188" t="s">
        <v>913</v>
      </c>
      <c r="D311" s="188">
        <v>9</v>
      </c>
      <c r="E311" s="627"/>
      <c r="F311" s="627"/>
      <c r="G311" s="188" t="s">
        <v>917</v>
      </c>
      <c r="H311" s="188" t="s">
        <v>930</v>
      </c>
      <c r="I311" s="627"/>
      <c r="J311" s="628"/>
      <c r="K311" s="628"/>
      <c r="L311" s="628"/>
      <c r="M311" s="179">
        <v>32.53</v>
      </c>
      <c r="N311" s="179">
        <v>58.064453427102364</v>
      </c>
    </row>
    <row r="312" spans="1:14">
      <c r="A312" s="188">
        <v>311</v>
      </c>
      <c r="B312" s="188">
        <v>4</v>
      </c>
      <c r="C312" s="188" t="s">
        <v>913</v>
      </c>
      <c r="D312" s="188">
        <v>9</v>
      </c>
      <c r="E312" s="627"/>
      <c r="F312" s="627"/>
      <c r="G312" s="188" t="s">
        <v>918</v>
      </c>
      <c r="H312" s="188" t="s">
        <v>930</v>
      </c>
      <c r="I312" s="627"/>
      <c r="J312" s="628"/>
      <c r="K312" s="628"/>
      <c r="L312" s="628"/>
      <c r="M312" s="179">
        <v>32.53</v>
      </c>
      <c r="N312" s="179">
        <v>58.064453427102364</v>
      </c>
    </row>
    <row r="313" spans="1:14">
      <c r="A313" s="188">
        <v>312</v>
      </c>
      <c r="B313" s="188">
        <v>4</v>
      </c>
      <c r="C313" s="188" t="s">
        <v>913</v>
      </c>
      <c r="D313" s="188">
        <v>9</v>
      </c>
      <c r="E313" s="627"/>
      <c r="F313" s="627"/>
      <c r="G313" s="188" t="s">
        <v>919</v>
      </c>
      <c r="H313" s="188" t="s">
        <v>930</v>
      </c>
      <c r="I313" s="627"/>
      <c r="J313" s="628"/>
      <c r="K313" s="628"/>
      <c r="L313" s="628"/>
      <c r="M313" s="179">
        <v>22.53</v>
      </c>
      <c r="N313" s="179">
        <v>40.214944227255344</v>
      </c>
    </row>
    <row r="314" spans="1:14">
      <c r="A314" s="188">
        <v>313</v>
      </c>
      <c r="B314" s="188">
        <v>4</v>
      </c>
      <c r="C314" s="188" t="s">
        <v>913</v>
      </c>
      <c r="D314" s="188">
        <v>9</v>
      </c>
      <c r="E314" s="627">
        <v>909</v>
      </c>
      <c r="F314" s="627" t="s">
        <v>937</v>
      </c>
      <c r="G314" s="188" t="s">
        <v>915</v>
      </c>
      <c r="H314" s="188" t="s">
        <v>928</v>
      </c>
      <c r="I314" s="627" t="s">
        <v>925</v>
      </c>
      <c r="J314" s="628">
        <v>85.88</v>
      </c>
      <c r="K314" s="628">
        <v>111.18362853788965</v>
      </c>
      <c r="L314" s="628">
        <v>191.44362853788965</v>
      </c>
      <c r="M314" s="179">
        <v>32.799999999999997</v>
      </c>
      <c r="N314" s="179">
        <v>58.546390175498232</v>
      </c>
    </row>
    <row r="315" spans="1:14" ht="16.5">
      <c r="A315" s="188">
        <v>314</v>
      </c>
      <c r="B315" s="188">
        <v>4</v>
      </c>
      <c r="C315" s="188" t="s">
        <v>913</v>
      </c>
      <c r="D315" s="188">
        <v>9</v>
      </c>
      <c r="E315" s="627"/>
      <c r="F315" s="627"/>
      <c r="G315" s="188" t="s">
        <v>917</v>
      </c>
      <c r="H315" s="188" t="s">
        <v>928</v>
      </c>
      <c r="I315" s="627"/>
      <c r="J315" s="628"/>
      <c r="K315" s="628"/>
      <c r="L315" s="628"/>
      <c r="M315" s="206">
        <v>22.84</v>
      </c>
      <c r="N315" s="206">
        <v>40.768279012450598</v>
      </c>
    </row>
    <row r="316" spans="1:14" ht="16.5">
      <c r="A316" s="188">
        <v>315</v>
      </c>
      <c r="B316" s="188">
        <v>4</v>
      </c>
      <c r="C316" s="188" t="s">
        <v>913</v>
      </c>
      <c r="D316" s="188">
        <v>9</v>
      </c>
      <c r="E316" s="627"/>
      <c r="F316" s="627"/>
      <c r="G316" s="188" t="s">
        <v>918</v>
      </c>
      <c r="H316" s="188" t="s">
        <v>928</v>
      </c>
      <c r="I316" s="627"/>
      <c r="J316" s="628"/>
      <c r="K316" s="628"/>
      <c r="L316" s="628"/>
      <c r="M316" s="206">
        <v>22.84</v>
      </c>
      <c r="N316" s="206">
        <v>40.768279012450598</v>
      </c>
    </row>
    <row r="317" spans="1:14">
      <c r="A317" s="188">
        <v>316</v>
      </c>
      <c r="B317" s="188">
        <v>4</v>
      </c>
      <c r="C317" s="188" t="s">
        <v>913</v>
      </c>
      <c r="D317" s="188">
        <v>9</v>
      </c>
      <c r="E317" s="627"/>
      <c r="F317" s="627"/>
      <c r="G317" s="188" t="s">
        <v>919</v>
      </c>
      <c r="H317" s="188" t="s">
        <v>928</v>
      </c>
      <c r="I317" s="627"/>
      <c r="J317" s="628"/>
      <c r="K317" s="628"/>
      <c r="L317" s="628"/>
      <c r="M317" s="179">
        <v>32.799999999999997</v>
      </c>
      <c r="N317" s="179">
        <v>58.546390175498232</v>
      </c>
    </row>
    <row r="318" spans="1:14">
      <c r="A318" s="188">
        <v>317</v>
      </c>
      <c r="B318" s="188">
        <v>4</v>
      </c>
      <c r="C318" s="188" t="s">
        <v>913</v>
      </c>
      <c r="D318" s="188">
        <v>9</v>
      </c>
      <c r="E318" s="627">
        <v>910</v>
      </c>
      <c r="F318" s="627" t="s">
        <v>938</v>
      </c>
      <c r="G318" s="188" t="s">
        <v>915</v>
      </c>
      <c r="H318" s="188" t="s">
        <v>930</v>
      </c>
      <c r="I318" s="627" t="s">
        <v>925</v>
      </c>
      <c r="J318" s="628">
        <v>85.88</v>
      </c>
      <c r="K318" s="628">
        <v>111.18362853788965</v>
      </c>
      <c r="L318" s="628">
        <v>188.78362853788963</v>
      </c>
      <c r="M318" s="179">
        <v>29.92</v>
      </c>
      <c r="N318" s="179">
        <v>53.405731525942301</v>
      </c>
    </row>
    <row r="319" spans="1:14">
      <c r="A319" s="188">
        <v>318</v>
      </c>
      <c r="B319" s="188">
        <v>4</v>
      </c>
      <c r="C319" s="188" t="s">
        <v>913</v>
      </c>
      <c r="D319" s="188">
        <v>9</v>
      </c>
      <c r="E319" s="627"/>
      <c r="F319" s="627"/>
      <c r="G319" s="188" t="s">
        <v>917</v>
      </c>
      <c r="H319" s="188" t="s">
        <v>930</v>
      </c>
      <c r="I319" s="627"/>
      <c r="J319" s="628"/>
      <c r="K319" s="628"/>
      <c r="L319" s="628"/>
      <c r="M319" s="179">
        <v>22.84</v>
      </c>
      <c r="N319" s="179">
        <v>40.768279012450598</v>
      </c>
    </row>
    <row r="320" spans="1:14">
      <c r="A320" s="188">
        <v>319</v>
      </c>
      <c r="B320" s="188">
        <v>4</v>
      </c>
      <c r="C320" s="188" t="s">
        <v>913</v>
      </c>
      <c r="D320" s="188">
        <v>9</v>
      </c>
      <c r="E320" s="627"/>
      <c r="F320" s="627"/>
      <c r="G320" s="188" t="s">
        <v>918</v>
      </c>
      <c r="H320" s="188" t="s">
        <v>930</v>
      </c>
      <c r="I320" s="627"/>
      <c r="J320" s="628"/>
      <c r="K320" s="628"/>
      <c r="L320" s="628"/>
      <c r="M320" s="179">
        <v>22.84</v>
      </c>
      <c r="N320" s="179">
        <v>40.768279012450598</v>
      </c>
    </row>
    <row r="321" spans="1:14">
      <c r="A321" s="188">
        <v>320</v>
      </c>
      <c r="B321" s="188">
        <v>4</v>
      </c>
      <c r="C321" s="188" t="s">
        <v>913</v>
      </c>
      <c r="D321" s="188">
        <v>9</v>
      </c>
      <c r="E321" s="627"/>
      <c r="F321" s="627"/>
      <c r="G321" s="188" t="s">
        <v>919</v>
      </c>
      <c r="H321" s="188" t="s">
        <v>930</v>
      </c>
      <c r="I321" s="627"/>
      <c r="J321" s="628"/>
      <c r="K321" s="628"/>
      <c r="L321" s="628"/>
      <c r="M321" s="179">
        <v>29.92</v>
      </c>
      <c r="N321" s="179">
        <v>53.405731525942301</v>
      </c>
    </row>
    <row r="322" spans="1:14" ht="16.5">
      <c r="A322" s="188">
        <v>321</v>
      </c>
      <c r="B322" s="188">
        <v>4</v>
      </c>
      <c r="C322" s="188" t="s">
        <v>913</v>
      </c>
      <c r="D322" s="188">
        <v>10</v>
      </c>
      <c r="E322" s="627">
        <v>1001</v>
      </c>
      <c r="F322" s="627" t="s">
        <v>927</v>
      </c>
      <c r="G322" s="188" t="s">
        <v>915</v>
      </c>
      <c r="H322" s="188" t="s">
        <v>928</v>
      </c>
      <c r="I322" s="627" t="s">
        <v>925</v>
      </c>
      <c r="J322" s="628">
        <v>85.93</v>
      </c>
      <c r="K322" s="628">
        <v>111.24848063632808</v>
      </c>
      <c r="L322" s="628">
        <v>191.5084806363281</v>
      </c>
      <c r="M322" s="206">
        <v>22.84</v>
      </c>
      <c r="N322" s="206">
        <v>40.768279012450598</v>
      </c>
    </row>
    <row r="323" spans="1:14" ht="16.5">
      <c r="A323" s="188">
        <v>322</v>
      </c>
      <c r="B323" s="188">
        <v>4</v>
      </c>
      <c r="C323" s="188" t="s">
        <v>913</v>
      </c>
      <c r="D323" s="188">
        <v>10</v>
      </c>
      <c r="E323" s="627"/>
      <c r="F323" s="627"/>
      <c r="G323" s="188" t="s">
        <v>917</v>
      </c>
      <c r="H323" s="188" t="s">
        <v>928</v>
      </c>
      <c r="I323" s="627"/>
      <c r="J323" s="628"/>
      <c r="K323" s="628"/>
      <c r="L323" s="628"/>
      <c r="M323" s="206">
        <v>32.799999999999997</v>
      </c>
      <c r="N323" s="206">
        <v>58.546390175498232</v>
      </c>
    </row>
    <row r="324" spans="1:14" ht="16.5">
      <c r="A324" s="188">
        <v>323</v>
      </c>
      <c r="B324" s="188">
        <v>4</v>
      </c>
      <c r="C324" s="188" t="s">
        <v>913</v>
      </c>
      <c r="D324" s="188">
        <v>10</v>
      </c>
      <c r="E324" s="627"/>
      <c r="F324" s="627"/>
      <c r="G324" s="188" t="s">
        <v>918</v>
      </c>
      <c r="H324" s="188" t="s">
        <v>928</v>
      </c>
      <c r="I324" s="627"/>
      <c r="J324" s="628"/>
      <c r="K324" s="628"/>
      <c r="L324" s="628"/>
      <c r="M324" s="206">
        <v>32.799999999999997</v>
      </c>
      <c r="N324" s="206">
        <v>58.546390175498232</v>
      </c>
    </row>
    <row r="325" spans="1:14" ht="16.5">
      <c r="A325" s="188">
        <v>324</v>
      </c>
      <c r="B325" s="188">
        <v>4</v>
      </c>
      <c r="C325" s="188" t="s">
        <v>913</v>
      </c>
      <c r="D325" s="188">
        <v>10</v>
      </c>
      <c r="E325" s="627"/>
      <c r="F325" s="627"/>
      <c r="G325" s="188" t="s">
        <v>919</v>
      </c>
      <c r="H325" s="188" t="s">
        <v>928</v>
      </c>
      <c r="I325" s="627"/>
      <c r="J325" s="628"/>
      <c r="K325" s="628"/>
      <c r="L325" s="628"/>
      <c r="M325" s="206">
        <v>22.84</v>
      </c>
      <c r="N325" s="206">
        <v>40.768279012450598</v>
      </c>
    </row>
    <row r="326" spans="1:14" ht="16.5">
      <c r="A326" s="188">
        <v>325</v>
      </c>
      <c r="B326" s="188">
        <v>4</v>
      </c>
      <c r="C326" s="188" t="s">
        <v>913</v>
      </c>
      <c r="D326" s="188">
        <v>10</v>
      </c>
      <c r="E326" s="627">
        <v>1002</v>
      </c>
      <c r="F326" s="627" t="s">
        <v>929</v>
      </c>
      <c r="G326" s="188" t="s">
        <v>915</v>
      </c>
      <c r="H326" s="188" t="s">
        <v>930</v>
      </c>
      <c r="I326" s="627" t="s">
        <v>925</v>
      </c>
      <c r="J326" s="628">
        <v>85.93</v>
      </c>
      <c r="K326" s="628">
        <v>111.24848063632808</v>
      </c>
      <c r="L326" s="628">
        <v>188.84848063632808</v>
      </c>
      <c r="M326" s="206">
        <v>22.84</v>
      </c>
      <c r="N326" s="206">
        <v>40.768279012450598</v>
      </c>
    </row>
    <row r="327" spans="1:14">
      <c r="A327" s="188">
        <v>326</v>
      </c>
      <c r="B327" s="188">
        <v>4</v>
      </c>
      <c r="C327" s="188" t="s">
        <v>913</v>
      </c>
      <c r="D327" s="188">
        <v>10</v>
      </c>
      <c r="E327" s="627"/>
      <c r="F327" s="627"/>
      <c r="G327" s="188" t="s">
        <v>917</v>
      </c>
      <c r="H327" s="188" t="s">
        <v>930</v>
      </c>
      <c r="I327" s="627"/>
      <c r="J327" s="628"/>
      <c r="K327" s="628"/>
      <c r="L327" s="628"/>
      <c r="M327" s="179">
        <v>29.92</v>
      </c>
      <c r="N327" s="179">
        <v>53.405731525942301</v>
      </c>
    </row>
    <row r="328" spans="1:14">
      <c r="A328" s="188">
        <v>327</v>
      </c>
      <c r="B328" s="188">
        <v>4</v>
      </c>
      <c r="C328" s="188" t="s">
        <v>913</v>
      </c>
      <c r="D328" s="188">
        <v>10</v>
      </c>
      <c r="E328" s="627"/>
      <c r="F328" s="627"/>
      <c r="G328" s="188" t="s">
        <v>918</v>
      </c>
      <c r="H328" s="188" t="s">
        <v>930</v>
      </c>
      <c r="I328" s="627"/>
      <c r="J328" s="628"/>
      <c r="K328" s="628"/>
      <c r="L328" s="628"/>
      <c r="M328" s="179">
        <v>29.92</v>
      </c>
      <c r="N328" s="179">
        <v>53.405731525942301</v>
      </c>
    </row>
    <row r="329" spans="1:14" ht="16.5">
      <c r="A329" s="188">
        <v>328</v>
      </c>
      <c r="B329" s="188">
        <v>4</v>
      </c>
      <c r="C329" s="188" t="s">
        <v>913</v>
      </c>
      <c r="D329" s="188">
        <v>10</v>
      </c>
      <c r="E329" s="627"/>
      <c r="F329" s="627"/>
      <c r="G329" s="188" t="s">
        <v>919</v>
      </c>
      <c r="H329" s="188" t="s">
        <v>930</v>
      </c>
      <c r="I329" s="627"/>
      <c r="J329" s="628"/>
      <c r="K329" s="628"/>
      <c r="L329" s="628"/>
      <c r="M329" s="206">
        <v>22.84</v>
      </c>
      <c r="N329" s="206">
        <v>40.768279012450598</v>
      </c>
    </row>
    <row r="330" spans="1:14">
      <c r="A330" s="188">
        <v>329</v>
      </c>
      <c r="B330" s="188">
        <v>4</v>
      </c>
      <c r="C330" s="188" t="s">
        <v>913</v>
      </c>
      <c r="D330" s="188">
        <v>10</v>
      </c>
      <c r="E330" s="627">
        <v>1003</v>
      </c>
      <c r="F330" s="627" t="s">
        <v>931</v>
      </c>
      <c r="G330" s="188" t="s">
        <v>915</v>
      </c>
      <c r="H330" s="188" t="s">
        <v>928</v>
      </c>
      <c r="I330" s="627" t="s">
        <v>925</v>
      </c>
      <c r="J330" s="628">
        <v>63.88</v>
      </c>
      <c r="K330" s="628">
        <v>82.701651845090623</v>
      </c>
      <c r="L330" s="628">
        <v>137.46165184509061</v>
      </c>
      <c r="M330" s="179">
        <v>18.690000000000001</v>
      </c>
      <c r="N330" s="179">
        <v>33.360732694514084</v>
      </c>
    </row>
    <row r="331" spans="1:14">
      <c r="A331" s="188">
        <v>330</v>
      </c>
      <c r="B331" s="188">
        <v>4</v>
      </c>
      <c r="C331" s="188" t="s">
        <v>913</v>
      </c>
      <c r="D331" s="188">
        <v>10</v>
      </c>
      <c r="E331" s="627"/>
      <c r="F331" s="627"/>
      <c r="G331" s="188" t="s">
        <v>917</v>
      </c>
      <c r="H331" s="188" t="s">
        <v>928</v>
      </c>
      <c r="I331" s="627"/>
      <c r="J331" s="628"/>
      <c r="K331" s="628"/>
      <c r="L331" s="628"/>
      <c r="M331" s="179">
        <v>17.36</v>
      </c>
      <c r="N331" s="179">
        <v>30.986747970934431</v>
      </c>
    </row>
    <row r="332" spans="1:14">
      <c r="A332" s="188">
        <v>331</v>
      </c>
      <c r="B332" s="188">
        <v>4</v>
      </c>
      <c r="C332" s="188" t="s">
        <v>913</v>
      </c>
      <c r="D332" s="188">
        <v>10</v>
      </c>
      <c r="E332" s="627"/>
      <c r="F332" s="627"/>
      <c r="G332" s="188" t="s">
        <v>918</v>
      </c>
      <c r="H332" s="188" t="s">
        <v>928</v>
      </c>
      <c r="I332" s="627"/>
      <c r="J332" s="628"/>
      <c r="K332" s="628"/>
      <c r="L332" s="628"/>
      <c r="M332" s="179">
        <v>17.36</v>
      </c>
      <c r="N332" s="179">
        <v>30.986747970934431</v>
      </c>
    </row>
    <row r="333" spans="1:14">
      <c r="A333" s="188">
        <v>332</v>
      </c>
      <c r="B333" s="188">
        <v>4</v>
      </c>
      <c r="C333" s="188" t="s">
        <v>913</v>
      </c>
      <c r="D333" s="188">
        <v>10</v>
      </c>
      <c r="E333" s="627"/>
      <c r="F333" s="627"/>
      <c r="G333" s="188" t="s">
        <v>919</v>
      </c>
      <c r="H333" s="188" t="s">
        <v>928</v>
      </c>
      <c r="I333" s="627"/>
      <c r="J333" s="628"/>
      <c r="K333" s="628"/>
      <c r="L333" s="628"/>
      <c r="M333" s="179">
        <v>18.690000000000001</v>
      </c>
      <c r="N333" s="179">
        <v>33.360732694514084</v>
      </c>
    </row>
    <row r="334" spans="1:14">
      <c r="A334" s="188">
        <v>333</v>
      </c>
      <c r="B334" s="188">
        <v>4</v>
      </c>
      <c r="C334" s="188" t="s">
        <v>913</v>
      </c>
      <c r="D334" s="188">
        <v>10</v>
      </c>
      <c r="E334" s="627">
        <v>1004</v>
      </c>
      <c r="F334" s="627" t="s">
        <v>932</v>
      </c>
      <c r="G334" s="188" t="s">
        <v>915</v>
      </c>
      <c r="H334" s="188" t="s">
        <v>930</v>
      </c>
      <c r="I334" s="627" t="s">
        <v>925</v>
      </c>
      <c r="J334" s="628">
        <v>83.93</v>
      </c>
      <c r="K334" s="628">
        <v>108.65919911331335</v>
      </c>
      <c r="L334" s="628">
        <v>185.28919911331334</v>
      </c>
      <c r="M334" s="179">
        <v>32.53</v>
      </c>
      <c r="N334" s="179">
        <v>58.064453427102364</v>
      </c>
    </row>
    <row r="335" spans="1:14">
      <c r="A335" s="188">
        <v>334</v>
      </c>
      <c r="B335" s="188">
        <v>4</v>
      </c>
      <c r="C335" s="188" t="s">
        <v>913</v>
      </c>
      <c r="D335" s="188">
        <v>10</v>
      </c>
      <c r="E335" s="627"/>
      <c r="F335" s="627"/>
      <c r="G335" s="188" t="s">
        <v>917</v>
      </c>
      <c r="H335" s="188" t="s">
        <v>930</v>
      </c>
      <c r="I335" s="627"/>
      <c r="J335" s="628"/>
      <c r="K335" s="628"/>
      <c r="L335" s="628"/>
      <c r="M335" s="179">
        <v>22.53</v>
      </c>
      <c r="N335" s="179">
        <v>40.214944227255344</v>
      </c>
    </row>
    <row r="336" spans="1:14">
      <c r="A336" s="188">
        <v>335</v>
      </c>
      <c r="B336" s="188">
        <v>4</v>
      </c>
      <c r="C336" s="188" t="s">
        <v>913</v>
      </c>
      <c r="D336" s="188">
        <v>10</v>
      </c>
      <c r="E336" s="627"/>
      <c r="F336" s="627"/>
      <c r="G336" s="188" t="s">
        <v>918</v>
      </c>
      <c r="H336" s="188" t="s">
        <v>930</v>
      </c>
      <c r="I336" s="627"/>
      <c r="J336" s="628"/>
      <c r="K336" s="628"/>
      <c r="L336" s="628"/>
      <c r="M336" s="179">
        <v>22.53</v>
      </c>
      <c r="N336" s="179">
        <v>40.214944227255344</v>
      </c>
    </row>
    <row r="337" spans="1:14">
      <c r="A337" s="188">
        <v>336</v>
      </c>
      <c r="B337" s="188">
        <v>4</v>
      </c>
      <c r="C337" s="188" t="s">
        <v>913</v>
      </c>
      <c r="D337" s="188">
        <v>10</v>
      </c>
      <c r="E337" s="627"/>
      <c r="F337" s="627"/>
      <c r="G337" s="188" t="s">
        <v>919</v>
      </c>
      <c r="H337" s="188" t="s">
        <v>930</v>
      </c>
      <c r="I337" s="627"/>
      <c r="J337" s="628"/>
      <c r="K337" s="628"/>
      <c r="L337" s="628"/>
      <c r="M337" s="179">
        <v>32.53</v>
      </c>
      <c r="N337" s="179">
        <v>58.064453427102364</v>
      </c>
    </row>
    <row r="338" spans="1:14">
      <c r="A338" s="188">
        <v>337</v>
      </c>
      <c r="B338" s="188">
        <v>4</v>
      </c>
      <c r="C338" s="188" t="s">
        <v>913</v>
      </c>
      <c r="D338" s="188">
        <v>10</v>
      </c>
      <c r="E338" s="627">
        <v>1005</v>
      </c>
      <c r="F338" s="627" t="s">
        <v>933</v>
      </c>
      <c r="G338" s="188" t="s">
        <v>915</v>
      </c>
      <c r="H338" s="188" t="s">
        <v>928</v>
      </c>
      <c r="I338" s="627" t="s">
        <v>925</v>
      </c>
      <c r="J338" s="628">
        <v>63.78</v>
      </c>
      <c r="K338" s="628">
        <v>82.572187768939884</v>
      </c>
      <c r="L338" s="628">
        <v>137.06218776893988</v>
      </c>
      <c r="M338" s="179">
        <v>17.36</v>
      </c>
      <c r="N338" s="179">
        <v>30.986747970934431</v>
      </c>
    </row>
    <row r="339" spans="1:14">
      <c r="A339" s="188">
        <v>338</v>
      </c>
      <c r="B339" s="188">
        <v>4</v>
      </c>
      <c r="C339" s="188" t="s">
        <v>913</v>
      </c>
      <c r="D339" s="188">
        <v>10</v>
      </c>
      <c r="E339" s="627"/>
      <c r="F339" s="627"/>
      <c r="G339" s="188" t="s">
        <v>917</v>
      </c>
      <c r="H339" s="188" t="s">
        <v>928</v>
      </c>
      <c r="I339" s="627"/>
      <c r="J339" s="628"/>
      <c r="K339" s="628"/>
      <c r="L339" s="628"/>
      <c r="M339" s="179">
        <v>18.46</v>
      </c>
      <c r="N339" s="179">
        <v>32.950193982917604</v>
      </c>
    </row>
    <row r="340" spans="1:14">
      <c r="A340" s="188">
        <v>339</v>
      </c>
      <c r="B340" s="188">
        <v>4</v>
      </c>
      <c r="C340" s="188" t="s">
        <v>913</v>
      </c>
      <c r="D340" s="188">
        <v>10</v>
      </c>
      <c r="E340" s="627"/>
      <c r="F340" s="627"/>
      <c r="G340" s="188" t="s">
        <v>918</v>
      </c>
      <c r="H340" s="188" t="s">
        <v>928</v>
      </c>
      <c r="I340" s="627"/>
      <c r="J340" s="628"/>
      <c r="K340" s="628"/>
      <c r="L340" s="628"/>
      <c r="M340" s="179">
        <v>18.46</v>
      </c>
      <c r="N340" s="179">
        <v>32.950193982917604</v>
      </c>
    </row>
    <row r="341" spans="1:14">
      <c r="A341" s="188">
        <v>340</v>
      </c>
      <c r="B341" s="188">
        <v>4</v>
      </c>
      <c r="C341" s="188" t="s">
        <v>913</v>
      </c>
      <c r="D341" s="188">
        <v>10</v>
      </c>
      <c r="E341" s="627"/>
      <c r="F341" s="627"/>
      <c r="G341" s="188" t="s">
        <v>919</v>
      </c>
      <c r="H341" s="188" t="s">
        <v>928</v>
      </c>
      <c r="I341" s="627"/>
      <c r="J341" s="628"/>
      <c r="K341" s="628"/>
      <c r="L341" s="628"/>
      <c r="M341" s="179">
        <v>17.36</v>
      </c>
      <c r="N341" s="179">
        <v>30.986747970934431</v>
      </c>
    </row>
    <row r="342" spans="1:14">
      <c r="A342" s="188">
        <v>341</v>
      </c>
      <c r="B342" s="188">
        <v>4</v>
      </c>
      <c r="C342" s="188" t="s">
        <v>913</v>
      </c>
      <c r="D342" s="188">
        <v>10</v>
      </c>
      <c r="E342" s="627">
        <v>1006</v>
      </c>
      <c r="F342" s="627" t="s">
        <v>934</v>
      </c>
      <c r="G342" s="188" t="s">
        <v>915</v>
      </c>
      <c r="H342" s="188" t="s">
        <v>928</v>
      </c>
      <c r="I342" s="627" t="s">
        <v>925</v>
      </c>
      <c r="J342" s="628">
        <v>63.78</v>
      </c>
      <c r="K342" s="628">
        <v>82.572098604408509</v>
      </c>
      <c r="L342" s="628">
        <v>137.0620986044085</v>
      </c>
      <c r="M342" s="179">
        <v>18.46</v>
      </c>
      <c r="N342" s="179">
        <v>32.950193982917604</v>
      </c>
    </row>
    <row r="343" spans="1:14">
      <c r="A343" s="188">
        <v>342</v>
      </c>
      <c r="B343" s="188">
        <v>4</v>
      </c>
      <c r="C343" s="188" t="s">
        <v>913</v>
      </c>
      <c r="D343" s="188">
        <v>10</v>
      </c>
      <c r="E343" s="627"/>
      <c r="F343" s="627"/>
      <c r="G343" s="188" t="s">
        <v>917</v>
      </c>
      <c r="H343" s="188" t="s">
        <v>928</v>
      </c>
      <c r="I343" s="627"/>
      <c r="J343" s="628"/>
      <c r="K343" s="628"/>
      <c r="L343" s="628"/>
      <c r="M343" s="179">
        <v>17.36</v>
      </c>
      <c r="N343" s="179">
        <v>30.986747970934431</v>
      </c>
    </row>
    <row r="344" spans="1:14">
      <c r="A344" s="188">
        <v>343</v>
      </c>
      <c r="B344" s="188">
        <v>4</v>
      </c>
      <c r="C344" s="188" t="s">
        <v>913</v>
      </c>
      <c r="D344" s="188">
        <v>10</v>
      </c>
      <c r="E344" s="627"/>
      <c r="F344" s="627"/>
      <c r="G344" s="188" t="s">
        <v>918</v>
      </c>
      <c r="H344" s="188" t="s">
        <v>928</v>
      </c>
      <c r="I344" s="627"/>
      <c r="J344" s="628"/>
      <c r="K344" s="628"/>
      <c r="L344" s="628"/>
      <c r="M344" s="179">
        <v>17.36</v>
      </c>
      <c r="N344" s="179">
        <v>30.986747970934431</v>
      </c>
    </row>
    <row r="345" spans="1:14">
      <c r="A345" s="188">
        <v>344</v>
      </c>
      <c r="B345" s="188">
        <v>4</v>
      </c>
      <c r="C345" s="188" t="s">
        <v>913</v>
      </c>
      <c r="D345" s="188">
        <v>10</v>
      </c>
      <c r="E345" s="627"/>
      <c r="F345" s="627"/>
      <c r="G345" s="188" t="s">
        <v>919</v>
      </c>
      <c r="H345" s="188" t="s">
        <v>928</v>
      </c>
      <c r="I345" s="627"/>
      <c r="J345" s="628"/>
      <c r="K345" s="628"/>
      <c r="L345" s="628"/>
      <c r="M345" s="179">
        <v>18.46</v>
      </c>
      <c r="N345" s="179">
        <v>32.950193982917604</v>
      </c>
    </row>
    <row r="346" spans="1:14">
      <c r="A346" s="188">
        <v>345</v>
      </c>
      <c r="B346" s="188">
        <v>4</v>
      </c>
      <c r="C346" s="188" t="s">
        <v>913</v>
      </c>
      <c r="D346" s="188">
        <v>10</v>
      </c>
      <c r="E346" s="627">
        <v>1007</v>
      </c>
      <c r="F346" s="627" t="s">
        <v>935</v>
      </c>
      <c r="G346" s="188" t="s">
        <v>915</v>
      </c>
      <c r="H346" s="188" t="s">
        <v>928</v>
      </c>
      <c r="I346" s="627" t="s">
        <v>925</v>
      </c>
      <c r="J346" s="628">
        <v>63.88</v>
      </c>
      <c r="K346" s="628">
        <v>82.701562540759099</v>
      </c>
      <c r="L346" s="628">
        <v>137.4615625407591</v>
      </c>
      <c r="M346" s="179">
        <v>17.36</v>
      </c>
      <c r="N346" s="179">
        <v>30.986747970934431</v>
      </c>
    </row>
    <row r="347" spans="1:14">
      <c r="A347" s="188">
        <v>346</v>
      </c>
      <c r="B347" s="188">
        <v>4</v>
      </c>
      <c r="C347" s="188" t="s">
        <v>913</v>
      </c>
      <c r="D347" s="188">
        <v>10</v>
      </c>
      <c r="E347" s="627"/>
      <c r="F347" s="627"/>
      <c r="G347" s="188" t="s">
        <v>917</v>
      </c>
      <c r="H347" s="188" t="s">
        <v>928</v>
      </c>
      <c r="I347" s="627"/>
      <c r="J347" s="628"/>
      <c r="K347" s="628"/>
      <c r="L347" s="628"/>
      <c r="M347" s="179">
        <v>18.690000000000001</v>
      </c>
      <c r="N347" s="179">
        <v>33.360732694514084</v>
      </c>
    </row>
    <row r="348" spans="1:14">
      <c r="A348" s="188">
        <v>347</v>
      </c>
      <c r="B348" s="188">
        <v>4</v>
      </c>
      <c r="C348" s="188" t="s">
        <v>913</v>
      </c>
      <c r="D348" s="188">
        <v>10</v>
      </c>
      <c r="E348" s="627"/>
      <c r="F348" s="627"/>
      <c r="G348" s="188" t="s">
        <v>918</v>
      </c>
      <c r="H348" s="188" t="s">
        <v>928</v>
      </c>
      <c r="I348" s="627"/>
      <c r="J348" s="628"/>
      <c r="K348" s="628"/>
      <c r="L348" s="628"/>
      <c r="M348" s="179">
        <v>18.690000000000001</v>
      </c>
      <c r="N348" s="179">
        <v>33.360732694514084</v>
      </c>
    </row>
    <row r="349" spans="1:14">
      <c r="A349" s="188">
        <v>348</v>
      </c>
      <c r="B349" s="188">
        <v>4</v>
      </c>
      <c r="C349" s="188" t="s">
        <v>913</v>
      </c>
      <c r="D349" s="188">
        <v>10</v>
      </c>
      <c r="E349" s="627"/>
      <c r="F349" s="627"/>
      <c r="G349" s="188" t="s">
        <v>919</v>
      </c>
      <c r="H349" s="188" t="s">
        <v>928</v>
      </c>
      <c r="I349" s="627"/>
      <c r="J349" s="628"/>
      <c r="K349" s="628"/>
      <c r="L349" s="628"/>
      <c r="M349" s="179">
        <v>17.36</v>
      </c>
      <c r="N349" s="179">
        <v>30.986747970934431</v>
      </c>
    </row>
    <row r="350" spans="1:14">
      <c r="A350" s="188">
        <v>349</v>
      </c>
      <c r="B350" s="188">
        <v>4</v>
      </c>
      <c r="C350" s="188" t="s">
        <v>913</v>
      </c>
      <c r="D350" s="188">
        <v>10</v>
      </c>
      <c r="E350" s="627">
        <v>1008</v>
      </c>
      <c r="F350" s="627" t="s">
        <v>936</v>
      </c>
      <c r="G350" s="188" t="s">
        <v>915</v>
      </c>
      <c r="H350" s="188" t="s">
        <v>930</v>
      </c>
      <c r="I350" s="627" t="s">
        <v>925</v>
      </c>
      <c r="J350" s="628">
        <v>83.93</v>
      </c>
      <c r="K350" s="628">
        <v>108.6590817790531</v>
      </c>
      <c r="L350" s="628">
        <v>185.28908177905311</v>
      </c>
      <c r="M350" s="179">
        <v>22.53</v>
      </c>
      <c r="N350" s="179">
        <v>40.214944227255344</v>
      </c>
    </row>
    <row r="351" spans="1:14">
      <c r="A351" s="188">
        <v>350</v>
      </c>
      <c r="B351" s="188">
        <v>4</v>
      </c>
      <c r="C351" s="188" t="s">
        <v>913</v>
      </c>
      <c r="D351" s="188">
        <v>10</v>
      </c>
      <c r="E351" s="627"/>
      <c r="F351" s="627"/>
      <c r="G351" s="188" t="s">
        <v>917</v>
      </c>
      <c r="H351" s="188" t="s">
        <v>930</v>
      </c>
      <c r="I351" s="627"/>
      <c r="J351" s="628"/>
      <c r="K351" s="628"/>
      <c r="L351" s="628"/>
      <c r="M351" s="179">
        <v>32.53</v>
      </c>
      <c r="N351" s="179">
        <v>58.064453427102364</v>
      </c>
    </row>
    <row r="352" spans="1:14">
      <c r="A352" s="188">
        <v>351</v>
      </c>
      <c r="B352" s="188">
        <v>4</v>
      </c>
      <c r="C352" s="188" t="s">
        <v>913</v>
      </c>
      <c r="D352" s="188">
        <v>10</v>
      </c>
      <c r="E352" s="627"/>
      <c r="F352" s="627"/>
      <c r="G352" s="188" t="s">
        <v>918</v>
      </c>
      <c r="H352" s="188" t="s">
        <v>930</v>
      </c>
      <c r="I352" s="627"/>
      <c r="J352" s="628"/>
      <c r="K352" s="628"/>
      <c r="L352" s="628"/>
      <c r="M352" s="179">
        <v>32.53</v>
      </c>
      <c r="N352" s="179">
        <v>58.064453427102364</v>
      </c>
    </row>
    <row r="353" spans="1:14">
      <c r="A353" s="188">
        <v>352</v>
      </c>
      <c r="B353" s="188">
        <v>4</v>
      </c>
      <c r="C353" s="188" t="s">
        <v>913</v>
      </c>
      <c r="D353" s="188">
        <v>10</v>
      </c>
      <c r="E353" s="627"/>
      <c r="F353" s="627"/>
      <c r="G353" s="188" t="s">
        <v>919</v>
      </c>
      <c r="H353" s="188" t="s">
        <v>930</v>
      </c>
      <c r="I353" s="627"/>
      <c r="J353" s="628"/>
      <c r="K353" s="628"/>
      <c r="L353" s="628"/>
      <c r="M353" s="179">
        <v>22.53</v>
      </c>
      <c r="N353" s="179">
        <v>40.214944227255344</v>
      </c>
    </row>
    <row r="354" spans="1:14">
      <c r="A354" s="188">
        <v>353</v>
      </c>
      <c r="B354" s="188">
        <v>4</v>
      </c>
      <c r="C354" s="188" t="s">
        <v>913</v>
      </c>
      <c r="D354" s="188">
        <v>10</v>
      </c>
      <c r="E354" s="627">
        <v>1009</v>
      </c>
      <c r="F354" s="627" t="s">
        <v>937</v>
      </c>
      <c r="G354" s="188" t="s">
        <v>915</v>
      </c>
      <c r="H354" s="188" t="s">
        <v>928</v>
      </c>
      <c r="I354" s="627" t="s">
        <v>925</v>
      </c>
      <c r="J354" s="628">
        <v>85.88</v>
      </c>
      <c r="K354" s="628">
        <v>111.18362853788965</v>
      </c>
      <c r="L354" s="628">
        <v>191.44362853788965</v>
      </c>
      <c r="M354" s="179">
        <v>32.799999999999997</v>
      </c>
      <c r="N354" s="179">
        <v>58.546390175498232</v>
      </c>
    </row>
    <row r="355" spans="1:14" ht="16.5">
      <c r="A355" s="188">
        <v>354</v>
      </c>
      <c r="B355" s="188">
        <v>4</v>
      </c>
      <c r="C355" s="188" t="s">
        <v>913</v>
      </c>
      <c r="D355" s="188">
        <v>10</v>
      </c>
      <c r="E355" s="627"/>
      <c r="F355" s="627"/>
      <c r="G355" s="188" t="s">
        <v>917</v>
      </c>
      <c r="H355" s="188" t="s">
        <v>928</v>
      </c>
      <c r="I355" s="627"/>
      <c r="J355" s="628"/>
      <c r="K355" s="628"/>
      <c r="L355" s="628"/>
      <c r="M355" s="206">
        <v>22.84</v>
      </c>
      <c r="N355" s="206">
        <v>40.768279012450598</v>
      </c>
    </row>
    <row r="356" spans="1:14" ht="16.5">
      <c r="A356" s="188">
        <v>355</v>
      </c>
      <c r="B356" s="188">
        <v>4</v>
      </c>
      <c r="C356" s="188" t="s">
        <v>913</v>
      </c>
      <c r="D356" s="188">
        <v>10</v>
      </c>
      <c r="E356" s="627"/>
      <c r="F356" s="627"/>
      <c r="G356" s="188" t="s">
        <v>918</v>
      </c>
      <c r="H356" s="188" t="s">
        <v>928</v>
      </c>
      <c r="I356" s="627"/>
      <c r="J356" s="628"/>
      <c r="K356" s="628"/>
      <c r="L356" s="628"/>
      <c r="M356" s="206">
        <v>22.84</v>
      </c>
      <c r="N356" s="206">
        <v>40.768279012450598</v>
      </c>
    </row>
    <row r="357" spans="1:14">
      <c r="A357" s="188">
        <v>356</v>
      </c>
      <c r="B357" s="188">
        <v>4</v>
      </c>
      <c r="C357" s="188" t="s">
        <v>913</v>
      </c>
      <c r="D357" s="188">
        <v>10</v>
      </c>
      <c r="E357" s="627"/>
      <c r="F357" s="627"/>
      <c r="G357" s="188" t="s">
        <v>919</v>
      </c>
      <c r="H357" s="188" t="s">
        <v>928</v>
      </c>
      <c r="I357" s="627"/>
      <c r="J357" s="628"/>
      <c r="K357" s="628"/>
      <c r="L357" s="628"/>
      <c r="M357" s="179">
        <v>32.799999999999997</v>
      </c>
      <c r="N357" s="179">
        <v>58.546390175498232</v>
      </c>
    </row>
    <row r="358" spans="1:14">
      <c r="A358" s="188">
        <v>357</v>
      </c>
      <c r="B358" s="188">
        <v>4</v>
      </c>
      <c r="C358" s="188" t="s">
        <v>913</v>
      </c>
      <c r="D358" s="188">
        <v>10</v>
      </c>
      <c r="E358" s="627">
        <v>1010</v>
      </c>
      <c r="F358" s="627" t="s">
        <v>938</v>
      </c>
      <c r="G358" s="188" t="s">
        <v>915</v>
      </c>
      <c r="H358" s="188" t="s">
        <v>930</v>
      </c>
      <c r="I358" s="627" t="s">
        <v>925</v>
      </c>
      <c r="J358" s="628">
        <v>85.88</v>
      </c>
      <c r="K358" s="628">
        <v>111.18362853788965</v>
      </c>
      <c r="L358" s="628">
        <v>188.78362853788963</v>
      </c>
      <c r="M358" s="179">
        <v>29.92</v>
      </c>
      <c r="N358" s="179">
        <v>53.405731525942301</v>
      </c>
    </row>
    <row r="359" spans="1:14">
      <c r="A359" s="188">
        <v>358</v>
      </c>
      <c r="B359" s="188">
        <v>4</v>
      </c>
      <c r="C359" s="188" t="s">
        <v>913</v>
      </c>
      <c r="D359" s="188">
        <v>10</v>
      </c>
      <c r="E359" s="627"/>
      <c r="F359" s="627"/>
      <c r="G359" s="188" t="s">
        <v>917</v>
      </c>
      <c r="H359" s="188" t="s">
        <v>930</v>
      </c>
      <c r="I359" s="627"/>
      <c r="J359" s="628"/>
      <c r="K359" s="628"/>
      <c r="L359" s="628"/>
      <c r="M359" s="179">
        <v>22.84</v>
      </c>
      <c r="N359" s="179">
        <v>40.768279012450598</v>
      </c>
    </row>
    <row r="360" spans="1:14">
      <c r="A360" s="188">
        <v>359</v>
      </c>
      <c r="B360" s="188">
        <v>4</v>
      </c>
      <c r="C360" s="188" t="s">
        <v>913</v>
      </c>
      <c r="D360" s="188">
        <v>10</v>
      </c>
      <c r="E360" s="627"/>
      <c r="F360" s="627"/>
      <c r="G360" s="188" t="s">
        <v>918</v>
      </c>
      <c r="H360" s="188" t="s">
        <v>930</v>
      </c>
      <c r="I360" s="627"/>
      <c r="J360" s="628"/>
      <c r="K360" s="628"/>
      <c r="L360" s="628"/>
      <c r="M360" s="179">
        <v>22.84</v>
      </c>
      <c r="N360" s="179">
        <v>40.768279012450598</v>
      </c>
    </row>
    <row r="361" spans="1:14">
      <c r="A361" s="188">
        <v>360</v>
      </c>
      <c r="B361" s="188">
        <v>4</v>
      </c>
      <c r="C361" s="188" t="s">
        <v>913</v>
      </c>
      <c r="D361" s="188">
        <v>10</v>
      </c>
      <c r="E361" s="627"/>
      <c r="F361" s="627"/>
      <c r="G361" s="188" t="s">
        <v>919</v>
      </c>
      <c r="H361" s="188" t="s">
        <v>930</v>
      </c>
      <c r="I361" s="627"/>
      <c r="J361" s="628"/>
      <c r="K361" s="628"/>
      <c r="L361" s="628"/>
      <c r="M361" s="179">
        <v>29.92</v>
      </c>
      <c r="N361" s="179">
        <v>53.405731525942301</v>
      </c>
    </row>
    <row r="362" spans="1:14" ht="16.5">
      <c r="A362" s="188">
        <v>361</v>
      </c>
      <c r="B362" s="188">
        <v>4</v>
      </c>
      <c r="C362" s="188" t="s">
        <v>913</v>
      </c>
      <c r="D362" s="188">
        <v>11</v>
      </c>
      <c r="E362" s="627">
        <v>1101</v>
      </c>
      <c r="F362" s="627" t="s">
        <v>927</v>
      </c>
      <c r="G362" s="188" t="s">
        <v>915</v>
      </c>
      <c r="H362" s="188" t="s">
        <v>928</v>
      </c>
      <c r="I362" s="627" t="s">
        <v>925</v>
      </c>
      <c r="J362" s="628">
        <v>85.93</v>
      </c>
      <c r="K362" s="628">
        <v>111.24848063632808</v>
      </c>
      <c r="L362" s="628">
        <v>191.5084806363281</v>
      </c>
      <c r="M362" s="206">
        <v>22.84</v>
      </c>
      <c r="N362" s="206">
        <v>40.768279012450598</v>
      </c>
    </row>
    <row r="363" spans="1:14" ht="16.5">
      <c r="A363" s="188">
        <v>362</v>
      </c>
      <c r="B363" s="188">
        <v>4</v>
      </c>
      <c r="C363" s="188" t="s">
        <v>913</v>
      </c>
      <c r="D363" s="188">
        <v>11</v>
      </c>
      <c r="E363" s="627"/>
      <c r="F363" s="627"/>
      <c r="G363" s="188" t="s">
        <v>917</v>
      </c>
      <c r="H363" s="188" t="s">
        <v>928</v>
      </c>
      <c r="I363" s="627"/>
      <c r="J363" s="628"/>
      <c r="K363" s="628"/>
      <c r="L363" s="628"/>
      <c r="M363" s="206">
        <v>32.799999999999997</v>
      </c>
      <c r="N363" s="206">
        <v>58.546390175498232</v>
      </c>
    </row>
    <row r="364" spans="1:14" ht="16.5">
      <c r="A364" s="188">
        <v>363</v>
      </c>
      <c r="B364" s="188">
        <v>4</v>
      </c>
      <c r="C364" s="188" t="s">
        <v>913</v>
      </c>
      <c r="D364" s="188">
        <v>11</v>
      </c>
      <c r="E364" s="627"/>
      <c r="F364" s="627"/>
      <c r="G364" s="188" t="s">
        <v>918</v>
      </c>
      <c r="H364" s="188" t="s">
        <v>928</v>
      </c>
      <c r="I364" s="627"/>
      <c r="J364" s="628"/>
      <c r="K364" s="628"/>
      <c r="L364" s="628"/>
      <c r="M364" s="206">
        <v>32.799999999999997</v>
      </c>
      <c r="N364" s="206">
        <v>58.546390175498232</v>
      </c>
    </row>
    <row r="365" spans="1:14" ht="16.5">
      <c r="A365" s="188">
        <v>364</v>
      </c>
      <c r="B365" s="188">
        <v>4</v>
      </c>
      <c r="C365" s="188" t="s">
        <v>913</v>
      </c>
      <c r="D365" s="188">
        <v>11</v>
      </c>
      <c r="E365" s="627"/>
      <c r="F365" s="627"/>
      <c r="G365" s="188" t="s">
        <v>919</v>
      </c>
      <c r="H365" s="188" t="s">
        <v>928</v>
      </c>
      <c r="I365" s="627"/>
      <c r="J365" s="628"/>
      <c r="K365" s="628"/>
      <c r="L365" s="628"/>
      <c r="M365" s="206">
        <v>22.84</v>
      </c>
      <c r="N365" s="206">
        <v>40.768279012450598</v>
      </c>
    </row>
    <row r="366" spans="1:14" ht="16.5">
      <c r="A366" s="188">
        <v>365</v>
      </c>
      <c r="B366" s="188">
        <v>4</v>
      </c>
      <c r="C366" s="188" t="s">
        <v>913</v>
      </c>
      <c r="D366" s="188">
        <v>11</v>
      </c>
      <c r="E366" s="627">
        <v>1102</v>
      </c>
      <c r="F366" s="627" t="s">
        <v>929</v>
      </c>
      <c r="G366" s="188" t="s">
        <v>915</v>
      </c>
      <c r="H366" s="188" t="s">
        <v>930</v>
      </c>
      <c r="I366" s="627" t="s">
        <v>925</v>
      </c>
      <c r="J366" s="628">
        <v>85.93</v>
      </c>
      <c r="K366" s="628">
        <v>111.24848063632808</v>
      </c>
      <c r="L366" s="628">
        <v>188.84848063632808</v>
      </c>
      <c r="M366" s="206">
        <v>22.84</v>
      </c>
      <c r="N366" s="206">
        <v>40.768279012450598</v>
      </c>
    </row>
    <row r="367" spans="1:14">
      <c r="A367" s="188">
        <v>366</v>
      </c>
      <c r="B367" s="188">
        <v>4</v>
      </c>
      <c r="C367" s="188" t="s">
        <v>913</v>
      </c>
      <c r="D367" s="188">
        <v>11</v>
      </c>
      <c r="E367" s="627"/>
      <c r="F367" s="627"/>
      <c r="G367" s="188" t="s">
        <v>917</v>
      </c>
      <c r="H367" s="188" t="s">
        <v>930</v>
      </c>
      <c r="I367" s="627"/>
      <c r="J367" s="628"/>
      <c r="K367" s="628"/>
      <c r="L367" s="628"/>
      <c r="M367" s="179">
        <v>29.92</v>
      </c>
      <c r="N367" s="179">
        <v>53.405731525942301</v>
      </c>
    </row>
    <row r="368" spans="1:14">
      <c r="A368" s="188">
        <v>367</v>
      </c>
      <c r="B368" s="188">
        <v>4</v>
      </c>
      <c r="C368" s="188" t="s">
        <v>913</v>
      </c>
      <c r="D368" s="188">
        <v>11</v>
      </c>
      <c r="E368" s="627"/>
      <c r="F368" s="627"/>
      <c r="G368" s="188" t="s">
        <v>918</v>
      </c>
      <c r="H368" s="188" t="s">
        <v>930</v>
      </c>
      <c r="I368" s="627"/>
      <c r="J368" s="628"/>
      <c r="K368" s="628"/>
      <c r="L368" s="628"/>
      <c r="M368" s="179">
        <v>29.92</v>
      </c>
      <c r="N368" s="179">
        <v>53.405731525942301</v>
      </c>
    </row>
    <row r="369" spans="1:14" ht="16.5">
      <c r="A369" s="188">
        <v>368</v>
      </c>
      <c r="B369" s="188">
        <v>4</v>
      </c>
      <c r="C369" s="188" t="s">
        <v>913</v>
      </c>
      <c r="D369" s="188">
        <v>11</v>
      </c>
      <c r="E369" s="627"/>
      <c r="F369" s="627"/>
      <c r="G369" s="188" t="s">
        <v>919</v>
      </c>
      <c r="H369" s="188" t="s">
        <v>930</v>
      </c>
      <c r="I369" s="627"/>
      <c r="J369" s="628"/>
      <c r="K369" s="628"/>
      <c r="L369" s="628"/>
      <c r="M369" s="206">
        <v>22.84</v>
      </c>
      <c r="N369" s="206">
        <v>40.768279012450598</v>
      </c>
    </row>
    <row r="370" spans="1:14">
      <c r="A370" s="188">
        <v>369</v>
      </c>
      <c r="B370" s="188">
        <v>4</v>
      </c>
      <c r="C370" s="188" t="s">
        <v>913</v>
      </c>
      <c r="D370" s="188">
        <v>11</v>
      </c>
      <c r="E370" s="627">
        <v>1103</v>
      </c>
      <c r="F370" s="627" t="s">
        <v>931</v>
      </c>
      <c r="G370" s="188" t="s">
        <v>915</v>
      </c>
      <c r="H370" s="188" t="s">
        <v>928</v>
      </c>
      <c r="I370" s="627" t="s">
        <v>925</v>
      </c>
      <c r="J370" s="628">
        <v>63.88</v>
      </c>
      <c r="K370" s="628">
        <v>82.701651845090623</v>
      </c>
      <c r="L370" s="628">
        <v>137.46165184509061</v>
      </c>
      <c r="M370" s="179">
        <v>18.690000000000001</v>
      </c>
      <c r="N370" s="179">
        <v>33.360732694514084</v>
      </c>
    </row>
    <row r="371" spans="1:14">
      <c r="A371" s="188">
        <v>370</v>
      </c>
      <c r="B371" s="188">
        <v>4</v>
      </c>
      <c r="C371" s="188" t="s">
        <v>913</v>
      </c>
      <c r="D371" s="188">
        <v>11</v>
      </c>
      <c r="E371" s="627"/>
      <c r="F371" s="627"/>
      <c r="G371" s="188" t="s">
        <v>917</v>
      </c>
      <c r="H371" s="188" t="s">
        <v>928</v>
      </c>
      <c r="I371" s="627"/>
      <c r="J371" s="628"/>
      <c r="K371" s="628"/>
      <c r="L371" s="628"/>
      <c r="M371" s="179">
        <v>17.36</v>
      </c>
      <c r="N371" s="179">
        <v>30.986747970934431</v>
      </c>
    </row>
    <row r="372" spans="1:14">
      <c r="A372" s="188">
        <v>371</v>
      </c>
      <c r="B372" s="188">
        <v>4</v>
      </c>
      <c r="C372" s="188" t="s">
        <v>913</v>
      </c>
      <c r="D372" s="188">
        <v>11</v>
      </c>
      <c r="E372" s="627"/>
      <c r="F372" s="627"/>
      <c r="G372" s="188" t="s">
        <v>918</v>
      </c>
      <c r="H372" s="188" t="s">
        <v>928</v>
      </c>
      <c r="I372" s="627"/>
      <c r="J372" s="628"/>
      <c r="K372" s="628"/>
      <c r="L372" s="628"/>
      <c r="M372" s="179">
        <v>17.36</v>
      </c>
      <c r="N372" s="179">
        <v>30.986747970934431</v>
      </c>
    </row>
    <row r="373" spans="1:14">
      <c r="A373" s="188">
        <v>372</v>
      </c>
      <c r="B373" s="188">
        <v>4</v>
      </c>
      <c r="C373" s="188" t="s">
        <v>913</v>
      </c>
      <c r="D373" s="188">
        <v>11</v>
      </c>
      <c r="E373" s="627"/>
      <c r="F373" s="627"/>
      <c r="G373" s="188" t="s">
        <v>919</v>
      </c>
      <c r="H373" s="188" t="s">
        <v>928</v>
      </c>
      <c r="I373" s="627"/>
      <c r="J373" s="628"/>
      <c r="K373" s="628"/>
      <c r="L373" s="628"/>
      <c r="M373" s="179">
        <v>18.690000000000001</v>
      </c>
      <c r="N373" s="179">
        <v>33.360732694514084</v>
      </c>
    </row>
    <row r="374" spans="1:14">
      <c r="A374" s="188">
        <v>373</v>
      </c>
      <c r="B374" s="188">
        <v>4</v>
      </c>
      <c r="C374" s="188" t="s">
        <v>913</v>
      </c>
      <c r="D374" s="188">
        <v>11</v>
      </c>
      <c r="E374" s="627">
        <v>1104</v>
      </c>
      <c r="F374" s="627" t="s">
        <v>932</v>
      </c>
      <c r="G374" s="188" t="s">
        <v>915</v>
      </c>
      <c r="H374" s="188" t="s">
        <v>930</v>
      </c>
      <c r="I374" s="627" t="s">
        <v>925</v>
      </c>
      <c r="J374" s="628">
        <v>83.93</v>
      </c>
      <c r="K374" s="628">
        <v>108.65919911331335</v>
      </c>
      <c r="L374" s="628">
        <v>185.28919911331334</v>
      </c>
      <c r="M374" s="179">
        <v>32.53</v>
      </c>
      <c r="N374" s="179">
        <v>58.064453427102364</v>
      </c>
    </row>
    <row r="375" spans="1:14">
      <c r="A375" s="188">
        <v>374</v>
      </c>
      <c r="B375" s="188">
        <v>4</v>
      </c>
      <c r="C375" s="188" t="s">
        <v>913</v>
      </c>
      <c r="D375" s="188">
        <v>11</v>
      </c>
      <c r="E375" s="627"/>
      <c r="F375" s="627"/>
      <c r="G375" s="188" t="s">
        <v>917</v>
      </c>
      <c r="H375" s="188" t="s">
        <v>930</v>
      </c>
      <c r="I375" s="627"/>
      <c r="J375" s="628"/>
      <c r="K375" s="628"/>
      <c r="L375" s="628"/>
      <c r="M375" s="179">
        <v>22.53</v>
      </c>
      <c r="N375" s="179">
        <v>40.214944227255344</v>
      </c>
    </row>
    <row r="376" spans="1:14">
      <c r="A376" s="188">
        <v>375</v>
      </c>
      <c r="B376" s="188">
        <v>4</v>
      </c>
      <c r="C376" s="188" t="s">
        <v>913</v>
      </c>
      <c r="D376" s="188">
        <v>11</v>
      </c>
      <c r="E376" s="627"/>
      <c r="F376" s="627"/>
      <c r="G376" s="188" t="s">
        <v>918</v>
      </c>
      <c r="H376" s="188" t="s">
        <v>930</v>
      </c>
      <c r="I376" s="627"/>
      <c r="J376" s="628"/>
      <c r="K376" s="628"/>
      <c r="L376" s="628"/>
      <c r="M376" s="179">
        <v>22.53</v>
      </c>
      <c r="N376" s="179">
        <v>40.214944227255344</v>
      </c>
    </row>
    <row r="377" spans="1:14">
      <c r="A377" s="188">
        <v>376</v>
      </c>
      <c r="B377" s="188">
        <v>4</v>
      </c>
      <c r="C377" s="188" t="s">
        <v>913</v>
      </c>
      <c r="D377" s="188">
        <v>11</v>
      </c>
      <c r="E377" s="627"/>
      <c r="F377" s="627"/>
      <c r="G377" s="188" t="s">
        <v>919</v>
      </c>
      <c r="H377" s="188" t="s">
        <v>930</v>
      </c>
      <c r="I377" s="627"/>
      <c r="J377" s="628"/>
      <c r="K377" s="628"/>
      <c r="L377" s="628"/>
      <c r="M377" s="179">
        <v>32.53</v>
      </c>
      <c r="N377" s="179">
        <v>58.064453427102364</v>
      </c>
    </row>
    <row r="378" spans="1:14">
      <c r="A378" s="188">
        <v>377</v>
      </c>
      <c r="B378" s="188">
        <v>4</v>
      </c>
      <c r="C378" s="188" t="s">
        <v>913</v>
      </c>
      <c r="D378" s="188">
        <v>11</v>
      </c>
      <c r="E378" s="627">
        <v>1105</v>
      </c>
      <c r="F378" s="627" t="s">
        <v>933</v>
      </c>
      <c r="G378" s="188" t="s">
        <v>915</v>
      </c>
      <c r="H378" s="188" t="s">
        <v>928</v>
      </c>
      <c r="I378" s="627" t="s">
        <v>925</v>
      </c>
      <c r="J378" s="628">
        <v>63.78</v>
      </c>
      <c r="K378" s="628">
        <v>82.572187768939884</v>
      </c>
      <c r="L378" s="628">
        <v>137.06218776893988</v>
      </c>
      <c r="M378" s="179">
        <v>17.36</v>
      </c>
      <c r="N378" s="179">
        <v>30.986747970934431</v>
      </c>
    </row>
    <row r="379" spans="1:14">
      <c r="A379" s="188">
        <v>378</v>
      </c>
      <c r="B379" s="188">
        <v>4</v>
      </c>
      <c r="C379" s="188" t="s">
        <v>913</v>
      </c>
      <c r="D379" s="188">
        <v>11</v>
      </c>
      <c r="E379" s="627"/>
      <c r="F379" s="627"/>
      <c r="G379" s="188" t="s">
        <v>917</v>
      </c>
      <c r="H379" s="188" t="s">
        <v>928</v>
      </c>
      <c r="I379" s="627"/>
      <c r="J379" s="628"/>
      <c r="K379" s="628"/>
      <c r="L379" s="628"/>
      <c r="M379" s="179">
        <v>18.46</v>
      </c>
      <c r="N379" s="179">
        <v>32.950193982917604</v>
      </c>
    </row>
    <row r="380" spans="1:14">
      <c r="A380" s="188">
        <v>379</v>
      </c>
      <c r="B380" s="188">
        <v>4</v>
      </c>
      <c r="C380" s="188" t="s">
        <v>913</v>
      </c>
      <c r="D380" s="188">
        <v>11</v>
      </c>
      <c r="E380" s="627"/>
      <c r="F380" s="627"/>
      <c r="G380" s="188" t="s">
        <v>918</v>
      </c>
      <c r="H380" s="188" t="s">
        <v>928</v>
      </c>
      <c r="I380" s="627"/>
      <c r="J380" s="628"/>
      <c r="K380" s="628"/>
      <c r="L380" s="628"/>
      <c r="M380" s="179">
        <v>18.46</v>
      </c>
      <c r="N380" s="179">
        <v>32.950193982917604</v>
      </c>
    </row>
    <row r="381" spans="1:14">
      <c r="A381" s="188">
        <v>380</v>
      </c>
      <c r="B381" s="188">
        <v>4</v>
      </c>
      <c r="C381" s="188" t="s">
        <v>913</v>
      </c>
      <c r="D381" s="188">
        <v>11</v>
      </c>
      <c r="E381" s="627"/>
      <c r="F381" s="627"/>
      <c r="G381" s="188" t="s">
        <v>919</v>
      </c>
      <c r="H381" s="188" t="s">
        <v>928</v>
      </c>
      <c r="I381" s="627"/>
      <c r="J381" s="628"/>
      <c r="K381" s="628"/>
      <c r="L381" s="628"/>
      <c r="M381" s="179">
        <v>17.36</v>
      </c>
      <c r="N381" s="179">
        <v>30.986747970934431</v>
      </c>
    </row>
    <row r="382" spans="1:14">
      <c r="A382" s="188">
        <v>381</v>
      </c>
      <c r="B382" s="188">
        <v>4</v>
      </c>
      <c r="C382" s="188" t="s">
        <v>913</v>
      </c>
      <c r="D382" s="188">
        <v>11</v>
      </c>
      <c r="E382" s="627">
        <v>1106</v>
      </c>
      <c r="F382" s="627" t="s">
        <v>934</v>
      </c>
      <c r="G382" s="188" t="s">
        <v>915</v>
      </c>
      <c r="H382" s="188" t="s">
        <v>928</v>
      </c>
      <c r="I382" s="627" t="s">
        <v>925</v>
      </c>
      <c r="J382" s="628">
        <v>63.78</v>
      </c>
      <c r="K382" s="628">
        <v>82.572098604408509</v>
      </c>
      <c r="L382" s="628">
        <v>137.0620986044085</v>
      </c>
      <c r="M382" s="179">
        <v>18.46</v>
      </c>
      <c r="N382" s="179">
        <v>32.950193982917604</v>
      </c>
    </row>
    <row r="383" spans="1:14">
      <c r="A383" s="188">
        <v>382</v>
      </c>
      <c r="B383" s="188">
        <v>4</v>
      </c>
      <c r="C383" s="188" t="s">
        <v>913</v>
      </c>
      <c r="D383" s="188">
        <v>11</v>
      </c>
      <c r="E383" s="627"/>
      <c r="F383" s="627"/>
      <c r="G383" s="188" t="s">
        <v>917</v>
      </c>
      <c r="H383" s="188" t="s">
        <v>928</v>
      </c>
      <c r="I383" s="627"/>
      <c r="J383" s="628"/>
      <c r="K383" s="628"/>
      <c r="L383" s="628"/>
      <c r="M383" s="179">
        <v>17.36</v>
      </c>
      <c r="N383" s="179">
        <v>30.986747970934431</v>
      </c>
    </row>
    <row r="384" spans="1:14">
      <c r="A384" s="188">
        <v>383</v>
      </c>
      <c r="B384" s="188">
        <v>4</v>
      </c>
      <c r="C384" s="188" t="s">
        <v>913</v>
      </c>
      <c r="D384" s="188">
        <v>11</v>
      </c>
      <c r="E384" s="627"/>
      <c r="F384" s="627"/>
      <c r="G384" s="188" t="s">
        <v>918</v>
      </c>
      <c r="H384" s="188" t="s">
        <v>928</v>
      </c>
      <c r="I384" s="627"/>
      <c r="J384" s="628"/>
      <c r="K384" s="628"/>
      <c r="L384" s="628"/>
      <c r="M384" s="179">
        <v>17.36</v>
      </c>
      <c r="N384" s="179">
        <v>30.986747970934431</v>
      </c>
    </row>
    <row r="385" spans="1:14">
      <c r="A385" s="188">
        <v>384</v>
      </c>
      <c r="B385" s="188">
        <v>4</v>
      </c>
      <c r="C385" s="188" t="s">
        <v>913</v>
      </c>
      <c r="D385" s="188">
        <v>11</v>
      </c>
      <c r="E385" s="627"/>
      <c r="F385" s="627"/>
      <c r="G385" s="188" t="s">
        <v>919</v>
      </c>
      <c r="H385" s="188" t="s">
        <v>928</v>
      </c>
      <c r="I385" s="627"/>
      <c r="J385" s="628"/>
      <c r="K385" s="628"/>
      <c r="L385" s="628"/>
      <c r="M385" s="179">
        <v>18.46</v>
      </c>
      <c r="N385" s="179">
        <v>32.950193982917604</v>
      </c>
    </row>
    <row r="386" spans="1:14">
      <c r="A386" s="188">
        <v>385</v>
      </c>
      <c r="B386" s="188">
        <v>4</v>
      </c>
      <c r="C386" s="188" t="s">
        <v>913</v>
      </c>
      <c r="D386" s="188">
        <v>11</v>
      </c>
      <c r="E386" s="627">
        <v>1107</v>
      </c>
      <c r="F386" s="627" t="s">
        <v>935</v>
      </c>
      <c r="G386" s="188" t="s">
        <v>915</v>
      </c>
      <c r="H386" s="188" t="s">
        <v>928</v>
      </c>
      <c r="I386" s="627" t="s">
        <v>925</v>
      </c>
      <c r="J386" s="628">
        <v>63.88</v>
      </c>
      <c r="K386" s="628">
        <v>82.701562540759099</v>
      </c>
      <c r="L386" s="628">
        <v>137.4615625407591</v>
      </c>
      <c r="M386" s="179">
        <v>17.36</v>
      </c>
      <c r="N386" s="179">
        <v>30.986747970934431</v>
      </c>
    </row>
    <row r="387" spans="1:14">
      <c r="A387" s="188">
        <v>386</v>
      </c>
      <c r="B387" s="188">
        <v>4</v>
      </c>
      <c r="C387" s="188" t="s">
        <v>913</v>
      </c>
      <c r="D387" s="188">
        <v>11</v>
      </c>
      <c r="E387" s="627"/>
      <c r="F387" s="627"/>
      <c r="G387" s="188" t="s">
        <v>917</v>
      </c>
      <c r="H387" s="188" t="s">
        <v>928</v>
      </c>
      <c r="I387" s="627"/>
      <c r="J387" s="628"/>
      <c r="K387" s="628"/>
      <c r="L387" s="628"/>
      <c r="M387" s="179">
        <v>18.690000000000001</v>
      </c>
      <c r="N387" s="179">
        <v>33.360732694514084</v>
      </c>
    </row>
    <row r="388" spans="1:14">
      <c r="A388" s="188">
        <v>387</v>
      </c>
      <c r="B388" s="188">
        <v>4</v>
      </c>
      <c r="C388" s="188" t="s">
        <v>913</v>
      </c>
      <c r="D388" s="188">
        <v>11</v>
      </c>
      <c r="E388" s="627"/>
      <c r="F388" s="627"/>
      <c r="G388" s="188" t="s">
        <v>918</v>
      </c>
      <c r="H388" s="188" t="s">
        <v>928</v>
      </c>
      <c r="I388" s="627"/>
      <c r="J388" s="628"/>
      <c r="K388" s="628"/>
      <c r="L388" s="628"/>
      <c r="M388" s="179">
        <v>18.690000000000001</v>
      </c>
      <c r="N388" s="179">
        <v>33.360732694514084</v>
      </c>
    </row>
    <row r="389" spans="1:14">
      <c r="A389" s="188">
        <v>388</v>
      </c>
      <c r="B389" s="188">
        <v>4</v>
      </c>
      <c r="C389" s="188" t="s">
        <v>913</v>
      </c>
      <c r="D389" s="188">
        <v>11</v>
      </c>
      <c r="E389" s="627"/>
      <c r="F389" s="627"/>
      <c r="G389" s="188" t="s">
        <v>919</v>
      </c>
      <c r="H389" s="188" t="s">
        <v>928</v>
      </c>
      <c r="I389" s="627"/>
      <c r="J389" s="628"/>
      <c r="K389" s="628"/>
      <c r="L389" s="628"/>
      <c r="M389" s="179">
        <v>17.36</v>
      </c>
      <c r="N389" s="179">
        <v>30.986747970934431</v>
      </c>
    </row>
    <row r="390" spans="1:14">
      <c r="A390" s="188">
        <v>389</v>
      </c>
      <c r="B390" s="188">
        <v>4</v>
      </c>
      <c r="C390" s="188" t="s">
        <v>913</v>
      </c>
      <c r="D390" s="188">
        <v>11</v>
      </c>
      <c r="E390" s="627">
        <v>1108</v>
      </c>
      <c r="F390" s="627" t="s">
        <v>936</v>
      </c>
      <c r="G390" s="188" t="s">
        <v>915</v>
      </c>
      <c r="H390" s="188" t="s">
        <v>930</v>
      </c>
      <c r="I390" s="627" t="s">
        <v>925</v>
      </c>
      <c r="J390" s="628">
        <v>83.93</v>
      </c>
      <c r="K390" s="628">
        <v>108.6590817790531</v>
      </c>
      <c r="L390" s="628">
        <v>185.28908177905311</v>
      </c>
      <c r="M390" s="179">
        <v>22.53</v>
      </c>
      <c r="N390" s="179">
        <v>40.214944227255344</v>
      </c>
    </row>
    <row r="391" spans="1:14">
      <c r="A391" s="188">
        <v>390</v>
      </c>
      <c r="B391" s="188">
        <v>4</v>
      </c>
      <c r="C391" s="188" t="s">
        <v>913</v>
      </c>
      <c r="D391" s="188">
        <v>11</v>
      </c>
      <c r="E391" s="627"/>
      <c r="F391" s="627"/>
      <c r="G391" s="188" t="s">
        <v>917</v>
      </c>
      <c r="H391" s="188" t="s">
        <v>930</v>
      </c>
      <c r="I391" s="627"/>
      <c r="J391" s="628"/>
      <c r="K391" s="628"/>
      <c r="L391" s="628"/>
      <c r="M391" s="179">
        <v>32.53</v>
      </c>
      <c r="N391" s="179">
        <v>58.064453427102364</v>
      </c>
    </row>
    <row r="392" spans="1:14">
      <c r="A392" s="188">
        <v>391</v>
      </c>
      <c r="B392" s="188">
        <v>4</v>
      </c>
      <c r="C392" s="188" t="s">
        <v>913</v>
      </c>
      <c r="D392" s="188">
        <v>11</v>
      </c>
      <c r="E392" s="627"/>
      <c r="F392" s="627"/>
      <c r="G392" s="188" t="s">
        <v>918</v>
      </c>
      <c r="H392" s="188" t="s">
        <v>930</v>
      </c>
      <c r="I392" s="627"/>
      <c r="J392" s="628"/>
      <c r="K392" s="628"/>
      <c r="L392" s="628"/>
      <c r="M392" s="179">
        <v>32.53</v>
      </c>
      <c r="N392" s="179">
        <v>58.064453427102364</v>
      </c>
    </row>
    <row r="393" spans="1:14">
      <c r="A393" s="188">
        <v>392</v>
      </c>
      <c r="B393" s="188">
        <v>4</v>
      </c>
      <c r="C393" s="188" t="s">
        <v>913</v>
      </c>
      <c r="D393" s="188">
        <v>11</v>
      </c>
      <c r="E393" s="627"/>
      <c r="F393" s="627"/>
      <c r="G393" s="188" t="s">
        <v>919</v>
      </c>
      <c r="H393" s="188" t="s">
        <v>930</v>
      </c>
      <c r="I393" s="627"/>
      <c r="J393" s="628"/>
      <c r="K393" s="628"/>
      <c r="L393" s="628"/>
      <c r="M393" s="179">
        <v>22.53</v>
      </c>
      <c r="N393" s="179">
        <v>40.214944227255344</v>
      </c>
    </row>
    <row r="394" spans="1:14">
      <c r="A394" s="188">
        <v>393</v>
      </c>
      <c r="B394" s="188">
        <v>4</v>
      </c>
      <c r="C394" s="188" t="s">
        <v>913</v>
      </c>
      <c r="D394" s="188">
        <v>11</v>
      </c>
      <c r="E394" s="627">
        <v>1109</v>
      </c>
      <c r="F394" s="627" t="s">
        <v>937</v>
      </c>
      <c r="G394" s="188" t="s">
        <v>915</v>
      </c>
      <c r="H394" s="188" t="s">
        <v>928</v>
      </c>
      <c r="I394" s="627" t="s">
        <v>925</v>
      </c>
      <c r="J394" s="628">
        <v>85.88</v>
      </c>
      <c r="K394" s="628">
        <v>111.18362853788965</v>
      </c>
      <c r="L394" s="628">
        <v>191.44362853788965</v>
      </c>
      <c r="M394" s="179">
        <v>32.799999999999997</v>
      </c>
      <c r="N394" s="179">
        <v>58.546390175498232</v>
      </c>
    </row>
    <row r="395" spans="1:14" ht="16.5">
      <c r="A395" s="188">
        <v>394</v>
      </c>
      <c r="B395" s="188">
        <v>4</v>
      </c>
      <c r="C395" s="188" t="s">
        <v>913</v>
      </c>
      <c r="D395" s="188">
        <v>11</v>
      </c>
      <c r="E395" s="627"/>
      <c r="F395" s="627"/>
      <c r="G395" s="188" t="s">
        <v>917</v>
      </c>
      <c r="H395" s="188" t="s">
        <v>928</v>
      </c>
      <c r="I395" s="627"/>
      <c r="J395" s="628"/>
      <c r="K395" s="628"/>
      <c r="L395" s="628"/>
      <c r="M395" s="206">
        <v>22.84</v>
      </c>
      <c r="N395" s="206">
        <v>40.768279012450598</v>
      </c>
    </row>
    <row r="396" spans="1:14" ht="16.5">
      <c r="A396" s="188">
        <v>395</v>
      </c>
      <c r="B396" s="188">
        <v>4</v>
      </c>
      <c r="C396" s="188" t="s">
        <v>913</v>
      </c>
      <c r="D396" s="188">
        <v>11</v>
      </c>
      <c r="E396" s="627"/>
      <c r="F396" s="627"/>
      <c r="G396" s="188" t="s">
        <v>918</v>
      </c>
      <c r="H396" s="188" t="s">
        <v>928</v>
      </c>
      <c r="I396" s="627"/>
      <c r="J396" s="628"/>
      <c r="K396" s="628"/>
      <c r="L396" s="628"/>
      <c r="M396" s="206">
        <v>22.84</v>
      </c>
      <c r="N396" s="206">
        <v>40.768279012450598</v>
      </c>
    </row>
    <row r="397" spans="1:14">
      <c r="A397" s="188">
        <v>396</v>
      </c>
      <c r="B397" s="188">
        <v>4</v>
      </c>
      <c r="C397" s="188" t="s">
        <v>913</v>
      </c>
      <c r="D397" s="188">
        <v>11</v>
      </c>
      <c r="E397" s="627"/>
      <c r="F397" s="627"/>
      <c r="G397" s="188" t="s">
        <v>919</v>
      </c>
      <c r="H397" s="188" t="s">
        <v>928</v>
      </c>
      <c r="I397" s="627"/>
      <c r="J397" s="628"/>
      <c r="K397" s="628"/>
      <c r="L397" s="628"/>
      <c r="M397" s="179">
        <v>32.799999999999997</v>
      </c>
      <c r="N397" s="179">
        <v>58.546390175498232</v>
      </c>
    </row>
    <row r="398" spans="1:14">
      <c r="A398" s="188">
        <v>397</v>
      </c>
      <c r="B398" s="188">
        <v>4</v>
      </c>
      <c r="C398" s="188" t="s">
        <v>913</v>
      </c>
      <c r="D398" s="188">
        <v>11</v>
      </c>
      <c r="E398" s="627">
        <v>1110</v>
      </c>
      <c r="F398" s="627" t="s">
        <v>938</v>
      </c>
      <c r="G398" s="188" t="s">
        <v>915</v>
      </c>
      <c r="H398" s="188" t="s">
        <v>930</v>
      </c>
      <c r="I398" s="627" t="s">
        <v>925</v>
      </c>
      <c r="J398" s="628">
        <v>85.88</v>
      </c>
      <c r="K398" s="628">
        <v>111.18362853788965</v>
      </c>
      <c r="L398" s="628">
        <v>188.78362853788963</v>
      </c>
      <c r="M398" s="179">
        <v>29.92</v>
      </c>
      <c r="N398" s="179">
        <v>53.405731525942301</v>
      </c>
    </row>
    <row r="399" spans="1:14">
      <c r="A399" s="188">
        <v>398</v>
      </c>
      <c r="B399" s="188">
        <v>4</v>
      </c>
      <c r="C399" s="188" t="s">
        <v>913</v>
      </c>
      <c r="D399" s="188">
        <v>11</v>
      </c>
      <c r="E399" s="627"/>
      <c r="F399" s="627"/>
      <c r="G399" s="188" t="s">
        <v>917</v>
      </c>
      <c r="H399" s="188" t="s">
        <v>930</v>
      </c>
      <c r="I399" s="627"/>
      <c r="J399" s="628"/>
      <c r="K399" s="628"/>
      <c r="L399" s="628"/>
      <c r="M399" s="179">
        <v>22.84</v>
      </c>
      <c r="N399" s="179">
        <v>40.768279012450598</v>
      </c>
    </row>
    <row r="400" spans="1:14">
      <c r="A400" s="188">
        <v>399</v>
      </c>
      <c r="B400" s="188">
        <v>4</v>
      </c>
      <c r="C400" s="188" t="s">
        <v>913</v>
      </c>
      <c r="D400" s="188">
        <v>11</v>
      </c>
      <c r="E400" s="627"/>
      <c r="F400" s="627"/>
      <c r="G400" s="188" t="s">
        <v>918</v>
      </c>
      <c r="H400" s="188" t="s">
        <v>930</v>
      </c>
      <c r="I400" s="627"/>
      <c r="J400" s="628"/>
      <c r="K400" s="628"/>
      <c r="L400" s="628"/>
      <c r="M400" s="179">
        <v>22.84</v>
      </c>
      <c r="N400" s="179">
        <v>40.768279012450598</v>
      </c>
    </row>
    <row r="401" spans="1:14">
      <c r="A401" s="188">
        <v>400</v>
      </c>
      <c r="B401" s="188">
        <v>4</v>
      </c>
      <c r="C401" s="188" t="s">
        <v>913</v>
      </c>
      <c r="D401" s="188">
        <v>11</v>
      </c>
      <c r="E401" s="627"/>
      <c r="F401" s="627"/>
      <c r="G401" s="188" t="s">
        <v>919</v>
      </c>
      <c r="H401" s="188" t="s">
        <v>930</v>
      </c>
      <c r="I401" s="627"/>
      <c r="J401" s="628"/>
      <c r="K401" s="628"/>
      <c r="L401" s="628"/>
      <c r="M401" s="179">
        <v>29.92</v>
      </c>
      <c r="N401" s="179">
        <v>53.405731525942301</v>
      </c>
    </row>
    <row r="402" spans="1:14" ht="16.5">
      <c r="A402" s="188">
        <v>401</v>
      </c>
      <c r="B402" s="188">
        <v>4</v>
      </c>
      <c r="C402" s="188" t="s">
        <v>913</v>
      </c>
      <c r="D402" s="188">
        <v>12</v>
      </c>
      <c r="E402" s="627">
        <v>1201</v>
      </c>
      <c r="F402" s="627" t="s">
        <v>927</v>
      </c>
      <c r="G402" s="188" t="s">
        <v>915</v>
      </c>
      <c r="H402" s="188" t="s">
        <v>928</v>
      </c>
      <c r="I402" s="627" t="s">
        <v>925</v>
      </c>
      <c r="J402" s="628">
        <v>85.93</v>
      </c>
      <c r="K402" s="628">
        <v>111.24848063632808</v>
      </c>
      <c r="L402" s="628">
        <v>191.5084806363281</v>
      </c>
      <c r="M402" s="206">
        <v>22.84</v>
      </c>
      <c r="N402" s="206">
        <v>40.768279012450598</v>
      </c>
    </row>
    <row r="403" spans="1:14" ht="16.5">
      <c r="A403" s="188">
        <v>402</v>
      </c>
      <c r="B403" s="188">
        <v>4</v>
      </c>
      <c r="C403" s="188" t="s">
        <v>913</v>
      </c>
      <c r="D403" s="188">
        <v>12</v>
      </c>
      <c r="E403" s="627"/>
      <c r="F403" s="627"/>
      <c r="G403" s="188" t="s">
        <v>917</v>
      </c>
      <c r="H403" s="188" t="s">
        <v>928</v>
      </c>
      <c r="I403" s="627"/>
      <c r="J403" s="628"/>
      <c r="K403" s="628"/>
      <c r="L403" s="628"/>
      <c r="M403" s="206">
        <v>32.799999999999997</v>
      </c>
      <c r="N403" s="206">
        <v>58.546390175498232</v>
      </c>
    </row>
    <row r="404" spans="1:14" ht="16.5">
      <c r="A404" s="188">
        <v>403</v>
      </c>
      <c r="B404" s="188">
        <v>4</v>
      </c>
      <c r="C404" s="188" t="s">
        <v>913</v>
      </c>
      <c r="D404" s="188">
        <v>12</v>
      </c>
      <c r="E404" s="627"/>
      <c r="F404" s="627"/>
      <c r="G404" s="188" t="s">
        <v>918</v>
      </c>
      <c r="H404" s="188" t="s">
        <v>928</v>
      </c>
      <c r="I404" s="627"/>
      <c r="J404" s="628"/>
      <c r="K404" s="628"/>
      <c r="L404" s="628"/>
      <c r="M404" s="206">
        <v>32.799999999999997</v>
      </c>
      <c r="N404" s="206">
        <v>58.546390175498232</v>
      </c>
    </row>
    <row r="405" spans="1:14" ht="16.5">
      <c r="A405" s="188">
        <v>404</v>
      </c>
      <c r="B405" s="188">
        <v>4</v>
      </c>
      <c r="C405" s="188" t="s">
        <v>913</v>
      </c>
      <c r="D405" s="188">
        <v>12</v>
      </c>
      <c r="E405" s="627"/>
      <c r="F405" s="627"/>
      <c r="G405" s="188" t="s">
        <v>919</v>
      </c>
      <c r="H405" s="188" t="s">
        <v>928</v>
      </c>
      <c r="I405" s="627"/>
      <c r="J405" s="628"/>
      <c r="K405" s="628"/>
      <c r="L405" s="628"/>
      <c r="M405" s="206">
        <v>22.84</v>
      </c>
      <c r="N405" s="206">
        <v>40.768279012450598</v>
      </c>
    </row>
    <row r="406" spans="1:14" ht="16.5">
      <c r="A406" s="188">
        <v>405</v>
      </c>
      <c r="B406" s="188">
        <v>4</v>
      </c>
      <c r="C406" s="188" t="s">
        <v>913</v>
      </c>
      <c r="D406" s="188">
        <v>12</v>
      </c>
      <c r="E406" s="627">
        <v>1202</v>
      </c>
      <c r="F406" s="627" t="s">
        <v>929</v>
      </c>
      <c r="G406" s="188" t="s">
        <v>915</v>
      </c>
      <c r="H406" s="188" t="s">
        <v>930</v>
      </c>
      <c r="I406" s="627" t="s">
        <v>925</v>
      </c>
      <c r="J406" s="628">
        <v>85.93</v>
      </c>
      <c r="K406" s="628">
        <v>111.24848063632808</v>
      </c>
      <c r="L406" s="628">
        <v>188.84848063632808</v>
      </c>
      <c r="M406" s="206">
        <v>22.84</v>
      </c>
      <c r="N406" s="206">
        <v>40.768279012450598</v>
      </c>
    </row>
    <row r="407" spans="1:14">
      <c r="A407" s="188">
        <v>406</v>
      </c>
      <c r="B407" s="188">
        <v>4</v>
      </c>
      <c r="C407" s="188" t="s">
        <v>913</v>
      </c>
      <c r="D407" s="188">
        <v>12</v>
      </c>
      <c r="E407" s="627"/>
      <c r="F407" s="627"/>
      <c r="G407" s="188" t="s">
        <v>917</v>
      </c>
      <c r="H407" s="188" t="s">
        <v>930</v>
      </c>
      <c r="I407" s="627"/>
      <c r="J407" s="628"/>
      <c r="K407" s="628"/>
      <c r="L407" s="628"/>
      <c r="M407" s="179">
        <v>29.92</v>
      </c>
      <c r="N407" s="179">
        <v>53.405731525942301</v>
      </c>
    </row>
    <row r="408" spans="1:14">
      <c r="A408" s="188">
        <v>407</v>
      </c>
      <c r="B408" s="188">
        <v>4</v>
      </c>
      <c r="C408" s="188" t="s">
        <v>913</v>
      </c>
      <c r="D408" s="188">
        <v>12</v>
      </c>
      <c r="E408" s="627"/>
      <c r="F408" s="627"/>
      <c r="G408" s="188" t="s">
        <v>918</v>
      </c>
      <c r="H408" s="188" t="s">
        <v>930</v>
      </c>
      <c r="I408" s="627"/>
      <c r="J408" s="628"/>
      <c r="K408" s="628"/>
      <c r="L408" s="628"/>
      <c r="M408" s="179">
        <v>29.92</v>
      </c>
      <c r="N408" s="179">
        <v>53.405731525942301</v>
      </c>
    </row>
    <row r="409" spans="1:14" ht="16.5">
      <c r="A409" s="188">
        <v>408</v>
      </c>
      <c r="B409" s="188">
        <v>4</v>
      </c>
      <c r="C409" s="188" t="s">
        <v>913</v>
      </c>
      <c r="D409" s="188">
        <v>12</v>
      </c>
      <c r="E409" s="627"/>
      <c r="F409" s="627"/>
      <c r="G409" s="188" t="s">
        <v>919</v>
      </c>
      <c r="H409" s="188" t="s">
        <v>930</v>
      </c>
      <c r="I409" s="627"/>
      <c r="J409" s="628"/>
      <c r="K409" s="628"/>
      <c r="L409" s="628"/>
      <c r="M409" s="206">
        <v>22.84</v>
      </c>
      <c r="N409" s="206">
        <v>40.768279012450598</v>
      </c>
    </row>
    <row r="410" spans="1:14">
      <c r="A410" s="188">
        <v>409</v>
      </c>
      <c r="B410" s="188">
        <v>4</v>
      </c>
      <c r="C410" s="188" t="s">
        <v>913</v>
      </c>
      <c r="D410" s="188">
        <v>12</v>
      </c>
      <c r="E410" s="627">
        <v>1203</v>
      </c>
      <c r="F410" s="627" t="s">
        <v>931</v>
      </c>
      <c r="G410" s="188" t="s">
        <v>915</v>
      </c>
      <c r="H410" s="188" t="s">
        <v>928</v>
      </c>
      <c r="I410" s="627" t="s">
        <v>925</v>
      </c>
      <c r="J410" s="628">
        <v>63.88</v>
      </c>
      <c r="K410" s="628">
        <v>82.701651845090623</v>
      </c>
      <c r="L410" s="628">
        <v>137.46165184509061</v>
      </c>
      <c r="M410" s="179">
        <v>18.690000000000001</v>
      </c>
      <c r="N410" s="179">
        <v>33.360732694514084</v>
      </c>
    </row>
    <row r="411" spans="1:14">
      <c r="A411" s="188">
        <v>410</v>
      </c>
      <c r="B411" s="188">
        <v>4</v>
      </c>
      <c r="C411" s="188" t="s">
        <v>913</v>
      </c>
      <c r="D411" s="188">
        <v>12</v>
      </c>
      <c r="E411" s="627"/>
      <c r="F411" s="627"/>
      <c r="G411" s="188" t="s">
        <v>917</v>
      </c>
      <c r="H411" s="188" t="s">
        <v>928</v>
      </c>
      <c r="I411" s="627"/>
      <c r="J411" s="628"/>
      <c r="K411" s="628"/>
      <c r="L411" s="628"/>
      <c r="M411" s="179">
        <v>17.36</v>
      </c>
      <c r="N411" s="179">
        <v>30.986747970934431</v>
      </c>
    </row>
    <row r="412" spans="1:14">
      <c r="A412" s="188">
        <v>411</v>
      </c>
      <c r="B412" s="188">
        <v>4</v>
      </c>
      <c r="C412" s="188" t="s">
        <v>913</v>
      </c>
      <c r="D412" s="188">
        <v>12</v>
      </c>
      <c r="E412" s="627"/>
      <c r="F412" s="627"/>
      <c r="G412" s="188" t="s">
        <v>918</v>
      </c>
      <c r="H412" s="188" t="s">
        <v>928</v>
      </c>
      <c r="I412" s="627"/>
      <c r="J412" s="628"/>
      <c r="K412" s="628"/>
      <c r="L412" s="628"/>
      <c r="M412" s="179">
        <v>17.36</v>
      </c>
      <c r="N412" s="179">
        <v>30.986747970934431</v>
      </c>
    </row>
    <row r="413" spans="1:14">
      <c r="A413" s="188">
        <v>412</v>
      </c>
      <c r="B413" s="188">
        <v>4</v>
      </c>
      <c r="C413" s="188" t="s">
        <v>913</v>
      </c>
      <c r="D413" s="188">
        <v>12</v>
      </c>
      <c r="E413" s="627"/>
      <c r="F413" s="627"/>
      <c r="G413" s="188" t="s">
        <v>919</v>
      </c>
      <c r="H413" s="188" t="s">
        <v>928</v>
      </c>
      <c r="I413" s="627"/>
      <c r="J413" s="628"/>
      <c r="K413" s="628"/>
      <c r="L413" s="628"/>
      <c r="M413" s="179">
        <v>18.690000000000001</v>
      </c>
      <c r="N413" s="179">
        <v>33.360732694514084</v>
      </c>
    </row>
    <row r="414" spans="1:14">
      <c r="A414" s="188">
        <v>413</v>
      </c>
      <c r="B414" s="188">
        <v>4</v>
      </c>
      <c r="C414" s="188" t="s">
        <v>913</v>
      </c>
      <c r="D414" s="188">
        <v>12</v>
      </c>
      <c r="E414" s="627">
        <v>1204</v>
      </c>
      <c r="F414" s="627" t="s">
        <v>932</v>
      </c>
      <c r="G414" s="188" t="s">
        <v>915</v>
      </c>
      <c r="H414" s="188" t="s">
        <v>930</v>
      </c>
      <c r="I414" s="627" t="s">
        <v>925</v>
      </c>
      <c r="J414" s="628">
        <v>83.93</v>
      </c>
      <c r="K414" s="628">
        <v>108.65919911331335</v>
      </c>
      <c r="L414" s="628">
        <v>185.28919911331334</v>
      </c>
      <c r="M414" s="179">
        <v>32.53</v>
      </c>
      <c r="N414" s="179">
        <v>58.064453427102364</v>
      </c>
    </row>
    <row r="415" spans="1:14">
      <c r="A415" s="188">
        <v>414</v>
      </c>
      <c r="B415" s="188">
        <v>4</v>
      </c>
      <c r="C415" s="188" t="s">
        <v>913</v>
      </c>
      <c r="D415" s="188">
        <v>12</v>
      </c>
      <c r="E415" s="627"/>
      <c r="F415" s="627"/>
      <c r="G415" s="188" t="s">
        <v>917</v>
      </c>
      <c r="H415" s="188" t="s">
        <v>930</v>
      </c>
      <c r="I415" s="627"/>
      <c r="J415" s="628"/>
      <c r="K415" s="628"/>
      <c r="L415" s="628"/>
      <c r="M415" s="179">
        <v>22.53</v>
      </c>
      <c r="N415" s="179">
        <v>40.214944227255344</v>
      </c>
    </row>
    <row r="416" spans="1:14">
      <c r="A416" s="188">
        <v>415</v>
      </c>
      <c r="B416" s="188">
        <v>4</v>
      </c>
      <c r="C416" s="188" t="s">
        <v>913</v>
      </c>
      <c r="D416" s="188">
        <v>12</v>
      </c>
      <c r="E416" s="627"/>
      <c r="F416" s="627"/>
      <c r="G416" s="188" t="s">
        <v>918</v>
      </c>
      <c r="H416" s="188" t="s">
        <v>930</v>
      </c>
      <c r="I416" s="627"/>
      <c r="J416" s="628"/>
      <c r="K416" s="628"/>
      <c r="L416" s="628"/>
      <c r="M416" s="179">
        <v>22.53</v>
      </c>
      <c r="N416" s="179">
        <v>40.214944227255344</v>
      </c>
    </row>
    <row r="417" spans="1:14">
      <c r="A417" s="188">
        <v>416</v>
      </c>
      <c r="B417" s="188">
        <v>4</v>
      </c>
      <c r="C417" s="188" t="s">
        <v>913</v>
      </c>
      <c r="D417" s="188">
        <v>12</v>
      </c>
      <c r="E417" s="627"/>
      <c r="F417" s="627"/>
      <c r="G417" s="188" t="s">
        <v>919</v>
      </c>
      <c r="H417" s="188" t="s">
        <v>930</v>
      </c>
      <c r="I417" s="627"/>
      <c r="J417" s="628"/>
      <c r="K417" s="628"/>
      <c r="L417" s="628"/>
      <c r="M417" s="179">
        <v>32.53</v>
      </c>
      <c r="N417" s="179">
        <v>58.064453427102364</v>
      </c>
    </row>
    <row r="418" spans="1:14">
      <c r="A418" s="188">
        <v>417</v>
      </c>
      <c r="B418" s="188">
        <v>4</v>
      </c>
      <c r="C418" s="188" t="s">
        <v>913</v>
      </c>
      <c r="D418" s="188">
        <v>12</v>
      </c>
      <c r="E418" s="627">
        <v>1205</v>
      </c>
      <c r="F418" s="627" t="s">
        <v>933</v>
      </c>
      <c r="G418" s="188" t="s">
        <v>915</v>
      </c>
      <c r="H418" s="188" t="s">
        <v>928</v>
      </c>
      <c r="I418" s="627" t="s">
        <v>925</v>
      </c>
      <c r="J418" s="628">
        <v>63.78</v>
      </c>
      <c r="K418" s="628">
        <v>82.572187768939884</v>
      </c>
      <c r="L418" s="628">
        <v>137.06218776893988</v>
      </c>
      <c r="M418" s="179">
        <v>17.36</v>
      </c>
      <c r="N418" s="179">
        <v>30.986747970934431</v>
      </c>
    </row>
    <row r="419" spans="1:14">
      <c r="A419" s="188">
        <v>418</v>
      </c>
      <c r="B419" s="188">
        <v>4</v>
      </c>
      <c r="C419" s="188" t="s">
        <v>913</v>
      </c>
      <c r="D419" s="188">
        <v>12</v>
      </c>
      <c r="E419" s="627"/>
      <c r="F419" s="627"/>
      <c r="G419" s="188" t="s">
        <v>917</v>
      </c>
      <c r="H419" s="188" t="s">
        <v>928</v>
      </c>
      <c r="I419" s="627"/>
      <c r="J419" s="628"/>
      <c r="K419" s="628"/>
      <c r="L419" s="628"/>
      <c r="M419" s="179">
        <v>18.46</v>
      </c>
      <c r="N419" s="179">
        <v>32.950193982917604</v>
      </c>
    </row>
    <row r="420" spans="1:14">
      <c r="A420" s="188">
        <v>419</v>
      </c>
      <c r="B420" s="188">
        <v>4</v>
      </c>
      <c r="C420" s="188" t="s">
        <v>913</v>
      </c>
      <c r="D420" s="188">
        <v>12</v>
      </c>
      <c r="E420" s="627"/>
      <c r="F420" s="627"/>
      <c r="G420" s="188" t="s">
        <v>918</v>
      </c>
      <c r="H420" s="188" t="s">
        <v>928</v>
      </c>
      <c r="I420" s="627"/>
      <c r="J420" s="628"/>
      <c r="K420" s="628"/>
      <c r="L420" s="628"/>
      <c r="M420" s="179">
        <v>18.46</v>
      </c>
      <c r="N420" s="179">
        <v>32.950193982917604</v>
      </c>
    </row>
    <row r="421" spans="1:14">
      <c r="A421" s="188">
        <v>420</v>
      </c>
      <c r="B421" s="188">
        <v>4</v>
      </c>
      <c r="C421" s="188" t="s">
        <v>913</v>
      </c>
      <c r="D421" s="188">
        <v>12</v>
      </c>
      <c r="E421" s="627"/>
      <c r="F421" s="627"/>
      <c r="G421" s="188" t="s">
        <v>919</v>
      </c>
      <c r="H421" s="188" t="s">
        <v>928</v>
      </c>
      <c r="I421" s="627"/>
      <c r="J421" s="628"/>
      <c r="K421" s="628"/>
      <c r="L421" s="628"/>
      <c r="M421" s="179">
        <v>17.36</v>
      </c>
      <c r="N421" s="179">
        <v>30.986747970934431</v>
      </c>
    </row>
    <row r="422" spans="1:14">
      <c r="A422" s="188">
        <v>421</v>
      </c>
      <c r="B422" s="188">
        <v>4</v>
      </c>
      <c r="C422" s="188" t="s">
        <v>913</v>
      </c>
      <c r="D422" s="188">
        <v>12</v>
      </c>
      <c r="E422" s="627">
        <v>1206</v>
      </c>
      <c r="F422" s="627" t="s">
        <v>934</v>
      </c>
      <c r="G422" s="188" t="s">
        <v>915</v>
      </c>
      <c r="H422" s="188" t="s">
        <v>928</v>
      </c>
      <c r="I422" s="627" t="s">
        <v>925</v>
      </c>
      <c r="J422" s="628">
        <v>63.78</v>
      </c>
      <c r="K422" s="628">
        <v>82.572098604408509</v>
      </c>
      <c r="L422" s="628">
        <v>137.0620986044085</v>
      </c>
      <c r="M422" s="179">
        <v>18.46</v>
      </c>
      <c r="N422" s="179">
        <v>32.950193982917604</v>
      </c>
    </row>
    <row r="423" spans="1:14">
      <c r="A423" s="188">
        <v>422</v>
      </c>
      <c r="B423" s="188">
        <v>4</v>
      </c>
      <c r="C423" s="188" t="s">
        <v>913</v>
      </c>
      <c r="D423" s="188">
        <v>12</v>
      </c>
      <c r="E423" s="627"/>
      <c r="F423" s="627"/>
      <c r="G423" s="188" t="s">
        <v>917</v>
      </c>
      <c r="H423" s="188" t="s">
        <v>928</v>
      </c>
      <c r="I423" s="627"/>
      <c r="J423" s="628"/>
      <c r="K423" s="628"/>
      <c r="L423" s="628"/>
      <c r="M423" s="179">
        <v>17.36</v>
      </c>
      <c r="N423" s="179">
        <v>30.986747970934431</v>
      </c>
    </row>
    <row r="424" spans="1:14">
      <c r="A424" s="188">
        <v>423</v>
      </c>
      <c r="B424" s="188">
        <v>4</v>
      </c>
      <c r="C424" s="188" t="s">
        <v>913</v>
      </c>
      <c r="D424" s="188">
        <v>12</v>
      </c>
      <c r="E424" s="627"/>
      <c r="F424" s="627"/>
      <c r="G424" s="188" t="s">
        <v>918</v>
      </c>
      <c r="H424" s="188" t="s">
        <v>928</v>
      </c>
      <c r="I424" s="627"/>
      <c r="J424" s="628"/>
      <c r="K424" s="628"/>
      <c r="L424" s="628"/>
      <c r="M424" s="179">
        <v>17.36</v>
      </c>
      <c r="N424" s="179">
        <v>30.986747970934431</v>
      </c>
    </row>
    <row r="425" spans="1:14">
      <c r="A425" s="188">
        <v>424</v>
      </c>
      <c r="B425" s="188">
        <v>4</v>
      </c>
      <c r="C425" s="188" t="s">
        <v>913</v>
      </c>
      <c r="D425" s="188">
        <v>12</v>
      </c>
      <c r="E425" s="627"/>
      <c r="F425" s="627"/>
      <c r="G425" s="188" t="s">
        <v>919</v>
      </c>
      <c r="H425" s="188" t="s">
        <v>928</v>
      </c>
      <c r="I425" s="627"/>
      <c r="J425" s="628"/>
      <c r="K425" s="628"/>
      <c r="L425" s="628"/>
      <c r="M425" s="179">
        <v>18.46</v>
      </c>
      <c r="N425" s="179">
        <v>32.950193982917604</v>
      </c>
    </row>
    <row r="426" spans="1:14">
      <c r="A426" s="188">
        <v>425</v>
      </c>
      <c r="B426" s="188">
        <v>4</v>
      </c>
      <c r="C426" s="188" t="s">
        <v>913</v>
      </c>
      <c r="D426" s="188">
        <v>12</v>
      </c>
      <c r="E426" s="627">
        <v>1207</v>
      </c>
      <c r="F426" s="627" t="s">
        <v>935</v>
      </c>
      <c r="G426" s="188" t="s">
        <v>915</v>
      </c>
      <c r="H426" s="188" t="s">
        <v>928</v>
      </c>
      <c r="I426" s="627" t="s">
        <v>925</v>
      </c>
      <c r="J426" s="628">
        <v>63.88</v>
      </c>
      <c r="K426" s="628">
        <v>82.701562540759099</v>
      </c>
      <c r="L426" s="628">
        <v>137.4615625407591</v>
      </c>
      <c r="M426" s="179">
        <v>17.36</v>
      </c>
      <c r="N426" s="179">
        <v>30.986747970934431</v>
      </c>
    </row>
    <row r="427" spans="1:14">
      <c r="A427" s="188">
        <v>426</v>
      </c>
      <c r="B427" s="188">
        <v>4</v>
      </c>
      <c r="C427" s="188" t="s">
        <v>913</v>
      </c>
      <c r="D427" s="188">
        <v>12</v>
      </c>
      <c r="E427" s="627"/>
      <c r="F427" s="627"/>
      <c r="G427" s="188" t="s">
        <v>917</v>
      </c>
      <c r="H427" s="188" t="s">
        <v>928</v>
      </c>
      <c r="I427" s="627"/>
      <c r="J427" s="628"/>
      <c r="K427" s="628"/>
      <c r="L427" s="628"/>
      <c r="M427" s="179">
        <v>18.690000000000001</v>
      </c>
      <c r="N427" s="179">
        <v>33.360732694514084</v>
      </c>
    </row>
    <row r="428" spans="1:14">
      <c r="A428" s="188">
        <v>427</v>
      </c>
      <c r="B428" s="188">
        <v>4</v>
      </c>
      <c r="C428" s="188" t="s">
        <v>913</v>
      </c>
      <c r="D428" s="188">
        <v>12</v>
      </c>
      <c r="E428" s="627"/>
      <c r="F428" s="627"/>
      <c r="G428" s="188" t="s">
        <v>918</v>
      </c>
      <c r="H428" s="188" t="s">
        <v>928</v>
      </c>
      <c r="I428" s="627"/>
      <c r="J428" s="628"/>
      <c r="K428" s="628"/>
      <c r="L428" s="628"/>
      <c r="M428" s="179">
        <v>18.690000000000001</v>
      </c>
      <c r="N428" s="179">
        <v>33.360732694514084</v>
      </c>
    </row>
    <row r="429" spans="1:14">
      <c r="A429" s="188">
        <v>428</v>
      </c>
      <c r="B429" s="188">
        <v>4</v>
      </c>
      <c r="C429" s="188" t="s">
        <v>913</v>
      </c>
      <c r="D429" s="188">
        <v>12</v>
      </c>
      <c r="E429" s="627"/>
      <c r="F429" s="627"/>
      <c r="G429" s="188" t="s">
        <v>919</v>
      </c>
      <c r="H429" s="188" t="s">
        <v>928</v>
      </c>
      <c r="I429" s="627"/>
      <c r="J429" s="628"/>
      <c r="K429" s="628"/>
      <c r="L429" s="628"/>
      <c r="M429" s="179">
        <v>17.36</v>
      </c>
      <c r="N429" s="179">
        <v>30.986747970934431</v>
      </c>
    </row>
    <row r="430" spans="1:14">
      <c r="A430" s="188">
        <v>429</v>
      </c>
      <c r="B430" s="188">
        <v>4</v>
      </c>
      <c r="C430" s="188" t="s">
        <v>913</v>
      </c>
      <c r="D430" s="188">
        <v>12</v>
      </c>
      <c r="E430" s="627">
        <v>1208</v>
      </c>
      <c r="F430" s="627" t="s">
        <v>936</v>
      </c>
      <c r="G430" s="188" t="s">
        <v>915</v>
      </c>
      <c r="H430" s="188" t="s">
        <v>930</v>
      </c>
      <c r="I430" s="627" t="s">
        <v>925</v>
      </c>
      <c r="J430" s="628">
        <v>83.93</v>
      </c>
      <c r="K430" s="628">
        <v>108.6590817790531</v>
      </c>
      <c r="L430" s="628">
        <v>185.28908177905311</v>
      </c>
      <c r="M430" s="179">
        <v>22.53</v>
      </c>
      <c r="N430" s="179">
        <v>40.214944227255344</v>
      </c>
    </row>
    <row r="431" spans="1:14">
      <c r="A431" s="188">
        <v>430</v>
      </c>
      <c r="B431" s="188">
        <v>4</v>
      </c>
      <c r="C431" s="188" t="s">
        <v>913</v>
      </c>
      <c r="D431" s="188">
        <v>12</v>
      </c>
      <c r="E431" s="627"/>
      <c r="F431" s="627"/>
      <c r="G431" s="188" t="s">
        <v>917</v>
      </c>
      <c r="H431" s="188" t="s">
        <v>930</v>
      </c>
      <c r="I431" s="627"/>
      <c r="J431" s="628"/>
      <c r="K431" s="628"/>
      <c r="L431" s="628"/>
      <c r="M431" s="179">
        <v>32.53</v>
      </c>
      <c r="N431" s="179">
        <v>58.064453427102364</v>
      </c>
    </row>
    <row r="432" spans="1:14">
      <c r="A432" s="188">
        <v>431</v>
      </c>
      <c r="B432" s="188">
        <v>4</v>
      </c>
      <c r="C432" s="188" t="s">
        <v>913</v>
      </c>
      <c r="D432" s="188">
        <v>12</v>
      </c>
      <c r="E432" s="627"/>
      <c r="F432" s="627"/>
      <c r="G432" s="188" t="s">
        <v>918</v>
      </c>
      <c r="H432" s="188" t="s">
        <v>930</v>
      </c>
      <c r="I432" s="627"/>
      <c r="J432" s="628"/>
      <c r="K432" s="628"/>
      <c r="L432" s="628"/>
      <c r="M432" s="179">
        <v>32.53</v>
      </c>
      <c r="N432" s="179">
        <v>58.064453427102364</v>
      </c>
    </row>
    <row r="433" spans="1:14">
      <c r="A433" s="188">
        <v>432</v>
      </c>
      <c r="B433" s="188">
        <v>4</v>
      </c>
      <c r="C433" s="188" t="s">
        <v>913</v>
      </c>
      <c r="D433" s="188">
        <v>12</v>
      </c>
      <c r="E433" s="627"/>
      <c r="F433" s="627"/>
      <c r="G433" s="188" t="s">
        <v>919</v>
      </c>
      <c r="H433" s="188" t="s">
        <v>930</v>
      </c>
      <c r="I433" s="627"/>
      <c r="J433" s="628"/>
      <c r="K433" s="628"/>
      <c r="L433" s="628"/>
      <c r="M433" s="179">
        <v>22.53</v>
      </c>
      <c r="N433" s="179">
        <v>40.214944227255344</v>
      </c>
    </row>
    <row r="434" spans="1:14">
      <c r="A434" s="188">
        <v>433</v>
      </c>
      <c r="B434" s="188">
        <v>4</v>
      </c>
      <c r="C434" s="188" t="s">
        <v>913</v>
      </c>
      <c r="D434" s="188">
        <v>12</v>
      </c>
      <c r="E434" s="627">
        <v>1209</v>
      </c>
      <c r="F434" s="627" t="s">
        <v>937</v>
      </c>
      <c r="G434" s="188" t="s">
        <v>915</v>
      </c>
      <c r="H434" s="188" t="s">
        <v>928</v>
      </c>
      <c r="I434" s="627" t="s">
        <v>925</v>
      </c>
      <c r="J434" s="628">
        <v>85.88</v>
      </c>
      <c r="K434" s="628">
        <v>111.18362853788965</v>
      </c>
      <c r="L434" s="628">
        <v>191.44362853788965</v>
      </c>
      <c r="M434" s="179">
        <v>32.799999999999997</v>
      </c>
      <c r="N434" s="179">
        <v>58.546390175498232</v>
      </c>
    </row>
    <row r="435" spans="1:14" ht="16.5">
      <c r="A435" s="188">
        <v>434</v>
      </c>
      <c r="B435" s="188">
        <v>4</v>
      </c>
      <c r="C435" s="188" t="s">
        <v>913</v>
      </c>
      <c r="D435" s="188">
        <v>12</v>
      </c>
      <c r="E435" s="627"/>
      <c r="F435" s="627"/>
      <c r="G435" s="188" t="s">
        <v>917</v>
      </c>
      <c r="H435" s="188" t="s">
        <v>928</v>
      </c>
      <c r="I435" s="627"/>
      <c r="J435" s="628"/>
      <c r="K435" s="628"/>
      <c r="L435" s="628"/>
      <c r="M435" s="206">
        <v>22.84</v>
      </c>
      <c r="N435" s="206">
        <v>40.768279012450598</v>
      </c>
    </row>
    <row r="436" spans="1:14" ht="16.5">
      <c r="A436" s="188">
        <v>435</v>
      </c>
      <c r="B436" s="188">
        <v>4</v>
      </c>
      <c r="C436" s="188" t="s">
        <v>913</v>
      </c>
      <c r="D436" s="188">
        <v>12</v>
      </c>
      <c r="E436" s="627"/>
      <c r="F436" s="627"/>
      <c r="G436" s="188" t="s">
        <v>918</v>
      </c>
      <c r="H436" s="188" t="s">
        <v>928</v>
      </c>
      <c r="I436" s="627"/>
      <c r="J436" s="628"/>
      <c r="K436" s="628"/>
      <c r="L436" s="628"/>
      <c r="M436" s="206">
        <v>22.84</v>
      </c>
      <c r="N436" s="206">
        <v>40.768279012450598</v>
      </c>
    </row>
    <row r="437" spans="1:14">
      <c r="A437" s="188">
        <v>436</v>
      </c>
      <c r="B437" s="188">
        <v>4</v>
      </c>
      <c r="C437" s="188" t="s">
        <v>913</v>
      </c>
      <c r="D437" s="188">
        <v>12</v>
      </c>
      <c r="E437" s="627"/>
      <c r="F437" s="627"/>
      <c r="G437" s="188" t="s">
        <v>919</v>
      </c>
      <c r="H437" s="188" t="s">
        <v>928</v>
      </c>
      <c r="I437" s="627"/>
      <c r="J437" s="628"/>
      <c r="K437" s="628"/>
      <c r="L437" s="628"/>
      <c r="M437" s="179">
        <v>32.799999999999997</v>
      </c>
      <c r="N437" s="179">
        <v>58.546390175498232</v>
      </c>
    </row>
    <row r="438" spans="1:14">
      <c r="A438" s="188">
        <v>437</v>
      </c>
      <c r="B438" s="188">
        <v>4</v>
      </c>
      <c r="C438" s="188" t="s">
        <v>913</v>
      </c>
      <c r="D438" s="188">
        <v>12</v>
      </c>
      <c r="E438" s="627">
        <v>1210</v>
      </c>
      <c r="F438" s="627" t="s">
        <v>938</v>
      </c>
      <c r="G438" s="188" t="s">
        <v>915</v>
      </c>
      <c r="H438" s="188" t="s">
        <v>930</v>
      </c>
      <c r="I438" s="627" t="s">
        <v>925</v>
      </c>
      <c r="J438" s="628">
        <v>85.88</v>
      </c>
      <c r="K438" s="628">
        <v>111.18362853788965</v>
      </c>
      <c r="L438" s="628">
        <v>188.78362853788963</v>
      </c>
      <c r="M438" s="179">
        <v>29.92</v>
      </c>
      <c r="N438" s="179">
        <v>53.405731525942301</v>
      </c>
    </row>
    <row r="439" spans="1:14">
      <c r="A439" s="188">
        <v>438</v>
      </c>
      <c r="B439" s="188">
        <v>4</v>
      </c>
      <c r="C439" s="188" t="s">
        <v>913</v>
      </c>
      <c r="D439" s="188">
        <v>12</v>
      </c>
      <c r="E439" s="627"/>
      <c r="F439" s="627"/>
      <c r="G439" s="188" t="s">
        <v>917</v>
      </c>
      <c r="H439" s="188" t="s">
        <v>930</v>
      </c>
      <c r="I439" s="627"/>
      <c r="J439" s="628"/>
      <c r="K439" s="628"/>
      <c r="L439" s="628"/>
      <c r="M439" s="179">
        <v>22.84</v>
      </c>
      <c r="N439" s="179">
        <v>40.768279012450598</v>
      </c>
    </row>
    <row r="440" spans="1:14">
      <c r="A440" s="188">
        <v>439</v>
      </c>
      <c r="B440" s="188">
        <v>4</v>
      </c>
      <c r="C440" s="188" t="s">
        <v>913</v>
      </c>
      <c r="D440" s="188">
        <v>12</v>
      </c>
      <c r="E440" s="627"/>
      <c r="F440" s="627"/>
      <c r="G440" s="188" t="s">
        <v>918</v>
      </c>
      <c r="H440" s="188" t="s">
        <v>930</v>
      </c>
      <c r="I440" s="627"/>
      <c r="J440" s="628"/>
      <c r="K440" s="628"/>
      <c r="L440" s="628"/>
      <c r="M440" s="179">
        <v>22.84</v>
      </c>
      <c r="N440" s="179">
        <v>40.768279012450598</v>
      </c>
    </row>
    <row r="441" spans="1:14">
      <c r="A441" s="188">
        <v>440</v>
      </c>
      <c r="B441" s="188">
        <v>4</v>
      </c>
      <c r="C441" s="188" t="s">
        <v>913</v>
      </c>
      <c r="D441" s="188">
        <v>12</v>
      </c>
      <c r="E441" s="627"/>
      <c r="F441" s="627"/>
      <c r="G441" s="188" t="s">
        <v>919</v>
      </c>
      <c r="H441" s="188" t="s">
        <v>930</v>
      </c>
      <c r="I441" s="627"/>
      <c r="J441" s="628"/>
      <c r="K441" s="628"/>
      <c r="L441" s="628"/>
      <c r="M441" s="179">
        <v>29.92</v>
      </c>
      <c r="N441" s="179">
        <v>53.405731525942301</v>
      </c>
    </row>
    <row r="442" spans="1:14" ht="16.5">
      <c r="A442" s="188">
        <v>441</v>
      </c>
      <c r="B442" s="188">
        <v>4</v>
      </c>
      <c r="C442" s="188" t="s">
        <v>913</v>
      </c>
      <c r="D442" s="188">
        <v>13</v>
      </c>
      <c r="E442" s="627">
        <v>1301</v>
      </c>
      <c r="F442" s="627" t="s">
        <v>927</v>
      </c>
      <c r="G442" s="188" t="s">
        <v>915</v>
      </c>
      <c r="H442" s="188" t="s">
        <v>928</v>
      </c>
      <c r="I442" s="627" t="s">
        <v>925</v>
      </c>
      <c r="J442" s="628">
        <v>85.93</v>
      </c>
      <c r="K442" s="628">
        <v>111.24848063632808</v>
      </c>
      <c r="L442" s="628">
        <v>191.5084806363281</v>
      </c>
      <c r="M442" s="206">
        <v>22.84</v>
      </c>
      <c r="N442" s="206">
        <v>40.768279012450598</v>
      </c>
    </row>
    <row r="443" spans="1:14" ht="16.5">
      <c r="A443" s="188">
        <v>442</v>
      </c>
      <c r="B443" s="188">
        <v>4</v>
      </c>
      <c r="C443" s="188" t="s">
        <v>913</v>
      </c>
      <c r="D443" s="188">
        <v>13</v>
      </c>
      <c r="E443" s="627"/>
      <c r="F443" s="627"/>
      <c r="G443" s="188" t="s">
        <v>917</v>
      </c>
      <c r="H443" s="188" t="s">
        <v>928</v>
      </c>
      <c r="I443" s="627"/>
      <c r="J443" s="628"/>
      <c r="K443" s="628"/>
      <c r="L443" s="628"/>
      <c r="M443" s="206">
        <v>32.799999999999997</v>
      </c>
      <c r="N443" s="206">
        <v>58.546390175498232</v>
      </c>
    </row>
    <row r="444" spans="1:14" ht="16.5">
      <c r="A444" s="188">
        <v>443</v>
      </c>
      <c r="B444" s="188">
        <v>4</v>
      </c>
      <c r="C444" s="188" t="s">
        <v>913</v>
      </c>
      <c r="D444" s="188">
        <v>13</v>
      </c>
      <c r="E444" s="627"/>
      <c r="F444" s="627"/>
      <c r="G444" s="188" t="s">
        <v>918</v>
      </c>
      <c r="H444" s="188" t="s">
        <v>928</v>
      </c>
      <c r="I444" s="627"/>
      <c r="J444" s="628"/>
      <c r="K444" s="628"/>
      <c r="L444" s="628"/>
      <c r="M444" s="206">
        <v>32.799999999999997</v>
      </c>
      <c r="N444" s="206">
        <v>58.546390175498232</v>
      </c>
    </row>
    <row r="445" spans="1:14" ht="16.5">
      <c r="A445" s="188">
        <v>444</v>
      </c>
      <c r="B445" s="188">
        <v>4</v>
      </c>
      <c r="C445" s="188" t="s">
        <v>913</v>
      </c>
      <c r="D445" s="188">
        <v>13</v>
      </c>
      <c r="E445" s="627"/>
      <c r="F445" s="627"/>
      <c r="G445" s="188" t="s">
        <v>919</v>
      </c>
      <c r="H445" s="188" t="s">
        <v>928</v>
      </c>
      <c r="I445" s="627"/>
      <c r="J445" s="628"/>
      <c r="K445" s="628"/>
      <c r="L445" s="628"/>
      <c r="M445" s="206">
        <v>22.84</v>
      </c>
      <c r="N445" s="206">
        <v>40.768279012450598</v>
      </c>
    </row>
    <row r="446" spans="1:14" ht="16.5">
      <c r="A446" s="188">
        <v>445</v>
      </c>
      <c r="B446" s="188">
        <v>4</v>
      </c>
      <c r="C446" s="188" t="s">
        <v>913</v>
      </c>
      <c r="D446" s="188">
        <v>13</v>
      </c>
      <c r="E446" s="627">
        <v>1302</v>
      </c>
      <c r="F446" s="627" t="s">
        <v>929</v>
      </c>
      <c r="G446" s="188" t="s">
        <v>915</v>
      </c>
      <c r="H446" s="188" t="s">
        <v>930</v>
      </c>
      <c r="I446" s="627" t="s">
        <v>925</v>
      </c>
      <c r="J446" s="628">
        <v>85.93</v>
      </c>
      <c r="K446" s="628">
        <v>111.24848063632808</v>
      </c>
      <c r="L446" s="628">
        <v>188.84848063632808</v>
      </c>
      <c r="M446" s="206">
        <v>22.84</v>
      </c>
      <c r="N446" s="206">
        <v>40.768279012450598</v>
      </c>
    </row>
    <row r="447" spans="1:14">
      <c r="A447" s="188">
        <v>446</v>
      </c>
      <c r="B447" s="188">
        <v>4</v>
      </c>
      <c r="C447" s="188" t="s">
        <v>913</v>
      </c>
      <c r="D447" s="188">
        <v>13</v>
      </c>
      <c r="E447" s="627"/>
      <c r="F447" s="627"/>
      <c r="G447" s="188" t="s">
        <v>917</v>
      </c>
      <c r="H447" s="188" t="s">
        <v>930</v>
      </c>
      <c r="I447" s="627"/>
      <c r="J447" s="628"/>
      <c r="K447" s="628"/>
      <c r="L447" s="628"/>
      <c r="M447" s="179">
        <v>29.92</v>
      </c>
      <c r="N447" s="179">
        <v>53.405731525942301</v>
      </c>
    </row>
    <row r="448" spans="1:14">
      <c r="A448" s="188">
        <v>447</v>
      </c>
      <c r="B448" s="188">
        <v>4</v>
      </c>
      <c r="C448" s="188" t="s">
        <v>913</v>
      </c>
      <c r="D448" s="188">
        <v>13</v>
      </c>
      <c r="E448" s="627"/>
      <c r="F448" s="627"/>
      <c r="G448" s="188" t="s">
        <v>918</v>
      </c>
      <c r="H448" s="188" t="s">
        <v>930</v>
      </c>
      <c r="I448" s="627"/>
      <c r="J448" s="628"/>
      <c r="K448" s="628"/>
      <c r="L448" s="628"/>
      <c r="M448" s="179">
        <v>29.92</v>
      </c>
      <c r="N448" s="179">
        <v>53.405731525942301</v>
      </c>
    </row>
    <row r="449" spans="1:14" ht="16.5">
      <c r="A449" s="188">
        <v>448</v>
      </c>
      <c r="B449" s="188">
        <v>4</v>
      </c>
      <c r="C449" s="188" t="s">
        <v>913</v>
      </c>
      <c r="D449" s="188">
        <v>13</v>
      </c>
      <c r="E449" s="627"/>
      <c r="F449" s="627"/>
      <c r="G449" s="188" t="s">
        <v>919</v>
      </c>
      <c r="H449" s="188" t="s">
        <v>930</v>
      </c>
      <c r="I449" s="627"/>
      <c r="J449" s="628"/>
      <c r="K449" s="628"/>
      <c r="L449" s="628"/>
      <c r="M449" s="206">
        <v>22.84</v>
      </c>
      <c r="N449" s="206">
        <v>40.768279012450598</v>
      </c>
    </row>
    <row r="450" spans="1:14">
      <c r="A450" s="188">
        <v>449</v>
      </c>
      <c r="B450" s="188">
        <v>4</v>
      </c>
      <c r="C450" s="188" t="s">
        <v>913</v>
      </c>
      <c r="D450" s="188">
        <v>13</v>
      </c>
      <c r="E450" s="627">
        <v>1303</v>
      </c>
      <c r="F450" s="627" t="s">
        <v>931</v>
      </c>
      <c r="G450" s="188" t="s">
        <v>915</v>
      </c>
      <c r="H450" s="188" t="s">
        <v>928</v>
      </c>
      <c r="I450" s="627" t="s">
        <v>925</v>
      </c>
      <c r="J450" s="628">
        <v>63.88</v>
      </c>
      <c r="K450" s="628">
        <v>82.701651845090623</v>
      </c>
      <c r="L450" s="628">
        <v>137.46165184509061</v>
      </c>
      <c r="M450" s="179">
        <v>18.690000000000001</v>
      </c>
      <c r="N450" s="179">
        <v>33.360732694514084</v>
      </c>
    </row>
    <row r="451" spans="1:14">
      <c r="A451" s="188">
        <v>450</v>
      </c>
      <c r="B451" s="188">
        <v>4</v>
      </c>
      <c r="C451" s="188" t="s">
        <v>913</v>
      </c>
      <c r="D451" s="188">
        <v>13</v>
      </c>
      <c r="E451" s="627"/>
      <c r="F451" s="627"/>
      <c r="G451" s="188" t="s">
        <v>917</v>
      </c>
      <c r="H451" s="188" t="s">
        <v>928</v>
      </c>
      <c r="I451" s="627"/>
      <c r="J451" s="628"/>
      <c r="K451" s="628"/>
      <c r="L451" s="628"/>
      <c r="M451" s="179">
        <v>17.36</v>
      </c>
      <c r="N451" s="179">
        <v>30.986747970934431</v>
      </c>
    </row>
    <row r="452" spans="1:14">
      <c r="A452" s="188">
        <v>451</v>
      </c>
      <c r="B452" s="188">
        <v>4</v>
      </c>
      <c r="C452" s="188" t="s">
        <v>913</v>
      </c>
      <c r="D452" s="188">
        <v>13</v>
      </c>
      <c r="E452" s="627"/>
      <c r="F452" s="627"/>
      <c r="G452" s="188" t="s">
        <v>918</v>
      </c>
      <c r="H452" s="188" t="s">
        <v>928</v>
      </c>
      <c r="I452" s="627"/>
      <c r="J452" s="628"/>
      <c r="K452" s="628"/>
      <c r="L452" s="628"/>
      <c r="M452" s="179">
        <v>17.36</v>
      </c>
      <c r="N452" s="179">
        <v>30.986747970934431</v>
      </c>
    </row>
    <row r="453" spans="1:14">
      <c r="A453" s="188">
        <v>452</v>
      </c>
      <c r="B453" s="188">
        <v>4</v>
      </c>
      <c r="C453" s="188" t="s">
        <v>913</v>
      </c>
      <c r="D453" s="188">
        <v>13</v>
      </c>
      <c r="E453" s="627"/>
      <c r="F453" s="627"/>
      <c r="G453" s="188" t="s">
        <v>919</v>
      </c>
      <c r="H453" s="188" t="s">
        <v>928</v>
      </c>
      <c r="I453" s="627"/>
      <c r="J453" s="628"/>
      <c r="K453" s="628"/>
      <c r="L453" s="628"/>
      <c r="M453" s="179">
        <v>18.690000000000001</v>
      </c>
      <c r="N453" s="179">
        <v>33.360732694514084</v>
      </c>
    </row>
    <row r="454" spans="1:14">
      <c r="A454" s="188">
        <v>453</v>
      </c>
      <c r="B454" s="188">
        <v>4</v>
      </c>
      <c r="C454" s="188" t="s">
        <v>913</v>
      </c>
      <c r="D454" s="188">
        <v>13</v>
      </c>
      <c r="E454" s="627">
        <v>1304</v>
      </c>
      <c r="F454" s="627" t="s">
        <v>932</v>
      </c>
      <c r="G454" s="188" t="s">
        <v>915</v>
      </c>
      <c r="H454" s="188" t="s">
        <v>930</v>
      </c>
      <c r="I454" s="627" t="s">
        <v>925</v>
      </c>
      <c r="J454" s="628">
        <v>83.93</v>
      </c>
      <c r="K454" s="628">
        <v>108.65919911331335</v>
      </c>
      <c r="L454" s="628">
        <v>185.28919911331334</v>
      </c>
      <c r="M454" s="179">
        <v>32.53</v>
      </c>
      <c r="N454" s="179">
        <v>58.064453427102364</v>
      </c>
    </row>
    <row r="455" spans="1:14">
      <c r="A455" s="188">
        <v>454</v>
      </c>
      <c r="B455" s="188">
        <v>4</v>
      </c>
      <c r="C455" s="188" t="s">
        <v>913</v>
      </c>
      <c r="D455" s="188">
        <v>13</v>
      </c>
      <c r="E455" s="627"/>
      <c r="F455" s="627"/>
      <c r="G455" s="188" t="s">
        <v>917</v>
      </c>
      <c r="H455" s="188" t="s">
        <v>930</v>
      </c>
      <c r="I455" s="627"/>
      <c r="J455" s="628"/>
      <c r="K455" s="628"/>
      <c r="L455" s="628"/>
      <c r="M455" s="179">
        <v>22.53</v>
      </c>
      <c r="N455" s="179">
        <v>40.214944227255344</v>
      </c>
    </row>
    <row r="456" spans="1:14">
      <c r="A456" s="188">
        <v>455</v>
      </c>
      <c r="B456" s="188">
        <v>4</v>
      </c>
      <c r="C456" s="188" t="s">
        <v>913</v>
      </c>
      <c r="D456" s="188">
        <v>13</v>
      </c>
      <c r="E456" s="627"/>
      <c r="F456" s="627"/>
      <c r="G456" s="188" t="s">
        <v>918</v>
      </c>
      <c r="H456" s="188" t="s">
        <v>930</v>
      </c>
      <c r="I456" s="627"/>
      <c r="J456" s="628"/>
      <c r="K456" s="628"/>
      <c r="L456" s="628"/>
      <c r="M456" s="179">
        <v>22.53</v>
      </c>
      <c r="N456" s="179">
        <v>40.214944227255344</v>
      </c>
    </row>
    <row r="457" spans="1:14">
      <c r="A457" s="188">
        <v>456</v>
      </c>
      <c r="B457" s="188">
        <v>4</v>
      </c>
      <c r="C457" s="188" t="s">
        <v>913</v>
      </c>
      <c r="D457" s="188">
        <v>13</v>
      </c>
      <c r="E457" s="627"/>
      <c r="F457" s="627"/>
      <c r="G457" s="188" t="s">
        <v>919</v>
      </c>
      <c r="H457" s="188" t="s">
        <v>930</v>
      </c>
      <c r="I457" s="627"/>
      <c r="J457" s="628"/>
      <c r="K457" s="628"/>
      <c r="L457" s="628"/>
      <c r="M457" s="179">
        <v>32.53</v>
      </c>
      <c r="N457" s="179">
        <v>58.064453427102364</v>
      </c>
    </row>
    <row r="458" spans="1:14">
      <c r="A458" s="188">
        <v>457</v>
      </c>
      <c r="B458" s="188">
        <v>4</v>
      </c>
      <c r="C458" s="188" t="s">
        <v>913</v>
      </c>
      <c r="D458" s="188">
        <v>13</v>
      </c>
      <c r="E458" s="627">
        <v>1305</v>
      </c>
      <c r="F458" s="627" t="s">
        <v>933</v>
      </c>
      <c r="G458" s="188" t="s">
        <v>915</v>
      </c>
      <c r="H458" s="188" t="s">
        <v>928</v>
      </c>
      <c r="I458" s="627" t="s">
        <v>925</v>
      </c>
      <c r="J458" s="628">
        <v>63.78</v>
      </c>
      <c r="K458" s="628">
        <v>82.572187768939884</v>
      </c>
      <c r="L458" s="628">
        <v>137.06218776893988</v>
      </c>
      <c r="M458" s="179">
        <v>17.36</v>
      </c>
      <c r="N458" s="179">
        <v>30.986747970934431</v>
      </c>
    </row>
    <row r="459" spans="1:14">
      <c r="A459" s="188">
        <v>458</v>
      </c>
      <c r="B459" s="188">
        <v>4</v>
      </c>
      <c r="C459" s="188" t="s">
        <v>913</v>
      </c>
      <c r="D459" s="188">
        <v>13</v>
      </c>
      <c r="E459" s="627"/>
      <c r="F459" s="627"/>
      <c r="G459" s="188" t="s">
        <v>917</v>
      </c>
      <c r="H459" s="188" t="s">
        <v>928</v>
      </c>
      <c r="I459" s="627"/>
      <c r="J459" s="628"/>
      <c r="K459" s="628"/>
      <c r="L459" s="628"/>
      <c r="M459" s="179">
        <v>18.46</v>
      </c>
      <c r="N459" s="179">
        <v>32.950193982917604</v>
      </c>
    </row>
    <row r="460" spans="1:14">
      <c r="A460" s="188">
        <v>459</v>
      </c>
      <c r="B460" s="188">
        <v>4</v>
      </c>
      <c r="C460" s="188" t="s">
        <v>913</v>
      </c>
      <c r="D460" s="188">
        <v>13</v>
      </c>
      <c r="E460" s="627"/>
      <c r="F460" s="627"/>
      <c r="G460" s="188" t="s">
        <v>918</v>
      </c>
      <c r="H460" s="188" t="s">
        <v>928</v>
      </c>
      <c r="I460" s="627"/>
      <c r="J460" s="628"/>
      <c r="K460" s="628"/>
      <c r="L460" s="628"/>
      <c r="M460" s="179">
        <v>18.46</v>
      </c>
      <c r="N460" s="179">
        <v>32.950193982917604</v>
      </c>
    </row>
    <row r="461" spans="1:14">
      <c r="A461" s="188">
        <v>460</v>
      </c>
      <c r="B461" s="188">
        <v>4</v>
      </c>
      <c r="C461" s="188" t="s">
        <v>913</v>
      </c>
      <c r="D461" s="188">
        <v>13</v>
      </c>
      <c r="E461" s="627"/>
      <c r="F461" s="627"/>
      <c r="G461" s="188" t="s">
        <v>919</v>
      </c>
      <c r="H461" s="188" t="s">
        <v>928</v>
      </c>
      <c r="I461" s="627"/>
      <c r="J461" s="628"/>
      <c r="K461" s="628"/>
      <c r="L461" s="628"/>
      <c r="M461" s="179">
        <v>17.36</v>
      </c>
      <c r="N461" s="179">
        <v>30.986747970934431</v>
      </c>
    </row>
    <row r="462" spans="1:14">
      <c r="A462" s="188">
        <v>461</v>
      </c>
      <c r="B462" s="188">
        <v>4</v>
      </c>
      <c r="C462" s="188" t="s">
        <v>913</v>
      </c>
      <c r="D462" s="188">
        <v>13</v>
      </c>
      <c r="E462" s="627">
        <v>1306</v>
      </c>
      <c r="F462" s="627" t="s">
        <v>934</v>
      </c>
      <c r="G462" s="188" t="s">
        <v>915</v>
      </c>
      <c r="H462" s="188" t="s">
        <v>928</v>
      </c>
      <c r="I462" s="627" t="s">
        <v>925</v>
      </c>
      <c r="J462" s="628">
        <v>63.78</v>
      </c>
      <c r="K462" s="628">
        <v>82.572098604408509</v>
      </c>
      <c r="L462" s="628">
        <v>137.0620986044085</v>
      </c>
      <c r="M462" s="179">
        <v>18.46</v>
      </c>
      <c r="N462" s="179">
        <v>32.950193982917604</v>
      </c>
    </row>
    <row r="463" spans="1:14">
      <c r="A463" s="188">
        <v>462</v>
      </c>
      <c r="B463" s="188">
        <v>4</v>
      </c>
      <c r="C463" s="188" t="s">
        <v>913</v>
      </c>
      <c r="D463" s="188">
        <v>13</v>
      </c>
      <c r="E463" s="627"/>
      <c r="F463" s="627"/>
      <c r="G463" s="188" t="s">
        <v>917</v>
      </c>
      <c r="H463" s="188" t="s">
        <v>928</v>
      </c>
      <c r="I463" s="627"/>
      <c r="J463" s="628"/>
      <c r="K463" s="628"/>
      <c r="L463" s="628"/>
      <c r="M463" s="179">
        <v>17.36</v>
      </c>
      <c r="N463" s="179">
        <v>30.986747970934431</v>
      </c>
    </row>
    <row r="464" spans="1:14">
      <c r="A464" s="188">
        <v>463</v>
      </c>
      <c r="B464" s="188">
        <v>4</v>
      </c>
      <c r="C464" s="188" t="s">
        <v>913</v>
      </c>
      <c r="D464" s="188">
        <v>13</v>
      </c>
      <c r="E464" s="627"/>
      <c r="F464" s="627"/>
      <c r="G464" s="188" t="s">
        <v>918</v>
      </c>
      <c r="H464" s="188" t="s">
        <v>928</v>
      </c>
      <c r="I464" s="627"/>
      <c r="J464" s="628"/>
      <c r="K464" s="628"/>
      <c r="L464" s="628"/>
      <c r="M464" s="179">
        <v>17.36</v>
      </c>
      <c r="N464" s="179">
        <v>30.986747970934431</v>
      </c>
    </row>
    <row r="465" spans="1:14">
      <c r="A465" s="188">
        <v>464</v>
      </c>
      <c r="B465" s="188">
        <v>4</v>
      </c>
      <c r="C465" s="188" t="s">
        <v>913</v>
      </c>
      <c r="D465" s="188">
        <v>13</v>
      </c>
      <c r="E465" s="627"/>
      <c r="F465" s="627"/>
      <c r="G465" s="188" t="s">
        <v>919</v>
      </c>
      <c r="H465" s="188" t="s">
        <v>928</v>
      </c>
      <c r="I465" s="627"/>
      <c r="J465" s="628"/>
      <c r="K465" s="628"/>
      <c r="L465" s="628"/>
      <c r="M465" s="179">
        <v>18.46</v>
      </c>
      <c r="N465" s="179">
        <v>32.950193982917604</v>
      </c>
    </row>
    <row r="466" spans="1:14">
      <c r="A466" s="188">
        <v>465</v>
      </c>
      <c r="B466" s="188">
        <v>4</v>
      </c>
      <c r="C466" s="188" t="s">
        <v>913</v>
      </c>
      <c r="D466" s="188">
        <v>13</v>
      </c>
      <c r="E466" s="627">
        <v>1307</v>
      </c>
      <c r="F466" s="627" t="s">
        <v>935</v>
      </c>
      <c r="G466" s="188" t="s">
        <v>915</v>
      </c>
      <c r="H466" s="188" t="s">
        <v>928</v>
      </c>
      <c r="I466" s="627" t="s">
        <v>925</v>
      </c>
      <c r="J466" s="628">
        <v>63.88</v>
      </c>
      <c r="K466" s="628">
        <v>82.701562540759099</v>
      </c>
      <c r="L466" s="628">
        <v>137.4615625407591</v>
      </c>
      <c r="M466" s="179">
        <v>17.36</v>
      </c>
      <c r="N466" s="179">
        <v>30.986747970934431</v>
      </c>
    </row>
    <row r="467" spans="1:14">
      <c r="A467" s="188">
        <v>466</v>
      </c>
      <c r="B467" s="188">
        <v>4</v>
      </c>
      <c r="C467" s="188" t="s">
        <v>913</v>
      </c>
      <c r="D467" s="188">
        <v>13</v>
      </c>
      <c r="E467" s="627"/>
      <c r="F467" s="627"/>
      <c r="G467" s="188" t="s">
        <v>917</v>
      </c>
      <c r="H467" s="188" t="s">
        <v>928</v>
      </c>
      <c r="I467" s="627"/>
      <c r="J467" s="628"/>
      <c r="K467" s="628"/>
      <c r="L467" s="628"/>
      <c r="M467" s="179">
        <v>18.690000000000001</v>
      </c>
      <c r="N467" s="179">
        <v>33.360732694514084</v>
      </c>
    </row>
    <row r="468" spans="1:14">
      <c r="A468" s="188">
        <v>467</v>
      </c>
      <c r="B468" s="188">
        <v>4</v>
      </c>
      <c r="C468" s="188" t="s">
        <v>913</v>
      </c>
      <c r="D468" s="188">
        <v>13</v>
      </c>
      <c r="E468" s="627"/>
      <c r="F468" s="627"/>
      <c r="G468" s="188" t="s">
        <v>918</v>
      </c>
      <c r="H468" s="188" t="s">
        <v>928</v>
      </c>
      <c r="I468" s="627"/>
      <c r="J468" s="628"/>
      <c r="K468" s="628"/>
      <c r="L468" s="628"/>
      <c r="M468" s="179">
        <v>18.690000000000001</v>
      </c>
      <c r="N468" s="179">
        <v>33.360732694514084</v>
      </c>
    </row>
    <row r="469" spans="1:14">
      <c r="A469" s="188">
        <v>468</v>
      </c>
      <c r="B469" s="188">
        <v>4</v>
      </c>
      <c r="C469" s="188" t="s">
        <v>913</v>
      </c>
      <c r="D469" s="188">
        <v>13</v>
      </c>
      <c r="E469" s="627"/>
      <c r="F469" s="627"/>
      <c r="G469" s="188" t="s">
        <v>919</v>
      </c>
      <c r="H469" s="188" t="s">
        <v>928</v>
      </c>
      <c r="I469" s="627"/>
      <c r="J469" s="628"/>
      <c r="K469" s="628"/>
      <c r="L469" s="628"/>
      <c r="M469" s="179">
        <v>17.36</v>
      </c>
      <c r="N469" s="179">
        <v>30.986747970934431</v>
      </c>
    </row>
    <row r="470" spans="1:14">
      <c r="A470" s="188">
        <v>469</v>
      </c>
      <c r="B470" s="188">
        <v>4</v>
      </c>
      <c r="C470" s="188" t="s">
        <v>913</v>
      </c>
      <c r="D470" s="188">
        <v>13</v>
      </c>
      <c r="E470" s="627">
        <v>1308</v>
      </c>
      <c r="F470" s="627" t="s">
        <v>936</v>
      </c>
      <c r="G470" s="188" t="s">
        <v>915</v>
      </c>
      <c r="H470" s="188" t="s">
        <v>930</v>
      </c>
      <c r="I470" s="627" t="s">
        <v>925</v>
      </c>
      <c r="J470" s="628">
        <v>83.93</v>
      </c>
      <c r="K470" s="628">
        <v>108.6590817790531</v>
      </c>
      <c r="L470" s="628">
        <v>185.28908177905311</v>
      </c>
      <c r="M470" s="179">
        <v>22.53</v>
      </c>
      <c r="N470" s="179">
        <v>40.214944227255344</v>
      </c>
    </row>
    <row r="471" spans="1:14">
      <c r="A471" s="188">
        <v>470</v>
      </c>
      <c r="B471" s="188">
        <v>4</v>
      </c>
      <c r="C471" s="188" t="s">
        <v>913</v>
      </c>
      <c r="D471" s="188">
        <v>13</v>
      </c>
      <c r="E471" s="627"/>
      <c r="F471" s="627"/>
      <c r="G471" s="188" t="s">
        <v>917</v>
      </c>
      <c r="H471" s="188" t="s">
        <v>930</v>
      </c>
      <c r="I471" s="627"/>
      <c r="J471" s="628"/>
      <c r="K471" s="628"/>
      <c r="L471" s="628"/>
      <c r="M471" s="179">
        <v>32.53</v>
      </c>
      <c r="N471" s="179">
        <v>58.064453427102364</v>
      </c>
    </row>
    <row r="472" spans="1:14">
      <c r="A472" s="188">
        <v>471</v>
      </c>
      <c r="B472" s="188">
        <v>4</v>
      </c>
      <c r="C472" s="188" t="s">
        <v>913</v>
      </c>
      <c r="D472" s="188">
        <v>13</v>
      </c>
      <c r="E472" s="627"/>
      <c r="F472" s="627"/>
      <c r="G472" s="188" t="s">
        <v>918</v>
      </c>
      <c r="H472" s="188" t="s">
        <v>930</v>
      </c>
      <c r="I472" s="627"/>
      <c r="J472" s="628"/>
      <c r="K472" s="628"/>
      <c r="L472" s="628"/>
      <c r="M472" s="179">
        <v>32.53</v>
      </c>
      <c r="N472" s="179">
        <v>58.064453427102364</v>
      </c>
    </row>
    <row r="473" spans="1:14">
      <c r="A473" s="188">
        <v>472</v>
      </c>
      <c r="B473" s="188">
        <v>4</v>
      </c>
      <c r="C473" s="188" t="s">
        <v>913</v>
      </c>
      <c r="D473" s="188">
        <v>13</v>
      </c>
      <c r="E473" s="627"/>
      <c r="F473" s="627"/>
      <c r="G473" s="188" t="s">
        <v>919</v>
      </c>
      <c r="H473" s="188" t="s">
        <v>930</v>
      </c>
      <c r="I473" s="627"/>
      <c r="J473" s="628"/>
      <c r="K473" s="628"/>
      <c r="L473" s="628"/>
      <c r="M473" s="179">
        <v>22.53</v>
      </c>
      <c r="N473" s="179">
        <v>40.214944227255344</v>
      </c>
    </row>
    <row r="474" spans="1:14">
      <c r="A474" s="188">
        <v>473</v>
      </c>
      <c r="B474" s="188">
        <v>4</v>
      </c>
      <c r="C474" s="188" t="s">
        <v>913</v>
      </c>
      <c r="D474" s="188">
        <v>13</v>
      </c>
      <c r="E474" s="627">
        <v>1309</v>
      </c>
      <c r="F474" s="627" t="s">
        <v>937</v>
      </c>
      <c r="G474" s="188" t="s">
        <v>915</v>
      </c>
      <c r="H474" s="188" t="s">
        <v>928</v>
      </c>
      <c r="I474" s="627" t="s">
        <v>925</v>
      </c>
      <c r="J474" s="628">
        <v>85.88</v>
      </c>
      <c r="K474" s="628">
        <v>111.18362853788965</v>
      </c>
      <c r="L474" s="628">
        <v>191.44362853788965</v>
      </c>
      <c r="M474" s="179">
        <v>32.799999999999997</v>
      </c>
      <c r="N474" s="179">
        <v>58.546390175498232</v>
      </c>
    </row>
    <row r="475" spans="1:14" ht="16.5">
      <c r="A475" s="188">
        <v>474</v>
      </c>
      <c r="B475" s="188">
        <v>4</v>
      </c>
      <c r="C475" s="188" t="s">
        <v>913</v>
      </c>
      <c r="D475" s="188">
        <v>13</v>
      </c>
      <c r="E475" s="627"/>
      <c r="F475" s="627"/>
      <c r="G475" s="188" t="s">
        <v>917</v>
      </c>
      <c r="H475" s="188" t="s">
        <v>928</v>
      </c>
      <c r="I475" s="627"/>
      <c r="J475" s="628"/>
      <c r="K475" s="628"/>
      <c r="L475" s="628"/>
      <c r="M475" s="206">
        <v>22.84</v>
      </c>
      <c r="N475" s="206">
        <v>40.768279012450598</v>
      </c>
    </row>
    <row r="476" spans="1:14" ht="16.5">
      <c r="A476" s="188">
        <v>475</v>
      </c>
      <c r="B476" s="188">
        <v>4</v>
      </c>
      <c r="C476" s="188" t="s">
        <v>913</v>
      </c>
      <c r="D476" s="188">
        <v>13</v>
      </c>
      <c r="E476" s="627"/>
      <c r="F476" s="627"/>
      <c r="G476" s="188" t="s">
        <v>918</v>
      </c>
      <c r="H476" s="188" t="s">
        <v>928</v>
      </c>
      <c r="I476" s="627"/>
      <c r="J476" s="628"/>
      <c r="K476" s="628"/>
      <c r="L476" s="628"/>
      <c r="M476" s="206">
        <v>22.84</v>
      </c>
      <c r="N476" s="206">
        <v>40.768279012450598</v>
      </c>
    </row>
    <row r="477" spans="1:14">
      <c r="A477" s="188">
        <v>476</v>
      </c>
      <c r="B477" s="188">
        <v>4</v>
      </c>
      <c r="C477" s="188" t="s">
        <v>913</v>
      </c>
      <c r="D477" s="188">
        <v>13</v>
      </c>
      <c r="E477" s="627"/>
      <c r="F477" s="627"/>
      <c r="G477" s="188" t="s">
        <v>919</v>
      </c>
      <c r="H477" s="188" t="s">
        <v>928</v>
      </c>
      <c r="I477" s="627"/>
      <c r="J477" s="628"/>
      <c r="K477" s="628"/>
      <c r="L477" s="628"/>
      <c r="M477" s="179">
        <v>32.799999999999997</v>
      </c>
      <c r="N477" s="179">
        <v>58.546390175498232</v>
      </c>
    </row>
    <row r="478" spans="1:14">
      <c r="A478" s="188">
        <v>477</v>
      </c>
      <c r="B478" s="188">
        <v>4</v>
      </c>
      <c r="C478" s="188" t="s">
        <v>913</v>
      </c>
      <c r="D478" s="188">
        <v>13</v>
      </c>
      <c r="E478" s="627">
        <v>1310</v>
      </c>
      <c r="F478" s="627" t="s">
        <v>938</v>
      </c>
      <c r="G478" s="188" t="s">
        <v>915</v>
      </c>
      <c r="H478" s="188" t="s">
        <v>930</v>
      </c>
      <c r="I478" s="627" t="s">
        <v>925</v>
      </c>
      <c r="J478" s="628">
        <v>85.88</v>
      </c>
      <c r="K478" s="628">
        <v>111.18362853788965</v>
      </c>
      <c r="L478" s="628">
        <v>188.78362853788963</v>
      </c>
      <c r="M478" s="179">
        <v>29.92</v>
      </c>
      <c r="N478" s="179">
        <v>53.405731525942301</v>
      </c>
    </row>
    <row r="479" spans="1:14">
      <c r="A479" s="188">
        <v>478</v>
      </c>
      <c r="B479" s="188">
        <v>4</v>
      </c>
      <c r="C479" s="188" t="s">
        <v>913</v>
      </c>
      <c r="D479" s="188">
        <v>13</v>
      </c>
      <c r="E479" s="627"/>
      <c r="F479" s="627"/>
      <c r="G479" s="188" t="s">
        <v>917</v>
      </c>
      <c r="H479" s="188" t="s">
        <v>930</v>
      </c>
      <c r="I479" s="627"/>
      <c r="J479" s="628"/>
      <c r="K479" s="628"/>
      <c r="L479" s="628"/>
      <c r="M479" s="179">
        <v>22.84</v>
      </c>
      <c r="N479" s="179">
        <v>40.768279012450598</v>
      </c>
    </row>
    <row r="480" spans="1:14">
      <c r="A480" s="188">
        <v>479</v>
      </c>
      <c r="B480" s="188">
        <v>4</v>
      </c>
      <c r="C480" s="188" t="s">
        <v>913</v>
      </c>
      <c r="D480" s="188">
        <v>13</v>
      </c>
      <c r="E480" s="627"/>
      <c r="F480" s="627"/>
      <c r="G480" s="188" t="s">
        <v>918</v>
      </c>
      <c r="H480" s="188" t="s">
        <v>930</v>
      </c>
      <c r="I480" s="627"/>
      <c r="J480" s="628"/>
      <c r="K480" s="628"/>
      <c r="L480" s="628"/>
      <c r="M480" s="179">
        <v>22.84</v>
      </c>
      <c r="N480" s="179">
        <v>40.768279012450598</v>
      </c>
    </row>
    <row r="481" spans="1:14">
      <c r="A481" s="188">
        <v>480</v>
      </c>
      <c r="B481" s="188">
        <v>4</v>
      </c>
      <c r="C481" s="188" t="s">
        <v>913</v>
      </c>
      <c r="D481" s="188">
        <v>13</v>
      </c>
      <c r="E481" s="627"/>
      <c r="F481" s="627"/>
      <c r="G481" s="188" t="s">
        <v>919</v>
      </c>
      <c r="H481" s="188" t="s">
        <v>930</v>
      </c>
      <c r="I481" s="627"/>
      <c r="J481" s="628"/>
      <c r="K481" s="628"/>
      <c r="L481" s="628"/>
      <c r="M481" s="179">
        <v>29.92</v>
      </c>
      <c r="N481" s="179">
        <v>53.405731525942301</v>
      </c>
    </row>
    <row r="482" spans="1:14" ht="16.5">
      <c r="A482" s="188">
        <v>481</v>
      </c>
      <c r="B482" s="188">
        <v>4</v>
      </c>
      <c r="C482" s="188" t="s">
        <v>913</v>
      </c>
      <c r="D482" s="188">
        <v>14</v>
      </c>
      <c r="E482" s="627">
        <v>1401</v>
      </c>
      <c r="F482" s="627" t="s">
        <v>927</v>
      </c>
      <c r="G482" s="188" t="s">
        <v>915</v>
      </c>
      <c r="H482" s="188" t="s">
        <v>928</v>
      </c>
      <c r="I482" s="627" t="s">
        <v>925</v>
      </c>
      <c r="J482" s="628">
        <v>85.93</v>
      </c>
      <c r="K482" s="628">
        <v>111.24848063632808</v>
      </c>
      <c r="L482" s="628">
        <v>191.5084806363281</v>
      </c>
      <c r="M482" s="206">
        <v>22.84</v>
      </c>
      <c r="N482" s="206">
        <v>40.768279012450598</v>
      </c>
    </row>
    <row r="483" spans="1:14" ht="16.5">
      <c r="A483" s="188">
        <v>482</v>
      </c>
      <c r="B483" s="188">
        <v>4</v>
      </c>
      <c r="C483" s="188" t="s">
        <v>913</v>
      </c>
      <c r="D483" s="188">
        <v>14</v>
      </c>
      <c r="E483" s="627"/>
      <c r="F483" s="627"/>
      <c r="G483" s="188" t="s">
        <v>917</v>
      </c>
      <c r="H483" s="188" t="s">
        <v>928</v>
      </c>
      <c r="I483" s="627"/>
      <c r="J483" s="628"/>
      <c r="K483" s="628"/>
      <c r="L483" s="628"/>
      <c r="M483" s="206">
        <v>32.799999999999997</v>
      </c>
      <c r="N483" s="206">
        <v>58.546390175498232</v>
      </c>
    </row>
    <row r="484" spans="1:14" ht="16.5">
      <c r="A484" s="188">
        <v>483</v>
      </c>
      <c r="B484" s="188">
        <v>4</v>
      </c>
      <c r="C484" s="188" t="s">
        <v>913</v>
      </c>
      <c r="D484" s="188">
        <v>14</v>
      </c>
      <c r="E484" s="627"/>
      <c r="F484" s="627"/>
      <c r="G484" s="188" t="s">
        <v>918</v>
      </c>
      <c r="H484" s="188" t="s">
        <v>928</v>
      </c>
      <c r="I484" s="627"/>
      <c r="J484" s="628"/>
      <c r="K484" s="628"/>
      <c r="L484" s="628"/>
      <c r="M484" s="206">
        <v>32.799999999999997</v>
      </c>
      <c r="N484" s="206">
        <v>58.546390175498232</v>
      </c>
    </row>
    <row r="485" spans="1:14" ht="16.5">
      <c r="A485" s="188">
        <v>484</v>
      </c>
      <c r="B485" s="188">
        <v>4</v>
      </c>
      <c r="C485" s="188" t="s">
        <v>913</v>
      </c>
      <c r="D485" s="188">
        <v>14</v>
      </c>
      <c r="E485" s="627"/>
      <c r="F485" s="627"/>
      <c r="G485" s="188" t="s">
        <v>919</v>
      </c>
      <c r="H485" s="188" t="s">
        <v>928</v>
      </c>
      <c r="I485" s="627"/>
      <c r="J485" s="628"/>
      <c r="K485" s="628"/>
      <c r="L485" s="628"/>
      <c r="M485" s="206">
        <v>22.84</v>
      </c>
      <c r="N485" s="206">
        <v>40.768279012450598</v>
      </c>
    </row>
    <row r="486" spans="1:14" ht="16.5">
      <c r="A486" s="188">
        <v>485</v>
      </c>
      <c r="B486" s="188">
        <v>4</v>
      </c>
      <c r="C486" s="188" t="s">
        <v>913</v>
      </c>
      <c r="D486" s="188">
        <v>14</v>
      </c>
      <c r="E486" s="627">
        <v>1402</v>
      </c>
      <c r="F486" s="627" t="s">
        <v>929</v>
      </c>
      <c r="G486" s="188" t="s">
        <v>915</v>
      </c>
      <c r="H486" s="188" t="s">
        <v>930</v>
      </c>
      <c r="I486" s="627" t="s">
        <v>925</v>
      </c>
      <c r="J486" s="628">
        <v>85.93</v>
      </c>
      <c r="K486" s="628">
        <v>111.24848063632808</v>
      </c>
      <c r="L486" s="628">
        <v>188.84848063632808</v>
      </c>
      <c r="M486" s="206">
        <v>22.84</v>
      </c>
      <c r="N486" s="206">
        <v>40.768279012450598</v>
      </c>
    </row>
    <row r="487" spans="1:14">
      <c r="A487" s="188">
        <v>486</v>
      </c>
      <c r="B487" s="188">
        <v>4</v>
      </c>
      <c r="C487" s="188" t="s">
        <v>913</v>
      </c>
      <c r="D487" s="188">
        <v>14</v>
      </c>
      <c r="E487" s="627"/>
      <c r="F487" s="627"/>
      <c r="G487" s="188" t="s">
        <v>917</v>
      </c>
      <c r="H487" s="188" t="s">
        <v>930</v>
      </c>
      <c r="I487" s="627"/>
      <c r="J487" s="628"/>
      <c r="K487" s="628"/>
      <c r="L487" s="628"/>
      <c r="M487" s="179">
        <v>29.92</v>
      </c>
      <c r="N487" s="179">
        <v>53.405731525942301</v>
      </c>
    </row>
    <row r="488" spans="1:14">
      <c r="A488" s="188">
        <v>487</v>
      </c>
      <c r="B488" s="188">
        <v>4</v>
      </c>
      <c r="C488" s="188" t="s">
        <v>913</v>
      </c>
      <c r="D488" s="188">
        <v>14</v>
      </c>
      <c r="E488" s="627"/>
      <c r="F488" s="627"/>
      <c r="G488" s="188" t="s">
        <v>918</v>
      </c>
      <c r="H488" s="188" t="s">
        <v>930</v>
      </c>
      <c r="I488" s="627"/>
      <c r="J488" s="628"/>
      <c r="K488" s="628"/>
      <c r="L488" s="628"/>
      <c r="M488" s="179">
        <v>29.92</v>
      </c>
      <c r="N488" s="179">
        <v>53.405731525942301</v>
      </c>
    </row>
    <row r="489" spans="1:14" ht="16.5">
      <c r="A489" s="188">
        <v>488</v>
      </c>
      <c r="B489" s="188">
        <v>4</v>
      </c>
      <c r="C489" s="188" t="s">
        <v>913</v>
      </c>
      <c r="D489" s="188">
        <v>14</v>
      </c>
      <c r="E489" s="627"/>
      <c r="F489" s="627"/>
      <c r="G489" s="188" t="s">
        <v>919</v>
      </c>
      <c r="H489" s="188" t="s">
        <v>930</v>
      </c>
      <c r="I489" s="627"/>
      <c r="J489" s="628"/>
      <c r="K489" s="628"/>
      <c r="L489" s="628"/>
      <c r="M489" s="206">
        <v>22.84</v>
      </c>
      <c r="N489" s="206">
        <v>40.768279012450598</v>
      </c>
    </row>
    <row r="490" spans="1:14">
      <c r="A490" s="188">
        <v>489</v>
      </c>
      <c r="B490" s="188">
        <v>4</v>
      </c>
      <c r="C490" s="188" t="s">
        <v>913</v>
      </c>
      <c r="D490" s="188">
        <v>14</v>
      </c>
      <c r="E490" s="627">
        <v>1403</v>
      </c>
      <c r="F490" s="627" t="s">
        <v>931</v>
      </c>
      <c r="G490" s="188" t="s">
        <v>915</v>
      </c>
      <c r="H490" s="188" t="s">
        <v>928</v>
      </c>
      <c r="I490" s="627" t="s">
        <v>925</v>
      </c>
      <c r="J490" s="628">
        <v>63.88</v>
      </c>
      <c r="K490" s="628">
        <v>82.701651845090623</v>
      </c>
      <c r="L490" s="628">
        <v>137.46165184509061</v>
      </c>
      <c r="M490" s="179">
        <v>18.690000000000001</v>
      </c>
      <c r="N490" s="179">
        <v>33.360732694514084</v>
      </c>
    </row>
    <row r="491" spans="1:14">
      <c r="A491" s="188">
        <v>490</v>
      </c>
      <c r="B491" s="188">
        <v>4</v>
      </c>
      <c r="C491" s="188" t="s">
        <v>913</v>
      </c>
      <c r="D491" s="188">
        <v>14</v>
      </c>
      <c r="E491" s="627"/>
      <c r="F491" s="627"/>
      <c r="G491" s="188" t="s">
        <v>917</v>
      </c>
      <c r="H491" s="188" t="s">
        <v>928</v>
      </c>
      <c r="I491" s="627"/>
      <c r="J491" s="628"/>
      <c r="K491" s="628"/>
      <c r="L491" s="628"/>
      <c r="M491" s="179">
        <v>17.36</v>
      </c>
      <c r="N491" s="179">
        <v>30.986747970934431</v>
      </c>
    </row>
    <row r="492" spans="1:14">
      <c r="A492" s="188">
        <v>491</v>
      </c>
      <c r="B492" s="188">
        <v>4</v>
      </c>
      <c r="C492" s="188" t="s">
        <v>913</v>
      </c>
      <c r="D492" s="188">
        <v>14</v>
      </c>
      <c r="E492" s="627"/>
      <c r="F492" s="627"/>
      <c r="G492" s="188" t="s">
        <v>918</v>
      </c>
      <c r="H492" s="188" t="s">
        <v>928</v>
      </c>
      <c r="I492" s="627"/>
      <c r="J492" s="628"/>
      <c r="K492" s="628"/>
      <c r="L492" s="628"/>
      <c r="M492" s="179">
        <v>17.36</v>
      </c>
      <c r="N492" s="179">
        <v>30.986747970934431</v>
      </c>
    </row>
    <row r="493" spans="1:14">
      <c r="A493" s="188">
        <v>492</v>
      </c>
      <c r="B493" s="188">
        <v>4</v>
      </c>
      <c r="C493" s="188" t="s">
        <v>913</v>
      </c>
      <c r="D493" s="188">
        <v>14</v>
      </c>
      <c r="E493" s="627"/>
      <c r="F493" s="627"/>
      <c r="G493" s="188" t="s">
        <v>919</v>
      </c>
      <c r="H493" s="188" t="s">
        <v>928</v>
      </c>
      <c r="I493" s="627"/>
      <c r="J493" s="628"/>
      <c r="K493" s="628"/>
      <c r="L493" s="628"/>
      <c r="M493" s="179">
        <v>18.690000000000001</v>
      </c>
      <c r="N493" s="179">
        <v>33.360732694514084</v>
      </c>
    </row>
    <row r="494" spans="1:14">
      <c r="A494" s="188">
        <v>493</v>
      </c>
      <c r="B494" s="188">
        <v>4</v>
      </c>
      <c r="C494" s="188" t="s">
        <v>913</v>
      </c>
      <c r="D494" s="188">
        <v>14</v>
      </c>
      <c r="E494" s="627">
        <v>1404</v>
      </c>
      <c r="F494" s="627" t="s">
        <v>932</v>
      </c>
      <c r="G494" s="188" t="s">
        <v>915</v>
      </c>
      <c r="H494" s="188" t="s">
        <v>930</v>
      </c>
      <c r="I494" s="627" t="s">
        <v>925</v>
      </c>
      <c r="J494" s="628">
        <v>83.93</v>
      </c>
      <c r="K494" s="628">
        <v>108.65919911331335</v>
      </c>
      <c r="L494" s="628">
        <v>185.28919911331334</v>
      </c>
      <c r="M494" s="179">
        <v>32.53</v>
      </c>
      <c r="N494" s="179">
        <v>58.064453427102364</v>
      </c>
    </row>
    <row r="495" spans="1:14">
      <c r="A495" s="188">
        <v>494</v>
      </c>
      <c r="B495" s="188">
        <v>4</v>
      </c>
      <c r="C495" s="188" t="s">
        <v>913</v>
      </c>
      <c r="D495" s="188">
        <v>14</v>
      </c>
      <c r="E495" s="627"/>
      <c r="F495" s="627"/>
      <c r="G495" s="188" t="s">
        <v>917</v>
      </c>
      <c r="H495" s="188" t="s">
        <v>930</v>
      </c>
      <c r="I495" s="627"/>
      <c r="J495" s="628"/>
      <c r="K495" s="628"/>
      <c r="L495" s="628"/>
      <c r="M495" s="179">
        <v>22.53</v>
      </c>
      <c r="N495" s="179">
        <v>40.214944227255344</v>
      </c>
    </row>
    <row r="496" spans="1:14">
      <c r="A496" s="188">
        <v>495</v>
      </c>
      <c r="B496" s="188">
        <v>4</v>
      </c>
      <c r="C496" s="188" t="s">
        <v>913</v>
      </c>
      <c r="D496" s="188">
        <v>14</v>
      </c>
      <c r="E496" s="627"/>
      <c r="F496" s="627"/>
      <c r="G496" s="188" t="s">
        <v>918</v>
      </c>
      <c r="H496" s="188" t="s">
        <v>930</v>
      </c>
      <c r="I496" s="627"/>
      <c r="J496" s="628"/>
      <c r="K496" s="628"/>
      <c r="L496" s="628"/>
      <c r="M496" s="179">
        <v>22.53</v>
      </c>
      <c r="N496" s="179">
        <v>40.214944227255344</v>
      </c>
    </row>
    <row r="497" spans="1:14">
      <c r="A497" s="188">
        <v>496</v>
      </c>
      <c r="B497" s="188">
        <v>4</v>
      </c>
      <c r="C497" s="188" t="s">
        <v>913</v>
      </c>
      <c r="D497" s="188">
        <v>14</v>
      </c>
      <c r="E497" s="627"/>
      <c r="F497" s="627"/>
      <c r="G497" s="188" t="s">
        <v>919</v>
      </c>
      <c r="H497" s="188" t="s">
        <v>930</v>
      </c>
      <c r="I497" s="627"/>
      <c r="J497" s="628"/>
      <c r="K497" s="628"/>
      <c r="L497" s="628"/>
      <c r="M497" s="179">
        <v>32.53</v>
      </c>
      <c r="N497" s="179">
        <v>58.064453427102364</v>
      </c>
    </row>
    <row r="498" spans="1:14">
      <c r="A498" s="188">
        <v>497</v>
      </c>
      <c r="B498" s="188">
        <v>4</v>
      </c>
      <c r="C498" s="188" t="s">
        <v>913</v>
      </c>
      <c r="D498" s="188">
        <v>14</v>
      </c>
      <c r="E498" s="627">
        <v>1405</v>
      </c>
      <c r="F498" s="627" t="s">
        <v>933</v>
      </c>
      <c r="G498" s="188" t="s">
        <v>915</v>
      </c>
      <c r="H498" s="188" t="s">
        <v>928</v>
      </c>
      <c r="I498" s="627" t="s">
        <v>925</v>
      </c>
      <c r="J498" s="628">
        <v>63.78</v>
      </c>
      <c r="K498" s="628">
        <v>82.572187768939884</v>
      </c>
      <c r="L498" s="628">
        <v>137.06218776893988</v>
      </c>
      <c r="M498" s="179">
        <v>17.36</v>
      </c>
      <c r="N498" s="179">
        <v>30.986747970934431</v>
      </c>
    </row>
    <row r="499" spans="1:14">
      <c r="A499" s="188">
        <v>498</v>
      </c>
      <c r="B499" s="188">
        <v>4</v>
      </c>
      <c r="C499" s="188" t="s">
        <v>913</v>
      </c>
      <c r="D499" s="188">
        <v>14</v>
      </c>
      <c r="E499" s="627"/>
      <c r="F499" s="627"/>
      <c r="G499" s="188" t="s">
        <v>917</v>
      </c>
      <c r="H499" s="188" t="s">
        <v>928</v>
      </c>
      <c r="I499" s="627"/>
      <c r="J499" s="628"/>
      <c r="K499" s="628"/>
      <c r="L499" s="628"/>
      <c r="M499" s="179">
        <v>18.46</v>
      </c>
      <c r="N499" s="179">
        <v>32.950193982917604</v>
      </c>
    </row>
    <row r="500" spans="1:14">
      <c r="A500" s="188">
        <v>499</v>
      </c>
      <c r="B500" s="188">
        <v>4</v>
      </c>
      <c r="C500" s="188" t="s">
        <v>913</v>
      </c>
      <c r="D500" s="188">
        <v>14</v>
      </c>
      <c r="E500" s="627"/>
      <c r="F500" s="627"/>
      <c r="G500" s="188" t="s">
        <v>918</v>
      </c>
      <c r="H500" s="188" t="s">
        <v>928</v>
      </c>
      <c r="I500" s="627"/>
      <c r="J500" s="628"/>
      <c r="K500" s="628"/>
      <c r="L500" s="628"/>
      <c r="M500" s="179">
        <v>18.46</v>
      </c>
      <c r="N500" s="179">
        <v>32.950193982917604</v>
      </c>
    </row>
    <row r="501" spans="1:14">
      <c r="A501" s="188">
        <v>500</v>
      </c>
      <c r="B501" s="188">
        <v>4</v>
      </c>
      <c r="C501" s="188" t="s">
        <v>913</v>
      </c>
      <c r="D501" s="188">
        <v>14</v>
      </c>
      <c r="E501" s="627"/>
      <c r="F501" s="627"/>
      <c r="G501" s="188" t="s">
        <v>919</v>
      </c>
      <c r="H501" s="188" t="s">
        <v>928</v>
      </c>
      <c r="I501" s="627"/>
      <c r="J501" s="628"/>
      <c r="K501" s="628"/>
      <c r="L501" s="628"/>
      <c r="M501" s="179">
        <v>17.36</v>
      </c>
      <c r="N501" s="179">
        <v>30.986747970934431</v>
      </c>
    </row>
    <row r="502" spans="1:14">
      <c r="A502" s="188">
        <v>501</v>
      </c>
      <c r="B502" s="188">
        <v>4</v>
      </c>
      <c r="C502" s="188" t="s">
        <v>913</v>
      </c>
      <c r="D502" s="188">
        <v>14</v>
      </c>
      <c r="E502" s="627">
        <v>1406</v>
      </c>
      <c r="F502" s="627" t="s">
        <v>934</v>
      </c>
      <c r="G502" s="188" t="s">
        <v>915</v>
      </c>
      <c r="H502" s="188" t="s">
        <v>928</v>
      </c>
      <c r="I502" s="627" t="s">
        <v>925</v>
      </c>
      <c r="J502" s="628">
        <v>63.78</v>
      </c>
      <c r="K502" s="628">
        <v>82.572098604408509</v>
      </c>
      <c r="L502" s="628">
        <v>137.0620986044085</v>
      </c>
      <c r="M502" s="179">
        <v>18.46</v>
      </c>
      <c r="N502" s="179">
        <v>32.950193982917604</v>
      </c>
    </row>
    <row r="503" spans="1:14">
      <c r="A503" s="188">
        <v>502</v>
      </c>
      <c r="B503" s="188">
        <v>4</v>
      </c>
      <c r="C503" s="188" t="s">
        <v>913</v>
      </c>
      <c r="D503" s="188">
        <v>14</v>
      </c>
      <c r="E503" s="627"/>
      <c r="F503" s="627"/>
      <c r="G503" s="188" t="s">
        <v>917</v>
      </c>
      <c r="H503" s="188" t="s">
        <v>928</v>
      </c>
      <c r="I503" s="627"/>
      <c r="J503" s="628"/>
      <c r="K503" s="628"/>
      <c r="L503" s="628"/>
      <c r="M503" s="179">
        <v>17.36</v>
      </c>
      <c r="N503" s="179">
        <v>30.986747970934431</v>
      </c>
    </row>
    <row r="504" spans="1:14">
      <c r="A504" s="188">
        <v>503</v>
      </c>
      <c r="B504" s="188">
        <v>4</v>
      </c>
      <c r="C504" s="188" t="s">
        <v>913</v>
      </c>
      <c r="D504" s="188">
        <v>14</v>
      </c>
      <c r="E504" s="627"/>
      <c r="F504" s="627"/>
      <c r="G504" s="188" t="s">
        <v>918</v>
      </c>
      <c r="H504" s="188" t="s">
        <v>928</v>
      </c>
      <c r="I504" s="627"/>
      <c r="J504" s="628"/>
      <c r="K504" s="628"/>
      <c r="L504" s="628"/>
      <c r="M504" s="179">
        <v>17.36</v>
      </c>
      <c r="N504" s="179">
        <v>30.986747970934431</v>
      </c>
    </row>
    <row r="505" spans="1:14">
      <c r="A505" s="188">
        <v>504</v>
      </c>
      <c r="B505" s="188">
        <v>4</v>
      </c>
      <c r="C505" s="188" t="s">
        <v>913</v>
      </c>
      <c r="D505" s="188">
        <v>14</v>
      </c>
      <c r="E505" s="627"/>
      <c r="F505" s="627"/>
      <c r="G505" s="188" t="s">
        <v>919</v>
      </c>
      <c r="H505" s="188" t="s">
        <v>928</v>
      </c>
      <c r="I505" s="627"/>
      <c r="J505" s="628"/>
      <c r="K505" s="628"/>
      <c r="L505" s="628"/>
      <c r="M505" s="179">
        <v>18.46</v>
      </c>
      <c r="N505" s="179">
        <v>32.950193982917604</v>
      </c>
    </row>
    <row r="506" spans="1:14">
      <c r="A506" s="188">
        <v>505</v>
      </c>
      <c r="B506" s="188">
        <v>4</v>
      </c>
      <c r="C506" s="188" t="s">
        <v>913</v>
      </c>
      <c r="D506" s="188">
        <v>14</v>
      </c>
      <c r="E506" s="627">
        <v>1407</v>
      </c>
      <c r="F506" s="627" t="s">
        <v>935</v>
      </c>
      <c r="G506" s="188" t="s">
        <v>915</v>
      </c>
      <c r="H506" s="188" t="s">
        <v>928</v>
      </c>
      <c r="I506" s="627" t="s">
        <v>925</v>
      </c>
      <c r="J506" s="628">
        <v>63.88</v>
      </c>
      <c r="K506" s="628">
        <v>82.701562540759099</v>
      </c>
      <c r="L506" s="628">
        <v>137.4615625407591</v>
      </c>
      <c r="M506" s="179">
        <v>17.36</v>
      </c>
      <c r="N506" s="179">
        <v>30.986747970934431</v>
      </c>
    </row>
    <row r="507" spans="1:14">
      <c r="A507" s="188">
        <v>506</v>
      </c>
      <c r="B507" s="188">
        <v>4</v>
      </c>
      <c r="C507" s="188" t="s">
        <v>913</v>
      </c>
      <c r="D507" s="188">
        <v>14</v>
      </c>
      <c r="E507" s="627"/>
      <c r="F507" s="627"/>
      <c r="G507" s="188" t="s">
        <v>917</v>
      </c>
      <c r="H507" s="188" t="s">
        <v>928</v>
      </c>
      <c r="I507" s="627"/>
      <c r="J507" s="628"/>
      <c r="K507" s="628"/>
      <c r="L507" s="628"/>
      <c r="M507" s="179">
        <v>18.690000000000001</v>
      </c>
      <c r="N507" s="179">
        <v>33.360732694514084</v>
      </c>
    </row>
    <row r="508" spans="1:14">
      <c r="A508" s="188">
        <v>507</v>
      </c>
      <c r="B508" s="188">
        <v>4</v>
      </c>
      <c r="C508" s="188" t="s">
        <v>913</v>
      </c>
      <c r="D508" s="188">
        <v>14</v>
      </c>
      <c r="E508" s="627"/>
      <c r="F508" s="627"/>
      <c r="G508" s="188" t="s">
        <v>918</v>
      </c>
      <c r="H508" s="188" t="s">
        <v>928</v>
      </c>
      <c r="I508" s="627"/>
      <c r="J508" s="628"/>
      <c r="K508" s="628"/>
      <c r="L508" s="628"/>
      <c r="M508" s="179">
        <v>18.690000000000001</v>
      </c>
      <c r="N508" s="179">
        <v>33.360732694514084</v>
      </c>
    </row>
    <row r="509" spans="1:14">
      <c r="A509" s="188">
        <v>508</v>
      </c>
      <c r="B509" s="188">
        <v>4</v>
      </c>
      <c r="C509" s="188" t="s">
        <v>913</v>
      </c>
      <c r="D509" s="188">
        <v>14</v>
      </c>
      <c r="E509" s="627"/>
      <c r="F509" s="627"/>
      <c r="G509" s="188" t="s">
        <v>919</v>
      </c>
      <c r="H509" s="188" t="s">
        <v>928</v>
      </c>
      <c r="I509" s="627"/>
      <c r="J509" s="628"/>
      <c r="K509" s="628"/>
      <c r="L509" s="628"/>
      <c r="M509" s="179">
        <v>17.36</v>
      </c>
      <c r="N509" s="179">
        <v>30.986747970934431</v>
      </c>
    </row>
    <row r="510" spans="1:14">
      <c r="A510" s="188">
        <v>509</v>
      </c>
      <c r="B510" s="188">
        <v>4</v>
      </c>
      <c r="C510" s="188" t="s">
        <v>913</v>
      </c>
      <c r="D510" s="188">
        <v>14</v>
      </c>
      <c r="E510" s="627">
        <v>1408</v>
      </c>
      <c r="F510" s="627" t="s">
        <v>936</v>
      </c>
      <c r="G510" s="188" t="s">
        <v>915</v>
      </c>
      <c r="H510" s="188" t="s">
        <v>930</v>
      </c>
      <c r="I510" s="627" t="s">
        <v>925</v>
      </c>
      <c r="J510" s="628">
        <v>83.93</v>
      </c>
      <c r="K510" s="628">
        <v>108.6590817790531</v>
      </c>
      <c r="L510" s="628">
        <v>185.28908177905311</v>
      </c>
      <c r="M510" s="179">
        <v>22.53</v>
      </c>
      <c r="N510" s="179">
        <v>40.214944227255344</v>
      </c>
    </row>
    <row r="511" spans="1:14">
      <c r="A511" s="188">
        <v>510</v>
      </c>
      <c r="B511" s="188">
        <v>4</v>
      </c>
      <c r="C511" s="188" t="s">
        <v>913</v>
      </c>
      <c r="D511" s="188">
        <v>14</v>
      </c>
      <c r="E511" s="627"/>
      <c r="F511" s="627"/>
      <c r="G511" s="188" t="s">
        <v>917</v>
      </c>
      <c r="H511" s="188" t="s">
        <v>930</v>
      </c>
      <c r="I511" s="627"/>
      <c r="J511" s="628"/>
      <c r="K511" s="628"/>
      <c r="L511" s="628"/>
      <c r="M511" s="179">
        <v>32.53</v>
      </c>
      <c r="N511" s="179">
        <v>58.064453427102364</v>
      </c>
    </row>
    <row r="512" spans="1:14">
      <c r="A512" s="188">
        <v>511</v>
      </c>
      <c r="B512" s="188">
        <v>4</v>
      </c>
      <c r="C512" s="188" t="s">
        <v>913</v>
      </c>
      <c r="D512" s="188">
        <v>14</v>
      </c>
      <c r="E512" s="627"/>
      <c r="F512" s="627"/>
      <c r="G512" s="188" t="s">
        <v>918</v>
      </c>
      <c r="H512" s="188" t="s">
        <v>930</v>
      </c>
      <c r="I512" s="627"/>
      <c r="J512" s="628"/>
      <c r="K512" s="628"/>
      <c r="L512" s="628"/>
      <c r="M512" s="179">
        <v>32.53</v>
      </c>
      <c r="N512" s="179">
        <v>58.064453427102364</v>
      </c>
    </row>
    <row r="513" spans="1:14">
      <c r="A513" s="188">
        <v>512</v>
      </c>
      <c r="B513" s="188">
        <v>4</v>
      </c>
      <c r="C513" s="188" t="s">
        <v>913</v>
      </c>
      <c r="D513" s="188">
        <v>14</v>
      </c>
      <c r="E513" s="627"/>
      <c r="F513" s="627"/>
      <c r="G513" s="188" t="s">
        <v>919</v>
      </c>
      <c r="H513" s="188" t="s">
        <v>930</v>
      </c>
      <c r="I513" s="627"/>
      <c r="J513" s="628"/>
      <c r="K513" s="628"/>
      <c r="L513" s="628"/>
      <c r="M513" s="179">
        <v>22.53</v>
      </c>
      <c r="N513" s="179">
        <v>40.214944227255344</v>
      </c>
    </row>
    <row r="514" spans="1:14">
      <c r="A514" s="188">
        <v>513</v>
      </c>
      <c r="B514" s="188">
        <v>4</v>
      </c>
      <c r="C514" s="188" t="s">
        <v>913</v>
      </c>
      <c r="D514" s="188">
        <v>14</v>
      </c>
      <c r="E514" s="627">
        <v>1409</v>
      </c>
      <c r="F514" s="627" t="s">
        <v>937</v>
      </c>
      <c r="G514" s="188" t="s">
        <v>915</v>
      </c>
      <c r="H514" s="188" t="s">
        <v>928</v>
      </c>
      <c r="I514" s="627" t="s">
        <v>925</v>
      </c>
      <c r="J514" s="628">
        <v>85.88</v>
      </c>
      <c r="K514" s="628">
        <v>111.18362853788965</v>
      </c>
      <c r="L514" s="628">
        <v>191.44362853788965</v>
      </c>
      <c r="M514" s="179">
        <v>32.799999999999997</v>
      </c>
      <c r="N514" s="179">
        <v>58.546390175498232</v>
      </c>
    </row>
    <row r="515" spans="1:14" ht="16.5">
      <c r="A515" s="188">
        <v>514</v>
      </c>
      <c r="B515" s="188">
        <v>4</v>
      </c>
      <c r="C515" s="188" t="s">
        <v>913</v>
      </c>
      <c r="D515" s="188">
        <v>14</v>
      </c>
      <c r="E515" s="627"/>
      <c r="F515" s="627"/>
      <c r="G515" s="188" t="s">
        <v>917</v>
      </c>
      <c r="H515" s="188" t="s">
        <v>928</v>
      </c>
      <c r="I515" s="627"/>
      <c r="J515" s="628"/>
      <c r="K515" s="628"/>
      <c r="L515" s="628"/>
      <c r="M515" s="206">
        <v>22.84</v>
      </c>
      <c r="N515" s="206">
        <v>40.768279012450598</v>
      </c>
    </row>
    <row r="516" spans="1:14" ht="16.5">
      <c r="A516" s="188">
        <v>515</v>
      </c>
      <c r="B516" s="188">
        <v>4</v>
      </c>
      <c r="C516" s="188" t="s">
        <v>913</v>
      </c>
      <c r="D516" s="188">
        <v>14</v>
      </c>
      <c r="E516" s="627"/>
      <c r="F516" s="627"/>
      <c r="G516" s="188" t="s">
        <v>918</v>
      </c>
      <c r="H516" s="188" t="s">
        <v>928</v>
      </c>
      <c r="I516" s="627"/>
      <c r="J516" s="628"/>
      <c r="K516" s="628"/>
      <c r="L516" s="628"/>
      <c r="M516" s="206">
        <v>22.84</v>
      </c>
      <c r="N516" s="206">
        <v>40.768279012450598</v>
      </c>
    </row>
    <row r="517" spans="1:14">
      <c r="A517" s="188">
        <v>516</v>
      </c>
      <c r="B517" s="188">
        <v>4</v>
      </c>
      <c r="C517" s="188" t="s">
        <v>913</v>
      </c>
      <c r="D517" s="188">
        <v>14</v>
      </c>
      <c r="E517" s="627"/>
      <c r="F517" s="627"/>
      <c r="G517" s="188" t="s">
        <v>919</v>
      </c>
      <c r="H517" s="188" t="s">
        <v>928</v>
      </c>
      <c r="I517" s="627"/>
      <c r="J517" s="628"/>
      <c r="K517" s="628"/>
      <c r="L517" s="628"/>
      <c r="M517" s="179">
        <v>32.799999999999997</v>
      </c>
      <c r="N517" s="179">
        <v>58.546390175498232</v>
      </c>
    </row>
    <row r="518" spans="1:14">
      <c r="A518" s="188">
        <v>517</v>
      </c>
      <c r="B518" s="188">
        <v>4</v>
      </c>
      <c r="C518" s="188" t="s">
        <v>913</v>
      </c>
      <c r="D518" s="188">
        <v>14</v>
      </c>
      <c r="E518" s="627">
        <v>1410</v>
      </c>
      <c r="F518" s="627" t="s">
        <v>938</v>
      </c>
      <c r="G518" s="188" t="s">
        <v>915</v>
      </c>
      <c r="H518" s="188" t="s">
        <v>930</v>
      </c>
      <c r="I518" s="627" t="s">
        <v>925</v>
      </c>
      <c r="J518" s="628">
        <v>85.88</v>
      </c>
      <c r="K518" s="628">
        <v>111.18362853788965</v>
      </c>
      <c r="L518" s="628">
        <v>188.78362853788963</v>
      </c>
      <c r="M518" s="179">
        <v>29.92</v>
      </c>
      <c r="N518" s="179">
        <v>53.405731525942301</v>
      </c>
    </row>
    <row r="519" spans="1:14">
      <c r="A519" s="188">
        <v>518</v>
      </c>
      <c r="B519" s="188">
        <v>4</v>
      </c>
      <c r="C519" s="188" t="s">
        <v>913</v>
      </c>
      <c r="D519" s="188">
        <v>14</v>
      </c>
      <c r="E519" s="627"/>
      <c r="F519" s="627"/>
      <c r="G519" s="188" t="s">
        <v>917</v>
      </c>
      <c r="H519" s="188" t="s">
        <v>930</v>
      </c>
      <c r="I519" s="627"/>
      <c r="J519" s="628"/>
      <c r="K519" s="628"/>
      <c r="L519" s="628"/>
      <c r="M519" s="179">
        <v>22.84</v>
      </c>
      <c r="N519" s="179">
        <v>40.768279012450598</v>
      </c>
    </row>
    <row r="520" spans="1:14">
      <c r="A520" s="188">
        <v>519</v>
      </c>
      <c r="B520" s="188">
        <v>4</v>
      </c>
      <c r="C520" s="188" t="s">
        <v>913</v>
      </c>
      <c r="D520" s="188">
        <v>14</v>
      </c>
      <c r="E520" s="627"/>
      <c r="F520" s="627"/>
      <c r="G520" s="188" t="s">
        <v>918</v>
      </c>
      <c r="H520" s="188" t="s">
        <v>930</v>
      </c>
      <c r="I520" s="627"/>
      <c r="J520" s="628"/>
      <c r="K520" s="628"/>
      <c r="L520" s="628"/>
      <c r="M520" s="179">
        <v>22.84</v>
      </c>
      <c r="N520" s="179">
        <v>40.768279012450598</v>
      </c>
    </row>
    <row r="521" spans="1:14">
      <c r="A521" s="188">
        <v>520</v>
      </c>
      <c r="B521" s="188">
        <v>4</v>
      </c>
      <c r="C521" s="188" t="s">
        <v>913</v>
      </c>
      <c r="D521" s="188">
        <v>14</v>
      </c>
      <c r="E521" s="627"/>
      <c r="F521" s="627"/>
      <c r="G521" s="188" t="s">
        <v>919</v>
      </c>
      <c r="H521" s="188" t="s">
        <v>930</v>
      </c>
      <c r="I521" s="627"/>
      <c r="J521" s="628"/>
      <c r="K521" s="628"/>
      <c r="L521" s="628"/>
      <c r="M521" s="179">
        <v>29.92</v>
      </c>
      <c r="N521" s="179">
        <v>53.405731525942301</v>
      </c>
    </row>
  </sheetData>
  <mergeCells count="780">
    <mergeCell ref="E518:E521"/>
    <mergeCell ref="F518:F521"/>
    <mergeCell ref="I518:I521"/>
    <mergeCell ref="J518:J521"/>
    <mergeCell ref="K518:K521"/>
    <mergeCell ref="L518:L521"/>
    <mergeCell ref="E514:E517"/>
    <mergeCell ref="F514:F517"/>
    <mergeCell ref="I514:I517"/>
    <mergeCell ref="J514:J517"/>
    <mergeCell ref="K514:K517"/>
    <mergeCell ref="L514:L517"/>
    <mergeCell ref="E510:E513"/>
    <mergeCell ref="F510:F513"/>
    <mergeCell ref="I510:I513"/>
    <mergeCell ref="J510:J513"/>
    <mergeCell ref="K510:K513"/>
    <mergeCell ref="L510:L513"/>
    <mergeCell ref="E506:E509"/>
    <mergeCell ref="F506:F509"/>
    <mergeCell ref="I506:I509"/>
    <mergeCell ref="J506:J509"/>
    <mergeCell ref="K506:K509"/>
    <mergeCell ref="L506:L509"/>
    <mergeCell ref="E502:E505"/>
    <mergeCell ref="F502:F505"/>
    <mergeCell ref="I502:I505"/>
    <mergeCell ref="J502:J505"/>
    <mergeCell ref="K502:K505"/>
    <mergeCell ref="L502:L505"/>
    <mergeCell ref="E498:E501"/>
    <mergeCell ref="F498:F501"/>
    <mergeCell ref="I498:I501"/>
    <mergeCell ref="J498:J501"/>
    <mergeCell ref="K498:K501"/>
    <mergeCell ref="L498:L501"/>
    <mergeCell ref="E494:E497"/>
    <mergeCell ref="F494:F497"/>
    <mergeCell ref="I494:I497"/>
    <mergeCell ref="J494:J497"/>
    <mergeCell ref="K494:K497"/>
    <mergeCell ref="L494:L497"/>
    <mergeCell ref="E490:E493"/>
    <mergeCell ref="F490:F493"/>
    <mergeCell ref="I490:I493"/>
    <mergeCell ref="J490:J493"/>
    <mergeCell ref="K490:K493"/>
    <mergeCell ref="L490:L493"/>
    <mergeCell ref="E486:E489"/>
    <mergeCell ref="F486:F489"/>
    <mergeCell ref="I486:I489"/>
    <mergeCell ref="J486:J489"/>
    <mergeCell ref="K486:K489"/>
    <mergeCell ref="L486:L489"/>
    <mergeCell ref="E482:E485"/>
    <mergeCell ref="F482:F485"/>
    <mergeCell ref="I482:I485"/>
    <mergeCell ref="J482:J485"/>
    <mergeCell ref="K482:K485"/>
    <mergeCell ref="L482:L485"/>
    <mergeCell ref="E478:E481"/>
    <mergeCell ref="F478:F481"/>
    <mergeCell ref="I478:I481"/>
    <mergeCell ref="J478:J481"/>
    <mergeCell ref="K478:K481"/>
    <mergeCell ref="L478:L481"/>
    <mergeCell ref="E474:E477"/>
    <mergeCell ref="F474:F477"/>
    <mergeCell ref="I474:I477"/>
    <mergeCell ref="J474:J477"/>
    <mergeCell ref="K474:K477"/>
    <mergeCell ref="L474:L477"/>
    <mergeCell ref="E470:E473"/>
    <mergeCell ref="F470:F473"/>
    <mergeCell ref="I470:I473"/>
    <mergeCell ref="J470:J473"/>
    <mergeCell ref="K470:K473"/>
    <mergeCell ref="L470:L473"/>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50:E453"/>
    <mergeCell ref="F450:F453"/>
    <mergeCell ref="I450:I453"/>
    <mergeCell ref="J450:J453"/>
    <mergeCell ref="K450:K453"/>
    <mergeCell ref="L450:L453"/>
    <mergeCell ref="E446:E449"/>
    <mergeCell ref="F446:F449"/>
    <mergeCell ref="I446:I449"/>
    <mergeCell ref="J446:J449"/>
    <mergeCell ref="K446:K449"/>
    <mergeCell ref="L446:L449"/>
    <mergeCell ref="E442:E445"/>
    <mergeCell ref="F442:F445"/>
    <mergeCell ref="I442:I445"/>
    <mergeCell ref="J442:J445"/>
    <mergeCell ref="K442:K445"/>
    <mergeCell ref="L442:L445"/>
    <mergeCell ref="E438:E441"/>
    <mergeCell ref="F438:F441"/>
    <mergeCell ref="I438:I441"/>
    <mergeCell ref="J438:J441"/>
    <mergeCell ref="K438:K441"/>
    <mergeCell ref="L438:L441"/>
    <mergeCell ref="E434:E437"/>
    <mergeCell ref="F434:F437"/>
    <mergeCell ref="I434:I437"/>
    <mergeCell ref="J434:J437"/>
    <mergeCell ref="K434:K437"/>
    <mergeCell ref="L434:L437"/>
    <mergeCell ref="E430:E433"/>
    <mergeCell ref="F430:F433"/>
    <mergeCell ref="I430:I433"/>
    <mergeCell ref="J430:J433"/>
    <mergeCell ref="K430:K433"/>
    <mergeCell ref="L430:L433"/>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10:E413"/>
    <mergeCell ref="F410:F413"/>
    <mergeCell ref="I410:I413"/>
    <mergeCell ref="J410:J413"/>
    <mergeCell ref="K410:K413"/>
    <mergeCell ref="L410:L413"/>
    <mergeCell ref="E406:E409"/>
    <mergeCell ref="F406:F409"/>
    <mergeCell ref="I406:I409"/>
    <mergeCell ref="J406:J409"/>
    <mergeCell ref="K406:K409"/>
    <mergeCell ref="L406:L409"/>
    <mergeCell ref="E402:E405"/>
    <mergeCell ref="F402:F405"/>
    <mergeCell ref="I402:I405"/>
    <mergeCell ref="J402:J405"/>
    <mergeCell ref="K402:K405"/>
    <mergeCell ref="L402:L405"/>
    <mergeCell ref="E398:E401"/>
    <mergeCell ref="F398:F401"/>
    <mergeCell ref="I398:I401"/>
    <mergeCell ref="J398:J401"/>
    <mergeCell ref="K398:K401"/>
    <mergeCell ref="L398:L401"/>
    <mergeCell ref="E394:E397"/>
    <mergeCell ref="F394:F397"/>
    <mergeCell ref="I394:I397"/>
    <mergeCell ref="J394:J397"/>
    <mergeCell ref="K394:K397"/>
    <mergeCell ref="L394:L397"/>
    <mergeCell ref="E390:E393"/>
    <mergeCell ref="F390:F393"/>
    <mergeCell ref="I390:I393"/>
    <mergeCell ref="J390:J393"/>
    <mergeCell ref="K390:K393"/>
    <mergeCell ref="L390:L393"/>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70:E373"/>
    <mergeCell ref="F370:F373"/>
    <mergeCell ref="I370:I373"/>
    <mergeCell ref="J370:J373"/>
    <mergeCell ref="K370:K373"/>
    <mergeCell ref="L370:L373"/>
    <mergeCell ref="E366:E369"/>
    <mergeCell ref="F366:F369"/>
    <mergeCell ref="I366:I369"/>
    <mergeCell ref="J366:J369"/>
    <mergeCell ref="K366:K369"/>
    <mergeCell ref="L366:L369"/>
    <mergeCell ref="E362:E365"/>
    <mergeCell ref="F362:F365"/>
    <mergeCell ref="I362:I365"/>
    <mergeCell ref="J362:J365"/>
    <mergeCell ref="K362:K365"/>
    <mergeCell ref="L362:L365"/>
    <mergeCell ref="E358:E361"/>
    <mergeCell ref="F358:F361"/>
    <mergeCell ref="I358:I361"/>
    <mergeCell ref="J358:J361"/>
    <mergeCell ref="K358:K361"/>
    <mergeCell ref="L358:L361"/>
    <mergeCell ref="E354:E357"/>
    <mergeCell ref="F354:F357"/>
    <mergeCell ref="I354:I357"/>
    <mergeCell ref="J354:J357"/>
    <mergeCell ref="K354:K357"/>
    <mergeCell ref="L354:L357"/>
    <mergeCell ref="E350:E353"/>
    <mergeCell ref="F350:F353"/>
    <mergeCell ref="I350:I353"/>
    <mergeCell ref="J350:J353"/>
    <mergeCell ref="K350:K353"/>
    <mergeCell ref="L350:L353"/>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30:E333"/>
    <mergeCell ref="F330:F333"/>
    <mergeCell ref="I330:I333"/>
    <mergeCell ref="J330:J333"/>
    <mergeCell ref="K330:K333"/>
    <mergeCell ref="L330:L333"/>
    <mergeCell ref="E326:E329"/>
    <mergeCell ref="F326:F329"/>
    <mergeCell ref="I326:I329"/>
    <mergeCell ref="J326:J329"/>
    <mergeCell ref="K326:K329"/>
    <mergeCell ref="L326:L329"/>
    <mergeCell ref="E322:E325"/>
    <mergeCell ref="F322:F325"/>
    <mergeCell ref="I322:I325"/>
    <mergeCell ref="J322:J325"/>
    <mergeCell ref="K322:K325"/>
    <mergeCell ref="L322:L325"/>
    <mergeCell ref="E318:E321"/>
    <mergeCell ref="F318:F321"/>
    <mergeCell ref="I318:I321"/>
    <mergeCell ref="J318:J321"/>
    <mergeCell ref="K318:K321"/>
    <mergeCell ref="L318:L321"/>
    <mergeCell ref="E314:E317"/>
    <mergeCell ref="F314:F317"/>
    <mergeCell ref="I314:I317"/>
    <mergeCell ref="J314:J317"/>
    <mergeCell ref="K314:K317"/>
    <mergeCell ref="L314:L317"/>
    <mergeCell ref="E310:E313"/>
    <mergeCell ref="F310:F313"/>
    <mergeCell ref="I310:I313"/>
    <mergeCell ref="J310:J313"/>
    <mergeCell ref="K310:K313"/>
    <mergeCell ref="L310:L313"/>
    <mergeCell ref="E306:E309"/>
    <mergeCell ref="F306:F309"/>
    <mergeCell ref="I306:I309"/>
    <mergeCell ref="J306:J309"/>
    <mergeCell ref="K306:K309"/>
    <mergeCell ref="L306:L309"/>
    <mergeCell ref="E302:E305"/>
    <mergeCell ref="F302:F305"/>
    <mergeCell ref="I302:I305"/>
    <mergeCell ref="J302:J305"/>
    <mergeCell ref="K302:K305"/>
    <mergeCell ref="L302:L305"/>
    <mergeCell ref="E298:E301"/>
    <mergeCell ref="F298:F301"/>
    <mergeCell ref="I298:I301"/>
    <mergeCell ref="J298:J301"/>
    <mergeCell ref="K298:K301"/>
    <mergeCell ref="L298:L301"/>
    <mergeCell ref="E294:E297"/>
    <mergeCell ref="F294:F297"/>
    <mergeCell ref="I294:I297"/>
    <mergeCell ref="J294:J297"/>
    <mergeCell ref="K294:K297"/>
    <mergeCell ref="L294:L297"/>
    <mergeCell ref="E290:E293"/>
    <mergeCell ref="F290:F293"/>
    <mergeCell ref="I290:I293"/>
    <mergeCell ref="J290:J293"/>
    <mergeCell ref="K290:K293"/>
    <mergeCell ref="L290:L293"/>
    <mergeCell ref="E286:E289"/>
    <mergeCell ref="F286:F289"/>
    <mergeCell ref="I286:I289"/>
    <mergeCell ref="J286:J289"/>
    <mergeCell ref="K286:K289"/>
    <mergeCell ref="L286:L289"/>
    <mergeCell ref="E282:E285"/>
    <mergeCell ref="F282:F285"/>
    <mergeCell ref="I282:I285"/>
    <mergeCell ref="J282:J285"/>
    <mergeCell ref="K282:K285"/>
    <mergeCell ref="L282:L285"/>
    <mergeCell ref="E278:E281"/>
    <mergeCell ref="F278:F281"/>
    <mergeCell ref="I278:I281"/>
    <mergeCell ref="J278:J281"/>
    <mergeCell ref="K278:K281"/>
    <mergeCell ref="L278:L281"/>
    <mergeCell ref="E274:E277"/>
    <mergeCell ref="F274:F277"/>
    <mergeCell ref="I274:I277"/>
    <mergeCell ref="J274:J277"/>
    <mergeCell ref="K274:K277"/>
    <mergeCell ref="L274:L277"/>
    <mergeCell ref="E270:E273"/>
    <mergeCell ref="F270:F273"/>
    <mergeCell ref="I270:I273"/>
    <mergeCell ref="J270:J273"/>
    <mergeCell ref="K270:K273"/>
    <mergeCell ref="L270:L273"/>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50:E253"/>
    <mergeCell ref="F250:F253"/>
    <mergeCell ref="I250:I253"/>
    <mergeCell ref="J250:J253"/>
    <mergeCell ref="K250:K253"/>
    <mergeCell ref="L250:L253"/>
    <mergeCell ref="E246:E249"/>
    <mergeCell ref="F246:F249"/>
    <mergeCell ref="I246:I249"/>
    <mergeCell ref="J246:J249"/>
    <mergeCell ref="K246:K249"/>
    <mergeCell ref="L246:L249"/>
    <mergeCell ref="E242:E245"/>
    <mergeCell ref="F242:F245"/>
    <mergeCell ref="I242:I245"/>
    <mergeCell ref="J242:J245"/>
    <mergeCell ref="K242:K245"/>
    <mergeCell ref="L242:L245"/>
    <mergeCell ref="E238:E241"/>
    <mergeCell ref="F238:F241"/>
    <mergeCell ref="I238:I241"/>
    <mergeCell ref="J238:J241"/>
    <mergeCell ref="K238:K241"/>
    <mergeCell ref="L238:L241"/>
    <mergeCell ref="E234:E237"/>
    <mergeCell ref="F234:F237"/>
    <mergeCell ref="I234:I237"/>
    <mergeCell ref="J234:J237"/>
    <mergeCell ref="K234:K237"/>
    <mergeCell ref="L234:L237"/>
    <mergeCell ref="E230:E233"/>
    <mergeCell ref="F230:F233"/>
    <mergeCell ref="I230:I233"/>
    <mergeCell ref="J230:J233"/>
    <mergeCell ref="K230:K233"/>
    <mergeCell ref="L230:L233"/>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10:E213"/>
    <mergeCell ref="F210:F213"/>
    <mergeCell ref="I210:I213"/>
    <mergeCell ref="J210:J213"/>
    <mergeCell ref="K210:K213"/>
    <mergeCell ref="L210:L213"/>
    <mergeCell ref="E206:E209"/>
    <mergeCell ref="F206:F209"/>
    <mergeCell ref="I206:I209"/>
    <mergeCell ref="J206:J209"/>
    <mergeCell ref="K206:K209"/>
    <mergeCell ref="L206:L209"/>
    <mergeCell ref="E202:E205"/>
    <mergeCell ref="F202:F205"/>
    <mergeCell ref="I202:I205"/>
    <mergeCell ref="J202:J205"/>
    <mergeCell ref="K202:K205"/>
    <mergeCell ref="L202:L205"/>
    <mergeCell ref="E198:E201"/>
    <mergeCell ref="F198:F201"/>
    <mergeCell ref="I198:I201"/>
    <mergeCell ref="J198:J201"/>
    <mergeCell ref="K198:K201"/>
    <mergeCell ref="L198:L201"/>
    <mergeCell ref="E194:E197"/>
    <mergeCell ref="F194:F197"/>
    <mergeCell ref="I194:I197"/>
    <mergeCell ref="J194:J197"/>
    <mergeCell ref="K194:K197"/>
    <mergeCell ref="L194:L197"/>
    <mergeCell ref="E190:E193"/>
    <mergeCell ref="F190:F193"/>
    <mergeCell ref="I190:I193"/>
    <mergeCell ref="J190:J193"/>
    <mergeCell ref="K190:K193"/>
    <mergeCell ref="L190:L193"/>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70:E173"/>
    <mergeCell ref="F170:F173"/>
    <mergeCell ref="I170:I173"/>
    <mergeCell ref="J170:J173"/>
    <mergeCell ref="K170:K173"/>
    <mergeCell ref="L170:L173"/>
    <mergeCell ref="E166:E169"/>
    <mergeCell ref="F166:F169"/>
    <mergeCell ref="I166:I169"/>
    <mergeCell ref="J166:J169"/>
    <mergeCell ref="K166:K169"/>
    <mergeCell ref="L166:L169"/>
    <mergeCell ref="E162:E165"/>
    <mergeCell ref="F162:F165"/>
    <mergeCell ref="I162:I165"/>
    <mergeCell ref="J162:J165"/>
    <mergeCell ref="K162:K165"/>
    <mergeCell ref="L162:L165"/>
    <mergeCell ref="E158:E161"/>
    <mergeCell ref="F158:F161"/>
    <mergeCell ref="I158:I161"/>
    <mergeCell ref="J158:J161"/>
    <mergeCell ref="K158:K161"/>
    <mergeCell ref="L158:L161"/>
    <mergeCell ref="E154:E157"/>
    <mergeCell ref="F154:F157"/>
    <mergeCell ref="I154:I157"/>
    <mergeCell ref="J154:J157"/>
    <mergeCell ref="K154:K157"/>
    <mergeCell ref="L154:L157"/>
    <mergeCell ref="E150:E153"/>
    <mergeCell ref="F150:F153"/>
    <mergeCell ref="I150:I153"/>
    <mergeCell ref="J150:J153"/>
    <mergeCell ref="K150:K153"/>
    <mergeCell ref="L150:L153"/>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30:E133"/>
    <mergeCell ref="F130:F133"/>
    <mergeCell ref="I130:I133"/>
    <mergeCell ref="J130:J133"/>
    <mergeCell ref="K130:K133"/>
    <mergeCell ref="L130:L133"/>
    <mergeCell ref="E126:E129"/>
    <mergeCell ref="F126:F129"/>
    <mergeCell ref="I126:I129"/>
    <mergeCell ref="J126:J129"/>
    <mergeCell ref="K126:K129"/>
    <mergeCell ref="L126:L129"/>
    <mergeCell ref="E122:E125"/>
    <mergeCell ref="F122:F125"/>
    <mergeCell ref="I122:I125"/>
    <mergeCell ref="J122:J125"/>
    <mergeCell ref="K122:K125"/>
    <mergeCell ref="L122:L125"/>
    <mergeCell ref="E118:E121"/>
    <mergeCell ref="F118:F121"/>
    <mergeCell ref="I118:I121"/>
    <mergeCell ref="J118:J121"/>
    <mergeCell ref="K118:K121"/>
    <mergeCell ref="L118:L121"/>
    <mergeCell ref="E114:E117"/>
    <mergeCell ref="F114:F117"/>
    <mergeCell ref="I114:I117"/>
    <mergeCell ref="J114:J117"/>
    <mergeCell ref="K114:K117"/>
    <mergeCell ref="L114:L117"/>
    <mergeCell ref="E110:E113"/>
    <mergeCell ref="F110:F113"/>
    <mergeCell ref="I110:I113"/>
    <mergeCell ref="J110:J113"/>
    <mergeCell ref="K110:K113"/>
    <mergeCell ref="L110:L113"/>
    <mergeCell ref="E106:E109"/>
    <mergeCell ref="F106:F109"/>
    <mergeCell ref="I106:I109"/>
    <mergeCell ref="J106:J109"/>
    <mergeCell ref="K106:K109"/>
    <mergeCell ref="L106:L109"/>
    <mergeCell ref="E102:E105"/>
    <mergeCell ref="F102:F105"/>
    <mergeCell ref="I102:I105"/>
    <mergeCell ref="J102:J105"/>
    <mergeCell ref="K102:K105"/>
    <mergeCell ref="L102:L105"/>
    <mergeCell ref="E98:E101"/>
    <mergeCell ref="F98:F101"/>
    <mergeCell ref="I98:I101"/>
    <mergeCell ref="J98:J101"/>
    <mergeCell ref="K98:K101"/>
    <mergeCell ref="L98:L101"/>
    <mergeCell ref="E94:E97"/>
    <mergeCell ref="F94:F97"/>
    <mergeCell ref="I94:I97"/>
    <mergeCell ref="J94:J97"/>
    <mergeCell ref="K94:K97"/>
    <mergeCell ref="L94:L97"/>
    <mergeCell ref="E90:E93"/>
    <mergeCell ref="F90:F93"/>
    <mergeCell ref="I90:I93"/>
    <mergeCell ref="J90:J93"/>
    <mergeCell ref="K90:K93"/>
    <mergeCell ref="L90:L93"/>
    <mergeCell ref="E86:E89"/>
    <mergeCell ref="F86:F89"/>
    <mergeCell ref="I86:I89"/>
    <mergeCell ref="J86:J89"/>
    <mergeCell ref="K86:K89"/>
    <mergeCell ref="L86:L89"/>
    <mergeCell ref="E82:E85"/>
    <mergeCell ref="F82:F85"/>
    <mergeCell ref="I82:I85"/>
    <mergeCell ref="J82:J85"/>
    <mergeCell ref="K82:K85"/>
    <mergeCell ref="L82:L85"/>
    <mergeCell ref="E78:E81"/>
    <mergeCell ref="F78:F81"/>
    <mergeCell ref="I78:I81"/>
    <mergeCell ref="J78:J81"/>
    <mergeCell ref="K78:K81"/>
    <mergeCell ref="L78:L81"/>
    <mergeCell ref="E74:E77"/>
    <mergeCell ref="F74:F77"/>
    <mergeCell ref="I74:I77"/>
    <mergeCell ref="J74:J77"/>
    <mergeCell ref="K74:K77"/>
    <mergeCell ref="L74:L77"/>
    <mergeCell ref="E70:E73"/>
    <mergeCell ref="F70:F73"/>
    <mergeCell ref="I70:I73"/>
    <mergeCell ref="J70:J73"/>
    <mergeCell ref="K70:K73"/>
    <mergeCell ref="L70:L73"/>
    <mergeCell ref="E66:E69"/>
    <mergeCell ref="F66:F69"/>
    <mergeCell ref="I66:I69"/>
    <mergeCell ref="J66:J69"/>
    <mergeCell ref="K66:K69"/>
    <mergeCell ref="L66:L69"/>
    <mergeCell ref="E62:E65"/>
    <mergeCell ref="F62:F65"/>
    <mergeCell ref="I62:I65"/>
    <mergeCell ref="J62:J65"/>
    <mergeCell ref="K62:K65"/>
    <mergeCell ref="L62:L65"/>
    <mergeCell ref="E58:E61"/>
    <mergeCell ref="F58:F61"/>
    <mergeCell ref="I58:I61"/>
    <mergeCell ref="J58:J61"/>
    <mergeCell ref="K58:K61"/>
    <mergeCell ref="L58:L61"/>
    <mergeCell ref="E54:E57"/>
    <mergeCell ref="F54:F57"/>
    <mergeCell ref="I54:I57"/>
    <mergeCell ref="J54:J57"/>
    <mergeCell ref="K54:K57"/>
    <mergeCell ref="L54:L57"/>
    <mergeCell ref="E50:E53"/>
    <mergeCell ref="F50:F53"/>
    <mergeCell ref="I50:I53"/>
    <mergeCell ref="J50:J53"/>
    <mergeCell ref="K50:K53"/>
    <mergeCell ref="L50:L53"/>
    <mergeCell ref="E46:E49"/>
    <mergeCell ref="F46:F49"/>
    <mergeCell ref="I46:I49"/>
    <mergeCell ref="J46:J49"/>
    <mergeCell ref="K46:K49"/>
    <mergeCell ref="L46:L49"/>
    <mergeCell ref="E42:E45"/>
    <mergeCell ref="F42:F45"/>
    <mergeCell ref="I42:I45"/>
    <mergeCell ref="J42:J45"/>
    <mergeCell ref="K42:K45"/>
    <mergeCell ref="L42:L45"/>
    <mergeCell ref="E38:E41"/>
    <mergeCell ref="F38:F41"/>
    <mergeCell ref="I38:I41"/>
    <mergeCell ref="J38:J41"/>
    <mergeCell ref="K38:K41"/>
    <mergeCell ref="L38:L41"/>
    <mergeCell ref="E34:E37"/>
    <mergeCell ref="F34:F37"/>
    <mergeCell ref="I34:I37"/>
    <mergeCell ref="J34:J37"/>
    <mergeCell ref="K34:K37"/>
    <mergeCell ref="L34:L37"/>
    <mergeCell ref="E30:E33"/>
    <mergeCell ref="F30:F33"/>
    <mergeCell ref="I30:I33"/>
    <mergeCell ref="J30:J33"/>
    <mergeCell ref="K30:K33"/>
    <mergeCell ref="L30:L33"/>
    <mergeCell ref="E26:E29"/>
    <mergeCell ref="F26:F29"/>
    <mergeCell ref="I26:I29"/>
    <mergeCell ref="J26:J29"/>
    <mergeCell ref="K26:K29"/>
    <mergeCell ref="L26:L29"/>
    <mergeCell ref="E22:E25"/>
    <mergeCell ref="F22:F25"/>
    <mergeCell ref="I22:I25"/>
    <mergeCell ref="J22:J25"/>
    <mergeCell ref="K22:K25"/>
    <mergeCell ref="L22:L25"/>
    <mergeCell ref="E18:E21"/>
    <mergeCell ref="F18:F21"/>
    <mergeCell ref="I18:I21"/>
    <mergeCell ref="J18:J21"/>
    <mergeCell ref="K18:K21"/>
    <mergeCell ref="L18:L21"/>
    <mergeCell ref="E14:E17"/>
    <mergeCell ref="F14:F17"/>
    <mergeCell ref="I14:I17"/>
    <mergeCell ref="J14:J17"/>
    <mergeCell ref="K14:K17"/>
    <mergeCell ref="L14:L17"/>
    <mergeCell ref="E10:E13"/>
    <mergeCell ref="F10:F13"/>
    <mergeCell ref="I10:I13"/>
    <mergeCell ref="J10:J13"/>
    <mergeCell ref="K10:K13"/>
    <mergeCell ref="L10:L13"/>
    <mergeCell ref="E6:E9"/>
    <mergeCell ref="F6:F9"/>
    <mergeCell ref="I6:I9"/>
    <mergeCell ref="J6:J9"/>
    <mergeCell ref="K6:K9"/>
    <mergeCell ref="L6:L9"/>
    <mergeCell ref="E2:E5"/>
    <mergeCell ref="F2:F5"/>
    <mergeCell ref="I2:I5"/>
    <mergeCell ref="J2:J5"/>
    <mergeCell ref="K2:K5"/>
    <mergeCell ref="L2:L5"/>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83E4-EA73-4C17-8AFB-5E6862E31FED}">
  <dimension ref="A1:K129"/>
  <sheetViews>
    <sheetView topLeftCell="A106" workbookViewId="0">
      <selection activeCell="A2" sqref="A2:XFD129"/>
    </sheetView>
  </sheetViews>
  <sheetFormatPr defaultColWidth="9" defaultRowHeight="14.25"/>
  <cols>
    <col min="1" max="2" width="9" style="192"/>
    <col min="3" max="3" width="11" style="192" bestFit="1" customWidth="1"/>
    <col min="4" max="8" width="9" style="192"/>
    <col min="9" max="11" width="15.75" style="192" customWidth="1"/>
    <col min="12" max="16384" width="9" style="192"/>
  </cols>
  <sheetData>
    <row r="1" spans="1:11" ht="18">
      <c r="A1" s="205" t="s">
        <v>141</v>
      </c>
      <c r="B1" s="205" t="s">
        <v>905</v>
      </c>
      <c r="C1" s="205" t="s">
        <v>906</v>
      </c>
      <c r="D1" s="205" t="s">
        <v>99</v>
      </c>
      <c r="E1" s="205" t="s">
        <v>660</v>
      </c>
      <c r="F1" s="205" t="s">
        <v>92</v>
      </c>
      <c r="G1" s="205" t="s">
        <v>882</v>
      </c>
      <c r="H1" s="205" t="s">
        <v>142</v>
      </c>
      <c r="I1" s="205" t="s">
        <v>908</v>
      </c>
      <c r="J1" s="205" t="s">
        <v>909</v>
      </c>
      <c r="K1" s="205" t="s">
        <v>910</v>
      </c>
    </row>
    <row r="2" spans="1:11" ht="16.5">
      <c r="A2" s="85">
        <v>1</v>
      </c>
      <c r="B2" s="85">
        <v>2</v>
      </c>
      <c r="C2" s="85" t="s">
        <v>939</v>
      </c>
      <c r="D2" s="85">
        <v>2</v>
      </c>
      <c r="E2" s="85">
        <v>201</v>
      </c>
      <c r="F2" s="85" t="s">
        <v>914</v>
      </c>
      <c r="G2" s="85" t="s">
        <v>940</v>
      </c>
      <c r="H2" s="85" t="s">
        <v>855</v>
      </c>
      <c r="I2" s="207">
        <v>117.59</v>
      </c>
      <c r="J2" s="208">
        <v>148.49735036902234</v>
      </c>
      <c r="K2" s="208">
        <v>250.58735036902235</v>
      </c>
    </row>
    <row r="3" spans="1:11" ht="16.5">
      <c r="A3" s="85">
        <v>2</v>
      </c>
      <c r="B3" s="85">
        <v>2</v>
      </c>
      <c r="C3" s="85" t="s">
        <v>939</v>
      </c>
      <c r="D3" s="85">
        <v>2</v>
      </c>
      <c r="E3" s="85">
        <v>202</v>
      </c>
      <c r="F3" s="85" t="s">
        <v>922</v>
      </c>
      <c r="G3" s="85" t="s">
        <v>940</v>
      </c>
      <c r="H3" s="85" t="s">
        <v>923</v>
      </c>
      <c r="I3" s="207">
        <v>111.71</v>
      </c>
      <c r="J3" s="208">
        <v>141.07185143059345</v>
      </c>
      <c r="K3" s="208">
        <v>237.82185143059345</v>
      </c>
    </row>
    <row r="4" spans="1:11" ht="16.5">
      <c r="A4" s="85">
        <v>3</v>
      </c>
      <c r="B4" s="85">
        <v>2</v>
      </c>
      <c r="C4" s="85" t="s">
        <v>939</v>
      </c>
      <c r="D4" s="85">
        <v>2</v>
      </c>
      <c r="E4" s="85">
        <v>203</v>
      </c>
      <c r="F4" s="85" t="s">
        <v>924</v>
      </c>
      <c r="G4" s="85" t="s">
        <v>941</v>
      </c>
      <c r="H4" s="85" t="s">
        <v>855</v>
      </c>
      <c r="I4" s="207">
        <v>85.74</v>
      </c>
      <c r="J4" s="208">
        <v>108.27589778586594</v>
      </c>
      <c r="K4" s="208">
        <v>189.77589778586594</v>
      </c>
    </row>
    <row r="5" spans="1:11" ht="16.5">
      <c r="A5" s="85">
        <v>4</v>
      </c>
      <c r="B5" s="85">
        <v>2</v>
      </c>
      <c r="C5" s="85" t="s">
        <v>939</v>
      </c>
      <c r="D5" s="85">
        <v>2</v>
      </c>
      <c r="E5" s="85">
        <v>204</v>
      </c>
      <c r="F5" s="85" t="s">
        <v>926</v>
      </c>
      <c r="G5" s="85" t="s">
        <v>941</v>
      </c>
      <c r="H5" s="85" t="s">
        <v>923</v>
      </c>
      <c r="I5" s="207">
        <v>80.599999999999994</v>
      </c>
      <c r="J5" s="208">
        <v>101.78490041451825</v>
      </c>
      <c r="K5" s="208">
        <v>170.04490041451825</v>
      </c>
    </row>
    <row r="6" spans="1:11" ht="16.5">
      <c r="A6" s="85">
        <v>5</v>
      </c>
      <c r="B6" s="85">
        <v>2</v>
      </c>
      <c r="C6" s="85" t="s">
        <v>939</v>
      </c>
      <c r="D6" s="85">
        <v>2</v>
      </c>
      <c r="E6" s="85">
        <v>205</v>
      </c>
      <c r="F6" s="85" t="s">
        <v>915</v>
      </c>
      <c r="G6" s="85" t="s">
        <v>941</v>
      </c>
      <c r="H6" s="85" t="s">
        <v>855</v>
      </c>
      <c r="I6" s="207">
        <v>85.74</v>
      </c>
      <c r="J6" s="208">
        <v>108.27589778586594</v>
      </c>
      <c r="K6" s="208">
        <v>189.77589778586594</v>
      </c>
    </row>
    <row r="7" spans="1:11" ht="16.5">
      <c r="A7" s="85">
        <v>6</v>
      </c>
      <c r="B7" s="85">
        <v>2</v>
      </c>
      <c r="C7" s="85" t="s">
        <v>939</v>
      </c>
      <c r="D7" s="85">
        <v>2</v>
      </c>
      <c r="E7" s="85">
        <v>206</v>
      </c>
      <c r="F7" s="85" t="s">
        <v>919</v>
      </c>
      <c r="G7" s="85" t="s">
        <v>941</v>
      </c>
      <c r="H7" s="85" t="s">
        <v>923</v>
      </c>
      <c r="I7" s="207">
        <v>80.599999999999994</v>
      </c>
      <c r="J7" s="208">
        <v>101.78490041451825</v>
      </c>
      <c r="K7" s="208">
        <v>170.04490041451825</v>
      </c>
    </row>
    <row r="8" spans="1:11" ht="16.5">
      <c r="A8" s="85">
        <v>7</v>
      </c>
      <c r="B8" s="85">
        <v>2</v>
      </c>
      <c r="C8" s="85" t="s">
        <v>939</v>
      </c>
      <c r="D8" s="85">
        <v>2</v>
      </c>
      <c r="E8" s="85">
        <v>207</v>
      </c>
      <c r="F8" s="85" t="s">
        <v>917</v>
      </c>
      <c r="G8" s="85" t="s">
        <v>940</v>
      </c>
      <c r="H8" s="85" t="s">
        <v>855</v>
      </c>
      <c r="I8" s="207">
        <v>117.59</v>
      </c>
      <c r="J8" s="208">
        <v>148.49735036902234</v>
      </c>
      <c r="K8" s="208">
        <v>250.58735036902235</v>
      </c>
    </row>
    <row r="9" spans="1:11" ht="16.5">
      <c r="A9" s="85">
        <v>8</v>
      </c>
      <c r="B9" s="85">
        <v>2</v>
      </c>
      <c r="C9" s="85" t="s">
        <v>939</v>
      </c>
      <c r="D9" s="85">
        <v>2</v>
      </c>
      <c r="E9" s="85">
        <v>208</v>
      </c>
      <c r="F9" s="85" t="s">
        <v>918</v>
      </c>
      <c r="G9" s="85" t="s">
        <v>940</v>
      </c>
      <c r="H9" s="85" t="s">
        <v>923</v>
      </c>
      <c r="I9" s="207">
        <v>111.71</v>
      </c>
      <c r="J9" s="208">
        <v>141.07185143059345</v>
      </c>
      <c r="K9" s="208">
        <v>237.82185143059345</v>
      </c>
    </row>
    <row r="10" spans="1:11" ht="16.5">
      <c r="A10" s="85">
        <v>9</v>
      </c>
      <c r="B10" s="85">
        <v>2</v>
      </c>
      <c r="C10" s="85" t="s">
        <v>939</v>
      </c>
      <c r="D10" s="85">
        <v>3</v>
      </c>
      <c r="E10" s="85">
        <v>301</v>
      </c>
      <c r="F10" s="85" t="s">
        <v>914</v>
      </c>
      <c r="G10" s="85" t="s">
        <v>940</v>
      </c>
      <c r="H10" s="85" t="s">
        <v>855</v>
      </c>
      <c r="I10" s="207">
        <v>117.59</v>
      </c>
      <c r="J10" s="208">
        <v>148.49735036902234</v>
      </c>
      <c r="K10" s="208">
        <v>250.58735036902235</v>
      </c>
    </row>
    <row r="11" spans="1:11" ht="16.5">
      <c r="A11" s="85">
        <v>10</v>
      </c>
      <c r="B11" s="85">
        <v>2</v>
      </c>
      <c r="C11" s="85" t="s">
        <v>939</v>
      </c>
      <c r="D11" s="85">
        <v>3</v>
      </c>
      <c r="E11" s="85">
        <v>302</v>
      </c>
      <c r="F11" s="85" t="s">
        <v>922</v>
      </c>
      <c r="G11" s="85" t="s">
        <v>940</v>
      </c>
      <c r="H11" s="85" t="s">
        <v>923</v>
      </c>
      <c r="I11" s="207">
        <v>111.71</v>
      </c>
      <c r="J11" s="208">
        <v>141.07185143059345</v>
      </c>
      <c r="K11" s="208">
        <v>237.82185143059345</v>
      </c>
    </row>
    <row r="12" spans="1:11" ht="16.5">
      <c r="A12" s="85">
        <v>11</v>
      </c>
      <c r="B12" s="85">
        <v>2</v>
      </c>
      <c r="C12" s="85" t="s">
        <v>939</v>
      </c>
      <c r="D12" s="85">
        <v>3</v>
      </c>
      <c r="E12" s="85">
        <v>303</v>
      </c>
      <c r="F12" s="85" t="s">
        <v>924</v>
      </c>
      <c r="G12" s="85" t="s">
        <v>941</v>
      </c>
      <c r="H12" s="85" t="s">
        <v>855</v>
      </c>
      <c r="I12" s="207">
        <v>85.74</v>
      </c>
      <c r="J12" s="208">
        <v>108.27589778586594</v>
      </c>
      <c r="K12" s="208">
        <v>189.77589778586594</v>
      </c>
    </row>
    <row r="13" spans="1:11" ht="16.5">
      <c r="A13" s="85">
        <v>12</v>
      </c>
      <c r="B13" s="85">
        <v>2</v>
      </c>
      <c r="C13" s="85" t="s">
        <v>939</v>
      </c>
      <c r="D13" s="85">
        <v>3</v>
      </c>
      <c r="E13" s="85">
        <v>304</v>
      </c>
      <c r="F13" s="85" t="s">
        <v>926</v>
      </c>
      <c r="G13" s="85" t="s">
        <v>941</v>
      </c>
      <c r="H13" s="85" t="s">
        <v>923</v>
      </c>
      <c r="I13" s="207">
        <v>80.599999999999994</v>
      </c>
      <c r="J13" s="208">
        <v>101.78490041451825</v>
      </c>
      <c r="K13" s="208">
        <v>170.04490041451825</v>
      </c>
    </row>
    <row r="14" spans="1:11" ht="16.5">
      <c r="A14" s="85">
        <v>13</v>
      </c>
      <c r="B14" s="85">
        <v>2</v>
      </c>
      <c r="C14" s="85" t="s">
        <v>939</v>
      </c>
      <c r="D14" s="85">
        <v>3</v>
      </c>
      <c r="E14" s="85">
        <v>305</v>
      </c>
      <c r="F14" s="85" t="s">
        <v>915</v>
      </c>
      <c r="G14" s="85" t="s">
        <v>941</v>
      </c>
      <c r="H14" s="85" t="s">
        <v>855</v>
      </c>
      <c r="I14" s="207">
        <v>85.74</v>
      </c>
      <c r="J14" s="208">
        <v>108.27589778586594</v>
      </c>
      <c r="K14" s="208">
        <v>189.77589778586594</v>
      </c>
    </row>
    <row r="15" spans="1:11" ht="16.5">
      <c r="A15" s="85">
        <v>14</v>
      </c>
      <c r="B15" s="85">
        <v>2</v>
      </c>
      <c r="C15" s="85" t="s">
        <v>939</v>
      </c>
      <c r="D15" s="85">
        <v>3</v>
      </c>
      <c r="E15" s="85">
        <v>306</v>
      </c>
      <c r="F15" s="85" t="s">
        <v>919</v>
      </c>
      <c r="G15" s="85" t="s">
        <v>941</v>
      </c>
      <c r="H15" s="85" t="s">
        <v>923</v>
      </c>
      <c r="I15" s="207">
        <v>80.599999999999994</v>
      </c>
      <c r="J15" s="208">
        <v>101.78490041451825</v>
      </c>
      <c r="K15" s="208">
        <v>170.04490041451825</v>
      </c>
    </row>
    <row r="16" spans="1:11" ht="16.5">
      <c r="A16" s="85">
        <v>15</v>
      </c>
      <c r="B16" s="85">
        <v>2</v>
      </c>
      <c r="C16" s="85" t="s">
        <v>939</v>
      </c>
      <c r="D16" s="85">
        <v>3</v>
      </c>
      <c r="E16" s="85">
        <v>307</v>
      </c>
      <c r="F16" s="85" t="s">
        <v>917</v>
      </c>
      <c r="G16" s="85" t="s">
        <v>940</v>
      </c>
      <c r="H16" s="85" t="s">
        <v>855</v>
      </c>
      <c r="I16" s="207">
        <v>117.59</v>
      </c>
      <c r="J16" s="208">
        <v>148.49735036902234</v>
      </c>
      <c r="K16" s="208">
        <v>250.58735036902235</v>
      </c>
    </row>
    <row r="17" spans="1:11" ht="16.5">
      <c r="A17" s="85">
        <v>16</v>
      </c>
      <c r="B17" s="85">
        <v>2</v>
      </c>
      <c r="C17" s="85" t="s">
        <v>939</v>
      </c>
      <c r="D17" s="85">
        <v>3</v>
      </c>
      <c r="E17" s="85">
        <v>308</v>
      </c>
      <c r="F17" s="85" t="s">
        <v>918</v>
      </c>
      <c r="G17" s="85" t="s">
        <v>940</v>
      </c>
      <c r="H17" s="85" t="s">
        <v>923</v>
      </c>
      <c r="I17" s="207">
        <v>111.71</v>
      </c>
      <c r="J17" s="208">
        <v>141.07185143059345</v>
      </c>
      <c r="K17" s="208">
        <v>237.82185143059345</v>
      </c>
    </row>
    <row r="18" spans="1:11" ht="16.5">
      <c r="A18" s="85">
        <v>17</v>
      </c>
      <c r="B18" s="85">
        <v>2</v>
      </c>
      <c r="C18" s="85" t="s">
        <v>939</v>
      </c>
      <c r="D18" s="85">
        <v>4</v>
      </c>
      <c r="E18" s="85">
        <v>401</v>
      </c>
      <c r="F18" s="85" t="s">
        <v>914</v>
      </c>
      <c r="G18" s="85" t="s">
        <v>940</v>
      </c>
      <c r="H18" s="85" t="s">
        <v>855</v>
      </c>
      <c r="I18" s="207">
        <v>117.59</v>
      </c>
      <c r="J18" s="208">
        <v>148.49735036902234</v>
      </c>
      <c r="K18" s="208">
        <v>250.58735036902235</v>
      </c>
    </row>
    <row r="19" spans="1:11" ht="16.5">
      <c r="A19" s="85">
        <v>18</v>
      </c>
      <c r="B19" s="85">
        <v>2</v>
      </c>
      <c r="C19" s="85" t="s">
        <v>939</v>
      </c>
      <c r="D19" s="85">
        <v>4</v>
      </c>
      <c r="E19" s="85">
        <v>402</v>
      </c>
      <c r="F19" s="85" t="s">
        <v>922</v>
      </c>
      <c r="G19" s="85" t="s">
        <v>940</v>
      </c>
      <c r="H19" s="85" t="s">
        <v>923</v>
      </c>
      <c r="I19" s="207">
        <v>111.71</v>
      </c>
      <c r="J19" s="208">
        <v>141.07185143059345</v>
      </c>
      <c r="K19" s="208">
        <v>237.82185143059345</v>
      </c>
    </row>
    <row r="20" spans="1:11" ht="16.5">
      <c r="A20" s="85">
        <v>19</v>
      </c>
      <c r="B20" s="85">
        <v>2</v>
      </c>
      <c r="C20" s="85" t="s">
        <v>939</v>
      </c>
      <c r="D20" s="85">
        <v>4</v>
      </c>
      <c r="E20" s="85">
        <v>403</v>
      </c>
      <c r="F20" s="85" t="s">
        <v>924</v>
      </c>
      <c r="G20" s="85" t="s">
        <v>941</v>
      </c>
      <c r="H20" s="85" t="s">
        <v>855</v>
      </c>
      <c r="I20" s="207">
        <v>85.74</v>
      </c>
      <c r="J20" s="208">
        <v>108.27589778586594</v>
      </c>
      <c r="K20" s="208">
        <v>189.77589778586594</v>
      </c>
    </row>
    <row r="21" spans="1:11" ht="16.5">
      <c r="A21" s="85">
        <v>20</v>
      </c>
      <c r="B21" s="85">
        <v>2</v>
      </c>
      <c r="C21" s="85" t="s">
        <v>939</v>
      </c>
      <c r="D21" s="85">
        <v>4</v>
      </c>
      <c r="E21" s="85">
        <v>404</v>
      </c>
      <c r="F21" s="85" t="s">
        <v>926</v>
      </c>
      <c r="G21" s="85" t="s">
        <v>941</v>
      </c>
      <c r="H21" s="85" t="s">
        <v>923</v>
      </c>
      <c r="I21" s="207">
        <v>80.599999999999994</v>
      </c>
      <c r="J21" s="208">
        <v>101.78490041451825</v>
      </c>
      <c r="K21" s="208">
        <v>170.04490041451825</v>
      </c>
    </row>
    <row r="22" spans="1:11" ht="16.5">
      <c r="A22" s="85">
        <v>21</v>
      </c>
      <c r="B22" s="85">
        <v>2</v>
      </c>
      <c r="C22" s="85" t="s">
        <v>939</v>
      </c>
      <c r="D22" s="85">
        <v>4</v>
      </c>
      <c r="E22" s="85">
        <v>405</v>
      </c>
      <c r="F22" s="85" t="s">
        <v>915</v>
      </c>
      <c r="G22" s="85" t="s">
        <v>941</v>
      </c>
      <c r="H22" s="85" t="s">
        <v>855</v>
      </c>
      <c r="I22" s="207">
        <v>85.74</v>
      </c>
      <c r="J22" s="208">
        <v>108.27589778586594</v>
      </c>
      <c r="K22" s="208">
        <v>189.77589778586594</v>
      </c>
    </row>
    <row r="23" spans="1:11" ht="16.5">
      <c r="A23" s="85">
        <v>22</v>
      </c>
      <c r="B23" s="85">
        <v>2</v>
      </c>
      <c r="C23" s="85" t="s">
        <v>939</v>
      </c>
      <c r="D23" s="85">
        <v>4</v>
      </c>
      <c r="E23" s="85">
        <v>406</v>
      </c>
      <c r="F23" s="85" t="s">
        <v>919</v>
      </c>
      <c r="G23" s="85" t="s">
        <v>941</v>
      </c>
      <c r="H23" s="85" t="s">
        <v>923</v>
      </c>
      <c r="I23" s="207">
        <v>80.599999999999994</v>
      </c>
      <c r="J23" s="208">
        <v>101.78490041451825</v>
      </c>
      <c r="K23" s="208">
        <v>170.04490041451825</v>
      </c>
    </row>
    <row r="24" spans="1:11" ht="16.5">
      <c r="A24" s="85">
        <v>23</v>
      </c>
      <c r="B24" s="85">
        <v>2</v>
      </c>
      <c r="C24" s="85" t="s">
        <v>939</v>
      </c>
      <c r="D24" s="85">
        <v>4</v>
      </c>
      <c r="E24" s="85">
        <v>407</v>
      </c>
      <c r="F24" s="85" t="s">
        <v>917</v>
      </c>
      <c r="G24" s="85" t="s">
        <v>940</v>
      </c>
      <c r="H24" s="85" t="s">
        <v>855</v>
      </c>
      <c r="I24" s="207">
        <v>117.59</v>
      </c>
      <c r="J24" s="208">
        <v>148.49735036902234</v>
      </c>
      <c r="K24" s="208">
        <v>250.58735036902235</v>
      </c>
    </row>
    <row r="25" spans="1:11" ht="16.5">
      <c r="A25" s="85">
        <v>24</v>
      </c>
      <c r="B25" s="85">
        <v>2</v>
      </c>
      <c r="C25" s="85" t="s">
        <v>939</v>
      </c>
      <c r="D25" s="85">
        <v>4</v>
      </c>
      <c r="E25" s="85">
        <v>408</v>
      </c>
      <c r="F25" s="85" t="s">
        <v>918</v>
      </c>
      <c r="G25" s="85" t="s">
        <v>940</v>
      </c>
      <c r="H25" s="85" t="s">
        <v>923</v>
      </c>
      <c r="I25" s="207">
        <v>111.71</v>
      </c>
      <c r="J25" s="208">
        <v>141.07185143059345</v>
      </c>
      <c r="K25" s="208">
        <v>237.82185143059345</v>
      </c>
    </row>
    <row r="26" spans="1:11" ht="16.5">
      <c r="A26" s="85">
        <v>25</v>
      </c>
      <c r="B26" s="85">
        <v>2</v>
      </c>
      <c r="C26" s="85" t="s">
        <v>939</v>
      </c>
      <c r="D26" s="85">
        <v>5</v>
      </c>
      <c r="E26" s="85">
        <v>501</v>
      </c>
      <c r="F26" s="85" t="s">
        <v>914</v>
      </c>
      <c r="G26" s="85" t="s">
        <v>940</v>
      </c>
      <c r="H26" s="85" t="s">
        <v>855</v>
      </c>
      <c r="I26" s="207">
        <v>117.59</v>
      </c>
      <c r="J26" s="208">
        <v>148.49735036902234</v>
      </c>
      <c r="K26" s="208">
        <v>250.58735036902235</v>
      </c>
    </row>
    <row r="27" spans="1:11" ht="16.5">
      <c r="A27" s="85">
        <v>26</v>
      </c>
      <c r="B27" s="85">
        <v>2</v>
      </c>
      <c r="C27" s="85" t="s">
        <v>939</v>
      </c>
      <c r="D27" s="85">
        <v>5</v>
      </c>
      <c r="E27" s="85">
        <v>502</v>
      </c>
      <c r="F27" s="85" t="s">
        <v>922</v>
      </c>
      <c r="G27" s="85" t="s">
        <v>940</v>
      </c>
      <c r="H27" s="85" t="s">
        <v>923</v>
      </c>
      <c r="I27" s="207">
        <v>111.71</v>
      </c>
      <c r="J27" s="208">
        <v>141.07185143059345</v>
      </c>
      <c r="K27" s="208">
        <v>237.82185143059345</v>
      </c>
    </row>
    <row r="28" spans="1:11" ht="16.5">
      <c r="A28" s="85">
        <v>27</v>
      </c>
      <c r="B28" s="85">
        <v>2</v>
      </c>
      <c r="C28" s="85" t="s">
        <v>939</v>
      </c>
      <c r="D28" s="85">
        <v>5</v>
      </c>
      <c r="E28" s="85">
        <v>503</v>
      </c>
      <c r="F28" s="85" t="s">
        <v>924</v>
      </c>
      <c r="G28" s="85" t="s">
        <v>941</v>
      </c>
      <c r="H28" s="85" t="s">
        <v>855</v>
      </c>
      <c r="I28" s="207">
        <v>85.74</v>
      </c>
      <c r="J28" s="208">
        <v>108.27589778586594</v>
      </c>
      <c r="K28" s="208">
        <v>189.77589778586594</v>
      </c>
    </row>
    <row r="29" spans="1:11" ht="16.5">
      <c r="A29" s="85">
        <v>28</v>
      </c>
      <c r="B29" s="85">
        <v>2</v>
      </c>
      <c r="C29" s="85" t="s">
        <v>939</v>
      </c>
      <c r="D29" s="85">
        <v>5</v>
      </c>
      <c r="E29" s="85">
        <v>504</v>
      </c>
      <c r="F29" s="85" t="s">
        <v>926</v>
      </c>
      <c r="G29" s="85" t="s">
        <v>941</v>
      </c>
      <c r="H29" s="85" t="s">
        <v>923</v>
      </c>
      <c r="I29" s="207">
        <v>80.599999999999994</v>
      </c>
      <c r="J29" s="208">
        <v>101.78490041451825</v>
      </c>
      <c r="K29" s="208">
        <v>170.04490041451825</v>
      </c>
    </row>
    <row r="30" spans="1:11" ht="16.5">
      <c r="A30" s="85">
        <v>29</v>
      </c>
      <c r="B30" s="85">
        <v>2</v>
      </c>
      <c r="C30" s="85" t="s">
        <v>939</v>
      </c>
      <c r="D30" s="85">
        <v>5</v>
      </c>
      <c r="E30" s="85">
        <v>505</v>
      </c>
      <c r="F30" s="85" t="s">
        <v>915</v>
      </c>
      <c r="G30" s="85" t="s">
        <v>941</v>
      </c>
      <c r="H30" s="85" t="s">
        <v>855</v>
      </c>
      <c r="I30" s="207">
        <v>85.74</v>
      </c>
      <c r="J30" s="208">
        <v>108.27589778586594</v>
      </c>
      <c r="K30" s="208">
        <v>189.77589778586594</v>
      </c>
    </row>
    <row r="31" spans="1:11" ht="16.5">
      <c r="A31" s="85">
        <v>30</v>
      </c>
      <c r="B31" s="85">
        <v>2</v>
      </c>
      <c r="C31" s="85" t="s">
        <v>939</v>
      </c>
      <c r="D31" s="85">
        <v>5</v>
      </c>
      <c r="E31" s="85">
        <v>506</v>
      </c>
      <c r="F31" s="85" t="s">
        <v>919</v>
      </c>
      <c r="G31" s="85" t="s">
        <v>941</v>
      </c>
      <c r="H31" s="85" t="s">
        <v>923</v>
      </c>
      <c r="I31" s="207">
        <v>80.599999999999994</v>
      </c>
      <c r="J31" s="208">
        <v>101.78490041451825</v>
      </c>
      <c r="K31" s="208">
        <v>170.04490041451825</v>
      </c>
    </row>
    <row r="32" spans="1:11" ht="16.5">
      <c r="A32" s="85">
        <v>31</v>
      </c>
      <c r="B32" s="85">
        <v>2</v>
      </c>
      <c r="C32" s="85" t="s">
        <v>939</v>
      </c>
      <c r="D32" s="85">
        <v>5</v>
      </c>
      <c r="E32" s="85">
        <v>507</v>
      </c>
      <c r="F32" s="85" t="s">
        <v>917</v>
      </c>
      <c r="G32" s="85" t="s">
        <v>940</v>
      </c>
      <c r="H32" s="85" t="s">
        <v>855</v>
      </c>
      <c r="I32" s="207">
        <v>117.59</v>
      </c>
      <c r="J32" s="208">
        <v>148.49735036902234</v>
      </c>
      <c r="K32" s="208">
        <v>250.58735036902235</v>
      </c>
    </row>
    <row r="33" spans="1:11" ht="16.5">
      <c r="A33" s="85">
        <v>32</v>
      </c>
      <c r="B33" s="85">
        <v>2</v>
      </c>
      <c r="C33" s="85" t="s">
        <v>939</v>
      </c>
      <c r="D33" s="85">
        <v>5</v>
      </c>
      <c r="E33" s="85">
        <v>508</v>
      </c>
      <c r="F33" s="85" t="s">
        <v>918</v>
      </c>
      <c r="G33" s="85" t="s">
        <v>940</v>
      </c>
      <c r="H33" s="85" t="s">
        <v>923</v>
      </c>
      <c r="I33" s="207">
        <v>111.71</v>
      </c>
      <c r="J33" s="208">
        <v>141.07185143059345</v>
      </c>
      <c r="K33" s="208">
        <v>237.82185143059345</v>
      </c>
    </row>
    <row r="34" spans="1:11" ht="16.5">
      <c r="A34" s="85">
        <v>33</v>
      </c>
      <c r="B34" s="85">
        <v>2</v>
      </c>
      <c r="C34" s="85" t="s">
        <v>939</v>
      </c>
      <c r="D34" s="85">
        <v>6</v>
      </c>
      <c r="E34" s="85">
        <v>601</v>
      </c>
      <c r="F34" s="85" t="s">
        <v>914</v>
      </c>
      <c r="G34" s="85" t="s">
        <v>940</v>
      </c>
      <c r="H34" s="85" t="s">
        <v>855</v>
      </c>
      <c r="I34" s="207">
        <v>117.59</v>
      </c>
      <c r="J34" s="208">
        <v>148.49735036902234</v>
      </c>
      <c r="K34" s="208">
        <v>250.58735036902235</v>
      </c>
    </row>
    <row r="35" spans="1:11" ht="16.5">
      <c r="A35" s="85">
        <v>34</v>
      </c>
      <c r="B35" s="85">
        <v>2</v>
      </c>
      <c r="C35" s="85" t="s">
        <v>939</v>
      </c>
      <c r="D35" s="85">
        <v>6</v>
      </c>
      <c r="E35" s="85">
        <v>602</v>
      </c>
      <c r="F35" s="85" t="s">
        <v>922</v>
      </c>
      <c r="G35" s="85" t="s">
        <v>940</v>
      </c>
      <c r="H35" s="85" t="s">
        <v>923</v>
      </c>
      <c r="I35" s="207">
        <v>111.71</v>
      </c>
      <c r="J35" s="208">
        <v>141.07185143059345</v>
      </c>
      <c r="K35" s="208">
        <v>237.82185143059345</v>
      </c>
    </row>
    <row r="36" spans="1:11" ht="16.5">
      <c r="A36" s="85">
        <v>35</v>
      </c>
      <c r="B36" s="85">
        <v>2</v>
      </c>
      <c r="C36" s="85" t="s">
        <v>939</v>
      </c>
      <c r="D36" s="85">
        <v>6</v>
      </c>
      <c r="E36" s="85">
        <v>603</v>
      </c>
      <c r="F36" s="85" t="s">
        <v>924</v>
      </c>
      <c r="G36" s="85" t="s">
        <v>941</v>
      </c>
      <c r="H36" s="85" t="s">
        <v>855</v>
      </c>
      <c r="I36" s="207">
        <v>85.74</v>
      </c>
      <c r="J36" s="208">
        <v>108.27589778586594</v>
      </c>
      <c r="K36" s="208">
        <v>189.77589778586594</v>
      </c>
    </row>
    <row r="37" spans="1:11" ht="16.5">
      <c r="A37" s="85">
        <v>36</v>
      </c>
      <c r="B37" s="85">
        <v>2</v>
      </c>
      <c r="C37" s="85" t="s">
        <v>939</v>
      </c>
      <c r="D37" s="85">
        <v>6</v>
      </c>
      <c r="E37" s="85">
        <v>604</v>
      </c>
      <c r="F37" s="85" t="s">
        <v>926</v>
      </c>
      <c r="G37" s="85" t="s">
        <v>941</v>
      </c>
      <c r="H37" s="85" t="s">
        <v>923</v>
      </c>
      <c r="I37" s="207">
        <v>80.599999999999994</v>
      </c>
      <c r="J37" s="208">
        <v>101.78490041451825</v>
      </c>
      <c r="K37" s="208">
        <v>170.04490041451825</v>
      </c>
    </row>
    <row r="38" spans="1:11" ht="16.5">
      <c r="A38" s="85">
        <v>37</v>
      </c>
      <c r="B38" s="85">
        <v>2</v>
      </c>
      <c r="C38" s="85" t="s">
        <v>939</v>
      </c>
      <c r="D38" s="85">
        <v>6</v>
      </c>
      <c r="E38" s="85">
        <v>605</v>
      </c>
      <c r="F38" s="85" t="s">
        <v>915</v>
      </c>
      <c r="G38" s="85" t="s">
        <v>941</v>
      </c>
      <c r="H38" s="85" t="s">
        <v>855</v>
      </c>
      <c r="I38" s="207">
        <v>85.74</v>
      </c>
      <c r="J38" s="208">
        <v>108.27589778586594</v>
      </c>
      <c r="K38" s="208">
        <v>189.77589778586594</v>
      </c>
    </row>
    <row r="39" spans="1:11" ht="16.5">
      <c r="A39" s="85">
        <v>38</v>
      </c>
      <c r="B39" s="85">
        <v>2</v>
      </c>
      <c r="C39" s="85" t="s">
        <v>939</v>
      </c>
      <c r="D39" s="85">
        <v>6</v>
      </c>
      <c r="E39" s="85">
        <v>606</v>
      </c>
      <c r="F39" s="85" t="s">
        <v>919</v>
      </c>
      <c r="G39" s="85" t="s">
        <v>941</v>
      </c>
      <c r="H39" s="85" t="s">
        <v>923</v>
      </c>
      <c r="I39" s="207">
        <v>80.599999999999994</v>
      </c>
      <c r="J39" s="208">
        <v>101.78490041451825</v>
      </c>
      <c r="K39" s="208">
        <v>170.04490041451825</v>
      </c>
    </row>
    <row r="40" spans="1:11" ht="16.5">
      <c r="A40" s="85">
        <v>39</v>
      </c>
      <c r="B40" s="85">
        <v>2</v>
      </c>
      <c r="C40" s="85" t="s">
        <v>939</v>
      </c>
      <c r="D40" s="85">
        <v>6</v>
      </c>
      <c r="E40" s="85">
        <v>607</v>
      </c>
      <c r="F40" s="85" t="s">
        <v>917</v>
      </c>
      <c r="G40" s="85" t="s">
        <v>940</v>
      </c>
      <c r="H40" s="85" t="s">
        <v>855</v>
      </c>
      <c r="I40" s="207">
        <v>117.59</v>
      </c>
      <c r="J40" s="208">
        <v>148.49735036902234</v>
      </c>
      <c r="K40" s="208">
        <v>250.58735036902235</v>
      </c>
    </row>
    <row r="41" spans="1:11" ht="16.5">
      <c r="A41" s="85">
        <v>40</v>
      </c>
      <c r="B41" s="85">
        <v>2</v>
      </c>
      <c r="C41" s="85" t="s">
        <v>939</v>
      </c>
      <c r="D41" s="85">
        <v>6</v>
      </c>
      <c r="E41" s="85">
        <v>608</v>
      </c>
      <c r="F41" s="85" t="s">
        <v>918</v>
      </c>
      <c r="G41" s="85" t="s">
        <v>940</v>
      </c>
      <c r="H41" s="85" t="s">
        <v>923</v>
      </c>
      <c r="I41" s="207">
        <v>111.71</v>
      </c>
      <c r="J41" s="208">
        <v>141.07185143059345</v>
      </c>
      <c r="K41" s="208">
        <v>237.82185143059345</v>
      </c>
    </row>
    <row r="42" spans="1:11" ht="16.5">
      <c r="A42" s="85">
        <v>41</v>
      </c>
      <c r="B42" s="85">
        <v>2</v>
      </c>
      <c r="C42" s="85" t="s">
        <v>939</v>
      </c>
      <c r="D42" s="85">
        <v>7</v>
      </c>
      <c r="E42" s="85">
        <v>701</v>
      </c>
      <c r="F42" s="85" t="s">
        <v>914</v>
      </c>
      <c r="G42" s="85" t="s">
        <v>940</v>
      </c>
      <c r="H42" s="85" t="s">
        <v>855</v>
      </c>
      <c r="I42" s="207">
        <v>117.59</v>
      </c>
      <c r="J42" s="208">
        <v>148.49735036902234</v>
      </c>
      <c r="K42" s="208">
        <v>250.58735036902235</v>
      </c>
    </row>
    <row r="43" spans="1:11" ht="16.5">
      <c r="A43" s="85">
        <v>42</v>
      </c>
      <c r="B43" s="85">
        <v>2</v>
      </c>
      <c r="C43" s="85" t="s">
        <v>939</v>
      </c>
      <c r="D43" s="85">
        <v>7</v>
      </c>
      <c r="E43" s="85">
        <v>702</v>
      </c>
      <c r="F43" s="85" t="s">
        <v>922</v>
      </c>
      <c r="G43" s="85" t="s">
        <v>940</v>
      </c>
      <c r="H43" s="85" t="s">
        <v>923</v>
      </c>
      <c r="I43" s="207">
        <v>111.71</v>
      </c>
      <c r="J43" s="208">
        <v>141.07185143059345</v>
      </c>
      <c r="K43" s="208">
        <v>237.82185143059345</v>
      </c>
    </row>
    <row r="44" spans="1:11" ht="16.5">
      <c r="A44" s="85">
        <v>43</v>
      </c>
      <c r="B44" s="85">
        <v>2</v>
      </c>
      <c r="C44" s="85" t="s">
        <v>939</v>
      </c>
      <c r="D44" s="85">
        <v>7</v>
      </c>
      <c r="E44" s="85">
        <v>703</v>
      </c>
      <c r="F44" s="85" t="s">
        <v>924</v>
      </c>
      <c r="G44" s="85" t="s">
        <v>941</v>
      </c>
      <c r="H44" s="85" t="s">
        <v>855</v>
      </c>
      <c r="I44" s="207">
        <v>85.74</v>
      </c>
      <c r="J44" s="208">
        <v>108.27589778586594</v>
      </c>
      <c r="K44" s="208">
        <v>189.77589778586594</v>
      </c>
    </row>
    <row r="45" spans="1:11" ht="16.5">
      <c r="A45" s="85">
        <v>44</v>
      </c>
      <c r="B45" s="85">
        <v>2</v>
      </c>
      <c r="C45" s="85" t="s">
        <v>939</v>
      </c>
      <c r="D45" s="85">
        <v>7</v>
      </c>
      <c r="E45" s="85">
        <v>704</v>
      </c>
      <c r="F45" s="85" t="s">
        <v>926</v>
      </c>
      <c r="G45" s="85" t="s">
        <v>941</v>
      </c>
      <c r="H45" s="85" t="s">
        <v>923</v>
      </c>
      <c r="I45" s="207">
        <v>80.599999999999994</v>
      </c>
      <c r="J45" s="208">
        <v>101.78490041451825</v>
      </c>
      <c r="K45" s="208">
        <v>170.04490041451825</v>
      </c>
    </row>
    <row r="46" spans="1:11" ht="16.5">
      <c r="A46" s="85">
        <v>45</v>
      </c>
      <c r="B46" s="85">
        <v>2</v>
      </c>
      <c r="C46" s="85" t="s">
        <v>939</v>
      </c>
      <c r="D46" s="85">
        <v>7</v>
      </c>
      <c r="E46" s="85">
        <v>705</v>
      </c>
      <c r="F46" s="85" t="s">
        <v>915</v>
      </c>
      <c r="G46" s="85" t="s">
        <v>941</v>
      </c>
      <c r="H46" s="85" t="s">
        <v>855</v>
      </c>
      <c r="I46" s="207">
        <v>85.74</v>
      </c>
      <c r="J46" s="208">
        <v>108.27589778586594</v>
      </c>
      <c r="K46" s="208">
        <v>189.77589778586594</v>
      </c>
    </row>
    <row r="47" spans="1:11" ht="16.5">
      <c r="A47" s="85">
        <v>46</v>
      </c>
      <c r="B47" s="85">
        <v>2</v>
      </c>
      <c r="C47" s="85" t="s">
        <v>939</v>
      </c>
      <c r="D47" s="85">
        <v>7</v>
      </c>
      <c r="E47" s="85">
        <v>706</v>
      </c>
      <c r="F47" s="85" t="s">
        <v>919</v>
      </c>
      <c r="G47" s="85" t="s">
        <v>941</v>
      </c>
      <c r="H47" s="85" t="s">
        <v>923</v>
      </c>
      <c r="I47" s="207">
        <v>80.599999999999994</v>
      </c>
      <c r="J47" s="208">
        <v>101.78490041451825</v>
      </c>
      <c r="K47" s="208">
        <v>170.04490041451825</v>
      </c>
    </row>
    <row r="48" spans="1:11" ht="16.5">
      <c r="A48" s="85">
        <v>47</v>
      </c>
      <c r="B48" s="85">
        <v>2</v>
      </c>
      <c r="C48" s="85" t="s">
        <v>939</v>
      </c>
      <c r="D48" s="85">
        <v>7</v>
      </c>
      <c r="E48" s="85">
        <v>707</v>
      </c>
      <c r="F48" s="85" t="s">
        <v>917</v>
      </c>
      <c r="G48" s="85" t="s">
        <v>940</v>
      </c>
      <c r="H48" s="85" t="s">
        <v>855</v>
      </c>
      <c r="I48" s="207">
        <v>117.59</v>
      </c>
      <c r="J48" s="208">
        <v>148.49735036902234</v>
      </c>
      <c r="K48" s="208">
        <v>250.58735036902235</v>
      </c>
    </row>
    <row r="49" spans="1:11" ht="16.5">
      <c r="A49" s="85">
        <v>48</v>
      </c>
      <c r="B49" s="85">
        <v>2</v>
      </c>
      <c r="C49" s="85" t="s">
        <v>939</v>
      </c>
      <c r="D49" s="85">
        <v>7</v>
      </c>
      <c r="E49" s="85">
        <v>708</v>
      </c>
      <c r="F49" s="85" t="s">
        <v>918</v>
      </c>
      <c r="G49" s="85" t="s">
        <v>940</v>
      </c>
      <c r="H49" s="85" t="s">
        <v>923</v>
      </c>
      <c r="I49" s="207">
        <v>111.71</v>
      </c>
      <c r="J49" s="208">
        <v>141.07185143059345</v>
      </c>
      <c r="K49" s="208">
        <v>237.82185143059345</v>
      </c>
    </row>
    <row r="50" spans="1:11" ht="16.5">
      <c r="A50" s="85">
        <v>49</v>
      </c>
      <c r="B50" s="85">
        <v>2</v>
      </c>
      <c r="C50" s="85" t="s">
        <v>939</v>
      </c>
      <c r="D50" s="85">
        <v>8</v>
      </c>
      <c r="E50" s="85">
        <v>801</v>
      </c>
      <c r="F50" s="85" t="s">
        <v>914</v>
      </c>
      <c r="G50" s="85" t="s">
        <v>940</v>
      </c>
      <c r="H50" s="85" t="s">
        <v>855</v>
      </c>
      <c r="I50" s="207">
        <v>117.59</v>
      </c>
      <c r="J50" s="208">
        <v>148.49735036902234</v>
      </c>
      <c r="K50" s="208">
        <v>250.58735036902235</v>
      </c>
    </row>
    <row r="51" spans="1:11" ht="16.5">
      <c r="A51" s="85">
        <v>50</v>
      </c>
      <c r="B51" s="85">
        <v>2</v>
      </c>
      <c r="C51" s="85" t="s">
        <v>939</v>
      </c>
      <c r="D51" s="85">
        <v>8</v>
      </c>
      <c r="E51" s="85">
        <v>802</v>
      </c>
      <c r="F51" s="85" t="s">
        <v>922</v>
      </c>
      <c r="G51" s="85" t="s">
        <v>940</v>
      </c>
      <c r="H51" s="85" t="s">
        <v>923</v>
      </c>
      <c r="I51" s="207">
        <v>111.71</v>
      </c>
      <c r="J51" s="208">
        <v>141.07185143059345</v>
      </c>
      <c r="K51" s="208">
        <v>237.82185143059345</v>
      </c>
    </row>
    <row r="52" spans="1:11" ht="16.5">
      <c r="A52" s="85">
        <v>51</v>
      </c>
      <c r="B52" s="85">
        <v>2</v>
      </c>
      <c r="C52" s="85" t="s">
        <v>939</v>
      </c>
      <c r="D52" s="85">
        <v>8</v>
      </c>
      <c r="E52" s="85">
        <v>803</v>
      </c>
      <c r="F52" s="85" t="s">
        <v>924</v>
      </c>
      <c r="G52" s="85" t="s">
        <v>941</v>
      </c>
      <c r="H52" s="85" t="s">
        <v>855</v>
      </c>
      <c r="I52" s="207">
        <v>85.74</v>
      </c>
      <c r="J52" s="208">
        <v>108.27589778586594</v>
      </c>
      <c r="K52" s="208">
        <v>189.77589778586594</v>
      </c>
    </row>
    <row r="53" spans="1:11" ht="16.5">
      <c r="A53" s="85">
        <v>52</v>
      </c>
      <c r="B53" s="85">
        <v>2</v>
      </c>
      <c r="C53" s="85" t="s">
        <v>939</v>
      </c>
      <c r="D53" s="85">
        <v>8</v>
      </c>
      <c r="E53" s="85">
        <v>804</v>
      </c>
      <c r="F53" s="85" t="s">
        <v>926</v>
      </c>
      <c r="G53" s="85" t="s">
        <v>941</v>
      </c>
      <c r="H53" s="85" t="s">
        <v>923</v>
      </c>
      <c r="I53" s="207">
        <v>80.599999999999994</v>
      </c>
      <c r="J53" s="208">
        <v>101.78490041451825</v>
      </c>
      <c r="K53" s="208">
        <v>170.04490041451825</v>
      </c>
    </row>
    <row r="54" spans="1:11" ht="16.5">
      <c r="A54" s="85">
        <v>53</v>
      </c>
      <c r="B54" s="85">
        <v>2</v>
      </c>
      <c r="C54" s="85" t="s">
        <v>939</v>
      </c>
      <c r="D54" s="85">
        <v>8</v>
      </c>
      <c r="E54" s="85">
        <v>805</v>
      </c>
      <c r="F54" s="85" t="s">
        <v>915</v>
      </c>
      <c r="G54" s="85" t="s">
        <v>941</v>
      </c>
      <c r="H54" s="85" t="s">
        <v>855</v>
      </c>
      <c r="I54" s="207">
        <v>85.74</v>
      </c>
      <c r="J54" s="208">
        <v>108.27589778586594</v>
      </c>
      <c r="K54" s="208">
        <v>189.77589778586594</v>
      </c>
    </row>
    <row r="55" spans="1:11" ht="16.5">
      <c r="A55" s="85">
        <v>54</v>
      </c>
      <c r="B55" s="85">
        <v>2</v>
      </c>
      <c r="C55" s="85" t="s">
        <v>939</v>
      </c>
      <c r="D55" s="85">
        <v>8</v>
      </c>
      <c r="E55" s="85">
        <v>806</v>
      </c>
      <c r="F55" s="85" t="s">
        <v>919</v>
      </c>
      <c r="G55" s="85" t="s">
        <v>941</v>
      </c>
      <c r="H55" s="85" t="s">
        <v>923</v>
      </c>
      <c r="I55" s="207">
        <v>80.599999999999994</v>
      </c>
      <c r="J55" s="208">
        <v>101.78490041451825</v>
      </c>
      <c r="K55" s="208">
        <v>170.04490041451825</v>
      </c>
    </row>
    <row r="56" spans="1:11" ht="16.5">
      <c r="A56" s="85">
        <v>55</v>
      </c>
      <c r="B56" s="85">
        <v>2</v>
      </c>
      <c r="C56" s="85" t="s">
        <v>939</v>
      </c>
      <c r="D56" s="85">
        <v>8</v>
      </c>
      <c r="E56" s="85">
        <v>807</v>
      </c>
      <c r="F56" s="85" t="s">
        <v>917</v>
      </c>
      <c r="G56" s="85" t="s">
        <v>940</v>
      </c>
      <c r="H56" s="85" t="s">
        <v>855</v>
      </c>
      <c r="I56" s="207">
        <v>117.59</v>
      </c>
      <c r="J56" s="208">
        <v>148.49735036902234</v>
      </c>
      <c r="K56" s="208">
        <v>250.58735036902235</v>
      </c>
    </row>
    <row r="57" spans="1:11" ht="16.5">
      <c r="A57" s="85">
        <v>56</v>
      </c>
      <c r="B57" s="85">
        <v>2</v>
      </c>
      <c r="C57" s="85" t="s">
        <v>939</v>
      </c>
      <c r="D57" s="85">
        <v>8</v>
      </c>
      <c r="E57" s="85">
        <v>808</v>
      </c>
      <c r="F57" s="85" t="s">
        <v>918</v>
      </c>
      <c r="G57" s="85" t="s">
        <v>940</v>
      </c>
      <c r="H57" s="85" t="s">
        <v>923</v>
      </c>
      <c r="I57" s="207">
        <v>111.71</v>
      </c>
      <c r="J57" s="208">
        <v>141.07185143059345</v>
      </c>
      <c r="K57" s="208">
        <v>237.82185143059345</v>
      </c>
    </row>
    <row r="58" spans="1:11" ht="16.5">
      <c r="A58" s="85">
        <v>57</v>
      </c>
      <c r="B58" s="85">
        <v>2</v>
      </c>
      <c r="C58" s="85" t="s">
        <v>939</v>
      </c>
      <c r="D58" s="85">
        <v>9</v>
      </c>
      <c r="E58" s="85">
        <v>901</v>
      </c>
      <c r="F58" s="85" t="s">
        <v>914</v>
      </c>
      <c r="G58" s="85" t="s">
        <v>940</v>
      </c>
      <c r="H58" s="85" t="s">
        <v>855</v>
      </c>
      <c r="I58" s="207">
        <v>117.59</v>
      </c>
      <c r="J58" s="208">
        <v>148.49735036902234</v>
      </c>
      <c r="K58" s="208">
        <v>250.58735036902235</v>
      </c>
    </row>
    <row r="59" spans="1:11" ht="16.5">
      <c r="A59" s="85">
        <v>58</v>
      </c>
      <c r="B59" s="85">
        <v>2</v>
      </c>
      <c r="C59" s="85" t="s">
        <v>939</v>
      </c>
      <c r="D59" s="85">
        <v>9</v>
      </c>
      <c r="E59" s="85">
        <v>902</v>
      </c>
      <c r="F59" s="85" t="s">
        <v>922</v>
      </c>
      <c r="G59" s="85" t="s">
        <v>940</v>
      </c>
      <c r="H59" s="85" t="s">
        <v>923</v>
      </c>
      <c r="I59" s="207">
        <v>111.71</v>
      </c>
      <c r="J59" s="208">
        <v>141.07185143059345</v>
      </c>
      <c r="K59" s="208">
        <v>237.82185143059345</v>
      </c>
    </row>
    <row r="60" spans="1:11" ht="16.5">
      <c r="A60" s="85">
        <v>59</v>
      </c>
      <c r="B60" s="85">
        <v>2</v>
      </c>
      <c r="C60" s="85" t="s">
        <v>939</v>
      </c>
      <c r="D60" s="85">
        <v>9</v>
      </c>
      <c r="E60" s="85">
        <v>903</v>
      </c>
      <c r="F60" s="85" t="s">
        <v>924</v>
      </c>
      <c r="G60" s="85" t="s">
        <v>941</v>
      </c>
      <c r="H60" s="85" t="s">
        <v>855</v>
      </c>
      <c r="I60" s="207">
        <v>85.74</v>
      </c>
      <c r="J60" s="208">
        <v>108.27589778586594</v>
      </c>
      <c r="K60" s="208">
        <v>189.77589778586594</v>
      </c>
    </row>
    <row r="61" spans="1:11" ht="16.5">
      <c r="A61" s="85">
        <v>60</v>
      </c>
      <c r="B61" s="85">
        <v>2</v>
      </c>
      <c r="C61" s="85" t="s">
        <v>939</v>
      </c>
      <c r="D61" s="85">
        <v>9</v>
      </c>
      <c r="E61" s="85">
        <v>904</v>
      </c>
      <c r="F61" s="85" t="s">
        <v>926</v>
      </c>
      <c r="G61" s="85" t="s">
        <v>941</v>
      </c>
      <c r="H61" s="85" t="s">
        <v>923</v>
      </c>
      <c r="I61" s="207">
        <v>80.599999999999994</v>
      </c>
      <c r="J61" s="208">
        <v>101.78490041451825</v>
      </c>
      <c r="K61" s="208">
        <v>170.04490041451825</v>
      </c>
    </row>
    <row r="62" spans="1:11" ht="16.5">
      <c r="A62" s="85">
        <v>61</v>
      </c>
      <c r="B62" s="85">
        <v>2</v>
      </c>
      <c r="C62" s="85" t="s">
        <v>939</v>
      </c>
      <c r="D62" s="85">
        <v>9</v>
      </c>
      <c r="E62" s="85">
        <v>905</v>
      </c>
      <c r="F62" s="85" t="s">
        <v>915</v>
      </c>
      <c r="G62" s="85" t="s">
        <v>941</v>
      </c>
      <c r="H62" s="85" t="s">
        <v>855</v>
      </c>
      <c r="I62" s="207">
        <v>85.74</v>
      </c>
      <c r="J62" s="208">
        <v>108.27589778586594</v>
      </c>
      <c r="K62" s="208">
        <v>189.77589778586594</v>
      </c>
    </row>
    <row r="63" spans="1:11" ht="16.5">
      <c r="A63" s="85">
        <v>62</v>
      </c>
      <c r="B63" s="85">
        <v>2</v>
      </c>
      <c r="C63" s="85" t="s">
        <v>939</v>
      </c>
      <c r="D63" s="85">
        <v>9</v>
      </c>
      <c r="E63" s="85">
        <v>906</v>
      </c>
      <c r="F63" s="85" t="s">
        <v>919</v>
      </c>
      <c r="G63" s="85" t="s">
        <v>941</v>
      </c>
      <c r="H63" s="85" t="s">
        <v>923</v>
      </c>
      <c r="I63" s="207">
        <v>80.599999999999994</v>
      </c>
      <c r="J63" s="208">
        <v>101.78490041451825</v>
      </c>
      <c r="K63" s="208">
        <v>170.04490041451825</v>
      </c>
    </row>
    <row r="64" spans="1:11" ht="16.5">
      <c r="A64" s="85">
        <v>63</v>
      </c>
      <c r="B64" s="85">
        <v>2</v>
      </c>
      <c r="C64" s="85" t="s">
        <v>939</v>
      </c>
      <c r="D64" s="85">
        <v>9</v>
      </c>
      <c r="E64" s="85">
        <v>907</v>
      </c>
      <c r="F64" s="85" t="s">
        <v>917</v>
      </c>
      <c r="G64" s="85" t="s">
        <v>940</v>
      </c>
      <c r="H64" s="85" t="s">
        <v>855</v>
      </c>
      <c r="I64" s="207">
        <v>117.59</v>
      </c>
      <c r="J64" s="208">
        <v>148.49735036902234</v>
      </c>
      <c r="K64" s="208">
        <v>250.58735036902235</v>
      </c>
    </row>
    <row r="65" spans="1:11" ht="16.5">
      <c r="A65" s="85">
        <v>64</v>
      </c>
      <c r="B65" s="85">
        <v>2</v>
      </c>
      <c r="C65" s="85" t="s">
        <v>939</v>
      </c>
      <c r="D65" s="85">
        <v>9</v>
      </c>
      <c r="E65" s="85">
        <v>908</v>
      </c>
      <c r="F65" s="85" t="s">
        <v>918</v>
      </c>
      <c r="G65" s="85" t="s">
        <v>940</v>
      </c>
      <c r="H65" s="85" t="s">
        <v>923</v>
      </c>
      <c r="I65" s="207">
        <v>111.71</v>
      </c>
      <c r="J65" s="208">
        <v>141.07185143059345</v>
      </c>
      <c r="K65" s="208">
        <v>237.82185143059345</v>
      </c>
    </row>
    <row r="66" spans="1:11" ht="16.5">
      <c r="A66" s="85">
        <v>65</v>
      </c>
      <c r="B66" s="85">
        <v>2</v>
      </c>
      <c r="C66" s="85" t="s">
        <v>939</v>
      </c>
      <c r="D66" s="85">
        <v>10</v>
      </c>
      <c r="E66" s="85">
        <v>1001</v>
      </c>
      <c r="F66" s="85" t="s">
        <v>914</v>
      </c>
      <c r="G66" s="85" t="s">
        <v>940</v>
      </c>
      <c r="H66" s="85" t="s">
        <v>855</v>
      </c>
      <c r="I66" s="207">
        <v>117.59</v>
      </c>
      <c r="J66" s="208">
        <v>148.49735036902234</v>
      </c>
      <c r="K66" s="208">
        <v>250.58735036902235</v>
      </c>
    </row>
    <row r="67" spans="1:11" ht="16.5">
      <c r="A67" s="85">
        <v>66</v>
      </c>
      <c r="B67" s="85">
        <v>2</v>
      </c>
      <c r="C67" s="85" t="s">
        <v>939</v>
      </c>
      <c r="D67" s="85">
        <v>10</v>
      </c>
      <c r="E67" s="85">
        <v>1002</v>
      </c>
      <c r="F67" s="85" t="s">
        <v>922</v>
      </c>
      <c r="G67" s="85" t="s">
        <v>940</v>
      </c>
      <c r="H67" s="85" t="s">
        <v>923</v>
      </c>
      <c r="I67" s="207">
        <v>111.71</v>
      </c>
      <c r="J67" s="208">
        <v>141.07185143059345</v>
      </c>
      <c r="K67" s="208">
        <v>237.82185143059345</v>
      </c>
    </row>
    <row r="68" spans="1:11" ht="16.5">
      <c r="A68" s="85">
        <v>67</v>
      </c>
      <c r="B68" s="85">
        <v>2</v>
      </c>
      <c r="C68" s="85" t="s">
        <v>939</v>
      </c>
      <c r="D68" s="85">
        <v>10</v>
      </c>
      <c r="E68" s="85">
        <v>1003</v>
      </c>
      <c r="F68" s="85" t="s">
        <v>924</v>
      </c>
      <c r="G68" s="85" t="s">
        <v>941</v>
      </c>
      <c r="H68" s="85" t="s">
        <v>855</v>
      </c>
      <c r="I68" s="207">
        <v>85.74</v>
      </c>
      <c r="J68" s="208">
        <v>108.27589778586594</v>
      </c>
      <c r="K68" s="208">
        <v>189.77589778586594</v>
      </c>
    </row>
    <row r="69" spans="1:11" ht="16.5">
      <c r="A69" s="85">
        <v>68</v>
      </c>
      <c r="B69" s="85">
        <v>2</v>
      </c>
      <c r="C69" s="85" t="s">
        <v>939</v>
      </c>
      <c r="D69" s="85">
        <v>10</v>
      </c>
      <c r="E69" s="85">
        <v>1004</v>
      </c>
      <c r="F69" s="85" t="s">
        <v>926</v>
      </c>
      <c r="G69" s="85" t="s">
        <v>941</v>
      </c>
      <c r="H69" s="85" t="s">
        <v>923</v>
      </c>
      <c r="I69" s="207">
        <v>80.599999999999994</v>
      </c>
      <c r="J69" s="208">
        <v>101.78490041451825</v>
      </c>
      <c r="K69" s="208">
        <v>170.04490041451825</v>
      </c>
    </row>
    <row r="70" spans="1:11" ht="16.5">
      <c r="A70" s="85">
        <v>69</v>
      </c>
      <c r="B70" s="85">
        <v>2</v>
      </c>
      <c r="C70" s="85" t="s">
        <v>939</v>
      </c>
      <c r="D70" s="85">
        <v>10</v>
      </c>
      <c r="E70" s="85">
        <v>1005</v>
      </c>
      <c r="F70" s="85" t="s">
        <v>915</v>
      </c>
      <c r="G70" s="85" t="s">
        <v>941</v>
      </c>
      <c r="H70" s="85" t="s">
        <v>855</v>
      </c>
      <c r="I70" s="207">
        <v>85.74</v>
      </c>
      <c r="J70" s="208">
        <v>108.27589778586594</v>
      </c>
      <c r="K70" s="208">
        <v>189.77589778586594</v>
      </c>
    </row>
    <row r="71" spans="1:11" ht="16.5">
      <c r="A71" s="85">
        <v>70</v>
      </c>
      <c r="B71" s="85">
        <v>2</v>
      </c>
      <c r="C71" s="85" t="s">
        <v>939</v>
      </c>
      <c r="D71" s="85">
        <v>10</v>
      </c>
      <c r="E71" s="85">
        <v>1006</v>
      </c>
      <c r="F71" s="85" t="s">
        <v>919</v>
      </c>
      <c r="G71" s="85" t="s">
        <v>941</v>
      </c>
      <c r="H71" s="85" t="s">
        <v>923</v>
      </c>
      <c r="I71" s="207">
        <v>80.599999999999994</v>
      </c>
      <c r="J71" s="208">
        <v>101.78490041451825</v>
      </c>
      <c r="K71" s="208">
        <v>170.04490041451825</v>
      </c>
    </row>
    <row r="72" spans="1:11" ht="16.5">
      <c r="A72" s="85">
        <v>71</v>
      </c>
      <c r="B72" s="85">
        <v>2</v>
      </c>
      <c r="C72" s="85" t="s">
        <v>939</v>
      </c>
      <c r="D72" s="85">
        <v>10</v>
      </c>
      <c r="E72" s="85">
        <v>1007</v>
      </c>
      <c r="F72" s="85" t="s">
        <v>917</v>
      </c>
      <c r="G72" s="85" t="s">
        <v>940</v>
      </c>
      <c r="H72" s="85" t="s">
        <v>855</v>
      </c>
      <c r="I72" s="207">
        <v>117.59</v>
      </c>
      <c r="J72" s="208">
        <v>148.49735036902234</v>
      </c>
      <c r="K72" s="208">
        <v>250.58735036902235</v>
      </c>
    </row>
    <row r="73" spans="1:11" ht="16.5">
      <c r="A73" s="85">
        <v>72</v>
      </c>
      <c r="B73" s="85">
        <v>2</v>
      </c>
      <c r="C73" s="85" t="s">
        <v>939</v>
      </c>
      <c r="D73" s="85">
        <v>10</v>
      </c>
      <c r="E73" s="85">
        <v>1008</v>
      </c>
      <c r="F73" s="85" t="s">
        <v>918</v>
      </c>
      <c r="G73" s="85" t="s">
        <v>940</v>
      </c>
      <c r="H73" s="85" t="s">
        <v>923</v>
      </c>
      <c r="I73" s="207">
        <v>111.71</v>
      </c>
      <c r="J73" s="208">
        <v>141.07185143059345</v>
      </c>
      <c r="K73" s="208">
        <v>237.82185143059345</v>
      </c>
    </row>
    <row r="74" spans="1:11" ht="16.5">
      <c r="A74" s="85">
        <v>73</v>
      </c>
      <c r="B74" s="85">
        <v>2</v>
      </c>
      <c r="C74" s="85" t="s">
        <v>939</v>
      </c>
      <c r="D74" s="85">
        <v>11</v>
      </c>
      <c r="E74" s="85">
        <v>1101</v>
      </c>
      <c r="F74" s="85" t="s">
        <v>914</v>
      </c>
      <c r="G74" s="85" t="s">
        <v>940</v>
      </c>
      <c r="H74" s="85" t="s">
        <v>855</v>
      </c>
      <c r="I74" s="207">
        <v>117.59</v>
      </c>
      <c r="J74" s="208">
        <v>148.49735036902234</v>
      </c>
      <c r="K74" s="208">
        <v>250.58735036902235</v>
      </c>
    </row>
    <row r="75" spans="1:11" ht="16.5">
      <c r="A75" s="85">
        <v>74</v>
      </c>
      <c r="B75" s="85">
        <v>2</v>
      </c>
      <c r="C75" s="85" t="s">
        <v>939</v>
      </c>
      <c r="D75" s="85">
        <v>11</v>
      </c>
      <c r="E75" s="85">
        <v>1102</v>
      </c>
      <c r="F75" s="85" t="s">
        <v>922</v>
      </c>
      <c r="G75" s="85" t="s">
        <v>940</v>
      </c>
      <c r="H75" s="85" t="s">
        <v>923</v>
      </c>
      <c r="I75" s="207">
        <v>111.71</v>
      </c>
      <c r="J75" s="208">
        <v>141.07185143059345</v>
      </c>
      <c r="K75" s="208">
        <v>237.82185143059345</v>
      </c>
    </row>
    <row r="76" spans="1:11" ht="16.5">
      <c r="A76" s="85">
        <v>75</v>
      </c>
      <c r="B76" s="85">
        <v>2</v>
      </c>
      <c r="C76" s="85" t="s">
        <v>939</v>
      </c>
      <c r="D76" s="85">
        <v>11</v>
      </c>
      <c r="E76" s="85">
        <v>1103</v>
      </c>
      <c r="F76" s="85" t="s">
        <v>924</v>
      </c>
      <c r="G76" s="85" t="s">
        <v>941</v>
      </c>
      <c r="H76" s="85" t="s">
        <v>855</v>
      </c>
      <c r="I76" s="207">
        <v>85.74</v>
      </c>
      <c r="J76" s="208">
        <v>108.27589778586594</v>
      </c>
      <c r="K76" s="208">
        <v>189.77589778586594</v>
      </c>
    </row>
    <row r="77" spans="1:11" ht="16.5">
      <c r="A77" s="85">
        <v>76</v>
      </c>
      <c r="B77" s="85">
        <v>2</v>
      </c>
      <c r="C77" s="85" t="s">
        <v>939</v>
      </c>
      <c r="D77" s="85">
        <v>11</v>
      </c>
      <c r="E77" s="85">
        <v>1104</v>
      </c>
      <c r="F77" s="85" t="s">
        <v>926</v>
      </c>
      <c r="G77" s="85" t="s">
        <v>941</v>
      </c>
      <c r="H77" s="85" t="s">
        <v>923</v>
      </c>
      <c r="I77" s="207">
        <v>80.599999999999994</v>
      </c>
      <c r="J77" s="208">
        <v>101.78490041451825</v>
      </c>
      <c r="K77" s="208">
        <v>170.04490041451825</v>
      </c>
    </row>
    <row r="78" spans="1:11" ht="16.5">
      <c r="A78" s="85">
        <v>77</v>
      </c>
      <c r="B78" s="85">
        <v>2</v>
      </c>
      <c r="C78" s="85" t="s">
        <v>939</v>
      </c>
      <c r="D78" s="85">
        <v>11</v>
      </c>
      <c r="E78" s="85">
        <v>1105</v>
      </c>
      <c r="F78" s="85" t="s">
        <v>915</v>
      </c>
      <c r="G78" s="85" t="s">
        <v>941</v>
      </c>
      <c r="H78" s="85" t="s">
        <v>855</v>
      </c>
      <c r="I78" s="207">
        <v>85.74</v>
      </c>
      <c r="J78" s="208">
        <v>108.27589778586594</v>
      </c>
      <c r="K78" s="208">
        <v>189.77589778586594</v>
      </c>
    </row>
    <row r="79" spans="1:11" ht="16.5">
      <c r="A79" s="85">
        <v>78</v>
      </c>
      <c r="B79" s="85">
        <v>2</v>
      </c>
      <c r="C79" s="85" t="s">
        <v>939</v>
      </c>
      <c r="D79" s="85">
        <v>11</v>
      </c>
      <c r="E79" s="85">
        <v>1106</v>
      </c>
      <c r="F79" s="85" t="s">
        <v>919</v>
      </c>
      <c r="G79" s="85" t="s">
        <v>941</v>
      </c>
      <c r="H79" s="85" t="s">
        <v>923</v>
      </c>
      <c r="I79" s="207">
        <v>80.599999999999994</v>
      </c>
      <c r="J79" s="208">
        <v>101.78490041451825</v>
      </c>
      <c r="K79" s="208">
        <v>170.04490041451825</v>
      </c>
    </row>
    <row r="80" spans="1:11" ht="16.5">
      <c r="A80" s="85">
        <v>79</v>
      </c>
      <c r="B80" s="85">
        <v>2</v>
      </c>
      <c r="C80" s="85" t="s">
        <v>939</v>
      </c>
      <c r="D80" s="85">
        <v>11</v>
      </c>
      <c r="E80" s="85">
        <v>1107</v>
      </c>
      <c r="F80" s="85" t="s">
        <v>917</v>
      </c>
      <c r="G80" s="85" t="s">
        <v>940</v>
      </c>
      <c r="H80" s="85" t="s">
        <v>855</v>
      </c>
      <c r="I80" s="207">
        <v>117.59</v>
      </c>
      <c r="J80" s="208">
        <v>148.49735036902234</v>
      </c>
      <c r="K80" s="208">
        <v>250.58735036902235</v>
      </c>
    </row>
    <row r="81" spans="1:11" ht="16.5">
      <c r="A81" s="85">
        <v>80</v>
      </c>
      <c r="B81" s="85">
        <v>2</v>
      </c>
      <c r="C81" s="85" t="s">
        <v>939</v>
      </c>
      <c r="D81" s="85">
        <v>11</v>
      </c>
      <c r="E81" s="85">
        <v>1108</v>
      </c>
      <c r="F81" s="85" t="s">
        <v>918</v>
      </c>
      <c r="G81" s="85" t="s">
        <v>940</v>
      </c>
      <c r="H81" s="85" t="s">
        <v>923</v>
      </c>
      <c r="I81" s="207">
        <v>111.71</v>
      </c>
      <c r="J81" s="208">
        <v>141.07185143059345</v>
      </c>
      <c r="K81" s="208">
        <v>237.82185143059345</v>
      </c>
    </row>
    <row r="82" spans="1:11" ht="16.5">
      <c r="A82" s="85">
        <v>81</v>
      </c>
      <c r="B82" s="85">
        <v>2</v>
      </c>
      <c r="C82" s="85" t="s">
        <v>939</v>
      </c>
      <c r="D82" s="85">
        <v>12</v>
      </c>
      <c r="E82" s="85">
        <v>1201</v>
      </c>
      <c r="F82" s="85" t="s">
        <v>914</v>
      </c>
      <c r="G82" s="85" t="s">
        <v>940</v>
      </c>
      <c r="H82" s="85" t="s">
        <v>855</v>
      </c>
      <c r="I82" s="207">
        <v>117.59</v>
      </c>
      <c r="J82" s="208">
        <v>148.49735036902234</v>
      </c>
      <c r="K82" s="208">
        <v>250.58735036902235</v>
      </c>
    </row>
    <row r="83" spans="1:11" ht="16.5">
      <c r="A83" s="85">
        <v>82</v>
      </c>
      <c r="B83" s="85">
        <v>2</v>
      </c>
      <c r="C83" s="85" t="s">
        <v>939</v>
      </c>
      <c r="D83" s="85">
        <v>12</v>
      </c>
      <c r="E83" s="85">
        <v>1202</v>
      </c>
      <c r="F83" s="85" t="s">
        <v>922</v>
      </c>
      <c r="G83" s="85" t="s">
        <v>940</v>
      </c>
      <c r="H83" s="85" t="s">
        <v>923</v>
      </c>
      <c r="I83" s="207">
        <v>111.71</v>
      </c>
      <c r="J83" s="208">
        <v>141.07185143059345</v>
      </c>
      <c r="K83" s="208">
        <v>237.82185143059345</v>
      </c>
    </row>
    <row r="84" spans="1:11" ht="16.5">
      <c r="A84" s="85">
        <v>83</v>
      </c>
      <c r="B84" s="85">
        <v>2</v>
      </c>
      <c r="C84" s="85" t="s">
        <v>939</v>
      </c>
      <c r="D84" s="85">
        <v>12</v>
      </c>
      <c r="E84" s="85">
        <v>1203</v>
      </c>
      <c r="F84" s="85" t="s">
        <v>924</v>
      </c>
      <c r="G84" s="85" t="s">
        <v>941</v>
      </c>
      <c r="H84" s="85" t="s">
        <v>855</v>
      </c>
      <c r="I84" s="207">
        <v>85.74</v>
      </c>
      <c r="J84" s="208">
        <v>108.27589778586594</v>
      </c>
      <c r="K84" s="208">
        <v>189.77589778586594</v>
      </c>
    </row>
    <row r="85" spans="1:11" ht="16.5">
      <c r="A85" s="85">
        <v>84</v>
      </c>
      <c r="B85" s="85">
        <v>2</v>
      </c>
      <c r="C85" s="85" t="s">
        <v>939</v>
      </c>
      <c r="D85" s="85">
        <v>12</v>
      </c>
      <c r="E85" s="85">
        <v>1204</v>
      </c>
      <c r="F85" s="85" t="s">
        <v>926</v>
      </c>
      <c r="G85" s="85" t="s">
        <v>941</v>
      </c>
      <c r="H85" s="85" t="s">
        <v>923</v>
      </c>
      <c r="I85" s="207">
        <v>80.599999999999994</v>
      </c>
      <c r="J85" s="208">
        <v>101.78490041451825</v>
      </c>
      <c r="K85" s="208">
        <v>170.04490041451825</v>
      </c>
    </row>
    <row r="86" spans="1:11" ht="16.5">
      <c r="A86" s="85">
        <v>85</v>
      </c>
      <c r="B86" s="85">
        <v>2</v>
      </c>
      <c r="C86" s="85" t="s">
        <v>939</v>
      </c>
      <c r="D86" s="85">
        <v>12</v>
      </c>
      <c r="E86" s="85">
        <v>1205</v>
      </c>
      <c r="F86" s="85" t="s">
        <v>915</v>
      </c>
      <c r="G86" s="85" t="s">
        <v>941</v>
      </c>
      <c r="H86" s="85" t="s">
        <v>855</v>
      </c>
      <c r="I86" s="207">
        <v>85.74</v>
      </c>
      <c r="J86" s="208">
        <v>108.27589778586594</v>
      </c>
      <c r="K86" s="208">
        <v>189.77589778586594</v>
      </c>
    </row>
    <row r="87" spans="1:11" ht="16.5">
      <c r="A87" s="85">
        <v>86</v>
      </c>
      <c r="B87" s="85">
        <v>2</v>
      </c>
      <c r="C87" s="85" t="s">
        <v>939</v>
      </c>
      <c r="D87" s="85">
        <v>12</v>
      </c>
      <c r="E87" s="85">
        <v>1206</v>
      </c>
      <c r="F87" s="85" t="s">
        <v>919</v>
      </c>
      <c r="G87" s="85" t="s">
        <v>941</v>
      </c>
      <c r="H87" s="85" t="s">
        <v>923</v>
      </c>
      <c r="I87" s="207">
        <v>80.599999999999994</v>
      </c>
      <c r="J87" s="208">
        <v>101.78490041451825</v>
      </c>
      <c r="K87" s="208">
        <v>170.04490041451825</v>
      </c>
    </row>
    <row r="88" spans="1:11" ht="16.5">
      <c r="A88" s="85">
        <v>87</v>
      </c>
      <c r="B88" s="85">
        <v>2</v>
      </c>
      <c r="C88" s="85" t="s">
        <v>939</v>
      </c>
      <c r="D88" s="85">
        <v>12</v>
      </c>
      <c r="E88" s="85">
        <v>1207</v>
      </c>
      <c r="F88" s="85" t="s">
        <v>917</v>
      </c>
      <c r="G88" s="85" t="s">
        <v>940</v>
      </c>
      <c r="H88" s="85" t="s">
        <v>855</v>
      </c>
      <c r="I88" s="207">
        <v>117.59</v>
      </c>
      <c r="J88" s="208">
        <v>148.49735036902234</v>
      </c>
      <c r="K88" s="208">
        <v>250.58735036902235</v>
      </c>
    </row>
    <row r="89" spans="1:11" ht="16.5">
      <c r="A89" s="85">
        <v>88</v>
      </c>
      <c r="B89" s="85">
        <v>2</v>
      </c>
      <c r="C89" s="85" t="s">
        <v>939</v>
      </c>
      <c r="D89" s="85">
        <v>12</v>
      </c>
      <c r="E89" s="85">
        <v>1208</v>
      </c>
      <c r="F89" s="85" t="s">
        <v>918</v>
      </c>
      <c r="G89" s="85" t="s">
        <v>940</v>
      </c>
      <c r="H89" s="85" t="s">
        <v>923</v>
      </c>
      <c r="I89" s="207">
        <v>111.71</v>
      </c>
      <c r="J89" s="208">
        <v>141.07185143059345</v>
      </c>
      <c r="K89" s="208">
        <v>237.82185143059345</v>
      </c>
    </row>
    <row r="90" spans="1:11" ht="16.5">
      <c r="A90" s="85">
        <v>89</v>
      </c>
      <c r="B90" s="85">
        <v>2</v>
      </c>
      <c r="C90" s="85" t="s">
        <v>939</v>
      </c>
      <c r="D90" s="85">
        <v>13</v>
      </c>
      <c r="E90" s="85">
        <v>1301</v>
      </c>
      <c r="F90" s="85" t="s">
        <v>914</v>
      </c>
      <c r="G90" s="85" t="s">
        <v>940</v>
      </c>
      <c r="H90" s="85" t="s">
        <v>855</v>
      </c>
      <c r="I90" s="207">
        <v>117.59</v>
      </c>
      <c r="J90" s="208">
        <v>148.49735036902234</v>
      </c>
      <c r="K90" s="208">
        <v>250.58735036902235</v>
      </c>
    </row>
    <row r="91" spans="1:11" ht="16.5">
      <c r="A91" s="85">
        <v>90</v>
      </c>
      <c r="B91" s="85">
        <v>2</v>
      </c>
      <c r="C91" s="85" t="s">
        <v>939</v>
      </c>
      <c r="D91" s="85">
        <v>13</v>
      </c>
      <c r="E91" s="85">
        <v>1302</v>
      </c>
      <c r="F91" s="85" t="s">
        <v>922</v>
      </c>
      <c r="G91" s="85" t="s">
        <v>940</v>
      </c>
      <c r="H91" s="85" t="s">
        <v>923</v>
      </c>
      <c r="I91" s="207">
        <v>111.71</v>
      </c>
      <c r="J91" s="208">
        <v>141.07185143059345</v>
      </c>
      <c r="K91" s="208">
        <v>237.82185143059345</v>
      </c>
    </row>
    <row r="92" spans="1:11" ht="16.5">
      <c r="A92" s="85">
        <v>91</v>
      </c>
      <c r="B92" s="85">
        <v>2</v>
      </c>
      <c r="C92" s="85" t="s">
        <v>939</v>
      </c>
      <c r="D92" s="85">
        <v>13</v>
      </c>
      <c r="E92" s="85">
        <v>1303</v>
      </c>
      <c r="F92" s="85" t="s">
        <v>924</v>
      </c>
      <c r="G92" s="85" t="s">
        <v>941</v>
      </c>
      <c r="H92" s="85" t="s">
        <v>855</v>
      </c>
      <c r="I92" s="207">
        <v>85.74</v>
      </c>
      <c r="J92" s="208">
        <v>108.27589778586594</v>
      </c>
      <c r="K92" s="208">
        <v>189.77589778586594</v>
      </c>
    </row>
    <row r="93" spans="1:11" ht="16.5">
      <c r="A93" s="85">
        <v>92</v>
      </c>
      <c r="B93" s="85">
        <v>2</v>
      </c>
      <c r="C93" s="85" t="s">
        <v>939</v>
      </c>
      <c r="D93" s="85">
        <v>13</v>
      </c>
      <c r="E93" s="85">
        <v>1304</v>
      </c>
      <c r="F93" s="85" t="s">
        <v>926</v>
      </c>
      <c r="G93" s="85" t="s">
        <v>941</v>
      </c>
      <c r="H93" s="85" t="s">
        <v>923</v>
      </c>
      <c r="I93" s="207">
        <v>80.599999999999994</v>
      </c>
      <c r="J93" s="208">
        <v>101.78490041451825</v>
      </c>
      <c r="K93" s="208">
        <v>170.04490041451825</v>
      </c>
    </row>
    <row r="94" spans="1:11" ht="16.5">
      <c r="A94" s="85">
        <v>93</v>
      </c>
      <c r="B94" s="85">
        <v>2</v>
      </c>
      <c r="C94" s="85" t="s">
        <v>939</v>
      </c>
      <c r="D94" s="85">
        <v>13</v>
      </c>
      <c r="E94" s="85">
        <v>1305</v>
      </c>
      <c r="F94" s="85" t="s">
        <v>915</v>
      </c>
      <c r="G94" s="85" t="s">
        <v>941</v>
      </c>
      <c r="H94" s="85" t="s">
        <v>855</v>
      </c>
      <c r="I94" s="207">
        <v>85.74</v>
      </c>
      <c r="J94" s="208">
        <v>108.27589778586594</v>
      </c>
      <c r="K94" s="208">
        <v>189.77589778586594</v>
      </c>
    </row>
    <row r="95" spans="1:11" ht="16.5">
      <c r="A95" s="85">
        <v>94</v>
      </c>
      <c r="B95" s="85">
        <v>2</v>
      </c>
      <c r="C95" s="85" t="s">
        <v>939</v>
      </c>
      <c r="D95" s="85">
        <v>13</v>
      </c>
      <c r="E95" s="85">
        <v>1306</v>
      </c>
      <c r="F95" s="85" t="s">
        <v>919</v>
      </c>
      <c r="G95" s="85" t="s">
        <v>941</v>
      </c>
      <c r="H95" s="85" t="s">
        <v>923</v>
      </c>
      <c r="I95" s="207">
        <v>80.599999999999994</v>
      </c>
      <c r="J95" s="208">
        <v>101.78490041451825</v>
      </c>
      <c r="K95" s="208">
        <v>170.04490041451825</v>
      </c>
    </row>
    <row r="96" spans="1:11" ht="16.5">
      <c r="A96" s="85">
        <v>95</v>
      </c>
      <c r="B96" s="85">
        <v>2</v>
      </c>
      <c r="C96" s="85" t="s">
        <v>939</v>
      </c>
      <c r="D96" s="85">
        <v>13</v>
      </c>
      <c r="E96" s="85">
        <v>1307</v>
      </c>
      <c r="F96" s="85" t="s">
        <v>917</v>
      </c>
      <c r="G96" s="85" t="s">
        <v>940</v>
      </c>
      <c r="H96" s="85" t="s">
        <v>855</v>
      </c>
      <c r="I96" s="207">
        <v>117.59</v>
      </c>
      <c r="J96" s="208">
        <v>148.49735036902234</v>
      </c>
      <c r="K96" s="208">
        <v>250.58735036902235</v>
      </c>
    </row>
    <row r="97" spans="1:11" ht="16.5">
      <c r="A97" s="85">
        <v>96</v>
      </c>
      <c r="B97" s="85">
        <v>2</v>
      </c>
      <c r="C97" s="85" t="s">
        <v>939</v>
      </c>
      <c r="D97" s="85">
        <v>13</v>
      </c>
      <c r="E97" s="85">
        <v>1308</v>
      </c>
      <c r="F97" s="85" t="s">
        <v>918</v>
      </c>
      <c r="G97" s="85" t="s">
        <v>940</v>
      </c>
      <c r="H97" s="85" t="s">
        <v>923</v>
      </c>
      <c r="I97" s="207">
        <v>111.71</v>
      </c>
      <c r="J97" s="208">
        <v>141.07185143059345</v>
      </c>
      <c r="K97" s="208">
        <v>237.82185143059345</v>
      </c>
    </row>
    <row r="98" spans="1:11" ht="16.5">
      <c r="A98" s="85">
        <v>97</v>
      </c>
      <c r="B98" s="85">
        <v>2</v>
      </c>
      <c r="C98" s="85" t="s">
        <v>939</v>
      </c>
      <c r="D98" s="85">
        <v>14</v>
      </c>
      <c r="E98" s="85">
        <v>1401</v>
      </c>
      <c r="F98" s="85" t="s">
        <v>914</v>
      </c>
      <c r="G98" s="85" t="s">
        <v>940</v>
      </c>
      <c r="H98" s="85" t="s">
        <v>855</v>
      </c>
      <c r="I98" s="207">
        <v>117.59</v>
      </c>
      <c r="J98" s="208">
        <v>148.49735036902234</v>
      </c>
      <c r="K98" s="208">
        <v>250.58735036902235</v>
      </c>
    </row>
    <row r="99" spans="1:11" ht="16.5">
      <c r="A99" s="85">
        <v>98</v>
      </c>
      <c r="B99" s="85">
        <v>2</v>
      </c>
      <c r="C99" s="85" t="s">
        <v>939</v>
      </c>
      <c r="D99" s="85">
        <v>14</v>
      </c>
      <c r="E99" s="85">
        <v>1402</v>
      </c>
      <c r="F99" s="85" t="s">
        <v>922</v>
      </c>
      <c r="G99" s="85" t="s">
        <v>940</v>
      </c>
      <c r="H99" s="85" t="s">
        <v>923</v>
      </c>
      <c r="I99" s="207">
        <v>111.71</v>
      </c>
      <c r="J99" s="208">
        <v>141.07185143059345</v>
      </c>
      <c r="K99" s="208">
        <v>237.82185143059345</v>
      </c>
    </row>
    <row r="100" spans="1:11" ht="16.5">
      <c r="A100" s="85">
        <v>99</v>
      </c>
      <c r="B100" s="85">
        <v>2</v>
      </c>
      <c r="C100" s="85" t="s">
        <v>939</v>
      </c>
      <c r="D100" s="85">
        <v>14</v>
      </c>
      <c r="E100" s="85">
        <v>1403</v>
      </c>
      <c r="F100" s="85" t="s">
        <v>924</v>
      </c>
      <c r="G100" s="85" t="s">
        <v>941</v>
      </c>
      <c r="H100" s="85" t="s">
        <v>855</v>
      </c>
      <c r="I100" s="207">
        <v>85.74</v>
      </c>
      <c r="J100" s="208">
        <v>108.27589778586594</v>
      </c>
      <c r="K100" s="208">
        <v>189.77589778586594</v>
      </c>
    </row>
    <row r="101" spans="1:11" ht="16.5">
      <c r="A101" s="85">
        <v>100</v>
      </c>
      <c r="B101" s="85">
        <v>2</v>
      </c>
      <c r="C101" s="85" t="s">
        <v>939</v>
      </c>
      <c r="D101" s="85">
        <v>14</v>
      </c>
      <c r="E101" s="85">
        <v>1404</v>
      </c>
      <c r="F101" s="85" t="s">
        <v>926</v>
      </c>
      <c r="G101" s="85" t="s">
        <v>941</v>
      </c>
      <c r="H101" s="85" t="s">
        <v>923</v>
      </c>
      <c r="I101" s="207">
        <v>80.599999999999994</v>
      </c>
      <c r="J101" s="208">
        <v>101.78490041451825</v>
      </c>
      <c r="K101" s="208">
        <v>170.04490041451825</v>
      </c>
    </row>
    <row r="102" spans="1:11" ht="16.5">
      <c r="A102" s="85">
        <v>101</v>
      </c>
      <c r="B102" s="85">
        <v>2</v>
      </c>
      <c r="C102" s="85" t="s">
        <v>939</v>
      </c>
      <c r="D102" s="85">
        <v>14</v>
      </c>
      <c r="E102" s="85">
        <v>1405</v>
      </c>
      <c r="F102" s="85" t="s">
        <v>915</v>
      </c>
      <c r="G102" s="85" t="s">
        <v>941</v>
      </c>
      <c r="H102" s="85" t="s">
        <v>855</v>
      </c>
      <c r="I102" s="207">
        <v>85.74</v>
      </c>
      <c r="J102" s="208">
        <v>108.27589778586594</v>
      </c>
      <c r="K102" s="208">
        <v>189.77589778586594</v>
      </c>
    </row>
    <row r="103" spans="1:11" ht="16.5">
      <c r="A103" s="85">
        <v>102</v>
      </c>
      <c r="B103" s="85">
        <v>2</v>
      </c>
      <c r="C103" s="85" t="s">
        <v>939</v>
      </c>
      <c r="D103" s="85">
        <v>14</v>
      </c>
      <c r="E103" s="85">
        <v>1406</v>
      </c>
      <c r="F103" s="85" t="s">
        <v>919</v>
      </c>
      <c r="G103" s="85" t="s">
        <v>941</v>
      </c>
      <c r="H103" s="85" t="s">
        <v>923</v>
      </c>
      <c r="I103" s="207">
        <v>80.599999999999994</v>
      </c>
      <c r="J103" s="208">
        <v>101.78490041451825</v>
      </c>
      <c r="K103" s="208">
        <v>170.04490041451825</v>
      </c>
    </row>
    <row r="104" spans="1:11" ht="16.5">
      <c r="A104" s="85">
        <v>103</v>
      </c>
      <c r="B104" s="85">
        <v>2</v>
      </c>
      <c r="C104" s="85" t="s">
        <v>939</v>
      </c>
      <c r="D104" s="85">
        <v>14</v>
      </c>
      <c r="E104" s="85">
        <v>1407</v>
      </c>
      <c r="F104" s="85" t="s">
        <v>917</v>
      </c>
      <c r="G104" s="85" t="s">
        <v>940</v>
      </c>
      <c r="H104" s="85" t="s">
        <v>855</v>
      </c>
      <c r="I104" s="207">
        <v>117.59</v>
      </c>
      <c r="J104" s="208">
        <v>148.49735036902234</v>
      </c>
      <c r="K104" s="208">
        <v>250.58735036902235</v>
      </c>
    </row>
    <row r="105" spans="1:11" ht="16.5">
      <c r="A105" s="85">
        <v>104</v>
      </c>
      <c r="B105" s="85">
        <v>2</v>
      </c>
      <c r="C105" s="85" t="s">
        <v>939</v>
      </c>
      <c r="D105" s="85">
        <v>14</v>
      </c>
      <c r="E105" s="85">
        <v>1408</v>
      </c>
      <c r="F105" s="85" t="s">
        <v>918</v>
      </c>
      <c r="G105" s="85" t="s">
        <v>940</v>
      </c>
      <c r="H105" s="85" t="s">
        <v>923</v>
      </c>
      <c r="I105" s="207">
        <v>111.71</v>
      </c>
      <c r="J105" s="208">
        <v>141.07185143059345</v>
      </c>
      <c r="K105" s="208">
        <v>237.82185143059345</v>
      </c>
    </row>
    <row r="106" spans="1:11" ht="16.5">
      <c r="A106" s="85">
        <v>105</v>
      </c>
      <c r="B106" s="85">
        <v>2</v>
      </c>
      <c r="C106" s="85" t="s">
        <v>939</v>
      </c>
      <c r="D106" s="85">
        <v>15</v>
      </c>
      <c r="E106" s="85">
        <v>1501</v>
      </c>
      <c r="F106" s="85" t="s">
        <v>914</v>
      </c>
      <c r="G106" s="85" t="s">
        <v>940</v>
      </c>
      <c r="H106" s="85" t="s">
        <v>855</v>
      </c>
      <c r="I106" s="207">
        <v>117.59</v>
      </c>
      <c r="J106" s="208">
        <v>148.49735036902234</v>
      </c>
      <c r="K106" s="208">
        <v>250.58735036902235</v>
      </c>
    </row>
    <row r="107" spans="1:11" ht="16.5">
      <c r="A107" s="85">
        <v>106</v>
      </c>
      <c r="B107" s="85">
        <v>2</v>
      </c>
      <c r="C107" s="85" t="s">
        <v>939</v>
      </c>
      <c r="D107" s="85">
        <v>15</v>
      </c>
      <c r="E107" s="85">
        <v>1502</v>
      </c>
      <c r="F107" s="85" t="s">
        <v>922</v>
      </c>
      <c r="G107" s="85" t="s">
        <v>940</v>
      </c>
      <c r="H107" s="85" t="s">
        <v>923</v>
      </c>
      <c r="I107" s="207">
        <v>111.71</v>
      </c>
      <c r="J107" s="208">
        <v>141.07185143059345</v>
      </c>
      <c r="K107" s="208">
        <v>237.82185143059345</v>
      </c>
    </row>
    <row r="108" spans="1:11" ht="16.5">
      <c r="A108" s="85">
        <v>107</v>
      </c>
      <c r="B108" s="85">
        <v>2</v>
      </c>
      <c r="C108" s="85" t="s">
        <v>939</v>
      </c>
      <c r="D108" s="85">
        <v>15</v>
      </c>
      <c r="E108" s="85">
        <v>1503</v>
      </c>
      <c r="F108" s="85" t="s">
        <v>924</v>
      </c>
      <c r="G108" s="85" t="s">
        <v>941</v>
      </c>
      <c r="H108" s="85" t="s">
        <v>855</v>
      </c>
      <c r="I108" s="207">
        <v>85.74</v>
      </c>
      <c r="J108" s="208">
        <v>108.27589778586594</v>
      </c>
      <c r="K108" s="208">
        <v>189.77589778586594</v>
      </c>
    </row>
    <row r="109" spans="1:11" ht="16.5">
      <c r="A109" s="85">
        <v>108</v>
      </c>
      <c r="B109" s="85">
        <v>2</v>
      </c>
      <c r="C109" s="85" t="s">
        <v>939</v>
      </c>
      <c r="D109" s="85">
        <v>15</v>
      </c>
      <c r="E109" s="85">
        <v>1504</v>
      </c>
      <c r="F109" s="85" t="s">
        <v>926</v>
      </c>
      <c r="G109" s="85" t="s">
        <v>941</v>
      </c>
      <c r="H109" s="85" t="s">
        <v>923</v>
      </c>
      <c r="I109" s="207">
        <v>80.599999999999994</v>
      </c>
      <c r="J109" s="208">
        <v>101.78490041451825</v>
      </c>
      <c r="K109" s="208">
        <v>170.04490041451825</v>
      </c>
    </row>
    <row r="110" spans="1:11" ht="16.5">
      <c r="A110" s="85">
        <v>109</v>
      </c>
      <c r="B110" s="85">
        <v>2</v>
      </c>
      <c r="C110" s="85" t="s">
        <v>939</v>
      </c>
      <c r="D110" s="85">
        <v>15</v>
      </c>
      <c r="E110" s="85">
        <v>1505</v>
      </c>
      <c r="F110" s="85" t="s">
        <v>915</v>
      </c>
      <c r="G110" s="85" t="s">
        <v>941</v>
      </c>
      <c r="H110" s="85" t="s">
        <v>855</v>
      </c>
      <c r="I110" s="207">
        <v>85.74</v>
      </c>
      <c r="J110" s="208">
        <v>108.27589778586594</v>
      </c>
      <c r="K110" s="208">
        <v>189.77589778586594</v>
      </c>
    </row>
    <row r="111" spans="1:11" ht="16.5">
      <c r="A111" s="85">
        <v>110</v>
      </c>
      <c r="B111" s="85">
        <v>2</v>
      </c>
      <c r="C111" s="85" t="s">
        <v>939</v>
      </c>
      <c r="D111" s="85">
        <v>15</v>
      </c>
      <c r="E111" s="85">
        <v>1506</v>
      </c>
      <c r="F111" s="85" t="s">
        <v>919</v>
      </c>
      <c r="G111" s="85" t="s">
        <v>941</v>
      </c>
      <c r="H111" s="85" t="s">
        <v>923</v>
      </c>
      <c r="I111" s="207">
        <v>80.599999999999994</v>
      </c>
      <c r="J111" s="208">
        <v>101.78490041451825</v>
      </c>
      <c r="K111" s="208">
        <v>170.04490041451825</v>
      </c>
    </row>
    <row r="112" spans="1:11" ht="16.5">
      <c r="A112" s="85">
        <v>111</v>
      </c>
      <c r="B112" s="85">
        <v>2</v>
      </c>
      <c r="C112" s="85" t="s">
        <v>939</v>
      </c>
      <c r="D112" s="85">
        <v>15</v>
      </c>
      <c r="E112" s="85">
        <v>1507</v>
      </c>
      <c r="F112" s="85" t="s">
        <v>917</v>
      </c>
      <c r="G112" s="85" t="s">
        <v>940</v>
      </c>
      <c r="H112" s="85" t="s">
        <v>855</v>
      </c>
      <c r="I112" s="207">
        <v>117.59</v>
      </c>
      <c r="J112" s="208">
        <v>148.49735036902234</v>
      </c>
      <c r="K112" s="208">
        <v>250.58735036902235</v>
      </c>
    </row>
    <row r="113" spans="1:11" ht="16.5">
      <c r="A113" s="85">
        <v>112</v>
      </c>
      <c r="B113" s="85">
        <v>2</v>
      </c>
      <c r="C113" s="85" t="s">
        <v>939</v>
      </c>
      <c r="D113" s="85">
        <v>15</v>
      </c>
      <c r="E113" s="85">
        <v>1508</v>
      </c>
      <c r="F113" s="85" t="s">
        <v>918</v>
      </c>
      <c r="G113" s="85" t="s">
        <v>940</v>
      </c>
      <c r="H113" s="85" t="s">
        <v>923</v>
      </c>
      <c r="I113" s="207">
        <v>111.71</v>
      </c>
      <c r="J113" s="208">
        <v>141.07185143059345</v>
      </c>
      <c r="K113" s="208">
        <v>237.82185143059345</v>
      </c>
    </row>
    <row r="114" spans="1:11" ht="16.5">
      <c r="A114" s="85">
        <v>113</v>
      </c>
      <c r="B114" s="85">
        <v>2</v>
      </c>
      <c r="C114" s="85" t="s">
        <v>939</v>
      </c>
      <c r="D114" s="85">
        <v>16</v>
      </c>
      <c r="E114" s="85">
        <v>1601</v>
      </c>
      <c r="F114" s="85" t="s">
        <v>914</v>
      </c>
      <c r="G114" s="85" t="s">
        <v>940</v>
      </c>
      <c r="H114" s="85" t="s">
        <v>855</v>
      </c>
      <c r="I114" s="207">
        <v>117.59</v>
      </c>
      <c r="J114" s="208">
        <v>148.49735036902234</v>
      </c>
      <c r="K114" s="208">
        <v>250.58735036902235</v>
      </c>
    </row>
    <row r="115" spans="1:11" ht="16.5">
      <c r="A115" s="85">
        <v>114</v>
      </c>
      <c r="B115" s="85">
        <v>2</v>
      </c>
      <c r="C115" s="85" t="s">
        <v>939</v>
      </c>
      <c r="D115" s="85">
        <v>16</v>
      </c>
      <c r="E115" s="85">
        <v>1602</v>
      </c>
      <c r="F115" s="85" t="s">
        <v>922</v>
      </c>
      <c r="G115" s="85" t="s">
        <v>940</v>
      </c>
      <c r="H115" s="85" t="s">
        <v>923</v>
      </c>
      <c r="I115" s="207">
        <v>111.71</v>
      </c>
      <c r="J115" s="208">
        <v>141.07185143059345</v>
      </c>
      <c r="K115" s="208">
        <v>237.82185143059345</v>
      </c>
    </row>
    <row r="116" spans="1:11" ht="16.5">
      <c r="A116" s="85">
        <v>115</v>
      </c>
      <c r="B116" s="85">
        <v>2</v>
      </c>
      <c r="C116" s="85" t="s">
        <v>939</v>
      </c>
      <c r="D116" s="85">
        <v>16</v>
      </c>
      <c r="E116" s="85">
        <v>1603</v>
      </c>
      <c r="F116" s="85" t="s">
        <v>924</v>
      </c>
      <c r="G116" s="85" t="s">
        <v>941</v>
      </c>
      <c r="H116" s="85" t="s">
        <v>855</v>
      </c>
      <c r="I116" s="207">
        <v>85.74</v>
      </c>
      <c r="J116" s="208">
        <v>108.27589778586594</v>
      </c>
      <c r="K116" s="208">
        <v>189.77589778586594</v>
      </c>
    </row>
    <row r="117" spans="1:11" ht="16.5">
      <c r="A117" s="85">
        <v>116</v>
      </c>
      <c r="B117" s="85">
        <v>2</v>
      </c>
      <c r="C117" s="85" t="s">
        <v>939</v>
      </c>
      <c r="D117" s="85">
        <v>16</v>
      </c>
      <c r="E117" s="85">
        <v>1604</v>
      </c>
      <c r="F117" s="85" t="s">
        <v>926</v>
      </c>
      <c r="G117" s="85" t="s">
        <v>941</v>
      </c>
      <c r="H117" s="85" t="s">
        <v>923</v>
      </c>
      <c r="I117" s="207">
        <v>80.599999999999994</v>
      </c>
      <c r="J117" s="208">
        <v>101.78490041451825</v>
      </c>
      <c r="K117" s="208">
        <v>170.04490041451825</v>
      </c>
    </row>
    <row r="118" spans="1:11" ht="16.5">
      <c r="A118" s="85">
        <v>117</v>
      </c>
      <c r="B118" s="85">
        <v>2</v>
      </c>
      <c r="C118" s="85" t="s">
        <v>939</v>
      </c>
      <c r="D118" s="85">
        <v>16</v>
      </c>
      <c r="E118" s="85">
        <v>1605</v>
      </c>
      <c r="F118" s="85" t="s">
        <v>915</v>
      </c>
      <c r="G118" s="85" t="s">
        <v>941</v>
      </c>
      <c r="H118" s="85" t="s">
        <v>855</v>
      </c>
      <c r="I118" s="207">
        <v>85.74</v>
      </c>
      <c r="J118" s="208">
        <v>108.27589778586594</v>
      </c>
      <c r="K118" s="208">
        <v>189.77589778586594</v>
      </c>
    </row>
    <row r="119" spans="1:11" ht="16.5">
      <c r="A119" s="85">
        <v>118</v>
      </c>
      <c r="B119" s="85">
        <v>2</v>
      </c>
      <c r="C119" s="85" t="s">
        <v>939</v>
      </c>
      <c r="D119" s="85">
        <v>16</v>
      </c>
      <c r="E119" s="85">
        <v>1606</v>
      </c>
      <c r="F119" s="85" t="s">
        <v>919</v>
      </c>
      <c r="G119" s="85" t="s">
        <v>941</v>
      </c>
      <c r="H119" s="85" t="s">
        <v>923</v>
      </c>
      <c r="I119" s="207">
        <v>80.599999999999994</v>
      </c>
      <c r="J119" s="208">
        <v>101.78490041451825</v>
      </c>
      <c r="K119" s="208">
        <v>170.04490041451825</v>
      </c>
    </row>
    <row r="120" spans="1:11" ht="16.5">
      <c r="A120" s="85">
        <v>119</v>
      </c>
      <c r="B120" s="85">
        <v>2</v>
      </c>
      <c r="C120" s="85" t="s">
        <v>939</v>
      </c>
      <c r="D120" s="85">
        <v>16</v>
      </c>
      <c r="E120" s="85">
        <v>1607</v>
      </c>
      <c r="F120" s="85" t="s">
        <v>917</v>
      </c>
      <c r="G120" s="85" t="s">
        <v>940</v>
      </c>
      <c r="H120" s="85" t="s">
        <v>855</v>
      </c>
      <c r="I120" s="207">
        <v>117.59</v>
      </c>
      <c r="J120" s="208">
        <v>148.49735036902234</v>
      </c>
      <c r="K120" s="208">
        <v>250.58735036902235</v>
      </c>
    </row>
    <row r="121" spans="1:11" ht="16.5">
      <c r="A121" s="85">
        <v>120</v>
      </c>
      <c r="B121" s="85">
        <v>2</v>
      </c>
      <c r="C121" s="85" t="s">
        <v>939</v>
      </c>
      <c r="D121" s="85">
        <v>16</v>
      </c>
      <c r="E121" s="85">
        <v>1608</v>
      </c>
      <c r="F121" s="85" t="s">
        <v>918</v>
      </c>
      <c r="G121" s="85" t="s">
        <v>940</v>
      </c>
      <c r="H121" s="85" t="s">
        <v>923</v>
      </c>
      <c r="I121" s="207">
        <v>111.71</v>
      </c>
      <c r="J121" s="208">
        <v>141.07185143059345</v>
      </c>
      <c r="K121" s="208">
        <v>237.82185143059345</v>
      </c>
    </row>
    <row r="122" spans="1:11" ht="16.5">
      <c r="A122" s="85">
        <v>121</v>
      </c>
      <c r="B122" s="85">
        <v>2</v>
      </c>
      <c r="C122" s="85" t="s">
        <v>939</v>
      </c>
      <c r="D122" s="85">
        <v>17</v>
      </c>
      <c r="E122" s="85">
        <v>1701</v>
      </c>
      <c r="F122" s="85" t="s">
        <v>914</v>
      </c>
      <c r="G122" s="85" t="s">
        <v>940</v>
      </c>
      <c r="H122" s="85" t="s">
        <v>855</v>
      </c>
      <c r="I122" s="207">
        <v>117.59</v>
      </c>
      <c r="J122" s="208">
        <v>148.49735036902234</v>
      </c>
      <c r="K122" s="208">
        <v>250.58735036902235</v>
      </c>
    </row>
    <row r="123" spans="1:11" ht="16.5">
      <c r="A123" s="85">
        <v>122</v>
      </c>
      <c r="B123" s="85">
        <v>2</v>
      </c>
      <c r="C123" s="85" t="s">
        <v>939</v>
      </c>
      <c r="D123" s="85">
        <v>17</v>
      </c>
      <c r="E123" s="85">
        <v>1702</v>
      </c>
      <c r="F123" s="85" t="s">
        <v>922</v>
      </c>
      <c r="G123" s="85" t="s">
        <v>940</v>
      </c>
      <c r="H123" s="85" t="s">
        <v>923</v>
      </c>
      <c r="I123" s="207">
        <v>111.71</v>
      </c>
      <c r="J123" s="208">
        <v>141.07185143059345</v>
      </c>
      <c r="K123" s="208">
        <v>237.82185143059345</v>
      </c>
    </row>
    <row r="124" spans="1:11" ht="16.5">
      <c r="A124" s="85">
        <v>123</v>
      </c>
      <c r="B124" s="85">
        <v>2</v>
      </c>
      <c r="C124" s="85" t="s">
        <v>939</v>
      </c>
      <c r="D124" s="85">
        <v>17</v>
      </c>
      <c r="E124" s="85">
        <v>1703</v>
      </c>
      <c r="F124" s="85" t="s">
        <v>924</v>
      </c>
      <c r="G124" s="85" t="s">
        <v>941</v>
      </c>
      <c r="H124" s="85" t="s">
        <v>855</v>
      </c>
      <c r="I124" s="207">
        <v>85.74</v>
      </c>
      <c r="J124" s="208">
        <v>108.27589778586594</v>
      </c>
      <c r="K124" s="208">
        <v>189.77589778586594</v>
      </c>
    </row>
    <row r="125" spans="1:11" ht="16.5">
      <c r="A125" s="85">
        <v>124</v>
      </c>
      <c r="B125" s="85">
        <v>2</v>
      </c>
      <c r="C125" s="85" t="s">
        <v>939</v>
      </c>
      <c r="D125" s="85">
        <v>17</v>
      </c>
      <c r="E125" s="85">
        <v>1704</v>
      </c>
      <c r="F125" s="85" t="s">
        <v>926</v>
      </c>
      <c r="G125" s="85" t="s">
        <v>941</v>
      </c>
      <c r="H125" s="85" t="s">
        <v>923</v>
      </c>
      <c r="I125" s="207">
        <v>80.599999999999994</v>
      </c>
      <c r="J125" s="208">
        <v>101.78490041451825</v>
      </c>
      <c r="K125" s="208">
        <v>170.04490041451825</v>
      </c>
    </row>
    <row r="126" spans="1:11" ht="16.5">
      <c r="A126" s="85">
        <v>125</v>
      </c>
      <c r="B126" s="85">
        <v>2</v>
      </c>
      <c r="C126" s="85" t="s">
        <v>939</v>
      </c>
      <c r="D126" s="85">
        <v>17</v>
      </c>
      <c r="E126" s="85">
        <v>1705</v>
      </c>
      <c r="F126" s="85" t="s">
        <v>915</v>
      </c>
      <c r="G126" s="85" t="s">
        <v>941</v>
      </c>
      <c r="H126" s="85" t="s">
        <v>855</v>
      </c>
      <c r="I126" s="207">
        <v>85.74</v>
      </c>
      <c r="J126" s="208">
        <v>108.27589778586594</v>
      </c>
      <c r="K126" s="208">
        <v>189.77589778586594</v>
      </c>
    </row>
    <row r="127" spans="1:11" ht="16.5">
      <c r="A127" s="85">
        <v>126</v>
      </c>
      <c r="B127" s="85">
        <v>2</v>
      </c>
      <c r="C127" s="85" t="s">
        <v>939</v>
      </c>
      <c r="D127" s="85">
        <v>17</v>
      </c>
      <c r="E127" s="85">
        <v>1706</v>
      </c>
      <c r="F127" s="85" t="s">
        <v>919</v>
      </c>
      <c r="G127" s="85" t="s">
        <v>941</v>
      </c>
      <c r="H127" s="85" t="s">
        <v>923</v>
      </c>
      <c r="I127" s="207">
        <v>80.599999999999994</v>
      </c>
      <c r="J127" s="208">
        <v>101.78490041451825</v>
      </c>
      <c r="K127" s="208">
        <v>170.04490041451825</v>
      </c>
    </row>
    <row r="128" spans="1:11" ht="16.5">
      <c r="A128" s="85">
        <v>127</v>
      </c>
      <c r="B128" s="85">
        <v>2</v>
      </c>
      <c r="C128" s="85" t="s">
        <v>939</v>
      </c>
      <c r="D128" s="85">
        <v>17</v>
      </c>
      <c r="E128" s="85">
        <v>1707</v>
      </c>
      <c r="F128" s="85" t="s">
        <v>917</v>
      </c>
      <c r="G128" s="85" t="s">
        <v>940</v>
      </c>
      <c r="H128" s="85" t="s">
        <v>855</v>
      </c>
      <c r="I128" s="207">
        <v>117.59</v>
      </c>
      <c r="J128" s="208">
        <v>148.49735036902234</v>
      </c>
      <c r="K128" s="208">
        <v>250.58735036902235</v>
      </c>
    </row>
    <row r="129" spans="1:11" ht="16.5">
      <c r="A129" s="85">
        <v>128</v>
      </c>
      <c r="B129" s="85">
        <v>2</v>
      </c>
      <c r="C129" s="85" t="s">
        <v>939</v>
      </c>
      <c r="D129" s="85">
        <v>17</v>
      </c>
      <c r="E129" s="85">
        <v>1708</v>
      </c>
      <c r="F129" s="85" t="s">
        <v>918</v>
      </c>
      <c r="G129" s="85" t="s">
        <v>940</v>
      </c>
      <c r="H129" s="85" t="s">
        <v>923</v>
      </c>
      <c r="I129" s="207">
        <v>111.71</v>
      </c>
      <c r="J129" s="208">
        <v>141.07185143059345</v>
      </c>
      <c r="K129" s="208">
        <v>237.82185143059345</v>
      </c>
    </row>
  </sheetData>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3305-3BAB-48BF-903F-7B73297ACC0E}">
  <dimension ref="B1:R70"/>
  <sheetViews>
    <sheetView workbookViewId="0">
      <selection activeCell="H31" sqref="H31"/>
    </sheetView>
  </sheetViews>
  <sheetFormatPr defaultRowHeight="14.25"/>
  <cols>
    <col min="11" max="11" width="11" bestFit="1" customWidth="1"/>
  </cols>
  <sheetData>
    <row r="1" spans="10:17">
      <c r="L1" t="s">
        <v>1159</v>
      </c>
    </row>
    <row r="2" spans="10:17">
      <c r="K2" t="s">
        <v>1153</v>
      </c>
      <c r="L2" t="s">
        <v>1131</v>
      </c>
    </row>
    <row r="3" spans="10:17">
      <c r="K3" t="s">
        <v>1157</v>
      </c>
      <c r="L3" t="s">
        <v>887</v>
      </c>
    </row>
    <row r="4" spans="10:17">
      <c r="K4" t="s">
        <v>1158</v>
      </c>
      <c r="L4" t="s">
        <v>887</v>
      </c>
    </row>
    <row r="5" spans="10:17">
      <c r="J5" s="629" t="s">
        <v>1166</v>
      </c>
      <c r="K5" t="s">
        <v>1162</v>
      </c>
      <c r="L5" t="s">
        <v>1163</v>
      </c>
    </row>
    <row r="6" spans="10:17">
      <c r="J6" s="629"/>
      <c r="K6" t="s">
        <v>1164</v>
      </c>
      <c r="L6" t="s">
        <v>1163</v>
      </c>
    </row>
    <row r="7" spans="10:17">
      <c r="J7" s="629"/>
      <c r="K7" t="s">
        <v>1165</v>
      </c>
      <c r="L7" t="s">
        <v>1163</v>
      </c>
    </row>
    <row r="8" spans="10:17">
      <c r="K8" t="s">
        <v>1171</v>
      </c>
      <c r="L8" t="s">
        <v>1172</v>
      </c>
      <c r="M8" t="s">
        <v>1020</v>
      </c>
    </row>
    <row r="9" spans="10:17">
      <c r="K9" t="s">
        <v>1173</v>
      </c>
      <c r="L9" t="s">
        <v>887</v>
      </c>
    </row>
    <row r="14" spans="10:17">
      <c r="K14" t="s">
        <v>1153</v>
      </c>
      <c r="L14">
        <v>89</v>
      </c>
      <c r="M14">
        <v>5800</v>
      </c>
      <c r="N14" t="s">
        <v>1142</v>
      </c>
      <c r="O14" t="s">
        <v>883</v>
      </c>
      <c r="P14">
        <f>ROUND(M14/L14,2)</f>
        <v>65.17</v>
      </c>
    </row>
    <row r="15" spans="10:17">
      <c r="L15">
        <v>47</v>
      </c>
      <c r="M15">
        <v>3900</v>
      </c>
      <c r="N15" t="s">
        <v>855</v>
      </c>
      <c r="O15" t="s">
        <v>140</v>
      </c>
      <c r="P15">
        <f t="shared" ref="P15:P70" si="0">ROUND(M15/L15,2)</f>
        <v>82.98</v>
      </c>
      <c r="Q15" t="s">
        <v>1178</v>
      </c>
    </row>
    <row r="16" spans="10:17">
      <c r="L16" s="173">
        <v>80.95</v>
      </c>
      <c r="M16" s="173">
        <v>5700</v>
      </c>
      <c r="N16" s="173" t="s">
        <v>855</v>
      </c>
      <c r="O16" s="173" t="s">
        <v>1146</v>
      </c>
      <c r="P16" s="173">
        <f t="shared" si="0"/>
        <v>70.41</v>
      </c>
    </row>
    <row r="17" spans="2:18">
      <c r="L17">
        <v>80</v>
      </c>
      <c r="M17">
        <v>5000</v>
      </c>
      <c r="N17" t="s">
        <v>855</v>
      </c>
      <c r="O17" t="s">
        <v>883</v>
      </c>
      <c r="P17">
        <f t="shared" si="0"/>
        <v>62.5</v>
      </c>
    </row>
    <row r="18" spans="2:18">
      <c r="L18">
        <v>69</v>
      </c>
      <c r="M18">
        <v>4600</v>
      </c>
      <c r="N18" t="s">
        <v>1138</v>
      </c>
      <c r="O18" t="s">
        <v>883</v>
      </c>
      <c r="P18">
        <f t="shared" si="0"/>
        <v>66.67</v>
      </c>
    </row>
    <row r="19" spans="2:18">
      <c r="L19">
        <v>39.97</v>
      </c>
      <c r="M19">
        <v>3499</v>
      </c>
      <c r="N19" t="s">
        <v>928</v>
      </c>
      <c r="O19" t="s">
        <v>140</v>
      </c>
      <c r="P19">
        <f t="shared" si="0"/>
        <v>87.54</v>
      </c>
      <c r="Q19" t="s">
        <v>1178</v>
      </c>
    </row>
    <row r="20" spans="2:18">
      <c r="L20">
        <v>68</v>
      </c>
      <c r="M20">
        <v>4800</v>
      </c>
      <c r="N20" t="s">
        <v>1142</v>
      </c>
      <c r="O20" t="s">
        <v>883</v>
      </c>
      <c r="P20">
        <f t="shared" si="0"/>
        <v>70.59</v>
      </c>
    </row>
    <row r="21" spans="2:18">
      <c r="C21" t="s">
        <v>1159</v>
      </c>
      <c r="L21" s="177">
        <v>79</v>
      </c>
      <c r="M21" s="177">
        <v>5500</v>
      </c>
      <c r="N21" s="177" t="s">
        <v>855</v>
      </c>
      <c r="O21" s="213" t="s">
        <v>140</v>
      </c>
      <c r="P21" s="213">
        <f t="shared" si="0"/>
        <v>69.62</v>
      </c>
      <c r="Q21" t="s">
        <v>1148</v>
      </c>
      <c r="R21" s="213" t="s">
        <v>134</v>
      </c>
    </row>
    <row r="22" spans="2:18">
      <c r="B22" t="s">
        <v>1176</v>
      </c>
      <c r="C22" t="s">
        <v>1154</v>
      </c>
      <c r="L22">
        <v>63</v>
      </c>
      <c r="M22">
        <v>4725</v>
      </c>
      <c r="N22" t="s">
        <v>1138</v>
      </c>
      <c r="O22" t="s">
        <v>883</v>
      </c>
      <c r="P22">
        <f t="shared" si="0"/>
        <v>75</v>
      </c>
    </row>
    <row r="23" spans="2:18">
      <c r="B23" t="s">
        <v>1155</v>
      </c>
      <c r="C23" t="s">
        <v>1156</v>
      </c>
      <c r="L23">
        <v>72</v>
      </c>
      <c r="M23">
        <v>8000</v>
      </c>
      <c r="N23" t="s">
        <v>1138</v>
      </c>
      <c r="O23" t="s">
        <v>883</v>
      </c>
      <c r="P23">
        <f t="shared" si="0"/>
        <v>111.11</v>
      </c>
    </row>
    <row r="24" spans="2:18">
      <c r="B24" t="s">
        <v>1160</v>
      </c>
      <c r="C24" t="s">
        <v>1161</v>
      </c>
      <c r="D24" t="s">
        <v>1020</v>
      </c>
      <c r="L24">
        <v>69</v>
      </c>
      <c r="M24">
        <v>4600</v>
      </c>
      <c r="N24" t="s">
        <v>1138</v>
      </c>
      <c r="O24" t="s">
        <v>883</v>
      </c>
      <c r="P24">
        <f t="shared" si="0"/>
        <v>66.67</v>
      </c>
    </row>
    <row r="25" spans="2:18">
      <c r="B25" t="s">
        <v>1167</v>
      </c>
      <c r="C25" t="s">
        <v>1168</v>
      </c>
      <c r="L25">
        <v>69</v>
      </c>
      <c r="M25">
        <v>4500</v>
      </c>
      <c r="N25" t="s">
        <v>1137</v>
      </c>
      <c r="O25" t="s">
        <v>883</v>
      </c>
      <c r="P25">
        <f t="shared" si="0"/>
        <v>65.22</v>
      </c>
    </row>
    <row r="26" spans="2:18">
      <c r="B26" t="s">
        <v>1169</v>
      </c>
      <c r="C26" t="s">
        <v>1170</v>
      </c>
      <c r="L26">
        <v>69</v>
      </c>
      <c r="M26">
        <v>5600</v>
      </c>
      <c r="N26" t="s">
        <v>1138</v>
      </c>
      <c r="O26" t="s">
        <v>883</v>
      </c>
      <c r="P26">
        <f t="shared" si="0"/>
        <v>81.16</v>
      </c>
    </row>
    <row r="27" spans="2:18">
      <c r="L27">
        <v>73.56</v>
      </c>
      <c r="M27">
        <v>4400</v>
      </c>
      <c r="N27" t="s">
        <v>1142</v>
      </c>
      <c r="O27" t="s">
        <v>883</v>
      </c>
      <c r="P27">
        <f t="shared" si="0"/>
        <v>59.82</v>
      </c>
    </row>
    <row r="28" spans="2:18">
      <c r="K28" t="s">
        <v>1173</v>
      </c>
      <c r="L28">
        <v>89.24</v>
      </c>
      <c r="M28">
        <v>6500</v>
      </c>
      <c r="N28" t="s">
        <v>855</v>
      </c>
      <c r="O28" t="s">
        <v>883</v>
      </c>
      <c r="P28">
        <f t="shared" si="0"/>
        <v>72.84</v>
      </c>
    </row>
    <row r="29" spans="2:18">
      <c r="L29" s="173">
        <v>88.65</v>
      </c>
      <c r="M29" s="173">
        <v>6600</v>
      </c>
      <c r="N29" s="173" t="s">
        <v>100</v>
      </c>
      <c r="O29" s="173" t="s">
        <v>883</v>
      </c>
      <c r="P29" s="173">
        <f t="shared" si="0"/>
        <v>74.45</v>
      </c>
    </row>
    <row r="30" spans="2:18">
      <c r="L30" s="177">
        <v>89.45</v>
      </c>
      <c r="M30" s="177">
        <v>6500</v>
      </c>
      <c r="N30" s="177" t="s">
        <v>100</v>
      </c>
      <c r="O30" s="213" t="s">
        <v>883</v>
      </c>
      <c r="P30" s="213">
        <f t="shared" si="0"/>
        <v>72.67</v>
      </c>
      <c r="Q30" t="s">
        <v>1148</v>
      </c>
      <c r="R30" s="213" t="s">
        <v>134</v>
      </c>
    </row>
    <row r="31" spans="2:18">
      <c r="K31" t="s">
        <v>1157</v>
      </c>
      <c r="L31" s="177">
        <v>88.38</v>
      </c>
      <c r="M31" s="177">
        <v>5500</v>
      </c>
      <c r="N31" s="177" t="s">
        <v>855</v>
      </c>
      <c r="O31" s="213" t="s">
        <v>140</v>
      </c>
      <c r="P31" s="213">
        <f t="shared" si="0"/>
        <v>62.23</v>
      </c>
      <c r="Q31" t="s">
        <v>1148</v>
      </c>
      <c r="R31" s="213" t="s">
        <v>134</v>
      </c>
    </row>
    <row r="32" spans="2:18">
      <c r="L32">
        <v>51.77</v>
      </c>
      <c r="M32">
        <v>3255</v>
      </c>
      <c r="N32" t="s">
        <v>855</v>
      </c>
      <c r="O32" t="s">
        <v>884</v>
      </c>
      <c r="P32">
        <f t="shared" si="0"/>
        <v>62.87</v>
      </c>
    </row>
    <row r="33" spans="11:16">
      <c r="K33" t="s">
        <v>1158</v>
      </c>
      <c r="L33">
        <v>89</v>
      </c>
      <c r="M33">
        <v>4500</v>
      </c>
      <c r="N33" t="s">
        <v>100</v>
      </c>
      <c r="O33" t="s">
        <v>140</v>
      </c>
      <c r="P33">
        <f t="shared" si="0"/>
        <v>50.56</v>
      </c>
    </row>
    <row r="34" spans="11:16">
      <c r="L34">
        <v>91.97</v>
      </c>
      <c r="M34">
        <v>4200</v>
      </c>
      <c r="N34" t="s">
        <v>855</v>
      </c>
      <c r="O34" t="s">
        <v>140</v>
      </c>
      <c r="P34">
        <f t="shared" si="0"/>
        <v>45.67</v>
      </c>
    </row>
    <row r="35" spans="11:16">
      <c r="L35">
        <v>91.39</v>
      </c>
      <c r="M35">
        <v>4500</v>
      </c>
      <c r="N35" t="s">
        <v>855</v>
      </c>
      <c r="O35" t="s">
        <v>140</v>
      </c>
      <c r="P35">
        <f t="shared" si="0"/>
        <v>49.24</v>
      </c>
    </row>
    <row r="36" spans="11:16">
      <c r="L36">
        <v>81.8</v>
      </c>
      <c r="M36">
        <v>4300</v>
      </c>
      <c r="N36" t="s">
        <v>100</v>
      </c>
      <c r="O36" t="s">
        <v>140</v>
      </c>
      <c r="P36">
        <f t="shared" si="0"/>
        <v>52.57</v>
      </c>
    </row>
    <row r="37" spans="11:16">
      <c r="L37">
        <v>90</v>
      </c>
      <c r="M37">
        <v>4700</v>
      </c>
      <c r="N37" t="s">
        <v>100</v>
      </c>
      <c r="O37" t="s">
        <v>140</v>
      </c>
      <c r="P37">
        <f t="shared" si="0"/>
        <v>52.22</v>
      </c>
    </row>
    <row r="38" spans="11:16">
      <c r="L38">
        <v>90</v>
      </c>
      <c r="M38">
        <v>5500</v>
      </c>
      <c r="N38" t="s">
        <v>855</v>
      </c>
      <c r="O38" t="s">
        <v>140</v>
      </c>
      <c r="P38">
        <f t="shared" si="0"/>
        <v>61.11</v>
      </c>
    </row>
    <row r="39" spans="11:16">
      <c r="L39">
        <v>91.48</v>
      </c>
      <c r="M39">
        <v>4500</v>
      </c>
      <c r="N39" t="s">
        <v>855</v>
      </c>
      <c r="O39" t="s">
        <v>140</v>
      </c>
      <c r="P39">
        <f t="shared" si="0"/>
        <v>49.19</v>
      </c>
    </row>
    <row r="40" spans="11:16">
      <c r="K40" t="s">
        <v>1175</v>
      </c>
      <c r="L40">
        <v>89.56</v>
      </c>
      <c r="M40">
        <v>5000</v>
      </c>
      <c r="N40" t="s">
        <v>100</v>
      </c>
      <c r="O40" t="s">
        <v>883</v>
      </c>
      <c r="P40">
        <f t="shared" si="0"/>
        <v>55.83</v>
      </c>
    </row>
    <row r="41" spans="11:16">
      <c r="L41">
        <v>119</v>
      </c>
      <c r="M41">
        <v>4700</v>
      </c>
      <c r="N41" t="s">
        <v>855</v>
      </c>
      <c r="O41" t="s">
        <v>883</v>
      </c>
      <c r="P41">
        <f t="shared" si="0"/>
        <v>39.5</v>
      </c>
    </row>
    <row r="42" spans="11:16">
      <c r="L42">
        <v>85</v>
      </c>
      <c r="M42">
        <v>4400</v>
      </c>
      <c r="N42" t="s">
        <v>855</v>
      </c>
      <c r="O42" t="s">
        <v>140</v>
      </c>
      <c r="P42">
        <f t="shared" si="0"/>
        <v>51.76</v>
      </c>
    </row>
    <row r="43" spans="11:16">
      <c r="L43">
        <v>119</v>
      </c>
      <c r="M43">
        <v>6500</v>
      </c>
      <c r="N43" t="s">
        <v>100</v>
      </c>
      <c r="O43" t="s">
        <v>883</v>
      </c>
      <c r="P43">
        <f t="shared" si="0"/>
        <v>54.62</v>
      </c>
    </row>
    <row r="44" spans="11:16">
      <c r="L44">
        <v>89.86</v>
      </c>
      <c r="M44">
        <v>4890</v>
      </c>
      <c r="N44" t="s">
        <v>923</v>
      </c>
      <c r="O44" t="s">
        <v>140</v>
      </c>
      <c r="P44">
        <f t="shared" si="0"/>
        <v>54.42</v>
      </c>
    </row>
    <row r="45" spans="11:16">
      <c r="L45">
        <v>90</v>
      </c>
      <c r="M45">
        <v>4500</v>
      </c>
      <c r="N45" t="s">
        <v>855</v>
      </c>
      <c r="O45" t="s">
        <v>883</v>
      </c>
      <c r="P45">
        <f t="shared" si="0"/>
        <v>50</v>
      </c>
    </row>
    <row r="46" spans="11:16">
      <c r="L46">
        <v>89</v>
      </c>
      <c r="M46">
        <v>5600</v>
      </c>
      <c r="N46" t="s">
        <v>855</v>
      </c>
      <c r="O46" t="s">
        <v>883</v>
      </c>
      <c r="P46">
        <f t="shared" si="0"/>
        <v>62.92</v>
      </c>
    </row>
    <row r="47" spans="11:16">
      <c r="K47" t="s">
        <v>1164</v>
      </c>
      <c r="L47">
        <v>120</v>
      </c>
      <c r="M47">
        <v>6300</v>
      </c>
      <c r="N47" t="s">
        <v>100</v>
      </c>
      <c r="O47" t="s">
        <v>883</v>
      </c>
      <c r="P47">
        <f t="shared" si="0"/>
        <v>52.5</v>
      </c>
    </row>
    <row r="48" spans="11:16">
      <c r="L48">
        <v>89</v>
      </c>
      <c r="M48">
        <v>4700</v>
      </c>
      <c r="N48" t="s">
        <v>855</v>
      </c>
      <c r="O48" t="s">
        <v>883</v>
      </c>
      <c r="P48">
        <f t="shared" si="0"/>
        <v>52.81</v>
      </c>
    </row>
    <row r="49" spans="11:17">
      <c r="K49" t="s">
        <v>1165</v>
      </c>
      <c r="L49">
        <v>119.54</v>
      </c>
      <c r="M49">
        <v>5600</v>
      </c>
      <c r="N49" t="s">
        <v>100</v>
      </c>
      <c r="O49" t="s">
        <v>883</v>
      </c>
      <c r="P49">
        <f t="shared" si="0"/>
        <v>46.85</v>
      </c>
    </row>
    <row r="50" spans="11:17">
      <c r="L50">
        <v>89.49</v>
      </c>
      <c r="M50">
        <v>4900</v>
      </c>
      <c r="N50" t="s">
        <v>855</v>
      </c>
      <c r="O50" t="s">
        <v>883</v>
      </c>
      <c r="P50">
        <f t="shared" si="0"/>
        <v>54.75</v>
      </c>
    </row>
    <row r="51" spans="11:17">
      <c r="L51">
        <v>90</v>
      </c>
      <c r="M51">
        <v>4600</v>
      </c>
      <c r="N51" t="s">
        <v>855</v>
      </c>
      <c r="O51" t="s">
        <v>883</v>
      </c>
      <c r="P51">
        <f t="shared" si="0"/>
        <v>51.11</v>
      </c>
    </row>
    <row r="52" spans="11:17">
      <c r="L52">
        <v>85</v>
      </c>
      <c r="M52">
        <v>4400</v>
      </c>
      <c r="N52" t="s">
        <v>855</v>
      </c>
      <c r="O52" t="s">
        <v>140</v>
      </c>
      <c r="P52">
        <f t="shared" si="0"/>
        <v>51.76</v>
      </c>
    </row>
    <row r="53" spans="11:17">
      <c r="L53">
        <v>89</v>
      </c>
      <c r="M53">
        <v>5000</v>
      </c>
      <c r="N53" t="s">
        <v>100</v>
      </c>
      <c r="O53" t="s">
        <v>883</v>
      </c>
      <c r="P53">
        <f t="shared" si="0"/>
        <v>56.18</v>
      </c>
    </row>
    <row r="54" spans="11:17">
      <c r="L54">
        <v>89</v>
      </c>
      <c r="M54">
        <v>4600</v>
      </c>
      <c r="N54" t="s">
        <v>855</v>
      </c>
      <c r="O54" t="s">
        <v>883</v>
      </c>
      <c r="P54">
        <f t="shared" si="0"/>
        <v>51.69</v>
      </c>
    </row>
    <row r="55" spans="11:17">
      <c r="L55">
        <v>89</v>
      </c>
      <c r="M55">
        <v>4800</v>
      </c>
      <c r="N55" t="s">
        <v>100</v>
      </c>
      <c r="O55" t="s">
        <v>883</v>
      </c>
      <c r="P55">
        <f t="shared" si="0"/>
        <v>53.93</v>
      </c>
    </row>
    <row r="56" spans="11:17">
      <c r="L56">
        <v>89</v>
      </c>
      <c r="M56">
        <v>4600</v>
      </c>
      <c r="N56" t="s">
        <v>100</v>
      </c>
      <c r="O56" t="s">
        <v>883</v>
      </c>
      <c r="P56">
        <f t="shared" si="0"/>
        <v>51.69</v>
      </c>
    </row>
    <row r="57" spans="11:17">
      <c r="L57">
        <v>85</v>
      </c>
      <c r="M57">
        <v>4500</v>
      </c>
      <c r="N57" t="s">
        <v>855</v>
      </c>
      <c r="O57" t="s">
        <v>140</v>
      </c>
      <c r="P57">
        <f t="shared" si="0"/>
        <v>52.94</v>
      </c>
    </row>
    <row r="58" spans="11:17">
      <c r="L58">
        <v>119.4</v>
      </c>
      <c r="M58">
        <v>6000</v>
      </c>
      <c r="N58" t="s">
        <v>100</v>
      </c>
      <c r="O58" t="s">
        <v>883</v>
      </c>
      <c r="P58">
        <f t="shared" si="0"/>
        <v>50.25</v>
      </c>
    </row>
    <row r="59" spans="11:17">
      <c r="L59">
        <v>89</v>
      </c>
      <c r="M59">
        <v>4600</v>
      </c>
      <c r="N59" t="s">
        <v>100</v>
      </c>
      <c r="O59" t="s">
        <v>883</v>
      </c>
      <c r="P59">
        <f t="shared" si="0"/>
        <v>51.69</v>
      </c>
    </row>
    <row r="60" spans="11:17">
      <c r="L60">
        <v>90</v>
      </c>
      <c r="M60">
        <v>5000</v>
      </c>
      <c r="N60" t="s">
        <v>100</v>
      </c>
      <c r="O60" t="s">
        <v>883</v>
      </c>
      <c r="P60">
        <f t="shared" si="0"/>
        <v>55.56</v>
      </c>
    </row>
    <row r="61" spans="11:17">
      <c r="L61">
        <v>89.1</v>
      </c>
      <c r="M61">
        <v>4750</v>
      </c>
      <c r="N61" t="s">
        <v>100</v>
      </c>
      <c r="O61" t="s">
        <v>883</v>
      </c>
      <c r="P61">
        <f t="shared" si="0"/>
        <v>53.31</v>
      </c>
    </row>
    <row r="62" spans="11:17">
      <c r="K62" t="s">
        <v>1171</v>
      </c>
      <c r="L62">
        <v>67.45</v>
      </c>
      <c r="M62">
        <v>5100</v>
      </c>
      <c r="N62" t="s">
        <v>1137</v>
      </c>
      <c r="O62" t="s">
        <v>1146</v>
      </c>
      <c r="P62">
        <f t="shared" si="0"/>
        <v>75.61</v>
      </c>
      <c r="Q62" t="s">
        <v>1020</v>
      </c>
    </row>
    <row r="63" spans="11:17">
      <c r="L63">
        <v>59</v>
      </c>
      <c r="M63">
        <v>4500</v>
      </c>
      <c r="N63" t="s">
        <v>930</v>
      </c>
      <c r="O63" t="s">
        <v>883</v>
      </c>
      <c r="P63">
        <f t="shared" si="0"/>
        <v>76.27</v>
      </c>
      <c r="Q63" t="s">
        <v>1020</v>
      </c>
    </row>
    <row r="64" spans="11:17">
      <c r="L64">
        <v>53.74</v>
      </c>
      <c r="M64">
        <v>4700</v>
      </c>
      <c r="N64" t="s">
        <v>930</v>
      </c>
      <c r="O64" t="s">
        <v>140</v>
      </c>
      <c r="P64">
        <f t="shared" si="0"/>
        <v>87.46</v>
      </c>
      <c r="Q64" t="s">
        <v>1020</v>
      </c>
    </row>
    <row r="65" spans="12:17">
      <c r="L65">
        <v>101</v>
      </c>
      <c r="M65">
        <v>7900</v>
      </c>
      <c r="N65" t="s">
        <v>1138</v>
      </c>
      <c r="O65" t="s">
        <v>1146</v>
      </c>
      <c r="P65">
        <f t="shared" si="0"/>
        <v>78.22</v>
      </c>
      <c r="Q65" t="s">
        <v>1020</v>
      </c>
    </row>
    <row r="66" spans="12:17">
      <c r="L66">
        <v>54</v>
      </c>
      <c r="M66">
        <v>4600</v>
      </c>
      <c r="N66" t="s">
        <v>928</v>
      </c>
      <c r="O66" t="s">
        <v>1146</v>
      </c>
      <c r="P66">
        <f t="shared" si="0"/>
        <v>85.19</v>
      </c>
      <c r="Q66" t="s">
        <v>1020</v>
      </c>
    </row>
    <row r="67" spans="12:17">
      <c r="L67">
        <v>54</v>
      </c>
      <c r="M67">
        <v>4600</v>
      </c>
      <c r="N67" t="s">
        <v>1138</v>
      </c>
      <c r="O67" t="s">
        <v>140</v>
      </c>
      <c r="P67">
        <f t="shared" si="0"/>
        <v>85.19</v>
      </c>
      <c r="Q67" t="s">
        <v>1020</v>
      </c>
    </row>
    <row r="68" spans="12:17">
      <c r="L68">
        <v>76</v>
      </c>
      <c r="M68">
        <v>5000</v>
      </c>
      <c r="N68" t="s">
        <v>930</v>
      </c>
      <c r="O68" t="s">
        <v>883</v>
      </c>
      <c r="P68">
        <f t="shared" si="0"/>
        <v>65.790000000000006</v>
      </c>
      <c r="Q68" t="s">
        <v>1020</v>
      </c>
    </row>
    <row r="69" spans="12:17">
      <c r="L69">
        <v>68.09</v>
      </c>
      <c r="M69">
        <v>5200</v>
      </c>
      <c r="N69" t="s">
        <v>1137</v>
      </c>
      <c r="O69" t="s">
        <v>1146</v>
      </c>
      <c r="P69">
        <f t="shared" si="0"/>
        <v>76.37</v>
      </c>
      <c r="Q69" t="s">
        <v>1020</v>
      </c>
    </row>
    <row r="70" spans="12:17">
      <c r="L70">
        <v>54</v>
      </c>
      <c r="M70">
        <v>4500</v>
      </c>
      <c r="N70" t="s">
        <v>928</v>
      </c>
      <c r="O70" t="s">
        <v>883</v>
      </c>
      <c r="P70">
        <f t="shared" si="0"/>
        <v>83.33</v>
      </c>
      <c r="Q70" t="s">
        <v>1020</v>
      </c>
    </row>
  </sheetData>
  <mergeCells count="1">
    <mergeCell ref="J5:J7"/>
  </mergeCells>
  <phoneticPr fontId="1"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23"/>
  <sheetViews>
    <sheetView workbookViewId="0">
      <selection activeCell="B2" sqref="B2"/>
    </sheetView>
  </sheetViews>
  <sheetFormatPr defaultColWidth="14.625" defaultRowHeight="14.25"/>
  <cols>
    <col min="1" max="1" width="24.375" style="5" customWidth="1"/>
    <col min="2" max="16384" width="14.625" style="5"/>
  </cols>
  <sheetData>
    <row r="1" spans="1:9" ht="16.5">
      <c r="A1" s="1" t="s">
        <v>0</v>
      </c>
      <c r="B1" s="2">
        <f>房源表!C74</f>
        <v>5400.33</v>
      </c>
      <c r="C1" s="3"/>
      <c r="D1" s="3"/>
      <c r="E1" s="3"/>
      <c r="F1" s="3"/>
      <c r="G1" s="4"/>
    </row>
    <row r="2" spans="1:9" ht="16.5">
      <c r="A2" s="1" t="s">
        <v>1</v>
      </c>
      <c r="B2" s="1">
        <f>SUM(C14:C23)</f>
        <v>0</v>
      </c>
      <c r="C2" s="3"/>
      <c r="D2" s="3"/>
      <c r="E2" s="3"/>
      <c r="F2" s="3"/>
      <c r="G2" s="4"/>
    </row>
    <row r="3" spans="1:9" ht="16.5">
      <c r="A3" s="1" t="s">
        <v>2</v>
      </c>
      <c r="B3" s="6">
        <v>44317</v>
      </c>
      <c r="C3" s="3"/>
      <c r="D3" s="3"/>
      <c r="E3" s="3"/>
      <c r="F3" s="3"/>
      <c r="G3" s="4"/>
    </row>
    <row r="4" spans="1:9" ht="33">
      <c r="A4" s="1" t="s">
        <v>3</v>
      </c>
      <c r="B4" s="1" t="s">
        <v>4</v>
      </c>
      <c r="C4" s="1" t="s">
        <v>5</v>
      </c>
      <c r="D4" s="1" t="s">
        <v>6</v>
      </c>
      <c r="E4" s="3"/>
      <c r="F4" s="4"/>
      <c r="G4" s="4"/>
    </row>
    <row r="5" spans="1:9" ht="16.5">
      <c r="A5" s="1" t="s">
        <v>7</v>
      </c>
      <c r="B5" s="1">
        <f>SUM(D14:D23)</f>
        <v>24301.485000000001</v>
      </c>
      <c r="C5" s="1">
        <f>ROUND(B5*10000/$B$1,0)</f>
        <v>45000</v>
      </c>
      <c r="D5" s="1" t="e">
        <f>ROUND(B5*10000/$B$2,0)</f>
        <v>#DIV/0!</v>
      </c>
      <c r="E5" s="3"/>
      <c r="F5" s="4"/>
      <c r="G5" s="4"/>
    </row>
    <row r="6" spans="1:9" ht="16.5">
      <c r="A6" s="1" t="s">
        <v>8</v>
      </c>
      <c r="B6" s="1">
        <f>SUM(D14:D23)</f>
        <v>24301.485000000001</v>
      </c>
      <c r="C6" s="1">
        <f>ROUND(B6*10000/$B$1,0)</f>
        <v>45000</v>
      </c>
      <c r="D6" s="1" t="e">
        <f>ROUND(B6*10000/$B$2,0)</f>
        <v>#DIV/0!</v>
      </c>
      <c r="E6" s="3"/>
      <c r="F6" s="4"/>
      <c r="G6" s="4"/>
    </row>
    <row r="7" spans="1:9" ht="16.5">
      <c r="A7" s="1" t="s">
        <v>9</v>
      </c>
      <c r="B7" s="1">
        <f>B5</f>
        <v>24301.485000000001</v>
      </c>
      <c r="C7" s="1">
        <f>ROUND(B7*10000/$B$1,0)</f>
        <v>45000</v>
      </c>
      <c r="D7" s="1" t="e">
        <f>ROUND(B7*10000/$B$2,0)</f>
        <v>#DIV/0!</v>
      </c>
      <c r="E7" s="3"/>
      <c r="F7" s="4"/>
      <c r="G7" s="4"/>
    </row>
    <row r="8" spans="1:9" ht="16.5">
      <c r="A8" s="1" t="s">
        <v>10</v>
      </c>
      <c r="B8" s="1">
        <f>B5</f>
        <v>24301.485000000001</v>
      </c>
      <c r="C8" s="1">
        <f>ROUND(B8*10000/$B$1,0)</f>
        <v>45000</v>
      </c>
      <c r="D8" s="1" t="e">
        <f>ROUND(B8*10000/$B$2,0)</f>
        <v>#DIV/0!</v>
      </c>
      <c r="E8" s="3"/>
      <c r="F8" s="4"/>
      <c r="G8" s="4"/>
    </row>
    <row r="9" spans="1:9" ht="16.5">
      <c r="A9" s="1" t="s">
        <v>11</v>
      </c>
      <c r="B9" s="7">
        <f>B5</f>
        <v>24301.485000000001</v>
      </c>
      <c r="C9" s="3"/>
      <c r="D9" s="3"/>
      <c r="E9" s="3"/>
      <c r="F9" s="4"/>
      <c r="G9" s="4"/>
    </row>
    <row r="10" spans="1:9" ht="16.5">
      <c r="A10" s="1" t="s">
        <v>12</v>
      </c>
      <c r="B10" s="7">
        <f>B5</f>
        <v>24301.485000000001</v>
      </c>
      <c r="C10" s="3"/>
      <c r="D10" s="3"/>
      <c r="E10" s="3"/>
      <c r="F10" s="4"/>
      <c r="G10" s="4"/>
    </row>
    <row r="11" spans="1:9" ht="16.5">
      <c r="A11" s="1" t="s">
        <v>13</v>
      </c>
      <c r="B11" s="7">
        <f>B5</f>
        <v>24301.485000000001</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5400.33</v>
      </c>
      <c r="C14" s="9">
        <v>0</v>
      </c>
      <c r="D14" s="9">
        <f>B14*E14/10000</f>
        <v>24301.485000000001</v>
      </c>
      <c r="E14" s="9">
        <v>45000</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0E00-000000000000}">
      <formula1>"估价对象1（结果表）,估价对象1（结果表1修多）"</formula1>
    </dataValidation>
  </dataValidation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630" t="s">
        <v>656</v>
      </c>
      <c r="B1" s="631"/>
      <c r="C1" s="631"/>
      <c r="D1" s="631"/>
      <c r="E1" s="631"/>
      <c r="F1" s="631"/>
      <c r="G1" s="631"/>
      <c r="H1" s="631"/>
      <c r="I1" s="631"/>
      <c r="J1" s="631"/>
      <c r="K1" s="631"/>
      <c r="L1" s="631"/>
      <c r="M1" s="631"/>
      <c r="N1" s="632"/>
    </row>
    <row r="2" spans="1:14" ht="28.5">
      <c r="A2" s="86" t="s">
        <v>45</v>
      </c>
      <c r="B2" s="87" t="s">
        <v>657</v>
      </c>
      <c r="C2" s="87" t="s">
        <v>658</v>
      </c>
      <c r="D2" s="87" t="s">
        <v>659</v>
      </c>
      <c r="E2" s="87" t="s">
        <v>660</v>
      </c>
      <c r="F2" s="88" t="s">
        <v>661</v>
      </c>
      <c r="G2" s="87" t="s">
        <v>662</v>
      </c>
      <c r="H2" s="87" t="s">
        <v>92</v>
      </c>
      <c r="I2" s="87" t="s">
        <v>93</v>
      </c>
      <c r="J2" s="89" t="s">
        <v>663</v>
      </c>
      <c r="K2" s="90" t="s">
        <v>664</v>
      </c>
      <c r="L2" s="89" t="s">
        <v>665</v>
      </c>
      <c r="M2" s="87" t="s">
        <v>666</v>
      </c>
      <c r="N2" s="91" t="s">
        <v>667</v>
      </c>
    </row>
    <row r="3" spans="1:14">
      <c r="A3" s="92">
        <v>1</v>
      </c>
      <c r="B3" s="85">
        <v>2</v>
      </c>
      <c r="C3" s="85">
        <v>1</v>
      </c>
      <c r="D3" s="85">
        <v>1</v>
      </c>
      <c r="E3" s="85">
        <v>102</v>
      </c>
      <c r="F3" s="93" t="s">
        <v>668</v>
      </c>
      <c r="G3" s="85" t="s">
        <v>669</v>
      </c>
      <c r="H3" s="94" t="s">
        <v>670</v>
      </c>
      <c r="I3" s="95" t="s">
        <v>671</v>
      </c>
      <c r="J3" s="96">
        <v>55.93</v>
      </c>
      <c r="K3" s="97">
        <v>44.38</v>
      </c>
      <c r="L3" s="95">
        <v>21000</v>
      </c>
      <c r="M3" s="95">
        <f>L3*J3</f>
        <v>1174530</v>
      </c>
      <c r="N3" s="92">
        <f t="shared" ref="N3:N66" si="0">M3/K3</f>
        <v>26465.299684542584</v>
      </c>
    </row>
    <row r="4" spans="1:14">
      <c r="A4" s="92">
        <v>2</v>
      </c>
      <c r="B4" s="85">
        <v>2</v>
      </c>
      <c r="C4" s="85">
        <v>1</v>
      </c>
      <c r="D4" s="85">
        <v>1</v>
      </c>
      <c r="E4" s="85">
        <v>104</v>
      </c>
      <c r="F4" s="93" t="s">
        <v>672</v>
      </c>
      <c r="G4" s="85" t="s">
        <v>669</v>
      </c>
      <c r="H4" s="94" t="s">
        <v>670</v>
      </c>
      <c r="I4" s="98" t="s">
        <v>671</v>
      </c>
      <c r="J4" s="96">
        <v>55.93</v>
      </c>
      <c r="K4" s="99">
        <v>44.38</v>
      </c>
      <c r="L4" s="95">
        <v>21000</v>
      </c>
      <c r="M4" s="95">
        <f>L4*J4</f>
        <v>1174530</v>
      </c>
      <c r="N4" s="92">
        <f t="shared" si="0"/>
        <v>26465.299684542584</v>
      </c>
    </row>
    <row r="5" spans="1:14">
      <c r="A5" s="92">
        <v>3</v>
      </c>
      <c r="B5" s="85">
        <v>2</v>
      </c>
      <c r="C5" s="85">
        <v>1</v>
      </c>
      <c r="D5" s="85">
        <v>1</v>
      </c>
      <c r="E5" s="85">
        <v>105</v>
      </c>
      <c r="F5" s="93" t="s">
        <v>673</v>
      </c>
      <c r="G5" s="85" t="s">
        <v>669</v>
      </c>
      <c r="H5" s="94" t="s">
        <v>674</v>
      </c>
      <c r="I5" s="95" t="s">
        <v>671</v>
      </c>
      <c r="J5" s="96">
        <v>56.07</v>
      </c>
      <c r="K5" s="97">
        <v>44.49</v>
      </c>
      <c r="L5" s="95">
        <v>21000</v>
      </c>
      <c r="M5" s="95">
        <f>L5*J5</f>
        <v>1177470</v>
      </c>
      <c r="N5" s="92">
        <f t="shared" si="0"/>
        <v>26465.947403910992</v>
      </c>
    </row>
    <row r="6" spans="1:14">
      <c r="A6" s="92">
        <v>4</v>
      </c>
      <c r="B6" s="85">
        <v>2</v>
      </c>
      <c r="C6" s="85">
        <v>1</v>
      </c>
      <c r="D6" s="85">
        <v>1</v>
      </c>
      <c r="E6" s="85">
        <v>202</v>
      </c>
      <c r="F6" s="93" t="s">
        <v>675</v>
      </c>
      <c r="G6" s="85" t="s">
        <v>669</v>
      </c>
      <c r="H6" s="94" t="s">
        <v>670</v>
      </c>
      <c r="I6" s="95" t="s">
        <v>671</v>
      </c>
      <c r="J6" s="96">
        <v>55.93</v>
      </c>
      <c r="K6" s="97">
        <v>44.38</v>
      </c>
      <c r="L6" s="95">
        <v>21000</v>
      </c>
      <c r="M6" s="95">
        <f t="shared" ref="M6:M69" si="1">L6*J6</f>
        <v>1174530</v>
      </c>
      <c r="N6" s="92">
        <f t="shared" si="0"/>
        <v>26465.299684542584</v>
      </c>
    </row>
    <row r="7" spans="1:14">
      <c r="A7" s="92">
        <v>5</v>
      </c>
      <c r="B7" s="85">
        <v>2</v>
      </c>
      <c r="C7" s="85">
        <v>1</v>
      </c>
      <c r="D7" s="85">
        <v>1</v>
      </c>
      <c r="E7" s="85">
        <v>203</v>
      </c>
      <c r="F7" s="93" t="s">
        <v>676</v>
      </c>
      <c r="G7" s="85" t="s">
        <v>669</v>
      </c>
      <c r="H7" s="94" t="s">
        <v>674</v>
      </c>
      <c r="I7" s="95" t="s">
        <v>671</v>
      </c>
      <c r="J7" s="96">
        <v>55.93</v>
      </c>
      <c r="K7" s="97">
        <v>44.38</v>
      </c>
      <c r="L7" s="95">
        <v>21000</v>
      </c>
      <c r="M7" s="95">
        <f t="shared" si="1"/>
        <v>1174530</v>
      </c>
      <c r="N7" s="92">
        <f t="shared" si="0"/>
        <v>26465.299684542584</v>
      </c>
    </row>
    <row r="8" spans="1:14">
      <c r="A8" s="92">
        <v>6</v>
      </c>
      <c r="B8" s="85">
        <v>2</v>
      </c>
      <c r="C8" s="85">
        <v>1</v>
      </c>
      <c r="D8" s="85">
        <v>1</v>
      </c>
      <c r="E8" s="85">
        <v>204</v>
      </c>
      <c r="F8" s="93" t="s">
        <v>677</v>
      </c>
      <c r="G8" s="85" t="s">
        <v>669</v>
      </c>
      <c r="H8" s="94" t="s">
        <v>670</v>
      </c>
      <c r="I8" s="95" t="s">
        <v>671</v>
      </c>
      <c r="J8" s="96">
        <v>55.93</v>
      </c>
      <c r="K8" s="97">
        <v>44.38</v>
      </c>
      <c r="L8" s="95">
        <v>21000</v>
      </c>
      <c r="M8" s="95">
        <f t="shared" si="1"/>
        <v>1174530</v>
      </c>
      <c r="N8" s="92">
        <f t="shared" si="0"/>
        <v>26465.299684542584</v>
      </c>
    </row>
    <row r="9" spans="1:14">
      <c r="A9" s="92">
        <v>7</v>
      </c>
      <c r="B9" s="85">
        <v>2</v>
      </c>
      <c r="C9" s="85">
        <v>1</v>
      </c>
      <c r="D9" s="85">
        <v>1</v>
      </c>
      <c r="E9" s="85">
        <v>205</v>
      </c>
      <c r="F9" s="93" t="s">
        <v>678</v>
      </c>
      <c r="G9" s="85" t="s">
        <v>669</v>
      </c>
      <c r="H9" s="94" t="s">
        <v>674</v>
      </c>
      <c r="I9" s="95" t="s">
        <v>671</v>
      </c>
      <c r="J9" s="96">
        <v>56.07</v>
      </c>
      <c r="K9" s="97">
        <v>44.49</v>
      </c>
      <c r="L9" s="95">
        <v>21000</v>
      </c>
      <c r="M9" s="95">
        <f t="shared" si="1"/>
        <v>1177470</v>
      </c>
      <c r="N9" s="92">
        <f t="shared" si="0"/>
        <v>26465.947403910992</v>
      </c>
    </row>
    <row r="10" spans="1:14">
      <c r="A10" s="92">
        <v>8</v>
      </c>
      <c r="B10" s="85">
        <v>2</v>
      </c>
      <c r="C10" s="85">
        <v>1</v>
      </c>
      <c r="D10" s="85">
        <v>1</v>
      </c>
      <c r="E10" s="85">
        <v>303</v>
      </c>
      <c r="F10" s="93" t="s">
        <v>679</v>
      </c>
      <c r="G10" s="85" t="s">
        <v>669</v>
      </c>
      <c r="H10" s="94" t="s">
        <v>674</v>
      </c>
      <c r="I10" s="95" t="s">
        <v>671</v>
      </c>
      <c r="J10" s="96">
        <v>55.93</v>
      </c>
      <c r="K10" s="97">
        <v>44.38</v>
      </c>
      <c r="L10" s="95">
        <v>21000</v>
      </c>
      <c r="M10" s="95">
        <f t="shared" si="1"/>
        <v>1174530</v>
      </c>
      <c r="N10" s="92">
        <f t="shared" si="0"/>
        <v>26465.299684542584</v>
      </c>
    </row>
    <row r="11" spans="1:14">
      <c r="A11" s="92">
        <v>9</v>
      </c>
      <c r="B11" s="85">
        <v>2</v>
      </c>
      <c r="C11" s="85">
        <v>1</v>
      </c>
      <c r="D11" s="85">
        <v>1</v>
      </c>
      <c r="E11" s="85">
        <v>304</v>
      </c>
      <c r="F11" s="93" t="s">
        <v>679</v>
      </c>
      <c r="G11" s="85" t="s">
        <v>669</v>
      </c>
      <c r="H11" s="94" t="s">
        <v>670</v>
      </c>
      <c r="I11" s="95" t="s">
        <v>671</v>
      </c>
      <c r="J11" s="96">
        <v>55.93</v>
      </c>
      <c r="K11" s="97">
        <v>44.38</v>
      </c>
      <c r="L11" s="95">
        <v>21000</v>
      </c>
      <c r="M11" s="95">
        <f t="shared" si="1"/>
        <v>1174530</v>
      </c>
      <c r="N11" s="92">
        <f t="shared" si="0"/>
        <v>26465.299684542584</v>
      </c>
    </row>
    <row r="12" spans="1:14">
      <c r="A12" s="92">
        <v>10</v>
      </c>
      <c r="B12" s="85">
        <v>2</v>
      </c>
      <c r="C12" s="85">
        <v>1</v>
      </c>
      <c r="D12" s="85">
        <v>1</v>
      </c>
      <c r="E12" s="85">
        <v>305</v>
      </c>
      <c r="F12" s="93" t="s">
        <v>680</v>
      </c>
      <c r="G12" s="85" t="s">
        <v>669</v>
      </c>
      <c r="H12" s="94" t="s">
        <v>674</v>
      </c>
      <c r="I12" s="95" t="s">
        <v>671</v>
      </c>
      <c r="J12" s="96">
        <v>56.07</v>
      </c>
      <c r="K12" s="97">
        <v>44.49</v>
      </c>
      <c r="L12" s="95">
        <v>21000</v>
      </c>
      <c r="M12" s="95">
        <f t="shared" si="1"/>
        <v>1177470</v>
      </c>
      <c r="N12" s="92">
        <f t="shared" si="0"/>
        <v>26465.947403910992</v>
      </c>
    </row>
    <row r="13" spans="1:14">
      <c r="A13" s="92">
        <v>11</v>
      </c>
      <c r="B13" s="85">
        <v>2</v>
      </c>
      <c r="C13" s="85">
        <v>1</v>
      </c>
      <c r="D13" s="85">
        <v>1</v>
      </c>
      <c r="E13" s="85">
        <v>402</v>
      </c>
      <c r="F13" s="93" t="s">
        <v>681</v>
      </c>
      <c r="G13" s="85" t="s">
        <v>669</v>
      </c>
      <c r="H13" s="94" t="s">
        <v>670</v>
      </c>
      <c r="I13" s="95" t="s">
        <v>671</v>
      </c>
      <c r="J13" s="96">
        <v>56.07</v>
      </c>
      <c r="K13" s="97">
        <v>44.49</v>
      </c>
      <c r="L13" s="95">
        <v>21000</v>
      </c>
      <c r="M13" s="95">
        <f t="shared" si="1"/>
        <v>1177470</v>
      </c>
      <c r="N13" s="92">
        <f t="shared" si="0"/>
        <v>26465.947403910992</v>
      </c>
    </row>
    <row r="14" spans="1:14">
      <c r="A14" s="92">
        <v>12</v>
      </c>
      <c r="B14" s="85">
        <v>2</v>
      </c>
      <c r="C14" s="85">
        <v>1</v>
      </c>
      <c r="D14" s="85">
        <v>1</v>
      </c>
      <c r="E14" s="85">
        <v>403</v>
      </c>
      <c r="F14" s="93" t="s">
        <v>682</v>
      </c>
      <c r="G14" s="85" t="s">
        <v>669</v>
      </c>
      <c r="H14" s="94" t="s">
        <v>674</v>
      </c>
      <c r="I14" s="95" t="s">
        <v>671</v>
      </c>
      <c r="J14" s="96">
        <v>56.09</v>
      </c>
      <c r="K14" s="97">
        <v>44.51</v>
      </c>
      <c r="L14" s="95">
        <v>21000</v>
      </c>
      <c r="M14" s="95">
        <f t="shared" si="1"/>
        <v>1177890</v>
      </c>
      <c r="N14" s="92">
        <f t="shared" si="0"/>
        <v>26463.491350258369</v>
      </c>
    </row>
    <row r="15" spans="1:14">
      <c r="A15" s="92">
        <v>13</v>
      </c>
      <c r="B15" s="85">
        <v>2</v>
      </c>
      <c r="C15" s="85">
        <v>1</v>
      </c>
      <c r="D15" s="85">
        <v>1</v>
      </c>
      <c r="E15" s="85">
        <v>404</v>
      </c>
      <c r="F15" s="93" t="s">
        <v>683</v>
      </c>
      <c r="G15" s="85" t="s">
        <v>669</v>
      </c>
      <c r="H15" s="94" t="s">
        <v>670</v>
      </c>
      <c r="I15" s="95" t="s">
        <v>671</v>
      </c>
      <c r="J15" s="96">
        <v>56.09</v>
      </c>
      <c r="K15" s="97">
        <v>44.51</v>
      </c>
      <c r="L15" s="95">
        <v>21000</v>
      </c>
      <c r="M15" s="95">
        <f t="shared" si="1"/>
        <v>1177890</v>
      </c>
      <c r="N15" s="92">
        <f t="shared" si="0"/>
        <v>26463.491350258369</v>
      </c>
    </row>
    <row r="16" spans="1:14">
      <c r="A16" s="92">
        <v>14</v>
      </c>
      <c r="B16" s="85">
        <v>2</v>
      </c>
      <c r="C16" s="85">
        <v>1</v>
      </c>
      <c r="D16" s="85">
        <v>1</v>
      </c>
      <c r="E16" s="85">
        <v>502</v>
      </c>
      <c r="F16" s="93" t="s">
        <v>684</v>
      </c>
      <c r="G16" s="85" t="s">
        <v>669</v>
      </c>
      <c r="H16" s="94" t="s">
        <v>670</v>
      </c>
      <c r="I16" s="95" t="s">
        <v>671</v>
      </c>
      <c r="J16" s="96">
        <v>56.07</v>
      </c>
      <c r="K16" s="97">
        <v>44.49</v>
      </c>
      <c r="L16" s="95">
        <v>21000</v>
      </c>
      <c r="M16" s="95">
        <f t="shared" si="1"/>
        <v>1177470</v>
      </c>
      <c r="N16" s="92">
        <f t="shared" si="0"/>
        <v>26465.947403910992</v>
      </c>
    </row>
    <row r="17" spans="1:14">
      <c r="A17" s="92">
        <v>15</v>
      </c>
      <c r="B17" s="85">
        <v>2</v>
      </c>
      <c r="C17" s="85">
        <v>1</v>
      </c>
      <c r="D17" s="85">
        <v>1</v>
      </c>
      <c r="E17" s="85">
        <v>504</v>
      </c>
      <c r="F17" s="93" t="s">
        <v>684</v>
      </c>
      <c r="G17" s="85" t="s">
        <v>669</v>
      </c>
      <c r="H17" s="94" t="s">
        <v>670</v>
      </c>
      <c r="I17" s="95" t="s">
        <v>671</v>
      </c>
      <c r="J17" s="96">
        <v>56.09</v>
      </c>
      <c r="K17" s="97">
        <v>44.51</v>
      </c>
      <c r="L17" s="95">
        <v>21000</v>
      </c>
      <c r="M17" s="95">
        <f t="shared" si="1"/>
        <v>1177890</v>
      </c>
      <c r="N17" s="92">
        <f t="shared" si="0"/>
        <v>26463.491350258369</v>
      </c>
    </row>
    <row r="18" spans="1:14">
      <c r="A18" s="92">
        <v>16</v>
      </c>
      <c r="B18" s="85">
        <v>2</v>
      </c>
      <c r="C18" s="85">
        <v>1</v>
      </c>
      <c r="D18" s="85">
        <v>1</v>
      </c>
      <c r="E18" s="85">
        <v>505</v>
      </c>
      <c r="F18" s="93" t="s">
        <v>684</v>
      </c>
      <c r="G18" s="85" t="s">
        <v>669</v>
      </c>
      <c r="H18" s="94" t="s">
        <v>674</v>
      </c>
      <c r="I18" s="95" t="s">
        <v>671</v>
      </c>
      <c r="J18" s="96">
        <v>56.37</v>
      </c>
      <c r="K18" s="97">
        <v>44.73</v>
      </c>
      <c r="L18" s="95">
        <v>21000</v>
      </c>
      <c r="M18" s="95">
        <f t="shared" si="1"/>
        <v>1183770</v>
      </c>
      <c r="N18" s="92">
        <f t="shared" si="0"/>
        <v>26464.788732394369</v>
      </c>
    </row>
    <row r="19" spans="1:14">
      <c r="A19" s="92">
        <v>17</v>
      </c>
      <c r="B19" s="85">
        <v>2</v>
      </c>
      <c r="C19" s="85">
        <v>1</v>
      </c>
      <c r="D19" s="85">
        <v>1</v>
      </c>
      <c r="E19" s="85">
        <v>602</v>
      </c>
      <c r="F19" s="93" t="s">
        <v>685</v>
      </c>
      <c r="G19" s="85" t="s">
        <v>669</v>
      </c>
      <c r="H19" s="94" t="s">
        <v>670</v>
      </c>
      <c r="I19" s="95" t="s">
        <v>671</v>
      </c>
      <c r="J19" s="96">
        <v>56.07</v>
      </c>
      <c r="K19" s="97">
        <v>44.49</v>
      </c>
      <c r="L19" s="95">
        <v>21000</v>
      </c>
      <c r="M19" s="95">
        <f t="shared" si="1"/>
        <v>1177470</v>
      </c>
      <c r="N19" s="92">
        <f t="shared" si="0"/>
        <v>26465.947403910992</v>
      </c>
    </row>
    <row r="20" spans="1:14">
      <c r="A20" s="92">
        <v>18</v>
      </c>
      <c r="B20" s="85">
        <v>2</v>
      </c>
      <c r="C20" s="85">
        <v>1</v>
      </c>
      <c r="D20" s="85">
        <v>1</v>
      </c>
      <c r="E20" s="85">
        <v>603</v>
      </c>
      <c r="F20" s="93" t="s">
        <v>686</v>
      </c>
      <c r="G20" s="85" t="s">
        <v>669</v>
      </c>
      <c r="H20" s="94" t="s">
        <v>674</v>
      </c>
      <c r="I20" s="95" t="s">
        <v>671</v>
      </c>
      <c r="J20" s="96">
        <v>56.09</v>
      </c>
      <c r="K20" s="97">
        <v>44.51</v>
      </c>
      <c r="L20" s="95">
        <v>21000</v>
      </c>
      <c r="M20" s="95">
        <f t="shared" si="1"/>
        <v>1177890</v>
      </c>
      <c r="N20" s="92">
        <f t="shared" si="0"/>
        <v>26463.491350258369</v>
      </c>
    </row>
    <row r="21" spans="1:14">
      <c r="A21" s="92">
        <v>19</v>
      </c>
      <c r="B21" s="85">
        <v>2</v>
      </c>
      <c r="C21" s="85">
        <v>1</v>
      </c>
      <c r="D21" s="85">
        <v>1</v>
      </c>
      <c r="E21" s="85">
        <v>604</v>
      </c>
      <c r="F21" s="93" t="s">
        <v>687</v>
      </c>
      <c r="G21" s="85" t="s">
        <v>669</v>
      </c>
      <c r="H21" s="94" t="s">
        <v>670</v>
      </c>
      <c r="I21" s="95" t="s">
        <v>671</v>
      </c>
      <c r="J21" s="96">
        <v>56.09</v>
      </c>
      <c r="K21" s="97">
        <v>44.51</v>
      </c>
      <c r="L21" s="95">
        <v>21000</v>
      </c>
      <c r="M21" s="95">
        <f t="shared" si="1"/>
        <v>1177890</v>
      </c>
      <c r="N21" s="92">
        <f t="shared" si="0"/>
        <v>26463.491350258369</v>
      </c>
    </row>
    <row r="22" spans="1:14">
      <c r="A22" s="92">
        <v>20</v>
      </c>
      <c r="B22" s="85">
        <v>2</v>
      </c>
      <c r="C22" s="85">
        <v>1</v>
      </c>
      <c r="D22" s="85">
        <v>1</v>
      </c>
      <c r="E22" s="85">
        <v>605</v>
      </c>
      <c r="F22" s="93" t="s">
        <v>685</v>
      </c>
      <c r="G22" s="85" t="s">
        <v>669</v>
      </c>
      <c r="H22" s="94" t="s">
        <v>674</v>
      </c>
      <c r="I22" s="95" t="s">
        <v>671</v>
      </c>
      <c r="J22" s="96">
        <v>56.37</v>
      </c>
      <c r="K22" s="97">
        <v>44.73</v>
      </c>
      <c r="L22" s="95">
        <v>21000</v>
      </c>
      <c r="M22" s="95">
        <f t="shared" si="1"/>
        <v>1183770</v>
      </c>
      <c r="N22" s="92">
        <f t="shared" si="0"/>
        <v>26464.788732394369</v>
      </c>
    </row>
    <row r="23" spans="1:14" s="67" customFormat="1" hidden="1">
      <c r="A23" s="102">
        <v>21</v>
      </c>
      <c r="B23" s="103">
        <v>2</v>
      </c>
      <c r="C23" s="103">
        <v>1</v>
      </c>
      <c r="D23" s="103">
        <v>1</v>
      </c>
      <c r="E23" s="103">
        <v>606</v>
      </c>
      <c r="F23" s="104" t="s">
        <v>685</v>
      </c>
      <c r="G23" s="103" t="s">
        <v>688</v>
      </c>
      <c r="H23" s="105" t="s">
        <v>689</v>
      </c>
      <c r="I23" s="108" t="s">
        <v>98</v>
      </c>
      <c r="J23" s="107">
        <v>89.58</v>
      </c>
      <c r="K23" s="109">
        <v>71.08</v>
      </c>
      <c r="L23" s="106">
        <v>21000</v>
      </c>
      <c r="M23" s="106">
        <f>L23*J23</f>
        <v>1881180</v>
      </c>
      <c r="N23" s="102">
        <f t="shared" si="0"/>
        <v>26465.67248171075</v>
      </c>
    </row>
    <row r="24" spans="1:14">
      <c r="A24" s="92">
        <v>22</v>
      </c>
      <c r="B24" s="85">
        <v>2</v>
      </c>
      <c r="C24" s="85">
        <v>1</v>
      </c>
      <c r="D24" s="85">
        <v>1</v>
      </c>
      <c r="E24" s="85">
        <v>703</v>
      </c>
      <c r="F24" s="93" t="s">
        <v>690</v>
      </c>
      <c r="G24" s="85" t="s">
        <v>669</v>
      </c>
      <c r="H24" s="94" t="s">
        <v>674</v>
      </c>
      <c r="I24" s="95" t="s">
        <v>671</v>
      </c>
      <c r="J24" s="96">
        <v>56.09</v>
      </c>
      <c r="K24" s="97">
        <v>44.51</v>
      </c>
      <c r="L24" s="95">
        <v>21000</v>
      </c>
      <c r="M24" s="95">
        <f t="shared" si="1"/>
        <v>1177890</v>
      </c>
      <c r="N24" s="92">
        <f t="shared" si="0"/>
        <v>26463.491350258369</v>
      </c>
    </row>
    <row r="25" spans="1:14">
      <c r="A25" s="92">
        <v>23</v>
      </c>
      <c r="B25" s="85">
        <v>2</v>
      </c>
      <c r="C25" s="85">
        <v>1</v>
      </c>
      <c r="D25" s="85">
        <v>1</v>
      </c>
      <c r="E25" s="85">
        <v>704</v>
      </c>
      <c r="F25" s="93" t="s">
        <v>690</v>
      </c>
      <c r="G25" s="85" t="s">
        <v>669</v>
      </c>
      <c r="H25" s="94" t="s">
        <v>670</v>
      </c>
      <c r="I25" s="95" t="s">
        <v>671</v>
      </c>
      <c r="J25" s="96">
        <v>56.09</v>
      </c>
      <c r="K25" s="97">
        <v>44.51</v>
      </c>
      <c r="L25" s="95">
        <v>21000</v>
      </c>
      <c r="M25" s="95">
        <f t="shared" si="1"/>
        <v>1177890</v>
      </c>
      <c r="N25" s="92">
        <f t="shared" si="0"/>
        <v>26463.491350258369</v>
      </c>
    </row>
    <row r="26" spans="1:14">
      <c r="A26" s="92">
        <v>24</v>
      </c>
      <c r="B26" s="85">
        <v>2</v>
      </c>
      <c r="C26" s="85">
        <v>1</v>
      </c>
      <c r="D26" s="85">
        <v>1</v>
      </c>
      <c r="E26" s="85">
        <v>705</v>
      </c>
      <c r="F26" s="93" t="s">
        <v>690</v>
      </c>
      <c r="G26" s="85" t="s">
        <v>669</v>
      </c>
      <c r="H26" s="94" t="s">
        <v>674</v>
      </c>
      <c r="I26" s="95" t="s">
        <v>671</v>
      </c>
      <c r="J26" s="96">
        <v>56.37</v>
      </c>
      <c r="K26" s="97">
        <v>44.73</v>
      </c>
      <c r="L26" s="95">
        <v>21000</v>
      </c>
      <c r="M26" s="95">
        <f t="shared" si="1"/>
        <v>1183770</v>
      </c>
      <c r="N26" s="92">
        <f t="shared" si="0"/>
        <v>26464.788732394369</v>
      </c>
    </row>
    <row r="27" spans="1:14">
      <c r="A27" s="92">
        <v>25</v>
      </c>
      <c r="B27" s="85">
        <v>2</v>
      </c>
      <c r="C27" s="85">
        <v>1</v>
      </c>
      <c r="D27" s="85">
        <v>1</v>
      </c>
      <c r="E27" s="85">
        <v>802</v>
      </c>
      <c r="F27" s="93" t="s">
        <v>691</v>
      </c>
      <c r="G27" s="85" t="s">
        <v>669</v>
      </c>
      <c r="H27" s="94" t="s">
        <v>670</v>
      </c>
      <c r="I27" s="95" t="s">
        <v>671</v>
      </c>
      <c r="J27" s="96">
        <v>56.07</v>
      </c>
      <c r="K27" s="97">
        <v>44.49</v>
      </c>
      <c r="L27" s="95">
        <v>21000</v>
      </c>
      <c r="M27" s="95">
        <f t="shared" si="1"/>
        <v>1177470</v>
      </c>
      <c r="N27" s="92">
        <f t="shared" si="0"/>
        <v>26465.947403910992</v>
      </c>
    </row>
    <row r="28" spans="1:14">
      <c r="A28" s="92">
        <v>26</v>
      </c>
      <c r="B28" s="85">
        <v>2</v>
      </c>
      <c r="C28" s="85">
        <v>1</v>
      </c>
      <c r="D28" s="85">
        <v>1</v>
      </c>
      <c r="E28" s="85">
        <v>804</v>
      </c>
      <c r="F28" s="93" t="s">
        <v>691</v>
      </c>
      <c r="G28" s="85" t="s">
        <v>669</v>
      </c>
      <c r="H28" s="94" t="s">
        <v>670</v>
      </c>
      <c r="I28" s="95" t="s">
        <v>671</v>
      </c>
      <c r="J28" s="96">
        <v>56.09</v>
      </c>
      <c r="K28" s="97">
        <v>44.51</v>
      </c>
      <c r="L28" s="95">
        <v>21000</v>
      </c>
      <c r="M28" s="95">
        <f t="shared" si="1"/>
        <v>1177890</v>
      </c>
      <c r="N28" s="92">
        <f t="shared" si="0"/>
        <v>26463.491350258369</v>
      </c>
    </row>
    <row r="29" spans="1:14">
      <c r="A29" s="92">
        <v>27</v>
      </c>
      <c r="B29" s="85">
        <v>2</v>
      </c>
      <c r="C29" s="85">
        <v>1</v>
      </c>
      <c r="D29" s="85">
        <v>1</v>
      </c>
      <c r="E29" s="85">
        <v>902</v>
      </c>
      <c r="F29" s="93" t="s">
        <v>692</v>
      </c>
      <c r="G29" s="85" t="s">
        <v>669</v>
      </c>
      <c r="H29" s="94" t="s">
        <v>670</v>
      </c>
      <c r="I29" s="95" t="s">
        <v>671</v>
      </c>
      <c r="J29" s="96">
        <v>56.07</v>
      </c>
      <c r="K29" s="97">
        <v>44.49</v>
      </c>
      <c r="L29" s="95">
        <v>21000</v>
      </c>
      <c r="M29" s="95">
        <f t="shared" si="1"/>
        <v>1177470</v>
      </c>
      <c r="N29" s="92">
        <f t="shared" si="0"/>
        <v>26465.947403910992</v>
      </c>
    </row>
    <row r="30" spans="1:14">
      <c r="A30" s="92">
        <v>28</v>
      </c>
      <c r="B30" s="85">
        <v>2</v>
      </c>
      <c r="C30" s="85">
        <v>1</v>
      </c>
      <c r="D30" s="85">
        <v>1</v>
      </c>
      <c r="E30" s="85">
        <v>904</v>
      </c>
      <c r="F30" s="93" t="s">
        <v>693</v>
      </c>
      <c r="G30" s="85" t="s">
        <v>669</v>
      </c>
      <c r="H30" s="94" t="s">
        <v>670</v>
      </c>
      <c r="I30" s="95" t="s">
        <v>671</v>
      </c>
      <c r="J30" s="96">
        <v>56.09</v>
      </c>
      <c r="K30" s="97">
        <v>44.51</v>
      </c>
      <c r="L30" s="95">
        <v>21000</v>
      </c>
      <c r="M30" s="95">
        <f t="shared" si="1"/>
        <v>1177890</v>
      </c>
      <c r="N30" s="92">
        <f t="shared" si="0"/>
        <v>26463.491350258369</v>
      </c>
    </row>
    <row r="31" spans="1:14">
      <c r="A31" s="92">
        <v>29</v>
      </c>
      <c r="B31" s="85">
        <v>2</v>
      </c>
      <c r="C31" s="85">
        <v>1</v>
      </c>
      <c r="D31" s="85">
        <v>1</v>
      </c>
      <c r="E31" s="85">
        <v>1004</v>
      </c>
      <c r="F31" s="93" t="s">
        <v>694</v>
      </c>
      <c r="G31" s="85" t="s">
        <v>669</v>
      </c>
      <c r="H31" s="94" t="s">
        <v>670</v>
      </c>
      <c r="I31" s="95" t="s">
        <v>671</v>
      </c>
      <c r="J31" s="96">
        <v>56.09</v>
      </c>
      <c r="K31" s="97">
        <v>44.51</v>
      </c>
      <c r="L31" s="95">
        <v>21000</v>
      </c>
      <c r="M31" s="95">
        <f t="shared" si="1"/>
        <v>1177890</v>
      </c>
      <c r="N31" s="92">
        <f t="shared" si="0"/>
        <v>26463.491350258369</v>
      </c>
    </row>
    <row r="32" spans="1:14">
      <c r="A32" s="92">
        <v>30</v>
      </c>
      <c r="B32" s="85">
        <v>2</v>
      </c>
      <c r="C32" s="85">
        <v>1</v>
      </c>
      <c r="D32" s="85">
        <v>1</v>
      </c>
      <c r="E32" s="85">
        <v>1103</v>
      </c>
      <c r="F32" s="93" t="s">
        <v>695</v>
      </c>
      <c r="G32" s="85" t="s">
        <v>669</v>
      </c>
      <c r="H32" s="94" t="s">
        <v>674</v>
      </c>
      <c r="I32" s="95" t="s">
        <v>671</v>
      </c>
      <c r="J32" s="96">
        <v>56.09</v>
      </c>
      <c r="K32" s="97">
        <v>44.51</v>
      </c>
      <c r="L32" s="95">
        <v>21000</v>
      </c>
      <c r="M32" s="95">
        <f t="shared" si="1"/>
        <v>1177890</v>
      </c>
      <c r="N32" s="92">
        <f t="shared" si="0"/>
        <v>26463.491350258369</v>
      </c>
    </row>
    <row r="33" spans="1:14">
      <c r="A33" s="92">
        <v>31</v>
      </c>
      <c r="B33" s="85">
        <v>2</v>
      </c>
      <c r="C33" s="85">
        <v>1</v>
      </c>
      <c r="D33" s="85">
        <v>1</v>
      </c>
      <c r="E33" s="85">
        <v>1104</v>
      </c>
      <c r="F33" s="93" t="s">
        <v>695</v>
      </c>
      <c r="G33" s="85" t="s">
        <v>669</v>
      </c>
      <c r="H33" s="94" t="s">
        <v>670</v>
      </c>
      <c r="I33" s="95" t="s">
        <v>671</v>
      </c>
      <c r="J33" s="96">
        <v>56.09</v>
      </c>
      <c r="K33" s="97">
        <v>44.51</v>
      </c>
      <c r="L33" s="95">
        <v>21000</v>
      </c>
      <c r="M33" s="95">
        <f t="shared" si="1"/>
        <v>1177890</v>
      </c>
      <c r="N33" s="92">
        <f t="shared" si="0"/>
        <v>26463.491350258369</v>
      </c>
    </row>
    <row r="34" spans="1:14">
      <c r="A34" s="92">
        <v>32</v>
      </c>
      <c r="B34" s="85">
        <v>2</v>
      </c>
      <c r="C34" s="85">
        <v>1</v>
      </c>
      <c r="D34" s="85">
        <v>1</v>
      </c>
      <c r="E34" s="85">
        <v>1204</v>
      </c>
      <c r="F34" s="93" t="s">
        <v>696</v>
      </c>
      <c r="G34" s="85" t="s">
        <v>669</v>
      </c>
      <c r="H34" s="94" t="s">
        <v>670</v>
      </c>
      <c r="I34" s="95" t="s">
        <v>671</v>
      </c>
      <c r="J34" s="96">
        <v>56.09</v>
      </c>
      <c r="K34" s="97">
        <v>44.51</v>
      </c>
      <c r="L34" s="95">
        <v>21000</v>
      </c>
      <c r="M34" s="95">
        <f t="shared" si="1"/>
        <v>1177890</v>
      </c>
      <c r="N34" s="92">
        <f t="shared" si="0"/>
        <v>26463.491350258369</v>
      </c>
    </row>
    <row r="35" spans="1:14">
      <c r="A35" s="92">
        <v>33</v>
      </c>
      <c r="B35" s="85">
        <v>2</v>
      </c>
      <c r="C35" s="85">
        <v>1</v>
      </c>
      <c r="D35" s="85">
        <v>1</v>
      </c>
      <c r="E35" s="85">
        <v>1303</v>
      </c>
      <c r="F35" s="93" t="s">
        <v>697</v>
      </c>
      <c r="G35" s="85" t="s">
        <v>669</v>
      </c>
      <c r="H35" s="94" t="s">
        <v>674</v>
      </c>
      <c r="I35" s="95" t="s">
        <v>671</v>
      </c>
      <c r="J35" s="96">
        <v>56.09</v>
      </c>
      <c r="K35" s="97">
        <v>44.51</v>
      </c>
      <c r="L35" s="95">
        <v>21000</v>
      </c>
      <c r="M35" s="95">
        <f t="shared" si="1"/>
        <v>1177890</v>
      </c>
      <c r="N35" s="92">
        <f t="shared" si="0"/>
        <v>26463.491350258369</v>
      </c>
    </row>
    <row r="36" spans="1:14">
      <c r="A36" s="92">
        <v>34</v>
      </c>
      <c r="B36" s="85">
        <v>2</v>
      </c>
      <c r="C36" s="85">
        <v>1</v>
      </c>
      <c r="D36" s="85">
        <v>1</v>
      </c>
      <c r="E36" s="85">
        <v>1304</v>
      </c>
      <c r="F36" s="93" t="s">
        <v>698</v>
      </c>
      <c r="G36" s="85" t="s">
        <v>669</v>
      </c>
      <c r="H36" s="94" t="s">
        <v>670</v>
      </c>
      <c r="I36" s="95" t="s">
        <v>671</v>
      </c>
      <c r="J36" s="96">
        <v>56.09</v>
      </c>
      <c r="K36" s="97">
        <v>44.51</v>
      </c>
      <c r="L36" s="95">
        <v>21000</v>
      </c>
      <c r="M36" s="95">
        <f t="shared" si="1"/>
        <v>1177890</v>
      </c>
      <c r="N36" s="92">
        <f t="shared" si="0"/>
        <v>26463.491350258369</v>
      </c>
    </row>
    <row r="37" spans="1:14">
      <c r="A37" s="92">
        <v>35</v>
      </c>
      <c r="B37" s="85">
        <v>2</v>
      </c>
      <c r="C37" s="85">
        <v>1</v>
      </c>
      <c r="D37" s="85">
        <v>1</v>
      </c>
      <c r="E37" s="85">
        <v>1402</v>
      </c>
      <c r="F37" s="93" t="s">
        <v>699</v>
      </c>
      <c r="G37" s="85" t="s">
        <v>669</v>
      </c>
      <c r="H37" s="94" t="s">
        <v>670</v>
      </c>
      <c r="I37" s="95" t="s">
        <v>671</v>
      </c>
      <c r="J37" s="96">
        <v>56.07</v>
      </c>
      <c r="K37" s="97">
        <v>44.49</v>
      </c>
      <c r="L37" s="95">
        <v>21000</v>
      </c>
      <c r="M37" s="95">
        <f t="shared" si="1"/>
        <v>1177470</v>
      </c>
      <c r="N37" s="92">
        <f t="shared" si="0"/>
        <v>26465.947403910992</v>
      </c>
    </row>
    <row r="38" spans="1:14">
      <c r="A38" s="92">
        <v>36</v>
      </c>
      <c r="B38" s="85">
        <v>2</v>
      </c>
      <c r="C38" s="85">
        <v>1</v>
      </c>
      <c r="D38" s="85">
        <v>1</v>
      </c>
      <c r="E38" s="85">
        <v>1403</v>
      </c>
      <c r="F38" s="93" t="s">
        <v>699</v>
      </c>
      <c r="G38" s="85" t="s">
        <v>669</v>
      </c>
      <c r="H38" s="94" t="s">
        <v>674</v>
      </c>
      <c r="I38" s="95" t="s">
        <v>671</v>
      </c>
      <c r="J38" s="96">
        <v>56.09</v>
      </c>
      <c r="K38" s="97">
        <v>44.51</v>
      </c>
      <c r="L38" s="95">
        <v>21000</v>
      </c>
      <c r="M38" s="95">
        <f t="shared" si="1"/>
        <v>1177890</v>
      </c>
      <c r="N38" s="92">
        <f t="shared" si="0"/>
        <v>26463.491350258369</v>
      </c>
    </row>
    <row r="39" spans="1:14">
      <c r="A39" s="92">
        <v>37</v>
      </c>
      <c r="B39" s="85">
        <v>2</v>
      </c>
      <c r="C39" s="85">
        <v>1</v>
      </c>
      <c r="D39" s="85">
        <v>1</v>
      </c>
      <c r="E39" s="85">
        <v>1404</v>
      </c>
      <c r="F39" s="93" t="s">
        <v>699</v>
      </c>
      <c r="G39" s="85" t="s">
        <v>669</v>
      </c>
      <c r="H39" s="94" t="s">
        <v>670</v>
      </c>
      <c r="I39" s="95" t="s">
        <v>671</v>
      </c>
      <c r="J39" s="96">
        <v>56.09</v>
      </c>
      <c r="K39" s="97">
        <v>44.51</v>
      </c>
      <c r="L39" s="95">
        <v>21000</v>
      </c>
      <c r="M39" s="95">
        <f t="shared" si="1"/>
        <v>1177890</v>
      </c>
      <c r="N39" s="92">
        <f t="shared" si="0"/>
        <v>26463.491350258369</v>
      </c>
    </row>
    <row r="40" spans="1:14">
      <c r="A40" s="92">
        <v>38</v>
      </c>
      <c r="B40" s="85">
        <v>2</v>
      </c>
      <c r="C40" s="85">
        <v>1</v>
      </c>
      <c r="D40" s="85">
        <v>1</v>
      </c>
      <c r="E40" s="85">
        <v>1502</v>
      </c>
      <c r="F40" s="93" t="s">
        <v>700</v>
      </c>
      <c r="G40" s="85" t="s">
        <v>669</v>
      </c>
      <c r="H40" s="94" t="s">
        <v>670</v>
      </c>
      <c r="I40" s="95" t="s">
        <v>671</v>
      </c>
      <c r="J40" s="96">
        <v>56.07</v>
      </c>
      <c r="K40" s="97">
        <v>44.49</v>
      </c>
      <c r="L40" s="95">
        <v>21000</v>
      </c>
      <c r="M40" s="95">
        <f t="shared" si="1"/>
        <v>1177470</v>
      </c>
      <c r="N40" s="92">
        <f t="shared" si="0"/>
        <v>26465.947403910992</v>
      </c>
    </row>
    <row r="41" spans="1:14">
      <c r="A41" s="92">
        <v>39</v>
      </c>
      <c r="B41" s="85">
        <v>2</v>
      </c>
      <c r="C41" s="85">
        <v>1</v>
      </c>
      <c r="D41" s="85">
        <v>1</v>
      </c>
      <c r="E41" s="85">
        <v>1503</v>
      </c>
      <c r="F41" s="93" t="s">
        <v>700</v>
      </c>
      <c r="G41" s="85" t="s">
        <v>669</v>
      </c>
      <c r="H41" s="94" t="s">
        <v>674</v>
      </c>
      <c r="I41" s="95" t="s">
        <v>671</v>
      </c>
      <c r="J41" s="96">
        <v>56.09</v>
      </c>
      <c r="K41" s="97">
        <v>44.51</v>
      </c>
      <c r="L41" s="95">
        <v>21000</v>
      </c>
      <c r="M41" s="95">
        <f t="shared" si="1"/>
        <v>1177890</v>
      </c>
      <c r="N41" s="92">
        <f t="shared" si="0"/>
        <v>26463.491350258369</v>
      </c>
    </row>
    <row r="42" spans="1:14">
      <c r="A42" s="92">
        <v>40</v>
      </c>
      <c r="B42" s="85">
        <v>2</v>
      </c>
      <c r="C42" s="85">
        <v>1</v>
      </c>
      <c r="D42" s="85">
        <v>1</v>
      </c>
      <c r="E42" s="85">
        <v>1504</v>
      </c>
      <c r="F42" s="93" t="s">
        <v>700</v>
      </c>
      <c r="G42" s="85" t="s">
        <v>669</v>
      </c>
      <c r="H42" s="94" t="s">
        <v>670</v>
      </c>
      <c r="I42" s="95" t="s">
        <v>671</v>
      </c>
      <c r="J42" s="96">
        <v>56.09</v>
      </c>
      <c r="K42" s="97">
        <v>44.51</v>
      </c>
      <c r="L42" s="95">
        <v>21000</v>
      </c>
      <c r="M42" s="95">
        <f t="shared" si="1"/>
        <v>1177890</v>
      </c>
      <c r="N42" s="92">
        <f t="shared" si="0"/>
        <v>26463.491350258369</v>
      </c>
    </row>
    <row r="43" spans="1:14">
      <c r="A43" s="92">
        <v>41</v>
      </c>
      <c r="B43" s="85">
        <v>2</v>
      </c>
      <c r="C43" s="85">
        <v>1</v>
      </c>
      <c r="D43" s="85">
        <v>1</v>
      </c>
      <c r="E43" s="85">
        <v>1505</v>
      </c>
      <c r="F43" s="93" t="s">
        <v>700</v>
      </c>
      <c r="G43" s="85" t="s">
        <v>669</v>
      </c>
      <c r="H43" s="94" t="s">
        <v>674</v>
      </c>
      <c r="I43" s="95" t="s">
        <v>671</v>
      </c>
      <c r="J43" s="96">
        <v>56.37</v>
      </c>
      <c r="K43" s="97">
        <v>44.73</v>
      </c>
      <c r="L43" s="95">
        <v>21000</v>
      </c>
      <c r="M43" s="95">
        <f t="shared" si="1"/>
        <v>1183770</v>
      </c>
      <c r="N43" s="92">
        <f t="shared" si="0"/>
        <v>26464.788732394369</v>
      </c>
    </row>
    <row r="44" spans="1:14">
      <c r="A44" s="92">
        <v>42</v>
      </c>
      <c r="B44" s="85">
        <v>2</v>
      </c>
      <c r="C44" s="85">
        <v>1</v>
      </c>
      <c r="D44" s="85">
        <v>2</v>
      </c>
      <c r="E44" s="85">
        <v>103</v>
      </c>
      <c r="F44" s="93" t="s">
        <v>701</v>
      </c>
      <c r="G44" s="85" t="s">
        <v>669</v>
      </c>
      <c r="H44" s="94" t="s">
        <v>674</v>
      </c>
      <c r="I44" s="95" t="s">
        <v>671</v>
      </c>
      <c r="J44" s="96">
        <v>55.93</v>
      </c>
      <c r="K44" s="97">
        <v>44.38</v>
      </c>
      <c r="L44" s="95">
        <v>21000</v>
      </c>
      <c r="M44" s="95">
        <f t="shared" si="1"/>
        <v>1174530</v>
      </c>
      <c r="N44" s="92">
        <f t="shared" si="0"/>
        <v>26465.299684542584</v>
      </c>
    </row>
    <row r="45" spans="1:14">
      <c r="A45" s="92">
        <v>43</v>
      </c>
      <c r="B45" s="85">
        <v>2</v>
      </c>
      <c r="C45" s="85">
        <v>1</v>
      </c>
      <c r="D45" s="85">
        <v>2</v>
      </c>
      <c r="E45" s="85">
        <v>104</v>
      </c>
      <c r="F45" s="93" t="s">
        <v>701</v>
      </c>
      <c r="G45" s="85" t="s">
        <v>669</v>
      </c>
      <c r="H45" s="94" t="s">
        <v>670</v>
      </c>
      <c r="I45" s="95" t="s">
        <v>671</v>
      </c>
      <c r="J45" s="96">
        <v>55.93</v>
      </c>
      <c r="K45" s="97">
        <v>44.38</v>
      </c>
      <c r="L45" s="95">
        <v>21000</v>
      </c>
      <c r="M45" s="95">
        <f t="shared" si="1"/>
        <v>1174530</v>
      </c>
      <c r="N45" s="92">
        <f t="shared" si="0"/>
        <v>26465.299684542584</v>
      </c>
    </row>
    <row r="46" spans="1:14">
      <c r="A46" s="92">
        <v>44</v>
      </c>
      <c r="B46" s="85">
        <v>2</v>
      </c>
      <c r="C46" s="85">
        <v>1</v>
      </c>
      <c r="D46" s="85">
        <v>2</v>
      </c>
      <c r="E46" s="85">
        <v>202</v>
      </c>
      <c r="F46" s="93" t="s">
        <v>702</v>
      </c>
      <c r="G46" s="85" t="s">
        <v>669</v>
      </c>
      <c r="H46" s="94" t="s">
        <v>670</v>
      </c>
      <c r="I46" s="95" t="s">
        <v>671</v>
      </c>
      <c r="J46" s="96">
        <v>56.07</v>
      </c>
      <c r="K46" s="97">
        <v>44.49</v>
      </c>
      <c r="L46" s="95">
        <v>21000</v>
      </c>
      <c r="M46" s="95">
        <f t="shared" si="1"/>
        <v>1177470</v>
      </c>
      <c r="N46" s="92">
        <f t="shared" si="0"/>
        <v>26465.947403910992</v>
      </c>
    </row>
    <row r="47" spans="1:14">
      <c r="A47" s="92">
        <v>45</v>
      </c>
      <c r="B47" s="85">
        <v>2</v>
      </c>
      <c r="C47" s="85">
        <v>1</v>
      </c>
      <c r="D47" s="85">
        <v>2</v>
      </c>
      <c r="E47" s="85">
        <v>203</v>
      </c>
      <c r="F47" s="93" t="s">
        <v>702</v>
      </c>
      <c r="G47" s="85" t="s">
        <v>669</v>
      </c>
      <c r="H47" s="94" t="s">
        <v>674</v>
      </c>
      <c r="I47" s="95" t="s">
        <v>671</v>
      </c>
      <c r="J47" s="96">
        <v>55.93</v>
      </c>
      <c r="K47" s="97">
        <v>44.38</v>
      </c>
      <c r="L47" s="95">
        <v>21000</v>
      </c>
      <c r="M47" s="95">
        <f t="shared" si="1"/>
        <v>1174530</v>
      </c>
      <c r="N47" s="92">
        <f t="shared" si="0"/>
        <v>26465.299684542584</v>
      </c>
    </row>
    <row r="48" spans="1:14">
      <c r="A48" s="92">
        <v>46</v>
      </c>
      <c r="B48" s="85">
        <v>2</v>
      </c>
      <c r="C48" s="85">
        <v>1</v>
      </c>
      <c r="D48" s="85">
        <v>2</v>
      </c>
      <c r="E48" s="85">
        <v>204</v>
      </c>
      <c r="F48" s="93" t="s">
        <v>702</v>
      </c>
      <c r="G48" s="85" t="s">
        <v>669</v>
      </c>
      <c r="H48" s="94" t="s">
        <v>670</v>
      </c>
      <c r="I48" s="95" t="s">
        <v>671</v>
      </c>
      <c r="J48" s="96">
        <v>55.93</v>
      </c>
      <c r="K48" s="97">
        <v>44.38</v>
      </c>
      <c r="L48" s="95">
        <v>21000</v>
      </c>
      <c r="M48" s="95">
        <f t="shared" si="1"/>
        <v>1174530</v>
      </c>
      <c r="N48" s="92">
        <f t="shared" si="0"/>
        <v>26465.299684542584</v>
      </c>
    </row>
    <row r="49" spans="1:14">
      <c r="A49" s="92">
        <v>47</v>
      </c>
      <c r="B49" s="85">
        <v>2</v>
      </c>
      <c r="C49" s="85">
        <v>1</v>
      </c>
      <c r="D49" s="85">
        <v>2</v>
      </c>
      <c r="E49" s="85">
        <v>205</v>
      </c>
      <c r="F49" s="93" t="s">
        <v>702</v>
      </c>
      <c r="G49" s="85" t="s">
        <v>669</v>
      </c>
      <c r="H49" s="94" t="s">
        <v>674</v>
      </c>
      <c r="I49" s="95" t="s">
        <v>671</v>
      </c>
      <c r="J49" s="96">
        <v>55.93</v>
      </c>
      <c r="K49" s="97">
        <v>44.38</v>
      </c>
      <c r="L49" s="95">
        <v>21000</v>
      </c>
      <c r="M49" s="95">
        <f t="shared" si="1"/>
        <v>1174530</v>
      </c>
      <c r="N49" s="92">
        <f t="shared" si="0"/>
        <v>26465.299684542584</v>
      </c>
    </row>
    <row r="50" spans="1:14">
      <c r="A50" s="92">
        <v>48</v>
      </c>
      <c r="B50" s="85">
        <v>2</v>
      </c>
      <c r="C50" s="85">
        <v>1</v>
      </c>
      <c r="D50" s="85">
        <v>2</v>
      </c>
      <c r="E50" s="85">
        <v>303</v>
      </c>
      <c r="F50" s="93" t="s">
        <v>680</v>
      </c>
      <c r="G50" s="85" t="s">
        <v>669</v>
      </c>
      <c r="H50" s="94" t="s">
        <v>674</v>
      </c>
      <c r="I50" s="95" t="s">
        <v>671</v>
      </c>
      <c r="J50" s="96">
        <v>55.93</v>
      </c>
      <c r="K50" s="97">
        <v>44.38</v>
      </c>
      <c r="L50" s="95">
        <v>21000</v>
      </c>
      <c r="M50" s="95">
        <f t="shared" si="1"/>
        <v>1174530</v>
      </c>
      <c r="N50" s="92">
        <f t="shared" si="0"/>
        <v>26465.299684542584</v>
      </c>
    </row>
    <row r="51" spans="1:14">
      <c r="A51" s="92">
        <v>49</v>
      </c>
      <c r="B51" s="85">
        <v>2</v>
      </c>
      <c r="C51" s="85">
        <v>1</v>
      </c>
      <c r="D51" s="85">
        <v>2</v>
      </c>
      <c r="E51" s="85">
        <v>304</v>
      </c>
      <c r="F51" s="93" t="s">
        <v>680</v>
      </c>
      <c r="G51" s="85" t="s">
        <v>669</v>
      </c>
      <c r="H51" s="94" t="s">
        <v>670</v>
      </c>
      <c r="I51" s="95" t="s">
        <v>671</v>
      </c>
      <c r="J51" s="96">
        <v>55.93</v>
      </c>
      <c r="K51" s="97">
        <v>44.38</v>
      </c>
      <c r="L51" s="95">
        <v>21000</v>
      </c>
      <c r="M51" s="95">
        <f t="shared" si="1"/>
        <v>1174530</v>
      </c>
      <c r="N51" s="92">
        <f t="shared" si="0"/>
        <v>26465.299684542584</v>
      </c>
    </row>
    <row r="52" spans="1:14">
      <c r="A52" s="92">
        <v>50</v>
      </c>
      <c r="B52" s="85">
        <v>2</v>
      </c>
      <c r="C52" s="85">
        <v>1</v>
      </c>
      <c r="D52" s="85">
        <v>2</v>
      </c>
      <c r="E52" s="85">
        <v>305</v>
      </c>
      <c r="F52" s="93" t="s">
        <v>680</v>
      </c>
      <c r="G52" s="85" t="s">
        <v>669</v>
      </c>
      <c r="H52" s="94" t="s">
        <v>674</v>
      </c>
      <c r="I52" s="95" t="s">
        <v>671</v>
      </c>
      <c r="J52" s="96">
        <v>55.93</v>
      </c>
      <c r="K52" s="97">
        <v>44.38</v>
      </c>
      <c r="L52" s="95">
        <v>21000</v>
      </c>
      <c r="M52" s="95">
        <f t="shared" si="1"/>
        <v>1174530</v>
      </c>
      <c r="N52" s="92">
        <f t="shared" si="0"/>
        <v>26465.299684542584</v>
      </c>
    </row>
    <row r="53" spans="1:14">
      <c r="A53" s="92">
        <v>51</v>
      </c>
      <c r="B53" s="85">
        <v>2</v>
      </c>
      <c r="C53" s="85">
        <v>1</v>
      </c>
      <c r="D53" s="85">
        <v>2</v>
      </c>
      <c r="E53" s="85">
        <v>402</v>
      </c>
      <c r="F53" s="93" t="s">
        <v>703</v>
      </c>
      <c r="G53" s="85" t="s">
        <v>669</v>
      </c>
      <c r="H53" s="94" t="s">
        <v>670</v>
      </c>
      <c r="I53" s="95" t="s">
        <v>671</v>
      </c>
      <c r="J53" s="96">
        <v>56.37</v>
      </c>
      <c r="K53" s="97">
        <v>44.73</v>
      </c>
      <c r="L53" s="95">
        <v>21000</v>
      </c>
      <c r="M53" s="95">
        <f t="shared" si="1"/>
        <v>1183770</v>
      </c>
      <c r="N53" s="92">
        <f t="shared" si="0"/>
        <v>26464.788732394369</v>
      </c>
    </row>
    <row r="54" spans="1:14">
      <c r="A54" s="92">
        <v>52</v>
      </c>
      <c r="B54" s="85">
        <v>2</v>
      </c>
      <c r="C54" s="85">
        <v>1</v>
      </c>
      <c r="D54" s="85">
        <v>2</v>
      </c>
      <c r="E54" s="85">
        <v>403</v>
      </c>
      <c r="F54" s="93" t="s">
        <v>703</v>
      </c>
      <c r="G54" s="85" t="s">
        <v>669</v>
      </c>
      <c r="H54" s="94" t="s">
        <v>674</v>
      </c>
      <c r="I54" s="95" t="s">
        <v>671</v>
      </c>
      <c r="J54" s="96">
        <v>56.09</v>
      </c>
      <c r="K54" s="97">
        <v>44.51</v>
      </c>
      <c r="L54" s="95">
        <v>21000</v>
      </c>
      <c r="M54" s="95">
        <f t="shared" si="1"/>
        <v>1177890</v>
      </c>
      <c r="N54" s="92">
        <f t="shared" si="0"/>
        <v>26463.491350258369</v>
      </c>
    </row>
    <row r="55" spans="1:14">
      <c r="A55" s="92">
        <v>53</v>
      </c>
      <c r="B55" s="85">
        <v>2</v>
      </c>
      <c r="C55" s="85">
        <v>1</v>
      </c>
      <c r="D55" s="85">
        <v>2</v>
      </c>
      <c r="E55" s="85">
        <v>404</v>
      </c>
      <c r="F55" s="93" t="s">
        <v>703</v>
      </c>
      <c r="G55" s="85" t="s">
        <v>669</v>
      </c>
      <c r="H55" s="94" t="s">
        <v>670</v>
      </c>
      <c r="I55" s="95" t="s">
        <v>671</v>
      </c>
      <c r="J55" s="96">
        <v>56.09</v>
      </c>
      <c r="K55" s="97">
        <v>44.51</v>
      </c>
      <c r="L55" s="95">
        <v>21000</v>
      </c>
      <c r="M55" s="95">
        <f t="shared" si="1"/>
        <v>1177890</v>
      </c>
      <c r="N55" s="92">
        <f t="shared" si="0"/>
        <v>26463.491350258369</v>
      </c>
    </row>
    <row r="56" spans="1:14">
      <c r="A56" s="92">
        <v>54</v>
      </c>
      <c r="B56" s="85">
        <v>2</v>
      </c>
      <c r="C56" s="85">
        <v>1</v>
      </c>
      <c r="D56" s="85">
        <v>2</v>
      </c>
      <c r="E56" s="85">
        <v>405</v>
      </c>
      <c r="F56" s="93" t="s">
        <v>703</v>
      </c>
      <c r="G56" s="85" t="s">
        <v>669</v>
      </c>
      <c r="H56" s="94" t="s">
        <v>674</v>
      </c>
      <c r="I56" s="95" t="s">
        <v>671</v>
      </c>
      <c r="J56" s="96">
        <v>56.07</v>
      </c>
      <c r="K56" s="97">
        <v>44.49</v>
      </c>
      <c r="L56" s="95">
        <v>21000</v>
      </c>
      <c r="M56" s="95">
        <f t="shared" si="1"/>
        <v>1177470</v>
      </c>
      <c r="N56" s="92">
        <f t="shared" si="0"/>
        <v>26465.947403910992</v>
      </c>
    </row>
    <row r="57" spans="1:14">
      <c r="A57" s="92">
        <v>55</v>
      </c>
      <c r="B57" s="85">
        <v>2</v>
      </c>
      <c r="C57" s="85">
        <v>1</v>
      </c>
      <c r="D57" s="85">
        <v>2</v>
      </c>
      <c r="E57" s="85">
        <v>504</v>
      </c>
      <c r="F57" s="93" t="s">
        <v>704</v>
      </c>
      <c r="G57" s="85" t="s">
        <v>669</v>
      </c>
      <c r="H57" s="94" t="s">
        <v>670</v>
      </c>
      <c r="I57" s="95" t="s">
        <v>671</v>
      </c>
      <c r="J57" s="96">
        <v>56.09</v>
      </c>
      <c r="K57" s="97">
        <v>44.51</v>
      </c>
      <c r="L57" s="95">
        <v>21000</v>
      </c>
      <c r="M57" s="95">
        <f t="shared" si="1"/>
        <v>1177890</v>
      </c>
      <c r="N57" s="92">
        <f t="shared" si="0"/>
        <v>26463.491350258369</v>
      </c>
    </row>
    <row r="58" spans="1:14">
      <c r="A58" s="92">
        <v>56</v>
      </c>
      <c r="B58" s="85">
        <v>2</v>
      </c>
      <c r="C58" s="85">
        <v>1</v>
      </c>
      <c r="D58" s="85">
        <v>2</v>
      </c>
      <c r="E58" s="85">
        <v>505</v>
      </c>
      <c r="F58" s="93" t="s">
        <v>704</v>
      </c>
      <c r="G58" s="85" t="s">
        <v>669</v>
      </c>
      <c r="H58" s="94" t="s">
        <v>674</v>
      </c>
      <c r="I58" s="95" t="s">
        <v>671</v>
      </c>
      <c r="J58" s="96">
        <v>56.07</v>
      </c>
      <c r="K58" s="97">
        <v>44.49</v>
      </c>
      <c r="L58" s="95">
        <v>21000</v>
      </c>
      <c r="M58" s="95">
        <f t="shared" si="1"/>
        <v>1177470</v>
      </c>
      <c r="N58" s="92">
        <f t="shared" si="0"/>
        <v>26465.947403910992</v>
      </c>
    </row>
    <row r="59" spans="1:14">
      <c r="A59" s="92">
        <v>57</v>
      </c>
      <c r="B59" s="85">
        <v>2</v>
      </c>
      <c r="C59" s="85">
        <v>1</v>
      </c>
      <c r="D59" s="85">
        <v>2</v>
      </c>
      <c r="E59" s="85">
        <v>604</v>
      </c>
      <c r="F59" s="93" t="s">
        <v>705</v>
      </c>
      <c r="G59" s="85" t="s">
        <v>669</v>
      </c>
      <c r="H59" s="94" t="s">
        <v>670</v>
      </c>
      <c r="I59" s="95" t="s">
        <v>671</v>
      </c>
      <c r="J59" s="96">
        <v>56.09</v>
      </c>
      <c r="K59" s="97">
        <v>44.51</v>
      </c>
      <c r="L59" s="95">
        <v>21000</v>
      </c>
      <c r="M59" s="95">
        <f t="shared" si="1"/>
        <v>1177890</v>
      </c>
      <c r="N59" s="92">
        <f t="shared" si="0"/>
        <v>26463.491350258369</v>
      </c>
    </row>
    <row r="60" spans="1:14">
      <c r="A60" s="92">
        <v>58</v>
      </c>
      <c r="B60" s="85">
        <v>2</v>
      </c>
      <c r="C60" s="85">
        <v>1</v>
      </c>
      <c r="D60" s="85">
        <v>2</v>
      </c>
      <c r="E60" s="85">
        <v>703</v>
      </c>
      <c r="F60" s="93" t="s">
        <v>690</v>
      </c>
      <c r="G60" s="85" t="s">
        <v>669</v>
      </c>
      <c r="H60" s="94" t="s">
        <v>674</v>
      </c>
      <c r="I60" s="95" t="s">
        <v>671</v>
      </c>
      <c r="J60" s="96">
        <v>56.09</v>
      </c>
      <c r="K60" s="97">
        <v>44.51</v>
      </c>
      <c r="L60" s="95">
        <v>21000</v>
      </c>
      <c r="M60" s="95">
        <f t="shared" si="1"/>
        <v>1177890</v>
      </c>
      <c r="N60" s="92">
        <f t="shared" si="0"/>
        <v>26463.491350258369</v>
      </c>
    </row>
    <row r="61" spans="1:14">
      <c r="A61" s="92">
        <v>59</v>
      </c>
      <c r="B61" s="85">
        <v>2</v>
      </c>
      <c r="C61" s="85">
        <v>1</v>
      </c>
      <c r="D61" s="85">
        <v>2</v>
      </c>
      <c r="E61" s="85">
        <v>704</v>
      </c>
      <c r="F61" s="93" t="s">
        <v>690</v>
      </c>
      <c r="G61" s="85" t="s">
        <v>669</v>
      </c>
      <c r="H61" s="94" t="s">
        <v>670</v>
      </c>
      <c r="I61" s="95" t="s">
        <v>671</v>
      </c>
      <c r="J61" s="96">
        <v>56.09</v>
      </c>
      <c r="K61" s="97">
        <v>44.51</v>
      </c>
      <c r="L61" s="95">
        <v>21000</v>
      </c>
      <c r="M61" s="95">
        <f t="shared" si="1"/>
        <v>1177890</v>
      </c>
      <c r="N61" s="92">
        <f t="shared" si="0"/>
        <v>26463.491350258369</v>
      </c>
    </row>
    <row r="62" spans="1:14">
      <c r="A62" s="92">
        <v>60</v>
      </c>
      <c r="B62" s="85">
        <v>2</v>
      </c>
      <c r="C62" s="85">
        <v>1</v>
      </c>
      <c r="D62" s="85">
        <v>2</v>
      </c>
      <c r="E62" s="85">
        <v>802</v>
      </c>
      <c r="F62" s="93" t="s">
        <v>691</v>
      </c>
      <c r="G62" s="85" t="s">
        <v>669</v>
      </c>
      <c r="H62" s="94" t="s">
        <v>670</v>
      </c>
      <c r="I62" s="98" t="s">
        <v>671</v>
      </c>
      <c r="J62" s="96">
        <v>56.37</v>
      </c>
      <c r="K62" s="99">
        <v>44.73</v>
      </c>
      <c r="L62" s="95">
        <v>21000</v>
      </c>
      <c r="M62" s="95">
        <f>L62*J62</f>
        <v>1183770</v>
      </c>
      <c r="N62" s="92">
        <f t="shared" si="0"/>
        <v>26464.788732394369</v>
      </c>
    </row>
    <row r="63" spans="1:14">
      <c r="A63" s="92">
        <v>61</v>
      </c>
      <c r="B63" s="85">
        <v>2</v>
      </c>
      <c r="C63" s="85">
        <v>1</v>
      </c>
      <c r="D63" s="85">
        <v>2</v>
      </c>
      <c r="E63" s="85">
        <v>803</v>
      </c>
      <c r="F63" s="93" t="s">
        <v>691</v>
      </c>
      <c r="G63" s="85" t="s">
        <v>669</v>
      </c>
      <c r="H63" s="94" t="s">
        <v>674</v>
      </c>
      <c r="I63" s="95" t="s">
        <v>671</v>
      </c>
      <c r="J63" s="96">
        <v>56.09</v>
      </c>
      <c r="K63" s="97">
        <v>44.51</v>
      </c>
      <c r="L63" s="95">
        <v>21000</v>
      </c>
      <c r="M63" s="95">
        <f t="shared" si="1"/>
        <v>1177890</v>
      </c>
      <c r="N63" s="92">
        <f t="shared" si="0"/>
        <v>26463.491350258369</v>
      </c>
    </row>
    <row r="64" spans="1:14">
      <c r="A64" s="92">
        <v>62</v>
      </c>
      <c r="B64" s="85">
        <v>2</v>
      </c>
      <c r="C64" s="85">
        <v>1</v>
      </c>
      <c r="D64" s="85">
        <v>2</v>
      </c>
      <c r="E64" s="85">
        <v>804</v>
      </c>
      <c r="F64" s="93" t="s">
        <v>691</v>
      </c>
      <c r="G64" s="85" t="s">
        <v>669</v>
      </c>
      <c r="H64" s="94" t="s">
        <v>670</v>
      </c>
      <c r="I64" s="95" t="s">
        <v>671</v>
      </c>
      <c r="J64" s="96">
        <v>56.09</v>
      </c>
      <c r="K64" s="97">
        <v>44.51</v>
      </c>
      <c r="L64" s="95">
        <v>21000</v>
      </c>
      <c r="M64" s="95">
        <f t="shared" si="1"/>
        <v>1177890</v>
      </c>
      <c r="N64" s="92">
        <f t="shared" si="0"/>
        <v>26463.491350258369</v>
      </c>
    </row>
    <row r="65" spans="1:14">
      <c r="A65" s="92">
        <v>63</v>
      </c>
      <c r="B65" s="85">
        <v>2</v>
      </c>
      <c r="C65" s="85">
        <v>1</v>
      </c>
      <c r="D65" s="85">
        <v>2</v>
      </c>
      <c r="E65" s="85">
        <v>904</v>
      </c>
      <c r="F65" s="93" t="s">
        <v>693</v>
      </c>
      <c r="G65" s="85" t="s">
        <v>669</v>
      </c>
      <c r="H65" s="94" t="s">
        <v>670</v>
      </c>
      <c r="I65" s="95" t="s">
        <v>671</v>
      </c>
      <c r="J65" s="96">
        <v>56.09</v>
      </c>
      <c r="K65" s="97">
        <v>44.51</v>
      </c>
      <c r="L65" s="95">
        <v>21000</v>
      </c>
      <c r="M65" s="95">
        <f t="shared" si="1"/>
        <v>1177890</v>
      </c>
      <c r="N65" s="92">
        <f t="shared" si="0"/>
        <v>26463.491350258369</v>
      </c>
    </row>
    <row r="66" spans="1:14">
      <c r="A66" s="92">
        <v>64</v>
      </c>
      <c r="B66" s="85">
        <v>2</v>
      </c>
      <c r="C66" s="85">
        <v>1</v>
      </c>
      <c r="D66" s="85">
        <v>2</v>
      </c>
      <c r="E66" s="85">
        <v>1004</v>
      </c>
      <c r="F66" s="93" t="s">
        <v>694</v>
      </c>
      <c r="G66" s="85" t="s">
        <v>669</v>
      </c>
      <c r="H66" s="94" t="s">
        <v>670</v>
      </c>
      <c r="I66" s="95" t="s">
        <v>671</v>
      </c>
      <c r="J66" s="96">
        <v>56.09</v>
      </c>
      <c r="K66" s="97">
        <v>44.51</v>
      </c>
      <c r="L66" s="95">
        <v>21000</v>
      </c>
      <c r="M66" s="95">
        <f t="shared" si="1"/>
        <v>1177890</v>
      </c>
      <c r="N66" s="92">
        <f t="shared" si="0"/>
        <v>26463.491350258369</v>
      </c>
    </row>
    <row r="67" spans="1:14">
      <c r="A67" s="92">
        <v>65</v>
      </c>
      <c r="B67" s="85">
        <v>2</v>
      </c>
      <c r="C67" s="85">
        <v>1</v>
      </c>
      <c r="D67" s="85">
        <v>2</v>
      </c>
      <c r="E67" s="85">
        <v>1104</v>
      </c>
      <c r="F67" s="93" t="s">
        <v>695</v>
      </c>
      <c r="G67" s="85" t="s">
        <v>669</v>
      </c>
      <c r="H67" s="94" t="s">
        <v>670</v>
      </c>
      <c r="I67" s="95" t="s">
        <v>671</v>
      </c>
      <c r="J67" s="96">
        <v>56.09</v>
      </c>
      <c r="K67" s="97">
        <v>44.51</v>
      </c>
      <c r="L67" s="95">
        <v>21000</v>
      </c>
      <c r="M67" s="95">
        <f t="shared" si="1"/>
        <v>1177890</v>
      </c>
      <c r="N67" s="92">
        <f t="shared" ref="N67:N130" si="2">M67/K67</f>
        <v>26463.491350258369</v>
      </c>
    </row>
    <row r="68" spans="1:14">
      <c r="A68" s="92">
        <v>66</v>
      </c>
      <c r="B68" s="85">
        <v>2</v>
      </c>
      <c r="C68" s="85">
        <v>1</v>
      </c>
      <c r="D68" s="85">
        <v>2</v>
      </c>
      <c r="E68" s="85">
        <v>1303</v>
      </c>
      <c r="F68" s="93" t="s">
        <v>706</v>
      </c>
      <c r="G68" s="85" t="s">
        <v>669</v>
      </c>
      <c r="H68" s="94" t="s">
        <v>674</v>
      </c>
      <c r="I68" s="95" t="s">
        <v>671</v>
      </c>
      <c r="J68" s="96">
        <v>56.09</v>
      </c>
      <c r="K68" s="97">
        <v>44.51</v>
      </c>
      <c r="L68" s="95">
        <v>21000</v>
      </c>
      <c r="M68" s="95">
        <f t="shared" si="1"/>
        <v>1177890</v>
      </c>
      <c r="N68" s="92">
        <f t="shared" si="2"/>
        <v>26463.491350258369</v>
      </c>
    </row>
    <row r="69" spans="1:14">
      <c r="A69" s="92">
        <v>67</v>
      </c>
      <c r="B69" s="85">
        <v>2</v>
      </c>
      <c r="C69" s="85">
        <v>1</v>
      </c>
      <c r="D69" s="85">
        <v>2</v>
      </c>
      <c r="E69" s="85">
        <v>1304</v>
      </c>
      <c r="F69" s="93" t="s">
        <v>706</v>
      </c>
      <c r="G69" s="85" t="s">
        <v>669</v>
      </c>
      <c r="H69" s="94" t="s">
        <v>670</v>
      </c>
      <c r="I69" s="95" t="s">
        <v>671</v>
      </c>
      <c r="J69" s="96">
        <v>56.09</v>
      </c>
      <c r="K69" s="97">
        <v>44.51</v>
      </c>
      <c r="L69" s="95">
        <v>21000</v>
      </c>
      <c r="M69" s="95">
        <f t="shared" si="1"/>
        <v>1177890</v>
      </c>
      <c r="N69" s="92">
        <f t="shared" si="2"/>
        <v>26463.491350258369</v>
      </c>
    </row>
    <row r="70" spans="1:14">
      <c r="A70" s="92">
        <v>68</v>
      </c>
      <c r="B70" s="85">
        <v>2</v>
      </c>
      <c r="C70" s="85">
        <v>1</v>
      </c>
      <c r="D70" s="85">
        <v>2</v>
      </c>
      <c r="E70" s="85">
        <v>1403</v>
      </c>
      <c r="F70" s="93" t="s">
        <v>707</v>
      </c>
      <c r="G70" s="85" t="s">
        <v>669</v>
      </c>
      <c r="H70" s="94" t="s">
        <v>674</v>
      </c>
      <c r="I70" s="95" t="s">
        <v>671</v>
      </c>
      <c r="J70" s="96">
        <v>56.09</v>
      </c>
      <c r="K70" s="97">
        <v>44.51</v>
      </c>
      <c r="L70" s="95">
        <v>21000</v>
      </c>
      <c r="M70" s="95">
        <f t="shared" ref="M70:M133" si="3">L70*J70</f>
        <v>1177890</v>
      </c>
      <c r="N70" s="92">
        <f t="shared" si="2"/>
        <v>26463.491350258369</v>
      </c>
    </row>
    <row r="71" spans="1:14">
      <c r="A71" s="92">
        <v>69</v>
      </c>
      <c r="B71" s="85">
        <v>2</v>
      </c>
      <c r="C71" s="85">
        <v>1</v>
      </c>
      <c r="D71" s="85">
        <v>2</v>
      </c>
      <c r="E71" s="85">
        <v>1404</v>
      </c>
      <c r="F71" s="93" t="s">
        <v>707</v>
      </c>
      <c r="G71" s="85" t="s">
        <v>669</v>
      </c>
      <c r="H71" s="94" t="s">
        <v>670</v>
      </c>
      <c r="I71" s="95" t="s">
        <v>671</v>
      </c>
      <c r="J71" s="96">
        <v>56.09</v>
      </c>
      <c r="K71" s="97">
        <v>44.51</v>
      </c>
      <c r="L71" s="95">
        <v>21000</v>
      </c>
      <c r="M71" s="95">
        <f t="shared" si="3"/>
        <v>1177890</v>
      </c>
      <c r="N71" s="92">
        <f t="shared" si="2"/>
        <v>26463.491350258369</v>
      </c>
    </row>
    <row r="72" spans="1:14">
      <c r="A72" s="92">
        <v>70</v>
      </c>
      <c r="B72" s="85">
        <v>2</v>
      </c>
      <c r="C72" s="85">
        <v>1</v>
      </c>
      <c r="D72" s="85">
        <v>2</v>
      </c>
      <c r="E72" s="85">
        <v>1405</v>
      </c>
      <c r="F72" s="93" t="s">
        <v>707</v>
      </c>
      <c r="G72" s="85" t="s">
        <v>669</v>
      </c>
      <c r="H72" s="94" t="s">
        <v>674</v>
      </c>
      <c r="I72" s="95" t="s">
        <v>671</v>
      </c>
      <c r="J72" s="96">
        <v>56.07</v>
      </c>
      <c r="K72" s="97">
        <v>44.49</v>
      </c>
      <c r="L72" s="95">
        <v>21000</v>
      </c>
      <c r="M72" s="95">
        <f t="shared" si="3"/>
        <v>1177470</v>
      </c>
      <c r="N72" s="92">
        <f t="shared" si="2"/>
        <v>26465.947403910992</v>
      </c>
    </row>
    <row r="73" spans="1:14">
      <c r="A73" s="92">
        <v>71</v>
      </c>
      <c r="B73" s="85">
        <v>2</v>
      </c>
      <c r="C73" s="85">
        <v>1</v>
      </c>
      <c r="D73" s="85">
        <v>2</v>
      </c>
      <c r="E73" s="85">
        <v>1502</v>
      </c>
      <c r="F73" s="93" t="s">
        <v>708</v>
      </c>
      <c r="G73" s="85" t="s">
        <v>669</v>
      </c>
      <c r="H73" s="94" t="s">
        <v>670</v>
      </c>
      <c r="I73" s="95" t="s">
        <v>671</v>
      </c>
      <c r="J73" s="96">
        <v>56.37</v>
      </c>
      <c r="K73" s="97">
        <v>44.73</v>
      </c>
      <c r="L73" s="95">
        <v>21000</v>
      </c>
      <c r="M73" s="95">
        <f t="shared" si="3"/>
        <v>1183770</v>
      </c>
      <c r="N73" s="92">
        <f t="shared" si="2"/>
        <v>26464.788732394369</v>
      </c>
    </row>
    <row r="74" spans="1:14">
      <c r="A74" s="92">
        <v>72</v>
      </c>
      <c r="B74" s="85">
        <v>2</v>
      </c>
      <c r="C74" s="85">
        <v>1</v>
      </c>
      <c r="D74" s="85">
        <v>2</v>
      </c>
      <c r="E74" s="85">
        <v>1503</v>
      </c>
      <c r="F74" s="93" t="s">
        <v>708</v>
      </c>
      <c r="G74" s="85" t="s">
        <v>669</v>
      </c>
      <c r="H74" s="94" t="s">
        <v>674</v>
      </c>
      <c r="I74" s="95" t="s">
        <v>671</v>
      </c>
      <c r="J74" s="96">
        <v>56.09</v>
      </c>
      <c r="K74" s="97">
        <v>44.51</v>
      </c>
      <c r="L74" s="95">
        <v>21000</v>
      </c>
      <c r="M74" s="95">
        <f t="shared" si="3"/>
        <v>1177890</v>
      </c>
      <c r="N74" s="92">
        <f t="shared" si="2"/>
        <v>26463.491350258369</v>
      </c>
    </row>
    <row r="75" spans="1:14">
      <c r="A75" s="92">
        <v>73</v>
      </c>
      <c r="B75" s="85">
        <v>2</v>
      </c>
      <c r="C75" s="85">
        <v>1</v>
      </c>
      <c r="D75" s="85">
        <v>2</v>
      </c>
      <c r="E75" s="85">
        <v>1504</v>
      </c>
      <c r="F75" s="93" t="s">
        <v>708</v>
      </c>
      <c r="G75" s="85" t="s">
        <v>669</v>
      </c>
      <c r="H75" s="94" t="s">
        <v>670</v>
      </c>
      <c r="I75" s="95" t="s">
        <v>671</v>
      </c>
      <c r="J75" s="96">
        <v>56.09</v>
      </c>
      <c r="K75" s="97">
        <v>44.51</v>
      </c>
      <c r="L75" s="95">
        <v>21000</v>
      </c>
      <c r="M75" s="95">
        <f t="shared" si="3"/>
        <v>1177890</v>
      </c>
      <c r="N75" s="92">
        <f t="shared" si="2"/>
        <v>26463.491350258369</v>
      </c>
    </row>
    <row r="76" spans="1:14">
      <c r="A76" s="92">
        <v>74</v>
      </c>
      <c r="B76" s="85">
        <v>2</v>
      </c>
      <c r="C76" s="85">
        <v>1</v>
      </c>
      <c r="D76" s="85">
        <v>2</v>
      </c>
      <c r="E76" s="85">
        <v>1505</v>
      </c>
      <c r="F76" s="93" t="s">
        <v>708</v>
      </c>
      <c r="G76" s="85" t="s">
        <v>669</v>
      </c>
      <c r="H76" s="94" t="s">
        <v>674</v>
      </c>
      <c r="I76" s="95" t="s">
        <v>671</v>
      </c>
      <c r="J76" s="96">
        <v>56.07</v>
      </c>
      <c r="K76" s="97">
        <v>44.49</v>
      </c>
      <c r="L76" s="95">
        <v>21000</v>
      </c>
      <c r="M76" s="95">
        <f t="shared" si="3"/>
        <v>1177470</v>
      </c>
      <c r="N76" s="92">
        <f t="shared" si="2"/>
        <v>26465.947403910992</v>
      </c>
    </row>
    <row r="77" spans="1:14">
      <c r="A77" s="92">
        <v>75</v>
      </c>
      <c r="B77" s="85">
        <v>2</v>
      </c>
      <c r="C77" s="85">
        <v>2</v>
      </c>
      <c r="D77" s="85">
        <v>1</v>
      </c>
      <c r="E77" s="85">
        <v>102</v>
      </c>
      <c r="F77" s="93" t="s">
        <v>709</v>
      </c>
      <c r="G77" s="85" t="s">
        <v>669</v>
      </c>
      <c r="H77" s="94" t="s">
        <v>670</v>
      </c>
      <c r="I77" s="95" t="s">
        <v>671</v>
      </c>
      <c r="J77" s="96">
        <v>55.97</v>
      </c>
      <c r="K77" s="97">
        <v>44.38</v>
      </c>
      <c r="L77" s="95">
        <v>21000</v>
      </c>
      <c r="M77" s="95">
        <f t="shared" si="3"/>
        <v>1175370</v>
      </c>
      <c r="N77" s="92">
        <f t="shared" si="2"/>
        <v>26484.227129337538</v>
      </c>
    </row>
    <row r="78" spans="1:14">
      <c r="A78" s="92">
        <v>76</v>
      </c>
      <c r="B78" s="85">
        <v>2</v>
      </c>
      <c r="C78" s="85">
        <v>2</v>
      </c>
      <c r="D78" s="85">
        <v>1</v>
      </c>
      <c r="E78" s="85">
        <v>103</v>
      </c>
      <c r="F78" s="93" t="s">
        <v>709</v>
      </c>
      <c r="G78" s="85" t="s">
        <v>669</v>
      </c>
      <c r="H78" s="94" t="s">
        <v>674</v>
      </c>
      <c r="I78" s="95" t="s">
        <v>671</v>
      </c>
      <c r="J78" s="96">
        <v>55.97</v>
      </c>
      <c r="K78" s="97">
        <v>44.38</v>
      </c>
      <c r="L78" s="95">
        <v>21000</v>
      </c>
      <c r="M78" s="95">
        <f t="shared" si="3"/>
        <v>1175370</v>
      </c>
      <c r="N78" s="92">
        <f t="shared" si="2"/>
        <v>26484.227129337538</v>
      </c>
    </row>
    <row r="79" spans="1:14">
      <c r="A79" s="92">
        <v>77</v>
      </c>
      <c r="B79" s="85">
        <v>2</v>
      </c>
      <c r="C79" s="85">
        <v>2</v>
      </c>
      <c r="D79" s="85">
        <v>1</v>
      </c>
      <c r="E79" s="85">
        <v>104</v>
      </c>
      <c r="F79" s="93" t="s">
        <v>709</v>
      </c>
      <c r="G79" s="85" t="s">
        <v>669</v>
      </c>
      <c r="H79" s="94" t="s">
        <v>670</v>
      </c>
      <c r="I79" s="95" t="s">
        <v>671</v>
      </c>
      <c r="J79" s="96">
        <v>55.97</v>
      </c>
      <c r="K79" s="97">
        <v>44.38</v>
      </c>
      <c r="L79" s="95">
        <v>21000</v>
      </c>
      <c r="M79" s="95">
        <f t="shared" si="3"/>
        <v>1175370</v>
      </c>
      <c r="N79" s="92">
        <f t="shared" si="2"/>
        <v>26484.227129337538</v>
      </c>
    </row>
    <row r="80" spans="1:14">
      <c r="A80" s="92">
        <v>78</v>
      </c>
      <c r="B80" s="85">
        <v>2</v>
      </c>
      <c r="C80" s="85">
        <v>2</v>
      </c>
      <c r="D80" s="85">
        <v>1</v>
      </c>
      <c r="E80" s="85">
        <v>105</v>
      </c>
      <c r="F80" s="93" t="s">
        <v>709</v>
      </c>
      <c r="G80" s="85" t="s">
        <v>669</v>
      </c>
      <c r="H80" s="94" t="s">
        <v>674</v>
      </c>
      <c r="I80" s="98" t="s">
        <v>671</v>
      </c>
      <c r="J80" s="96">
        <v>56.11</v>
      </c>
      <c r="K80" s="99">
        <v>44.49</v>
      </c>
      <c r="L80" s="95">
        <v>21000</v>
      </c>
      <c r="M80" s="95">
        <f>L80*J80</f>
        <v>1178310</v>
      </c>
      <c r="N80" s="92">
        <f t="shared" si="2"/>
        <v>26484.82805124747</v>
      </c>
    </row>
    <row r="81" spans="1:14">
      <c r="A81" s="92">
        <v>79</v>
      </c>
      <c r="B81" s="85">
        <v>2</v>
      </c>
      <c r="C81" s="85">
        <v>2</v>
      </c>
      <c r="D81" s="85">
        <v>1</v>
      </c>
      <c r="E81" s="85">
        <v>202</v>
      </c>
      <c r="F81" s="93" t="s">
        <v>710</v>
      </c>
      <c r="G81" s="85" t="s">
        <v>669</v>
      </c>
      <c r="H81" s="94" t="s">
        <v>670</v>
      </c>
      <c r="I81" s="95" t="s">
        <v>671</v>
      </c>
      <c r="J81" s="96">
        <v>55.97</v>
      </c>
      <c r="K81" s="97">
        <v>44.38</v>
      </c>
      <c r="L81" s="95">
        <v>21000</v>
      </c>
      <c r="M81" s="95">
        <f t="shared" si="3"/>
        <v>1175370</v>
      </c>
      <c r="N81" s="92">
        <f t="shared" si="2"/>
        <v>26484.227129337538</v>
      </c>
    </row>
    <row r="82" spans="1:14">
      <c r="A82" s="92">
        <v>80</v>
      </c>
      <c r="B82" s="85">
        <v>2</v>
      </c>
      <c r="C82" s="85">
        <v>2</v>
      </c>
      <c r="D82" s="85">
        <v>1</v>
      </c>
      <c r="E82" s="85">
        <v>203</v>
      </c>
      <c r="F82" s="93" t="s">
        <v>710</v>
      </c>
      <c r="G82" s="85" t="s">
        <v>669</v>
      </c>
      <c r="H82" s="94" t="s">
        <v>674</v>
      </c>
      <c r="I82" s="95" t="s">
        <v>671</v>
      </c>
      <c r="J82" s="96">
        <v>55.97</v>
      </c>
      <c r="K82" s="97">
        <v>44.38</v>
      </c>
      <c r="L82" s="95">
        <v>21000</v>
      </c>
      <c r="M82" s="95">
        <f t="shared" si="3"/>
        <v>1175370</v>
      </c>
      <c r="N82" s="92">
        <f t="shared" si="2"/>
        <v>26484.227129337538</v>
      </c>
    </row>
    <row r="83" spans="1:14">
      <c r="A83" s="92">
        <v>81</v>
      </c>
      <c r="B83" s="85">
        <v>2</v>
      </c>
      <c r="C83" s="85">
        <v>2</v>
      </c>
      <c r="D83" s="85">
        <v>1</v>
      </c>
      <c r="E83" s="85">
        <v>204</v>
      </c>
      <c r="F83" s="93" t="s">
        <v>710</v>
      </c>
      <c r="G83" s="85" t="s">
        <v>669</v>
      </c>
      <c r="H83" s="94" t="s">
        <v>670</v>
      </c>
      <c r="I83" s="95" t="s">
        <v>671</v>
      </c>
      <c r="J83" s="96">
        <v>55.97</v>
      </c>
      <c r="K83" s="97">
        <v>44.38</v>
      </c>
      <c r="L83" s="95">
        <v>21000</v>
      </c>
      <c r="M83" s="95">
        <f t="shared" si="3"/>
        <v>1175370</v>
      </c>
      <c r="N83" s="92">
        <f t="shared" si="2"/>
        <v>26484.227129337538</v>
      </c>
    </row>
    <row r="84" spans="1:14">
      <c r="A84" s="92">
        <v>82</v>
      </c>
      <c r="B84" s="85">
        <v>2</v>
      </c>
      <c r="C84" s="85">
        <v>2</v>
      </c>
      <c r="D84" s="85">
        <v>1</v>
      </c>
      <c r="E84" s="85">
        <v>303</v>
      </c>
      <c r="F84" s="93" t="s">
        <v>711</v>
      </c>
      <c r="G84" s="85" t="s">
        <v>669</v>
      </c>
      <c r="H84" s="94" t="s">
        <v>674</v>
      </c>
      <c r="I84" s="95" t="s">
        <v>671</v>
      </c>
      <c r="J84" s="96">
        <v>55.97</v>
      </c>
      <c r="K84" s="97">
        <v>44.38</v>
      </c>
      <c r="L84" s="95">
        <v>21000</v>
      </c>
      <c r="M84" s="95">
        <f t="shared" si="3"/>
        <v>1175370</v>
      </c>
      <c r="N84" s="92">
        <f t="shared" si="2"/>
        <v>26484.227129337538</v>
      </c>
    </row>
    <row r="85" spans="1:14">
      <c r="A85" s="92">
        <v>83</v>
      </c>
      <c r="B85" s="85">
        <v>2</v>
      </c>
      <c r="C85" s="85">
        <v>2</v>
      </c>
      <c r="D85" s="85">
        <v>1</v>
      </c>
      <c r="E85" s="85">
        <v>304</v>
      </c>
      <c r="F85" s="93" t="s">
        <v>711</v>
      </c>
      <c r="G85" s="85" t="s">
        <v>669</v>
      </c>
      <c r="H85" s="94" t="s">
        <v>670</v>
      </c>
      <c r="I85" s="95" t="s">
        <v>671</v>
      </c>
      <c r="J85" s="96">
        <v>55.97</v>
      </c>
      <c r="K85" s="97">
        <v>44.38</v>
      </c>
      <c r="L85" s="95">
        <v>21000</v>
      </c>
      <c r="M85" s="95">
        <f t="shared" si="3"/>
        <v>1175370</v>
      </c>
      <c r="N85" s="92">
        <f t="shared" si="2"/>
        <v>26484.227129337538</v>
      </c>
    </row>
    <row r="86" spans="1:14">
      <c r="A86" s="92">
        <v>84</v>
      </c>
      <c r="B86" s="85">
        <v>2</v>
      </c>
      <c r="C86" s="85">
        <v>2</v>
      </c>
      <c r="D86" s="85">
        <v>1</v>
      </c>
      <c r="E86" s="85">
        <v>403</v>
      </c>
      <c r="F86" s="93" t="s">
        <v>712</v>
      </c>
      <c r="G86" s="85" t="s">
        <v>669</v>
      </c>
      <c r="H86" s="94" t="s">
        <v>674</v>
      </c>
      <c r="I86" s="95" t="s">
        <v>671</v>
      </c>
      <c r="J86" s="96">
        <v>56.14</v>
      </c>
      <c r="K86" s="97">
        <v>44.51</v>
      </c>
      <c r="L86" s="95">
        <v>21000</v>
      </c>
      <c r="M86" s="95">
        <f t="shared" si="3"/>
        <v>1178940</v>
      </c>
      <c r="N86" s="92">
        <f t="shared" si="2"/>
        <v>26487.081554706809</v>
      </c>
    </row>
    <row r="87" spans="1:14">
      <c r="A87" s="92">
        <v>85</v>
      </c>
      <c r="B87" s="85">
        <v>2</v>
      </c>
      <c r="C87" s="85">
        <v>2</v>
      </c>
      <c r="D87" s="85">
        <v>1</v>
      </c>
      <c r="E87" s="85">
        <v>404</v>
      </c>
      <c r="F87" s="93" t="s">
        <v>712</v>
      </c>
      <c r="G87" s="85" t="s">
        <v>669</v>
      </c>
      <c r="H87" s="94" t="s">
        <v>670</v>
      </c>
      <c r="I87" s="95" t="s">
        <v>671</v>
      </c>
      <c r="J87" s="96">
        <v>56.14</v>
      </c>
      <c r="K87" s="97">
        <v>44.51</v>
      </c>
      <c r="L87" s="95">
        <v>21000</v>
      </c>
      <c r="M87" s="95">
        <f t="shared" si="3"/>
        <v>1178940</v>
      </c>
      <c r="N87" s="92">
        <f t="shared" si="2"/>
        <v>26487.081554706809</v>
      </c>
    </row>
    <row r="88" spans="1:14">
      <c r="A88" s="92">
        <v>86</v>
      </c>
      <c r="B88" s="85">
        <v>2</v>
      </c>
      <c r="C88" s="85">
        <v>2</v>
      </c>
      <c r="D88" s="85">
        <v>1</v>
      </c>
      <c r="E88" s="85">
        <v>405</v>
      </c>
      <c r="F88" s="93" t="s">
        <v>712</v>
      </c>
      <c r="G88" s="85" t="s">
        <v>669</v>
      </c>
      <c r="H88" s="94" t="s">
        <v>674</v>
      </c>
      <c r="I88" s="95" t="s">
        <v>671</v>
      </c>
      <c r="J88" s="96">
        <v>56.42</v>
      </c>
      <c r="K88" s="97">
        <v>44.73</v>
      </c>
      <c r="L88" s="95">
        <v>21000</v>
      </c>
      <c r="M88" s="95">
        <f t="shared" si="3"/>
        <v>1184820</v>
      </c>
      <c r="N88" s="92">
        <f t="shared" si="2"/>
        <v>26488.262910798123</v>
      </c>
    </row>
    <row r="89" spans="1:14">
      <c r="A89" s="92">
        <v>87</v>
      </c>
      <c r="B89" s="85">
        <v>2</v>
      </c>
      <c r="C89" s="85">
        <v>2</v>
      </c>
      <c r="D89" s="85">
        <v>1</v>
      </c>
      <c r="E89" s="85">
        <v>503</v>
      </c>
      <c r="F89" s="93" t="s">
        <v>713</v>
      </c>
      <c r="G89" s="85" t="s">
        <v>669</v>
      </c>
      <c r="H89" s="94" t="s">
        <v>674</v>
      </c>
      <c r="I89" s="95" t="s">
        <v>671</v>
      </c>
      <c r="J89" s="96">
        <v>56.14</v>
      </c>
      <c r="K89" s="97">
        <v>44.51</v>
      </c>
      <c r="L89" s="95">
        <v>21000</v>
      </c>
      <c r="M89" s="95">
        <f t="shared" si="3"/>
        <v>1178940</v>
      </c>
      <c r="N89" s="92">
        <f t="shared" si="2"/>
        <v>26487.081554706809</v>
      </c>
    </row>
    <row r="90" spans="1:14">
      <c r="A90" s="92">
        <v>88</v>
      </c>
      <c r="B90" s="85">
        <v>2</v>
      </c>
      <c r="C90" s="85">
        <v>2</v>
      </c>
      <c r="D90" s="85">
        <v>1</v>
      </c>
      <c r="E90" s="85">
        <v>504</v>
      </c>
      <c r="F90" s="93" t="s">
        <v>713</v>
      </c>
      <c r="G90" s="85" t="s">
        <v>669</v>
      </c>
      <c r="H90" s="94" t="s">
        <v>670</v>
      </c>
      <c r="I90" s="95" t="s">
        <v>671</v>
      </c>
      <c r="J90" s="96">
        <v>56.14</v>
      </c>
      <c r="K90" s="97">
        <v>44.51</v>
      </c>
      <c r="L90" s="95">
        <v>21000</v>
      </c>
      <c r="M90" s="95">
        <f t="shared" si="3"/>
        <v>1178940</v>
      </c>
      <c r="N90" s="92">
        <f t="shared" si="2"/>
        <v>26487.081554706809</v>
      </c>
    </row>
    <row r="91" spans="1:14">
      <c r="A91" s="92">
        <v>89</v>
      </c>
      <c r="B91" s="85">
        <v>2</v>
      </c>
      <c r="C91" s="85">
        <v>2</v>
      </c>
      <c r="D91" s="85">
        <v>1</v>
      </c>
      <c r="E91" s="85">
        <v>604</v>
      </c>
      <c r="F91" s="93" t="s">
        <v>714</v>
      </c>
      <c r="G91" s="85" t="s">
        <v>669</v>
      </c>
      <c r="H91" s="94" t="s">
        <v>670</v>
      </c>
      <c r="I91" s="95" t="s">
        <v>671</v>
      </c>
      <c r="J91" s="96">
        <v>56.14</v>
      </c>
      <c r="K91" s="97">
        <v>44.51</v>
      </c>
      <c r="L91" s="95">
        <v>21000</v>
      </c>
      <c r="M91" s="95">
        <f t="shared" si="3"/>
        <v>1178940</v>
      </c>
      <c r="N91" s="92">
        <f t="shared" si="2"/>
        <v>26487.081554706809</v>
      </c>
    </row>
    <row r="92" spans="1:14" s="67" customFormat="1" hidden="1">
      <c r="A92" s="102">
        <v>90</v>
      </c>
      <c r="B92" s="103">
        <v>2</v>
      </c>
      <c r="C92" s="103">
        <v>2</v>
      </c>
      <c r="D92" s="103">
        <v>1</v>
      </c>
      <c r="E92" s="103">
        <v>701</v>
      </c>
      <c r="F92" s="104" t="s">
        <v>715</v>
      </c>
      <c r="G92" s="103" t="s">
        <v>688</v>
      </c>
      <c r="H92" s="105" t="s">
        <v>716</v>
      </c>
      <c r="I92" s="108" t="s">
        <v>717</v>
      </c>
      <c r="J92" s="107">
        <v>89.78</v>
      </c>
      <c r="K92" s="109">
        <v>71.180000000000007</v>
      </c>
      <c r="L92" s="106">
        <v>21000</v>
      </c>
      <c r="M92" s="106">
        <f>L92*J92</f>
        <v>1885380</v>
      </c>
      <c r="N92" s="102">
        <f t="shared" si="2"/>
        <v>26487.496487777462</v>
      </c>
    </row>
    <row r="93" spans="1:14">
      <c r="A93" s="92">
        <v>91</v>
      </c>
      <c r="B93" s="85">
        <v>2</v>
      </c>
      <c r="C93" s="85">
        <v>2</v>
      </c>
      <c r="D93" s="85">
        <v>1</v>
      </c>
      <c r="E93" s="85">
        <v>704</v>
      </c>
      <c r="F93" s="93" t="s">
        <v>715</v>
      </c>
      <c r="G93" s="85" t="s">
        <v>669</v>
      </c>
      <c r="H93" s="94" t="s">
        <v>670</v>
      </c>
      <c r="I93" s="95" t="s">
        <v>671</v>
      </c>
      <c r="J93" s="96">
        <v>56.14</v>
      </c>
      <c r="K93" s="97">
        <v>44.51</v>
      </c>
      <c r="L93" s="95">
        <v>21000</v>
      </c>
      <c r="M93" s="95">
        <f t="shared" si="3"/>
        <v>1178940</v>
      </c>
      <c r="N93" s="92">
        <f t="shared" si="2"/>
        <v>26487.081554706809</v>
      </c>
    </row>
    <row r="94" spans="1:14" s="67" customFormat="1" hidden="1">
      <c r="A94" s="102">
        <v>92</v>
      </c>
      <c r="B94" s="103">
        <v>2</v>
      </c>
      <c r="C94" s="103">
        <v>2</v>
      </c>
      <c r="D94" s="103">
        <v>1</v>
      </c>
      <c r="E94" s="103">
        <v>906</v>
      </c>
      <c r="F94" s="104" t="s">
        <v>718</v>
      </c>
      <c r="G94" s="103" t="s">
        <v>688</v>
      </c>
      <c r="H94" s="105" t="s">
        <v>689</v>
      </c>
      <c r="I94" s="108" t="s">
        <v>98</v>
      </c>
      <c r="J94" s="107">
        <v>89.65</v>
      </c>
      <c r="K94" s="109">
        <v>71.08</v>
      </c>
      <c r="L94" s="106">
        <v>21000</v>
      </c>
      <c r="M94" s="106">
        <f>L94*J94</f>
        <v>1882650.0000000002</v>
      </c>
      <c r="N94" s="102">
        <f t="shared" si="2"/>
        <v>26486.353404614521</v>
      </c>
    </row>
    <row r="95" spans="1:14">
      <c r="A95" s="92">
        <v>93</v>
      </c>
      <c r="B95" s="85">
        <v>2</v>
      </c>
      <c r="C95" s="85">
        <v>2</v>
      </c>
      <c r="D95" s="85">
        <v>1</v>
      </c>
      <c r="E95" s="85">
        <v>1304</v>
      </c>
      <c r="F95" s="93" t="s">
        <v>706</v>
      </c>
      <c r="G95" s="85" t="s">
        <v>669</v>
      </c>
      <c r="H95" s="94" t="s">
        <v>670</v>
      </c>
      <c r="I95" s="95" t="s">
        <v>671</v>
      </c>
      <c r="J95" s="96">
        <v>56.14</v>
      </c>
      <c r="K95" s="97">
        <v>44.51</v>
      </c>
      <c r="L95" s="95">
        <v>21000</v>
      </c>
      <c r="M95" s="95">
        <f t="shared" si="3"/>
        <v>1178940</v>
      </c>
      <c r="N95" s="92">
        <f t="shared" si="2"/>
        <v>26487.081554706809</v>
      </c>
    </row>
    <row r="96" spans="1:14">
      <c r="A96" s="92">
        <v>94</v>
      </c>
      <c r="B96" s="85">
        <v>2</v>
      </c>
      <c r="C96" s="85">
        <v>2</v>
      </c>
      <c r="D96" s="85">
        <v>1</v>
      </c>
      <c r="E96" s="85">
        <v>1404</v>
      </c>
      <c r="F96" s="93" t="s">
        <v>707</v>
      </c>
      <c r="G96" s="85" t="s">
        <v>669</v>
      </c>
      <c r="H96" s="94" t="s">
        <v>670</v>
      </c>
      <c r="I96" s="95" t="s">
        <v>671</v>
      </c>
      <c r="J96" s="96">
        <v>56.14</v>
      </c>
      <c r="K96" s="97">
        <v>44.51</v>
      </c>
      <c r="L96" s="95">
        <v>21000</v>
      </c>
      <c r="M96" s="95">
        <f t="shared" si="3"/>
        <v>1178940</v>
      </c>
      <c r="N96" s="92">
        <f t="shared" si="2"/>
        <v>26487.081554706809</v>
      </c>
    </row>
    <row r="97" spans="1:14">
      <c r="A97" s="92">
        <v>95</v>
      </c>
      <c r="B97" s="85">
        <v>2</v>
      </c>
      <c r="C97" s="85">
        <v>2</v>
      </c>
      <c r="D97" s="85">
        <v>1</v>
      </c>
      <c r="E97" s="85">
        <v>1502</v>
      </c>
      <c r="F97" s="93" t="s">
        <v>708</v>
      </c>
      <c r="G97" s="85" t="s">
        <v>669</v>
      </c>
      <c r="H97" s="94" t="s">
        <v>670</v>
      </c>
      <c r="I97" s="95" t="s">
        <v>671</v>
      </c>
      <c r="J97" s="96">
        <v>56.14</v>
      </c>
      <c r="K97" s="97">
        <v>44.51</v>
      </c>
      <c r="L97" s="95">
        <v>21000</v>
      </c>
      <c r="M97" s="95">
        <f t="shared" si="3"/>
        <v>1178940</v>
      </c>
      <c r="N97" s="92">
        <f t="shared" si="2"/>
        <v>26487.081554706809</v>
      </c>
    </row>
    <row r="98" spans="1:14">
      <c r="A98" s="92">
        <v>96</v>
      </c>
      <c r="B98" s="85">
        <v>2</v>
      </c>
      <c r="C98" s="85">
        <v>2</v>
      </c>
      <c r="D98" s="85">
        <v>1</v>
      </c>
      <c r="E98" s="85">
        <v>1503</v>
      </c>
      <c r="F98" s="93" t="s">
        <v>708</v>
      </c>
      <c r="G98" s="85" t="s">
        <v>669</v>
      </c>
      <c r="H98" s="94" t="s">
        <v>674</v>
      </c>
      <c r="I98" s="95" t="s">
        <v>671</v>
      </c>
      <c r="J98" s="96">
        <v>56.14</v>
      </c>
      <c r="K98" s="97">
        <v>44.51</v>
      </c>
      <c r="L98" s="95">
        <v>21000</v>
      </c>
      <c r="M98" s="95">
        <f t="shared" si="3"/>
        <v>1178940</v>
      </c>
      <c r="N98" s="92">
        <f t="shared" si="2"/>
        <v>26487.081554706809</v>
      </c>
    </row>
    <row r="99" spans="1:14">
      <c r="A99" s="92">
        <v>97</v>
      </c>
      <c r="B99" s="85">
        <v>2</v>
      </c>
      <c r="C99" s="85">
        <v>2</v>
      </c>
      <c r="D99" s="85">
        <v>1</v>
      </c>
      <c r="E99" s="85">
        <v>1504</v>
      </c>
      <c r="F99" s="93" t="s">
        <v>719</v>
      </c>
      <c r="G99" s="85" t="s">
        <v>669</v>
      </c>
      <c r="H99" s="94" t="s">
        <v>670</v>
      </c>
      <c r="I99" s="95" t="s">
        <v>671</v>
      </c>
      <c r="J99" s="96">
        <v>56.14</v>
      </c>
      <c r="K99" s="97">
        <v>44.51</v>
      </c>
      <c r="L99" s="95">
        <v>21000</v>
      </c>
      <c r="M99" s="95">
        <f t="shared" si="3"/>
        <v>1178940</v>
      </c>
      <c r="N99" s="92">
        <f t="shared" si="2"/>
        <v>26487.081554706809</v>
      </c>
    </row>
    <row r="100" spans="1:14">
      <c r="A100" s="92">
        <v>98</v>
      </c>
      <c r="B100" s="85">
        <v>2</v>
      </c>
      <c r="C100" s="85">
        <v>2</v>
      </c>
      <c r="D100" s="85">
        <v>1</v>
      </c>
      <c r="E100" s="85">
        <v>1505</v>
      </c>
      <c r="F100" s="93" t="s">
        <v>719</v>
      </c>
      <c r="G100" s="85" t="s">
        <v>669</v>
      </c>
      <c r="H100" s="94" t="s">
        <v>674</v>
      </c>
      <c r="I100" s="95" t="s">
        <v>671</v>
      </c>
      <c r="J100" s="96">
        <v>56.42</v>
      </c>
      <c r="K100" s="97">
        <v>44.73</v>
      </c>
      <c r="L100" s="95">
        <v>21000</v>
      </c>
      <c r="M100" s="95">
        <f t="shared" si="3"/>
        <v>1184820</v>
      </c>
      <c r="N100" s="92">
        <f t="shared" si="2"/>
        <v>26488.262910798123</v>
      </c>
    </row>
    <row r="101" spans="1:14">
      <c r="A101" s="92">
        <v>99</v>
      </c>
      <c r="B101" s="85">
        <v>2</v>
      </c>
      <c r="C101" s="85">
        <v>2</v>
      </c>
      <c r="D101" s="85">
        <v>2</v>
      </c>
      <c r="E101" s="85">
        <v>103</v>
      </c>
      <c r="F101" s="93" t="s">
        <v>709</v>
      </c>
      <c r="G101" s="85" t="s">
        <v>669</v>
      </c>
      <c r="H101" s="94" t="s">
        <v>674</v>
      </c>
      <c r="I101" s="95" t="s">
        <v>671</v>
      </c>
      <c r="J101" s="96">
        <v>55.97</v>
      </c>
      <c r="K101" s="97">
        <v>44.38</v>
      </c>
      <c r="L101" s="95">
        <v>21000</v>
      </c>
      <c r="M101" s="95">
        <f t="shared" si="3"/>
        <v>1175370</v>
      </c>
      <c r="N101" s="92">
        <f t="shared" si="2"/>
        <v>26484.227129337538</v>
      </c>
    </row>
    <row r="102" spans="1:14">
      <c r="A102" s="92">
        <v>100</v>
      </c>
      <c r="B102" s="85">
        <v>2</v>
      </c>
      <c r="C102" s="85">
        <v>2</v>
      </c>
      <c r="D102" s="85">
        <v>2</v>
      </c>
      <c r="E102" s="85">
        <v>104</v>
      </c>
      <c r="F102" s="93" t="s">
        <v>709</v>
      </c>
      <c r="G102" s="85" t="s">
        <v>669</v>
      </c>
      <c r="H102" s="94" t="s">
        <v>670</v>
      </c>
      <c r="I102" s="95" t="s">
        <v>671</v>
      </c>
      <c r="J102" s="96">
        <v>55.97</v>
      </c>
      <c r="K102" s="97">
        <v>44.38</v>
      </c>
      <c r="L102" s="95">
        <v>21000</v>
      </c>
      <c r="M102" s="95">
        <f t="shared" si="3"/>
        <v>1175370</v>
      </c>
      <c r="N102" s="92">
        <f t="shared" si="2"/>
        <v>26484.227129337538</v>
      </c>
    </row>
    <row r="103" spans="1:14">
      <c r="A103" s="92">
        <v>101</v>
      </c>
      <c r="B103" s="85">
        <v>2</v>
      </c>
      <c r="C103" s="85">
        <v>2</v>
      </c>
      <c r="D103" s="85">
        <v>2</v>
      </c>
      <c r="E103" s="85">
        <v>105</v>
      </c>
      <c r="F103" s="93" t="s">
        <v>709</v>
      </c>
      <c r="G103" s="85" t="s">
        <v>669</v>
      </c>
      <c r="H103" s="94" t="s">
        <v>674</v>
      </c>
      <c r="I103" s="95" t="s">
        <v>671</v>
      </c>
      <c r="J103" s="96">
        <v>55.97</v>
      </c>
      <c r="K103" s="97">
        <v>44.38</v>
      </c>
      <c r="L103" s="95">
        <v>21000</v>
      </c>
      <c r="M103" s="95">
        <f t="shared" si="3"/>
        <v>1175370</v>
      </c>
      <c r="N103" s="92">
        <f t="shared" si="2"/>
        <v>26484.227129337538</v>
      </c>
    </row>
    <row r="104" spans="1:14" s="67" customFormat="1" hidden="1">
      <c r="A104" s="102">
        <v>102</v>
      </c>
      <c r="B104" s="103">
        <v>2</v>
      </c>
      <c r="C104" s="103">
        <v>2</v>
      </c>
      <c r="D104" s="103">
        <v>2</v>
      </c>
      <c r="E104" s="103">
        <v>201</v>
      </c>
      <c r="F104" s="104" t="s">
        <v>710</v>
      </c>
      <c r="G104" s="103" t="s">
        <v>688</v>
      </c>
      <c r="H104" s="105" t="s">
        <v>720</v>
      </c>
      <c r="I104" s="108" t="s">
        <v>98</v>
      </c>
      <c r="J104" s="107">
        <v>89.51</v>
      </c>
      <c r="K104" s="109">
        <v>70.97</v>
      </c>
      <c r="L104" s="106">
        <v>21000</v>
      </c>
      <c r="M104" s="106">
        <f>L104*J104</f>
        <v>1879710</v>
      </c>
      <c r="N104" s="102">
        <f t="shared" si="2"/>
        <v>26485.979991545722</v>
      </c>
    </row>
    <row r="105" spans="1:14">
      <c r="A105" s="92">
        <v>103</v>
      </c>
      <c r="B105" s="85">
        <v>2</v>
      </c>
      <c r="C105" s="85">
        <v>2</v>
      </c>
      <c r="D105" s="85">
        <v>2</v>
      </c>
      <c r="E105" s="85">
        <v>203</v>
      </c>
      <c r="F105" s="93" t="s">
        <v>710</v>
      </c>
      <c r="G105" s="85" t="s">
        <v>669</v>
      </c>
      <c r="H105" s="94" t="s">
        <v>674</v>
      </c>
      <c r="I105" s="95" t="s">
        <v>671</v>
      </c>
      <c r="J105" s="96">
        <v>55.97</v>
      </c>
      <c r="K105" s="97">
        <v>44.38</v>
      </c>
      <c r="L105" s="95">
        <v>21000</v>
      </c>
      <c r="M105" s="95">
        <f t="shared" si="3"/>
        <v>1175370</v>
      </c>
      <c r="N105" s="92">
        <f t="shared" si="2"/>
        <v>26484.227129337538</v>
      </c>
    </row>
    <row r="106" spans="1:14">
      <c r="A106" s="92">
        <v>104</v>
      </c>
      <c r="B106" s="85">
        <v>2</v>
      </c>
      <c r="C106" s="85">
        <v>2</v>
      </c>
      <c r="D106" s="85">
        <v>2</v>
      </c>
      <c r="E106" s="85">
        <v>204</v>
      </c>
      <c r="F106" s="93" t="s">
        <v>710</v>
      </c>
      <c r="G106" s="85" t="s">
        <v>669</v>
      </c>
      <c r="H106" s="94" t="s">
        <v>670</v>
      </c>
      <c r="I106" s="95" t="s">
        <v>671</v>
      </c>
      <c r="J106" s="96">
        <v>55.97</v>
      </c>
      <c r="K106" s="97">
        <v>44.38</v>
      </c>
      <c r="L106" s="95">
        <v>21000</v>
      </c>
      <c r="M106" s="95">
        <f t="shared" si="3"/>
        <v>1175370</v>
      </c>
      <c r="N106" s="92">
        <f t="shared" si="2"/>
        <v>26484.227129337538</v>
      </c>
    </row>
    <row r="107" spans="1:14">
      <c r="A107" s="92">
        <v>105</v>
      </c>
      <c r="B107" s="85">
        <v>2</v>
      </c>
      <c r="C107" s="85">
        <v>2</v>
      </c>
      <c r="D107" s="85">
        <v>2</v>
      </c>
      <c r="E107" s="85">
        <v>205</v>
      </c>
      <c r="F107" s="93" t="s">
        <v>710</v>
      </c>
      <c r="G107" s="85" t="s">
        <v>669</v>
      </c>
      <c r="H107" s="94" t="s">
        <v>674</v>
      </c>
      <c r="I107" s="95" t="s">
        <v>671</v>
      </c>
      <c r="J107" s="96">
        <v>55.97</v>
      </c>
      <c r="K107" s="97">
        <v>44.38</v>
      </c>
      <c r="L107" s="95">
        <v>21000</v>
      </c>
      <c r="M107" s="95">
        <f t="shared" si="3"/>
        <v>1175370</v>
      </c>
      <c r="N107" s="92">
        <f t="shared" si="2"/>
        <v>26484.227129337538</v>
      </c>
    </row>
    <row r="108" spans="1:14">
      <c r="A108" s="92">
        <v>106</v>
      </c>
      <c r="B108" s="85">
        <v>2</v>
      </c>
      <c r="C108" s="85">
        <v>2</v>
      </c>
      <c r="D108" s="85">
        <v>2</v>
      </c>
      <c r="E108" s="85">
        <v>302</v>
      </c>
      <c r="F108" s="93" t="s">
        <v>711</v>
      </c>
      <c r="G108" s="85" t="s">
        <v>669</v>
      </c>
      <c r="H108" s="94" t="s">
        <v>670</v>
      </c>
      <c r="I108" s="95" t="s">
        <v>671</v>
      </c>
      <c r="J108" s="96">
        <v>56.11</v>
      </c>
      <c r="K108" s="97">
        <v>44.49</v>
      </c>
      <c r="L108" s="95">
        <v>21000</v>
      </c>
      <c r="M108" s="95">
        <f t="shared" si="3"/>
        <v>1178310</v>
      </c>
      <c r="N108" s="92">
        <f t="shared" si="2"/>
        <v>26484.82805124747</v>
      </c>
    </row>
    <row r="109" spans="1:14">
      <c r="A109" s="92">
        <v>107</v>
      </c>
      <c r="B109" s="85">
        <v>2</v>
      </c>
      <c r="C109" s="85">
        <v>2</v>
      </c>
      <c r="D109" s="85">
        <v>2</v>
      </c>
      <c r="E109" s="85">
        <v>303</v>
      </c>
      <c r="F109" s="93" t="s">
        <v>711</v>
      </c>
      <c r="G109" s="85" t="s">
        <v>669</v>
      </c>
      <c r="H109" s="94" t="s">
        <v>674</v>
      </c>
      <c r="I109" s="95" t="s">
        <v>671</v>
      </c>
      <c r="J109" s="96">
        <v>55.97</v>
      </c>
      <c r="K109" s="97">
        <v>44.38</v>
      </c>
      <c r="L109" s="95">
        <v>21000</v>
      </c>
      <c r="M109" s="95">
        <f t="shared" si="3"/>
        <v>1175370</v>
      </c>
      <c r="N109" s="92">
        <f t="shared" si="2"/>
        <v>26484.227129337538</v>
      </c>
    </row>
    <row r="110" spans="1:14">
      <c r="A110" s="92">
        <v>108</v>
      </c>
      <c r="B110" s="85">
        <v>2</v>
      </c>
      <c r="C110" s="85">
        <v>2</v>
      </c>
      <c r="D110" s="85">
        <v>2</v>
      </c>
      <c r="E110" s="85">
        <v>304</v>
      </c>
      <c r="F110" s="93" t="s">
        <v>711</v>
      </c>
      <c r="G110" s="85" t="s">
        <v>669</v>
      </c>
      <c r="H110" s="94" t="s">
        <v>670</v>
      </c>
      <c r="I110" s="95" t="s">
        <v>671</v>
      </c>
      <c r="J110" s="96">
        <v>55.97</v>
      </c>
      <c r="K110" s="97">
        <v>44.38</v>
      </c>
      <c r="L110" s="95">
        <v>21000</v>
      </c>
      <c r="M110" s="95">
        <f t="shared" si="3"/>
        <v>1175370</v>
      </c>
      <c r="N110" s="92">
        <f t="shared" si="2"/>
        <v>26484.227129337538</v>
      </c>
    </row>
    <row r="111" spans="1:14">
      <c r="A111" s="92">
        <v>109</v>
      </c>
      <c r="B111" s="85">
        <v>2</v>
      </c>
      <c r="C111" s="85">
        <v>2</v>
      </c>
      <c r="D111" s="85">
        <v>2</v>
      </c>
      <c r="E111" s="85">
        <v>402</v>
      </c>
      <c r="F111" s="93" t="s">
        <v>712</v>
      </c>
      <c r="G111" s="85" t="s">
        <v>669</v>
      </c>
      <c r="H111" s="94" t="s">
        <v>670</v>
      </c>
      <c r="I111" s="95" t="s">
        <v>671</v>
      </c>
      <c r="J111" s="96">
        <v>56.42</v>
      </c>
      <c r="K111" s="97">
        <v>44.73</v>
      </c>
      <c r="L111" s="95">
        <v>21000</v>
      </c>
      <c r="M111" s="95">
        <f t="shared" si="3"/>
        <v>1184820</v>
      </c>
      <c r="N111" s="92">
        <f t="shared" si="2"/>
        <v>26488.262910798123</v>
      </c>
    </row>
    <row r="112" spans="1:14">
      <c r="A112" s="92">
        <v>110</v>
      </c>
      <c r="B112" s="85">
        <v>2</v>
      </c>
      <c r="C112" s="85">
        <v>2</v>
      </c>
      <c r="D112" s="85">
        <v>2</v>
      </c>
      <c r="E112" s="85">
        <v>403</v>
      </c>
      <c r="F112" s="93" t="s">
        <v>712</v>
      </c>
      <c r="G112" s="85" t="s">
        <v>669</v>
      </c>
      <c r="H112" s="94" t="s">
        <v>674</v>
      </c>
      <c r="I112" s="95" t="s">
        <v>671</v>
      </c>
      <c r="J112" s="96">
        <v>56.14</v>
      </c>
      <c r="K112" s="97">
        <v>44.51</v>
      </c>
      <c r="L112" s="95">
        <v>21000</v>
      </c>
      <c r="M112" s="95">
        <f t="shared" si="3"/>
        <v>1178940</v>
      </c>
      <c r="N112" s="92">
        <f t="shared" si="2"/>
        <v>26487.081554706809</v>
      </c>
    </row>
    <row r="113" spans="1:14">
      <c r="A113" s="92">
        <v>111</v>
      </c>
      <c r="B113" s="85">
        <v>2</v>
      </c>
      <c r="C113" s="85">
        <v>2</v>
      </c>
      <c r="D113" s="85">
        <v>2</v>
      </c>
      <c r="E113" s="85">
        <v>404</v>
      </c>
      <c r="F113" s="93" t="s">
        <v>712</v>
      </c>
      <c r="G113" s="85" t="s">
        <v>669</v>
      </c>
      <c r="H113" s="94" t="s">
        <v>670</v>
      </c>
      <c r="I113" s="95" t="s">
        <v>671</v>
      </c>
      <c r="J113" s="96">
        <v>56.14</v>
      </c>
      <c r="K113" s="97">
        <v>44.51</v>
      </c>
      <c r="L113" s="95">
        <v>21000</v>
      </c>
      <c r="M113" s="95">
        <f t="shared" si="3"/>
        <v>1178940</v>
      </c>
      <c r="N113" s="92">
        <f t="shared" si="2"/>
        <v>26487.081554706809</v>
      </c>
    </row>
    <row r="114" spans="1:14">
      <c r="A114" s="92">
        <v>112</v>
      </c>
      <c r="B114" s="85">
        <v>2</v>
      </c>
      <c r="C114" s="85">
        <v>2</v>
      </c>
      <c r="D114" s="85">
        <v>2</v>
      </c>
      <c r="E114" s="85">
        <v>405</v>
      </c>
      <c r="F114" s="93" t="s">
        <v>712</v>
      </c>
      <c r="G114" s="85" t="s">
        <v>669</v>
      </c>
      <c r="H114" s="94" t="s">
        <v>674</v>
      </c>
      <c r="I114" s="95" t="s">
        <v>671</v>
      </c>
      <c r="J114" s="96">
        <v>56.14</v>
      </c>
      <c r="K114" s="97">
        <v>44.51</v>
      </c>
      <c r="L114" s="95">
        <v>21000</v>
      </c>
      <c r="M114" s="95">
        <f t="shared" si="3"/>
        <v>1178940</v>
      </c>
      <c r="N114" s="92">
        <f t="shared" si="2"/>
        <v>26487.081554706809</v>
      </c>
    </row>
    <row r="115" spans="1:14">
      <c r="A115" s="92">
        <v>113</v>
      </c>
      <c r="B115" s="85">
        <v>2</v>
      </c>
      <c r="C115" s="85">
        <v>2</v>
      </c>
      <c r="D115" s="85">
        <v>2</v>
      </c>
      <c r="E115" s="85">
        <v>504</v>
      </c>
      <c r="F115" s="93" t="s">
        <v>713</v>
      </c>
      <c r="G115" s="85" t="s">
        <v>669</v>
      </c>
      <c r="H115" s="94" t="s">
        <v>670</v>
      </c>
      <c r="I115" s="95" t="s">
        <v>671</v>
      </c>
      <c r="J115" s="96">
        <v>56.14</v>
      </c>
      <c r="K115" s="97">
        <v>44.51</v>
      </c>
      <c r="L115" s="95">
        <v>21000</v>
      </c>
      <c r="M115" s="95">
        <f t="shared" si="3"/>
        <v>1178940</v>
      </c>
      <c r="N115" s="92">
        <f t="shared" si="2"/>
        <v>26487.081554706809</v>
      </c>
    </row>
    <row r="116" spans="1:14">
      <c r="A116" s="92">
        <v>114</v>
      </c>
      <c r="B116" s="85">
        <v>2</v>
      </c>
      <c r="C116" s="85">
        <v>2</v>
      </c>
      <c r="D116" s="85">
        <v>2</v>
      </c>
      <c r="E116" s="85">
        <v>604</v>
      </c>
      <c r="F116" s="93" t="s">
        <v>714</v>
      </c>
      <c r="G116" s="85" t="s">
        <v>669</v>
      </c>
      <c r="H116" s="94" t="s">
        <v>670</v>
      </c>
      <c r="I116" s="95" t="s">
        <v>671</v>
      </c>
      <c r="J116" s="96">
        <v>56.14</v>
      </c>
      <c r="K116" s="97">
        <v>44.51</v>
      </c>
      <c r="L116" s="95">
        <v>21000</v>
      </c>
      <c r="M116" s="95">
        <f t="shared" si="3"/>
        <v>1178940</v>
      </c>
      <c r="N116" s="92">
        <f t="shared" si="2"/>
        <v>26487.081554706809</v>
      </c>
    </row>
    <row r="117" spans="1:14">
      <c r="A117" s="92">
        <v>115</v>
      </c>
      <c r="B117" s="85">
        <v>2</v>
      </c>
      <c r="C117" s="85">
        <v>2</v>
      </c>
      <c r="D117" s="85">
        <v>2</v>
      </c>
      <c r="E117" s="85">
        <v>1005</v>
      </c>
      <c r="F117" s="93" t="s">
        <v>721</v>
      </c>
      <c r="G117" s="85" t="s">
        <v>669</v>
      </c>
      <c r="H117" s="94" t="s">
        <v>674</v>
      </c>
      <c r="I117" s="98" t="s">
        <v>671</v>
      </c>
      <c r="J117" s="96">
        <v>56.14</v>
      </c>
      <c r="K117" s="99">
        <v>44.51</v>
      </c>
      <c r="L117" s="95">
        <v>21000</v>
      </c>
      <c r="M117" s="95">
        <f>L117*J117</f>
        <v>1178940</v>
      </c>
      <c r="N117" s="92">
        <f t="shared" si="2"/>
        <v>26487.081554706809</v>
      </c>
    </row>
    <row r="118" spans="1:14">
      <c r="A118" s="92">
        <v>116</v>
      </c>
      <c r="B118" s="85">
        <v>2</v>
      </c>
      <c r="C118" s="85">
        <v>2</v>
      </c>
      <c r="D118" s="85">
        <v>2</v>
      </c>
      <c r="E118" s="85">
        <v>1203</v>
      </c>
      <c r="F118" s="93" t="s">
        <v>722</v>
      </c>
      <c r="G118" s="85" t="s">
        <v>669</v>
      </c>
      <c r="H118" s="94" t="s">
        <v>674</v>
      </c>
      <c r="I118" s="98" t="s">
        <v>671</v>
      </c>
      <c r="J118" s="96">
        <v>56.14</v>
      </c>
      <c r="K118" s="99">
        <v>44.51</v>
      </c>
      <c r="L118" s="95">
        <v>21000</v>
      </c>
      <c r="M118" s="95">
        <f>L118*J118</f>
        <v>1178940</v>
      </c>
      <c r="N118" s="92">
        <f t="shared" si="2"/>
        <v>26487.081554706809</v>
      </c>
    </row>
    <row r="119" spans="1:14">
      <c r="A119" s="92">
        <v>117</v>
      </c>
      <c r="B119" s="85">
        <v>2</v>
      </c>
      <c r="C119" s="85">
        <v>2</v>
      </c>
      <c r="D119" s="85">
        <v>2</v>
      </c>
      <c r="E119" s="85">
        <v>1304</v>
      </c>
      <c r="F119" s="93" t="s">
        <v>706</v>
      </c>
      <c r="G119" s="85" t="s">
        <v>669</v>
      </c>
      <c r="H119" s="94" t="s">
        <v>670</v>
      </c>
      <c r="I119" s="95" t="s">
        <v>671</v>
      </c>
      <c r="J119" s="96">
        <v>56.14</v>
      </c>
      <c r="K119" s="97">
        <v>44.51</v>
      </c>
      <c r="L119" s="95">
        <v>21000</v>
      </c>
      <c r="M119" s="95">
        <f t="shared" si="3"/>
        <v>1178940</v>
      </c>
      <c r="N119" s="92">
        <f t="shared" si="2"/>
        <v>26487.081554706809</v>
      </c>
    </row>
    <row r="120" spans="1:14">
      <c r="A120" s="92">
        <v>118</v>
      </c>
      <c r="B120" s="85">
        <v>2</v>
      </c>
      <c r="C120" s="85">
        <v>2</v>
      </c>
      <c r="D120" s="85">
        <v>2</v>
      </c>
      <c r="E120" s="85">
        <v>1403</v>
      </c>
      <c r="F120" s="93" t="s">
        <v>707</v>
      </c>
      <c r="G120" s="85" t="s">
        <v>669</v>
      </c>
      <c r="H120" s="94" t="s">
        <v>674</v>
      </c>
      <c r="I120" s="95" t="s">
        <v>671</v>
      </c>
      <c r="J120" s="96">
        <v>56.14</v>
      </c>
      <c r="K120" s="97">
        <v>44.51</v>
      </c>
      <c r="L120" s="95">
        <v>21000</v>
      </c>
      <c r="M120" s="95">
        <f t="shared" si="3"/>
        <v>1178940</v>
      </c>
      <c r="N120" s="92">
        <f t="shared" si="2"/>
        <v>26487.081554706809</v>
      </c>
    </row>
    <row r="121" spans="1:14">
      <c r="A121" s="92">
        <v>119</v>
      </c>
      <c r="B121" s="85">
        <v>2</v>
      </c>
      <c r="C121" s="85">
        <v>2</v>
      </c>
      <c r="D121" s="85">
        <v>2</v>
      </c>
      <c r="E121" s="85">
        <v>1404</v>
      </c>
      <c r="F121" s="93" t="s">
        <v>707</v>
      </c>
      <c r="G121" s="85" t="s">
        <v>669</v>
      </c>
      <c r="H121" s="94" t="s">
        <v>670</v>
      </c>
      <c r="I121" s="95" t="s">
        <v>671</v>
      </c>
      <c r="J121" s="96">
        <v>56.14</v>
      </c>
      <c r="K121" s="97">
        <v>44.51</v>
      </c>
      <c r="L121" s="95">
        <v>21000</v>
      </c>
      <c r="M121" s="95">
        <f t="shared" si="3"/>
        <v>1178940</v>
      </c>
      <c r="N121" s="92">
        <f t="shared" si="2"/>
        <v>26487.081554706809</v>
      </c>
    </row>
    <row r="122" spans="1:14">
      <c r="A122" s="92">
        <v>120</v>
      </c>
      <c r="B122" s="85">
        <v>2</v>
      </c>
      <c r="C122" s="85">
        <v>2</v>
      </c>
      <c r="D122" s="85">
        <v>2</v>
      </c>
      <c r="E122" s="85">
        <v>1503</v>
      </c>
      <c r="F122" s="93" t="s">
        <v>708</v>
      </c>
      <c r="G122" s="85" t="s">
        <v>669</v>
      </c>
      <c r="H122" s="94" t="s">
        <v>674</v>
      </c>
      <c r="I122" s="95" t="s">
        <v>671</v>
      </c>
      <c r="J122" s="96">
        <v>56.14</v>
      </c>
      <c r="K122" s="97">
        <v>44.51</v>
      </c>
      <c r="L122" s="95">
        <v>21000</v>
      </c>
      <c r="M122" s="95">
        <f t="shared" si="3"/>
        <v>1178940</v>
      </c>
      <c r="N122" s="92">
        <f t="shared" si="2"/>
        <v>26487.081554706809</v>
      </c>
    </row>
    <row r="123" spans="1:14">
      <c r="A123" s="92">
        <v>121</v>
      </c>
      <c r="B123" s="85">
        <v>2</v>
      </c>
      <c r="C123" s="85">
        <v>2</v>
      </c>
      <c r="D123" s="85">
        <v>2</v>
      </c>
      <c r="E123" s="85">
        <v>1504</v>
      </c>
      <c r="F123" s="93" t="s">
        <v>708</v>
      </c>
      <c r="G123" s="85" t="s">
        <v>669</v>
      </c>
      <c r="H123" s="94" t="s">
        <v>670</v>
      </c>
      <c r="I123" s="95" t="s">
        <v>671</v>
      </c>
      <c r="J123" s="96">
        <v>56.14</v>
      </c>
      <c r="K123" s="97">
        <v>44.51</v>
      </c>
      <c r="L123" s="95">
        <v>21000</v>
      </c>
      <c r="M123" s="95">
        <f t="shared" si="3"/>
        <v>1178940</v>
      </c>
      <c r="N123" s="92">
        <f t="shared" si="2"/>
        <v>26487.081554706809</v>
      </c>
    </row>
    <row r="124" spans="1:14">
      <c r="A124" s="92">
        <v>122</v>
      </c>
      <c r="B124" s="85">
        <v>2</v>
      </c>
      <c r="C124" s="85">
        <v>2</v>
      </c>
      <c r="D124" s="85">
        <v>2</v>
      </c>
      <c r="E124" s="85">
        <v>1505</v>
      </c>
      <c r="F124" s="93" t="s">
        <v>708</v>
      </c>
      <c r="G124" s="85" t="s">
        <v>669</v>
      </c>
      <c r="H124" s="94" t="s">
        <v>674</v>
      </c>
      <c r="I124" s="95" t="s">
        <v>671</v>
      </c>
      <c r="J124" s="96">
        <v>56.14</v>
      </c>
      <c r="K124" s="97">
        <v>44.51</v>
      </c>
      <c r="L124" s="95">
        <v>21000</v>
      </c>
      <c r="M124" s="95">
        <f t="shared" si="3"/>
        <v>1178940</v>
      </c>
      <c r="N124" s="92">
        <f t="shared" si="2"/>
        <v>26487.081554706809</v>
      </c>
    </row>
    <row r="125" spans="1:14">
      <c r="A125" s="92">
        <v>123</v>
      </c>
      <c r="B125" s="85">
        <v>2</v>
      </c>
      <c r="C125" s="85">
        <v>3</v>
      </c>
      <c r="D125" s="85">
        <v>1</v>
      </c>
      <c r="E125" s="85">
        <v>102</v>
      </c>
      <c r="F125" s="93" t="s">
        <v>723</v>
      </c>
      <c r="G125" s="85" t="s">
        <v>669</v>
      </c>
      <c r="H125" s="94" t="s">
        <v>724</v>
      </c>
      <c r="I125" s="95" t="s">
        <v>725</v>
      </c>
      <c r="J125" s="96">
        <v>59.3</v>
      </c>
      <c r="K125" s="97">
        <v>44.99</v>
      </c>
      <c r="L125" s="95">
        <v>21000</v>
      </c>
      <c r="M125" s="95">
        <f t="shared" si="3"/>
        <v>1245300</v>
      </c>
      <c r="N125" s="92">
        <f t="shared" si="2"/>
        <v>27679.484329851075</v>
      </c>
    </row>
    <row r="126" spans="1:14">
      <c r="A126" s="92">
        <v>124</v>
      </c>
      <c r="B126" s="85">
        <v>2</v>
      </c>
      <c r="C126" s="85">
        <v>3</v>
      </c>
      <c r="D126" s="85">
        <v>1</v>
      </c>
      <c r="E126" s="85">
        <v>103</v>
      </c>
      <c r="F126" s="93" t="s">
        <v>723</v>
      </c>
      <c r="G126" s="85" t="s">
        <v>669</v>
      </c>
      <c r="H126" s="94" t="s">
        <v>726</v>
      </c>
      <c r="I126" s="95" t="s">
        <v>725</v>
      </c>
      <c r="J126" s="96">
        <v>59.3</v>
      </c>
      <c r="K126" s="97">
        <v>44.99</v>
      </c>
      <c r="L126" s="95">
        <v>21000</v>
      </c>
      <c r="M126" s="95">
        <f t="shared" si="3"/>
        <v>1245300</v>
      </c>
      <c r="N126" s="92">
        <f t="shared" si="2"/>
        <v>27679.484329851075</v>
      </c>
    </row>
    <row r="127" spans="1:14">
      <c r="A127" s="92">
        <v>125</v>
      </c>
      <c r="B127" s="85">
        <v>2</v>
      </c>
      <c r="C127" s="85">
        <v>3</v>
      </c>
      <c r="D127" s="85">
        <v>1</v>
      </c>
      <c r="E127" s="85">
        <v>104</v>
      </c>
      <c r="F127" s="93" t="s">
        <v>723</v>
      </c>
      <c r="G127" s="85" t="s">
        <v>669</v>
      </c>
      <c r="H127" s="94" t="s">
        <v>724</v>
      </c>
      <c r="I127" s="95" t="s">
        <v>725</v>
      </c>
      <c r="J127" s="96">
        <v>59.3</v>
      </c>
      <c r="K127" s="97">
        <v>44.99</v>
      </c>
      <c r="L127" s="95">
        <v>21000</v>
      </c>
      <c r="M127" s="95">
        <f t="shared" si="3"/>
        <v>1245300</v>
      </c>
      <c r="N127" s="92">
        <f t="shared" si="2"/>
        <v>27679.484329851075</v>
      </c>
    </row>
    <row r="128" spans="1:14">
      <c r="A128" s="92">
        <v>126</v>
      </c>
      <c r="B128" s="85">
        <v>2</v>
      </c>
      <c r="C128" s="85">
        <v>3</v>
      </c>
      <c r="D128" s="85">
        <v>1</v>
      </c>
      <c r="E128" s="85">
        <v>105</v>
      </c>
      <c r="F128" s="93" t="s">
        <v>723</v>
      </c>
      <c r="G128" s="85" t="s">
        <v>669</v>
      </c>
      <c r="H128" s="94" t="s">
        <v>726</v>
      </c>
      <c r="I128" s="95" t="s">
        <v>725</v>
      </c>
      <c r="J128" s="96">
        <v>59.47</v>
      </c>
      <c r="K128" s="97">
        <v>45.12</v>
      </c>
      <c r="L128" s="95">
        <v>21000</v>
      </c>
      <c r="M128" s="95">
        <f t="shared" si="3"/>
        <v>1248870</v>
      </c>
      <c r="N128" s="92">
        <f t="shared" si="2"/>
        <v>27678.856382978724</v>
      </c>
    </row>
    <row r="129" spans="1:14">
      <c r="A129" s="92">
        <v>127</v>
      </c>
      <c r="B129" s="85">
        <v>2</v>
      </c>
      <c r="C129" s="85">
        <v>3</v>
      </c>
      <c r="D129" s="85">
        <v>1</v>
      </c>
      <c r="E129" s="85">
        <v>202</v>
      </c>
      <c r="F129" s="93" t="s">
        <v>727</v>
      </c>
      <c r="G129" s="85" t="s">
        <v>669</v>
      </c>
      <c r="H129" s="94" t="s">
        <v>724</v>
      </c>
      <c r="I129" s="95" t="s">
        <v>725</v>
      </c>
      <c r="J129" s="96">
        <v>59.3</v>
      </c>
      <c r="K129" s="97">
        <v>44.99</v>
      </c>
      <c r="L129" s="95">
        <v>21000</v>
      </c>
      <c r="M129" s="95">
        <f t="shared" si="3"/>
        <v>1245300</v>
      </c>
      <c r="N129" s="92">
        <f t="shared" si="2"/>
        <v>27679.484329851075</v>
      </c>
    </row>
    <row r="130" spans="1:14">
      <c r="A130" s="92">
        <v>128</v>
      </c>
      <c r="B130" s="85">
        <v>2</v>
      </c>
      <c r="C130" s="85">
        <v>3</v>
      </c>
      <c r="D130" s="85">
        <v>1</v>
      </c>
      <c r="E130" s="85">
        <v>203</v>
      </c>
      <c r="F130" s="93" t="s">
        <v>727</v>
      </c>
      <c r="G130" s="85" t="s">
        <v>669</v>
      </c>
      <c r="H130" s="94" t="s">
        <v>726</v>
      </c>
      <c r="I130" s="95" t="s">
        <v>725</v>
      </c>
      <c r="J130" s="96">
        <v>59.3</v>
      </c>
      <c r="K130" s="97">
        <v>44.99</v>
      </c>
      <c r="L130" s="95">
        <v>21000</v>
      </c>
      <c r="M130" s="95">
        <f t="shared" si="3"/>
        <v>1245300</v>
      </c>
      <c r="N130" s="92">
        <f t="shared" si="2"/>
        <v>27679.484329851075</v>
      </c>
    </row>
    <row r="131" spans="1:14">
      <c r="A131" s="92">
        <v>129</v>
      </c>
      <c r="B131" s="85">
        <v>2</v>
      </c>
      <c r="C131" s="85">
        <v>3</v>
      </c>
      <c r="D131" s="85">
        <v>1</v>
      </c>
      <c r="E131" s="85">
        <v>204</v>
      </c>
      <c r="F131" s="93" t="s">
        <v>727</v>
      </c>
      <c r="G131" s="85" t="s">
        <v>669</v>
      </c>
      <c r="H131" s="94" t="s">
        <v>724</v>
      </c>
      <c r="I131" s="95" t="s">
        <v>725</v>
      </c>
      <c r="J131" s="96">
        <v>59.3</v>
      </c>
      <c r="K131" s="97">
        <v>44.99</v>
      </c>
      <c r="L131" s="95">
        <v>21000</v>
      </c>
      <c r="M131" s="95">
        <f t="shared" si="3"/>
        <v>1245300</v>
      </c>
      <c r="N131" s="92">
        <f t="shared" ref="N131:N178" si="4">M131/K131</f>
        <v>27679.484329851075</v>
      </c>
    </row>
    <row r="132" spans="1:14">
      <c r="A132" s="92">
        <v>130</v>
      </c>
      <c r="B132" s="85">
        <v>2</v>
      </c>
      <c r="C132" s="85">
        <v>3</v>
      </c>
      <c r="D132" s="85">
        <v>1</v>
      </c>
      <c r="E132" s="85">
        <v>205</v>
      </c>
      <c r="F132" s="93" t="s">
        <v>727</v>
      </c>
      <c r="G132" s="85" t="s">
        <v>669</v>
      </c>
      <c r="H132" s="94" t="s">
        <v>726</v>
      </c>
      <c r="I132" s="95" t="s">
        <v>725</v>
      </c>
      <c r="J132" s="96">
        <v>59.47</v>
      </c>
      <c r="K132" s="97">
        <v>45.12</v>
      </c>
      <c r="L132" s="95">
        <v>21000</v>
      </c>
      <c r="M132" s="95">
        <f t="shared" si="3"/>
        <v>1248870</v>
      </c>
      <c r="N132" s="92">
        <f t="shared" si="4"/>
        <v>27678.856382978724</v>
      </c>
    </row>
    <row r="133" spans="1:14">
      <c r="A133" s="92">
        <v>131</v>
      </c>
      <c r="B133" s="85">
        <v>2</v>
      </c>
      <c r="C133" s="85">
        <v>3</v>
      </c>
      <c r="D133" s="85">
        <v>1</v>
      </c>
      <c r="E133" s="85">
        <v>303</v>
      </c>
      <c r="F133" s="93" t="s">
        <v>728</v>
      </c>
      <c r="G133" s="85" t="s">
        <v>669</v>
      </c>
      <c r="H133" s="94" t="s">
        <v>726</v>
      </c>
      <c r="I133" s="95" t="s">
        <v>725</v>
      </c>
      <c r="J133" s="96">
        <v>59.3</v>
      </c>
      <c r="K133" s="97">
        <v>44.99</v>
      </c>
      <c r="L133" s="95">
        <v>21000</v>
      </c>
      <c r="M133" s="95">
        <f t="shared" si="3"/>
        <v>1245300</v>
      </c>
      <c r="N133" s="92">
        <f t="shared" si="4"/>
        <v>27679.484329851075</v>
      </c>
    </row>
    <row r="134" spans="1:14">
      <c r="A134" s="92">
        <v>132</v>
      </c>
      <c r="B134" s="85">
        <v>2</v>
      </c>
      <c r="C134" s="85">
        <v>3</v>
      </c>
      <c r="D134" s="85">
        <v>1</v>
      </c>
      <c r="E134" s="85">
        <v>304</v>
      </c>
      <c r="F134" s="93" t="s">
        <v>728</v>
      </c>
      <c r="G134" s="85" t="s">
        <v>669</v>
      </c>
      <c r="H134" s="94" t="s">
        <v>724</v>
      </c>
      <c r="I134" s="95" t="s">
        <v>725</v>
      </c>
      <c r="J134" s="96">
        <v>59.3</v>
      </c>
      <c r="K134" s="97">
        <v>44.99</v>
      </c>
      <c r="L134" s="95">
        <v>21000</v>
      </c>
      <c r="M134" s="95">
        <f t="shared" ref="M134:M178" si="5">L134*J134</f>
        <v>1245300</v>
      </c>
      <c r="N134" s="92">
        <f t="shared" si="4"/>
        <v>27679.484329851075</v>
      </c>
    </row>
    <row r="135" spans="1:14">
      <c r="A135" s="92">
        <v>133</v>
      </c>
      <c r="B135" s="85">
        <v>2</v>
      </c>
      <c r="C135" s="85">
        <v>3</v>
      </c>
      <c r="D135" s="85">
        <v>1</v>
      </c>
      <c r="E135" s="85">
        <v>305</v>
      </c>
      <c r="F135" s="93" t="s">
        <v>728</v>
      </c>
      <c r="G135" s="85" t="s">
        <v>669</v>
      </c>
      <c r="H135" s="94" t="s">
        <v>726</v>
      </c>
      <c r="I135" s="95" t="s">
        <v>725</v>
      </c>
      <c r="J135" s="96">
        <v>59.47</v>
      </c>
      <c r="K135" s="97">
        <v>45.12</v>
      </c>
      <c r="L135" s="95">
        <v>21000</v>
      </c>
      <c r="M135" s="95">
        <f t="shared" si="5"/>
        <v>1248870</v>
      </c>
      <c r="N135" s="92">
        <f t="shared" si="4"/>
        <v>27678.856382978724</v>
      </c>
    </row>
    <row r="136" spans="1:14">
      <c r="A136" s="92">
        <v>134</v>
      </c>
      <c r="B136" s="85">
        <v>2</v>
      </c>
      <c r="C136" s="85">
        <v>3</v>
      </c>
      <c r="D136" s="85">
        <v>1</v>
      </c>
      <c r="E136" s="85">
        <v>402</v>
      </c>
      <c r="F136" s="93" t="s">
        <v>729</v>
      </c>
      <c r="G136" s="85" t="s">
        <v>669</v>
      </c>
      <c r="H136" s="94" t="s">
        <v>724</v>
      </c>
      <c r="I136" s="95" t="s">
        <v>725</v>
      </c>
      <c r="J136" s="96">
        <v>59.46</v>
      </c>
      <c r="K136" s="97">
        <v>45.11</v>
      </c>
      <c r="L136" s="95">
        <v>21000</v>
      </c>
      <c r="M136" s="95">
        <f t="shared" si="5"/>
        <v>1248660</v>
      </c>
      <c r="N136" s="92">
        <f t="shared" si="4"/>
        <v>27680.336954112172</v>
      </c>
    </row>
    <row r="137" spans="1:14">
      <c r="A137" s="92">
        <v>135</v>
      </c>
      <c r="B137" s="85">
        <v>2</v>
      </c>
      <c r="C137" s="85">
        <v>3</v>
      </c>
      <c r="D137" s="85">
        <v>1</v>
      </c>
      <c r="E137" s="85">
        <v>403</v>
      </c>
      <c r="F137" s="93" t="s">
        <v>729</v>
      </c>
      <c r="G137" s="85" t="s">
        <v>669</v>
      </c>
      <c r="H137" s="94" t="s">
        <v>726</v>
      </c>
      <c r="I137" s="95" t="s">
        <v>725</v>
      </c>
      <c r="J137" s="96">
        <v>59.46</v>
      </c>
      <c r="K137" s="97">
        <v>45.11</v>
      </c>
      <c r="L137" s="95">
        <v>21000</v>
      </c>
      <c r="M137" s="95">
        <f t="shared" si="5"/>
        <v>1248660</v>
      </c>
      <c r="N137" s="92">
        <f t="shared" si="4"/>
        <v>27680.336954112172</v>
      </c>
    </row>
    <row r="138" spans="1:14">
      <c r="A138" s="92">
        <v>136</v>
      </c>
      <c r="B138" s="85">
        <v>2</v>
      </c>
      <c r="C138" s="85">
        <v>3</v>
      </c>
      <c r="D138" s="85">
        <v>1</v>
      </c>
      <c r="E138" s="85">
        <v>404</v>
      </c>
      <c r="F138" s="93" t="s">
        <v>729</v>
      </c>
      <c r="G138" s="85" t="s">
        <v>669</v>
      </c>
      <c r="H138" s="94" t="s">
        <v>724</v>
      </c>
      <c r="I138" s="95" t="s">
        <v>725</v>
      </c>
      <c r="J138" s="96">
        <v>59.46</v>
      </c>
      <c r="K138" s="97">
        <v>45.11</v>
      </c>
      <c r="L138" s="95">
        <v>21000</v>
      </c>
      <c r="M138" s="95">
        <f t="shared" si="5"/>
        <v>1248660</v>
      </c>
      <c r="N138" s="92">
        <f t="shared" si="4"/>
        <v>27680.336954112172</v>
      </c>
    </row>
    <row r="139" spans="1:14">
      <c r="A139" s="92">
        <v>137</v>
      </c>
      <c r="B139" s="85">
        <v>2</v>
      </c>
      <c r="C139" s="85">
        <v>3</v>
      </c>
      <c r="D139" s="85">
        <v>1</v>
      </c>
      <c r="E139" s="85">
        <v>405</v>
      </c>
      <c r="F139" s="93" t="s">
        <v>729</v>
      </c>
      <c r="G139" s="85" t="s">
        <v>669</v>
      </c>
      <c r="H139" s="94" t="s">
        <v>726</v>
      </c>
      <c r="I139" s="95" t="s">
        <v>725</v>
      </c>
      <c r="J139" s="96">
        <v>59.79</v>
      </c>
      <c r="K139" s="97">
        <v>45.36</v>
      </c>
      <c r="L139" s="95">
        <v>21000</v>
      </c>
      <c r="M139" s="95">
        <f t="shared" si="5"/>
        <v>1255590</v>
      </c>
      <c r="N139" s="92">
        <f t="shared" si="4"/>
        <v>27680.555555555555</v>
      </c>
    </row>
    <row r="140" spans="1:14">
      <c r="A140" s="92">
        <v>138</v>
      </c>
      <c r="B140" s="85">
        <v>2</v>
      </c>
      <c r="C140" s="85">
        <v>3</v>
      </c>
      <c r="D140" s="85">
        <v>1</v>
      </c>
      <c r="E140" s="85">
        <v>502</v>
      </c>
      <c r="F140" s="93" t="s">
        <v>730</v>
      </c>
      <c r="G140" s="85" t="s">
        <v>669</v>
      </c>
      <c r="H140" s="94" t="s">
        <v>724</v>
      </c>
      <c r="I140" s="95" t="s">
        <v>725</v>
      </c>
      <c r="J140" s="96">
        <v>59.46</v>
      </c>
      <c r="K140" s="97">
        <v>45.11</v>
      </c>
      <c r="L140" s="95">
        <v>21000</v>
      </c>
      <c r="M140" s="95">
        <f t="shared" si="5"/>
        <v>1248660</v>
      </c>
      <c r="N140" s="92">
        <f t="shared" si="4"/>
        <v>27680.336954112172</v>
      </c>
    </row>
    <row r="141" spans="1:14">
      <c r="A141" s="92">
        <v>139</v>
      </c>
      <c r="B141" s="85">
        <v>2</v>
      </c>
      <c r="C141" s="85">
        <v>3</v>
      </c>
      <c r="D141" s="85">
        <v>1</v>
      </c>
      <c r="E141" s="85">
        <v>503</v>
      </c>
      <c r="F141" s="93" t="s">
        <v>730</v>
      </c>
      <c r="G141" s="85" t="s">
        <v>669</v>
      </c>
      <c r="H141" s="94" t="s">
        <v>726</v>
      </c>
      <c r="I141" s="95" t="s">
        <v>725</v>
      </c>
      <c r="J141" s="96">
        <v>59.46</v>
      </c>
      <c r="K141" s="97">
        <v>45.11</v>
      </c>
      <c r="L141" s="95">
        <v>21000</v>
      </c>
      <c r="M141" s="95">
        <f t="shared" si="5"/>
        <v>1248660</v>
      </c>
      <c r="N141" s="92">
        <f t="shared" si="4"/>
        <v>27680.336954112172</v>
      </c>
    </row>
    <row r="142" spans="1:14">
      <c r="A142" s="92">
        <v>140</v>
      </c>
      <c r="B142" s="85">
        <v>2</v>
      </c>
      <c r="C142" s="85">
        <v>3</v>
      </c>
      <c r="D142" s="85">
        <v>1</v>
      </c>
      <c r="E142" s="85">
        <v>504</v>
      </c>
      <c r="F142" s="93" t="s">
        <v>730</v>
      </c>
      <c r="G142" s="85" t="s">
        <v>669</v>
      </c>
      <c r="H142" s="94" t="s">
        <v>724</v>
      </c>
      <c r="I142" s="95" t="s">
        <v>725</v>
      </c>
      <c r="J142" s="96">
        <v>59.46</v>
      </c>
      <c r="K142" s="97">
        <v>45.11</v>
      </c>
      <c r="L142" s="95">
        <v>21000</v>
      </c>
      <c r="M142" s="95">
        <f t="shared" si="5"/>
        <v>1248660</v>
      </c>
      <c r="N142" s="92">
        <f t="shared" si="4"/>
        <v>27680.336954112172</v>
      </c>
    </row>
    <row r="143" spans="1:14">
      <c r="A143" s="92">
        <v>141</v>
      </c>
      <c r="B143" s="85">
        <v>2</v>
      </c>
      <c r="C143" s="85">
        <v>3</v>
      </c>
      <c r="D143" s="85">
        <v>1</v>
      </c>
      <c r="E143" s="85">
        <v>505</v>
      </c>
      <c r="F143" s="93" t="s">
        <v>730</v>
      </c>
      <c r="G143" s="85" t="s">
        <v>669</v>
      </c>
      <c r="H143" s="94" t="s">
        <v>726</v>
      </c>
      <c r="I143" s="95" t="s">
        <v>725</v>
      </c>
      <c r="J143" s="96">
        <v>59.79</v>
      </c>
      <c r="K143" s="97">
        <v>45.36</v>
      </c>
      <c r="L143" s="95">
        <v>21000</v>
      </c>
      <c r="M143" s="95">
        <f t="shared" si="5"/>
        <v>1255590</v>
      </c>
      <c r="N143" s="92">
        <f t="shared" si="4"/>
        <v>27680.555555555555</v>
      </c>
    </row>
    <row r="144" spans="1:14">
      <c r="A144" s="92">
        <v>142</v>
      </c>
      <c r="B144" s="85">
        <v>2</v>
      </c>
      <c r="C144" s="85">
        <v>3</v>
      </c>
      <c r="D144" s="85">
        <v>1</v>
      </c>
      <c r="E144" s="85">
        <v>602</v>
      </c>
      <c r="F144" s="93" t="s">
        <v>731</v>
      </c>
      <c r="G144" s="85" t="s">
        <v>669</v>
      </c>
      <c r="H144" s="94" t="s">
        <v>724</v>
      </c>
      <c r="I144" s="95" t="s">
        <v>725</v>
      </c>
      <c r="J144" s="96">
        <v>59.46</v>
      </c>
      <c r="K144" s="97">
        <v>45.11</v>
      </c>
      <c r="L144" s="95">
        <v>21000</v>
      </c>
      <c r="M144" s="95">
        <f t="shared" si="5"/>
        <v>1248660</v>
      </c>
      <c r="N144" s="92">
        <f t="shared" si="4"/>
        <v>27680.336954112172</v>
      </c>
    </row>
    <row r="145" spans="1:14">
      <c r="A145" s="92">
        <v>143</v>
      </c>
      <c r="B145" s="85">
        <v>2</v>
      </c>
      <c r="C145" s="85">
        <v>3</v>
      </c>
      <c r="D145" s="85">
        <v>1</v>
      </c>
      <c r="E145" s="85">
        <v>603</v>
      </c>
      <c r="F145" s="93" t="s">
        <v>731</v>
      </c>
      <c r="G145" s="85" t="s">
        <v>669</v>
      </c>
      <c r="H145" s="94" t="s">
        <v>726</v>
      </c>
      <c r="I145" s="95" t="s">
        <v>725</v>
      </c>
      <c r="J145" s="96">
        <v>59.46</v>
      </c>
      <c r="K145" s="97">
        <v>45.11</v>
      </c>
      <c r="L145" s="95">
        <v>21000</v>
      </c>
      <c r="M145" s="95">
        <f t="shared" si="5"/>
        <v>1248660</v>
      </c>
      <c r="N145" s="92">
        <f t="shared" si="4"/>
        <v>27680.336954112172</v>
      </c>
    </row>
    <row r="146" spans="1:14">
      <c r="A146" s="92">
        <v>144</v>
      </c>
      <c r="B146" s="85">
        <v>2</v>
      </c>
      <c r="C146" s="85">
        <v>3</v>
      </c>
      <c r="D146" s="85">
        <v>1</v>
      </c>
      <c r="E146" s="85">
        <v>604</v>
      </c>
      <c r="F146" s="93" t="s">
        <v>731</v>
      </c>
      <c r="G146" s="85" t="s">
        <v>669</v>
      </c>
      <c r="H146" s="94" t="s">
        <v>724</v>
      </c>
      <c r="I146" s="95" t="s">
        <v>725</v>
      </c>
      <c r="J146" s="96">
        <v>59.46</v>
      </c>
      <c r="K146" s="97">
        <v>45.11</v>
      </c>
      <c r="L146" s="95">
        <v>21000</v>
      </c>
      <c r="M146" s="95">
        <f t="shared" si="5"/>
        <v>1248660</v>
      </c>
      <c r="N146" s="92">
        <f t="shared" si="4"/>
        <v>27680.336954112172</v>
      </c>
    </row>
    <row r="147" spans="1:14">
      <c r="A147" s="92">
        <v>145</v>
      </c>
      <c r="B147" s="85">
        <v>2</v>
      </c>
      <c r="C147" s="85">
        <v>3</v>
      </c>
      <c r="D147" s="85">
        <v>1</v>
      </c>
      <c r="E147" s="85">
        <v>605</v>
      </c>
      <c r="F147" s="93" t="s">
        <v>731</v>
      </c>
      <c r="G147" s="85" t="s">
        <v>669</v>
      </c>
      <c r="H147" s="94" t="s">
        <v>726</v>
      </c>
      <c r="I147" s="95" t="s">
        <v>725</v>
      </c>
      <c r="J147" s="96">
        <v>59.79</v>
      </c>
      <c r="K147" s="97">
        <v>45.36</v>
      </c>
      <c r="L147" s="95">
        <v>21000</v>
      </c>
      <c r="M147" s="95">
        <f t="shared" si="5"/>
        <v>1255590</v>
      </c>
      <c r="N147" s="92">
        <f t="shared" si="4"/>
        <v>27680.555555555555</v>
      </c>
    </row>
    <row r="148" spans="1:14">
      <c r="A148" s="92">
        <v>146</v>
      </c>
      <c r="B148" s="85">
        <v>2</v>
      </c>
      <c r="C148" s="85">
        <v>3</v>
      </c>
      <c r="D148" s="85">
        <v>1</v>
      </c>
      <c r="E148" s="85">
        <v>702</v>
      </c>
      <c r="F148" s="93" t="s">
        <v>732</v>
      </c>
      <c r="G148" s="85" t="s">
        <v>669</v>
      </c>
      <c r="H148" s="94" t="s">
        <v>724</v>
      </c>
      <c r="I148" s="95" t="s">
        <v>725</v>
      </c>
      <c r="J148" s="96">
        <v>59.46</v>
      </c>
      <c r="K148" s="97">
        <v>45.11</v>
      </c>
      <c r="L148" s="95">
        <v>21000</v>
      </c>
      <c r="M148" s="95">
        <f t="shared" si="5"/>
        <v>1248660</v>
      </c>
      <c r="N148" s="92">
        <f t="shared" si="4"/>
        <v>27680.336954112172</v>
      </c>
    </row>
    <row r="149" spans="1:14">
      <c r="A149" s="92">
        <v>147</v>
      </c>
      <c r="B149" s="85">
        <v>2</v>
      </c>
      <c r="C149" s="85">
        <v>3</v>
      </c>
      <c r="D149" s="85">
        <v>1</v>
      </c>
      <c r="E149" s="85">
        <v>703</v>
      </c>
      <c r="F149" s="93" t="s">
        <v>732</v>
      </c>
      <c r="G149" s="85" t="s">
        <v>669</v>
      </c>
      <c r="H149" s="94" t="s">
        <v>726</v>
      </c>
      <c r="I149" s="95" t="s">
        <v>725</v>
      </c>
      <c r="J149" s="96">
        <v>59.46</v>
      </c>
      <c r="K149" s="97">
        <v>45.11</v>
      </c>
      <c r="L149" s="95">
        <v>21000</v>
      </c>
      <c r="M149" s="95">
        <f t="shared" si="5"/>
        <v>1248660</v>
      </c>
      <c r="N149" s="92">
        <f t="shared" si="4"/>
        <v>27680.336954112172</v>
      </c>
    </row>
    <row r="150" spans="1:14">
      <c r="A150" s="92">
        <v>148</v>
      </c>
      <c r="B150" s="85">
        <v>2</v>
      </c>
      <c r="C150" s="85">
        <v>3</v>
      </c>
      <c r="D150" s="85">
        <v>1</v>
      </c>
      <c r="E150" s="85">
        <v>704</v>
      </c>
      <c r="F150" s="93" t="s">
        <v>732</v>
      </c>
      <c r="G150" s="85" t="s">
        <v>669</v>
      </c>
      <c r="H150" s="94" t="s">
        <v>724</v>
      </c>
      <c r="I150" s="95" t="s">
        <v>725</v>
      </c>
      <c r="J150" s="96">
        <v>59.46</v>
      </c>
      <c r="K150" s="97">
        <v>45.11</v>
      </c>
      <c r="L150" s="95">
        <v>21000</v>
      </c>
      <c r="M150" s="95">
        <f t="shared" si="5"/>
        <v>1248660</v>
      </c>
      <c r="N150" s="92">
        <f t="shared" si="4"/>
        <v>27680.336954112172</v>
      </c>
    </row>
    <row r="151" spans="1:14">
      <c r="A151" s="92">
        <v>149</v>
      </c>
      <c r="B151" s="85">
        <v>2</v>
      </c>
      <c r="C151" s="85">
        <v>3</v>
      </c>
      <c r="D151" s="85">
        <v>1</v>
      </c>
      <c r="E151" s="85">
        <v>705</v>
      </c>
      <c r="F151" s="93" t="s">
        <v>732</v>
      </c>
      <c r="G151" s="85" t="s">
        <v>669</v>
      </c>
      <c r="H151" s="94" t="s">
        <v>726</v>
      </c>
      <c r="I151" s="95" t="s">
        <v>725</v>
      </c>
      <c r="J151" s="96">
        <v>59.79</v>
      </c>
      <c r="K151" s="97">
        <v>45.36</v>
      </c>
      <c r="L151" s="95">
        <v>21000</v>
      </c>
      <c r="M151" s="95">
        <f t="shared" si="5"/>
        <v>1255590</v>
      </c>
      <c r="N151" s="92">
        <f t="shared" si="4"/>
        <v>27680.555555555555</v>
      </c>
    </row>
    <row r="152" spans="1:14">
      <c r="A152" s="92">
        <v>150</v>
      </c>
      <c r="B152" s="85">
        <v>2</v>
      </c>
      <c r="C152" s="85">
        <v>3</v>
      </c>
      <c r="D152" s="85">
        <v>1</v>
      </c>
      <c r="E152" s="85">
        <v>802</v>
      </c>
      <c r="F152" s="93" t="s">
        <v>733</v>
      </c>
      <c r="G152" s="85" t="s">
        <v>669</v>
      </c>
      <c r="H152" s="94" t="s">
        <v>724</v>
      </c>
      <c r="I152" s="95" t="s">
        <v>725</v>
      </c>
      <c r="J152" s="96">
        <v>59.46</v>
      </c>
      <c r="K152" s="97">
        <v>45.11</v>
      </c>
      <c r="L152" s="95">
        <v>21000</v>
      </c>
      <c r="M152" s="95">
        <f t="shared" si="5"/>
        <v>1248660</v>
      </c>
      <c r="N152" s="92">
        <f t="shared" si="4"/>
        <v>27680.336954112172</v>
      </c>
    </row>
    <row r="153" spans="1:14">
      <c r="A153" s="92">
        <v>151</v>
      </c>
      <c r="B153" s="85">
        <v>2</v>
      </c>
      <c r="C153" s="85">
        <v>3</v>
      </c>
      <c r="D153" s="85">
        <v>1</v>
      </c>
      <c r="E153" s="85">
        <v>803</v>
      </c>
      <c r="F153" s="93" t="s">
        <v>733</v>
      </c>
      <c r="G153" s="85" t="s">
        <v>669</v>
      </c>
      <c r="H153" s="94" t="s">
        <v>726</v>
      </c>
      <c r="I153" s="95" t="s">
        <v>725</v>
      </c>
      <c r="J153" s="96">
        <v>59.46</v>
      </c>
      <c r="K153" s="97">
        <v>45.11</v>
      </c>
      <c r="L153" s="95">
        <v>21000</v>
      </c>
      <c r="M153" s="95">
        <f t="shared" si="5"/>
        <v>1248660</v>
      </c>
      <c r="N153" s="92">
        <f t="shared" si="4"/>
        <v>27680.336954112172</v>
      </c>
    </row>
    <row r="154" spans="1:14">
      <c r="A154" s="92">
        <v>152</v>
      </c>
      <c r="B154" s="85">
        <v>2</v>
      </c>
      <c r="C154" s="85">
        <v>3</v>
      </c>
      <c r="D154" s="85">
        <v>1</v>
      </c>
      <c r="E154" s="85">
        <v>804</v>
      </c>
      <c r="F154" s="93" t="s">
        <v>733</v>
      </c>
      <c r="G154" s="85" t="s">
        <v>669</v>
      </c>
      <c r="H154" s="94" t="s">
        <v>724</v>
      </c>
      <c r="I154" s="95" t="s">
        <v>725</v>
      </c>
      <c r="J154" s="96">
        <v>59.46</v>
      </c>
      <c r="K154" s="97">
        <v>45.11</v>
      </c>
      <c r="L154" s="95">
        <v>21000</v>
      </c>
      <c r="M154" s="95">
        <f t="shared" si="5"/>
        <v>1248660</v>
      </c>
      <c r="N154" s="92">
        <f t="shared" si="4"/>
        <v>27680.336954112172</v>
      </c>
    </row>
    <row r="155" spans="1:14">
      <c r="A155" s="92">
        <v>153</v>
      </c>
      <c r="B155" s="85">
        <v>2</v>
      </c>
      <c r="C155" s="85">
        <v>3</v>
      </c>
      <c r="D155" s="85">
        <v>1</v>
      </c>
      <c r="E155" s="85">
        <v>805</v>
      </c>
      <c r="F155" s="93" t="s">
        <v>733</v>
      </c>
      <c r="G155" s="85" t="s">
        <v>669</v>
      </c>
      <c r="H155" s="94" t="s">
        <v>726</v>
      </c>
      <c r="I155" s="95" t="s">
        <v>725</v>
      </c>
      <c r="J155" s="96">
        <v>59.79</v>
      </c>
      <c r="K155" s="97">
        <v>45.36</v>
      </c>
      <c r="L155" s="95">
        <v>21000</v>
      </c>
      <c r="M155" s="95">
        <f t="shared" si="5"/>
        <v>1255590</v>
      </c>
      <c r="N155" s="92">
        <f t="shared" si="4"/>
        <v>27680.555555555555</v>
      </c>
    </row>
    <row r="156" spans="1:14">
      <c r="A156" s="92">
        <v>154</v>
      </c>
      <c r="B156" s="85">
        <v>2</v>
      </c>
      <c r="C156" s="85">
        <v>3</v>
      </c>
      <c r="D156" s="85">
        <v>1</v>
      </c>
      <c r="E156" s="85">
        <v>902</v>
      </c>
      <c r="F156" s="93" t="s">
        <v>734</v>
      </c>
      <c r="G156" s="85" t="s">
        <v>669</v>
      </c>
      <c r="H156" s="94" t="s">
        <v>724</v>
      </c>
      <c r="I156" s="95" t="s">
        <v>725</v>
      </c>
      <c r="J156" s="96">
        <v>59.46</v>
      </c>
      <c r="K156" s="97">
        <v>45.11</v>
      </c>
      <c r="L156" s="95">
        <v>21000</v>
      </c>
      <c r="M156" s="95">
        <f t="shared" si="5"/>
        <v>1248660</v>
      </c>
      <c r="N156" s="92">
        <f t="shared" si="4"/>
        <v>27680.336954112172</v>
      </c>
    </row>
    <row r="157" spans="1:14">
      <c r="A157" s="92">
        <v>155</v>
      </c>
      <c r="B157" s="85">
        <v>2</v>
      </c>
      <c r="C157" s="85">
        <v>3</v>
      </c>
      <c r="D157" s="85">
        <v>1</v>
      </c>
      <c r="E157" s="85">
        <v>903</v>
      </c>
      <c r="F157" s="93" t="s">
        <v>734</v>
      </c>
      <c r="G157" s="85" t="s">
        <v>669</v>
      </c>
      <c r="H157" s="94" t="s">
        <v>726</v>
      </c>
      <c r="I157" s="95" t="s">
        <v>725</v>
      </c>
      <c r="J157" s="96">
        <v>59.46</v>
      </c>
      <c r="K157" s="97">
        <v>45.11</v>
      </c>
      <c r="L157" s="95">
        <v>21000</v>
      </c>
      <c r="M157" s="95">
        <f t="shared" si="5"/>
        <v>1248660</v>
      </c>
      <c r="N157" s="92">
        <f t="shared" si="4"/>
        <v>27680.336954112172</v>
      </c>
    </row>
    <row r="158" spans="1:14">
      <c r="A158" s="92">
        <v>156</v>
      </c>
      <c r="B158" s="85">
        <v>2</v>
      </c>
      <c r="C158" s="85">
        <v>3</v>
      </c>
      <c r="D158" s="85">
        <v>1</v>
      </c>
      <c r="E158" s="85">
        <v>904</v>
      </c>
      <c r="F158" s="93" t="s">
        <v>734</v>
      </c>
      <c r="G158" s="85" t="s">
        <v>669</v>
      </c>
      <c r="H158" s="94" t="s">
        <v>724</v>
      </c>
      <c r="I158" s="95" t="s">
        <v>725</v>
      </c>
      <c r="J158" s="96">
        <v>59.46</v>
      </c>
      <c r="K158" s="97">
        <v>45.11</v>
      </c>
      <c r="L158" s="95">
        <v>21000</v>
      </c>
      <c r="M158" s="95">
        <f t="shared" si="5"/>
        <v>1248660</v>
      </c>
      <c r="N158" s="92">
        <f t="shared" si="4"/>
        <v>27680.336954112172</v>
      </c>
    </row>
    <row r="159" spans="1:14">
      <c r="A159" s="92">
        <v>157</v>
      </c>
      <c r="B159" s="85">
        <v>2</v>
      </c>
      <c r="C159" s="85">
        <v>3</v>
      </c>
      <c r="D159" s="85">
        <v>1</v>
      </c>
      <c r="E159" s="85">
        <v>905</v>
      </c>
      <c r="F159" s="93" t="s">
        <v>734</v>
      </c>
      <c r="G159" s="85" t="s">
        <v>669</v>
      </c>
      <c r="H159" s="94" t="s">
        <v>726</v>
      </c>
      <c r="I159" s="95" t="s">
        <v>725</v>
      </c>
      <c r="J159" s="96">
        <v>59.79</v>
      </c>
      <c r="K159" s="97">
        <v>45.36</v>
      </c>
      <c r="L159" s="95">
        <v>21000</v>
      </c>
      <c r="M159" s="95">
        <f t="shared" si="5"/>
        <v>1255590</v>
      </c>
      <c r="N159" s="92">
        <f t="shared" si="4"/>
        <v>27680.555555555555</v>
      </c>
    </row>
    <row r="160" spans="1:14">
      <c r="A160" s="92">
        <v>158</v>
      </c>
      <c r="B160" s="85">
        <v>2</v>
      </c>
      <c r="C160" s="85">
        <v>3</v>
      </c>
      <c r="D160" s="85">
        <v>1</v>
      </c>
      <c r="E160" s="85">
        <v>1002</v>
      </c>
      <c r="F160" s="93" t="s">
        <v>735</v>
      </c>
      <c r="G160" s="85" t="s">
        <v>669</v>
      </c>
      <c r="H160" s="94" t="s">
        <v>724</v>
      </c>
      <c r="I160" s="95" t="s">
        <v>725</v>
      </c>
      <c r="J160" s="96">
        <v>59.46</v>
      </c>
      <c r="K160" s="97">
        <v>45.11</v>
      </c>
      <c r="L160" s="95">
        <v>21000</v>
      </c>
      <c r="M160" s="95">
        <f t="shared" si="5"/>
        <v>1248660</v>
      </c>
      <c r="N160" s="92">
        <f t="shared" si="4"/>
        <v>27680.336954112172</v>
      </c>
    </row>
    <row r="161" spans="1:14">
      <c r="A161" s="92">
        <v>159</v>
      </c>
      <c r="B161" s="85">
        <v>2</v>
      </c>
      <c r="C161" s="85">
        <v>3</v>
      </c>
      <c r="D161" s="85">
        <v>1</v>
      </c>
      <c r="E161" s="85">
        <v>1003</v>
      </c>
      <c r="F161" s="93" t="s">
        <v>735</v>
      </c>
      <c r="G161" s="85" t="s">
        <v>669</v>
      </c>
      <c r="H161" s="94" t="s">
        <v>726</v>
      </c>
      <c r="I161" s="95" t="s">
        <v>725</v>
      </c>
      <c r="J161" s="96">
        <v>59.46</v>
      </c>
      <c r="K161" s="97">
        <v>45.11</v>
      </c>
      <c r="L161" s="95">
        <v>21000</v>
      </c>
      <c r="M161" s="95">
        <f t="shared" si="5"/>
        <v>1248660</v>
      </c>
      <c r="N161" s="92">
        <f t="shared" si="4"/>
        <v>27680.336954112172</v>
      </c>
    </row>
    <row r="162" spans="1:14">
      <c r="A162" s="92">
        <v>160</v>
      </c>
      <c r="B162" s="85">
        <v>2</v>
      </c>
      <c r="C162" s="85">
        <v>3</v>
      </c>
      <c r="D162" s="85">
        <v>1</v>
      </c>
      <c r="E162" s="85">
        <v>1004</v>
      </c>
      <c r="F162" s="93" t="s">
        <v>736</v>
      </c>
      <c r="G162" s="85" t="s">
        <v>669</v>
      </c>
      <c r="H162" s="94" t="s">
        <v>724</v>
      </c>
      <c r="I162" s="95" t="s">
        <v>725</v>
      </c>
      <c r="J162" s="96">
        <v>59.46</v>
      </c>
      <c r="K162" s="97">
        <v>45.11</v>
      </c>
      <c r="L162" s="95">
        <v>21000</v>
      </c>
      <c r="M162" s="95">
        <f t="shared" si="5"/>
        <v>1248660</v>
      </c>
      <c r="N162" s="92">
        <f t="shared" si="4"/>
        <v>27680.336954112172</v>
      </c>
    </row>
    <row r="163" spans="1:14">
      <c r="A163" s="92">
        <v>161</v>
      </c>
      <c r="B163" s="85">
        <v>2</v>
      </c>
      <c r="C163" s="85">
        <v>3</v>
      </c>
      <c r="D163" s="85">
        <v>1</v>
      </c>
      <c r="E163" s="85">
        <v>1102</v>
      </c>
      <c r="F163" s="93" t="s">
        <v>737</v>
      </c>
      <c r="G163" s="85" t="s">
        <v>669</v>
      </c>
      <c r="H163" s="94" t="s">
        <v>724</v>
      </c>
      <c r="I163" s="95" t="s">
        <v>725</v>
      </c>
      <c r="J163" s="96">
        <v>59.46</v>
      </c>
      <c r="K163" s="97">
        <v>45.11</v>
      </c>
      <c r="L163" s="95">
        <v>21000</v>
      </c>
      <c r="M163" s="95">
        <f t="shared" si="5"/>
        <v>1248660</v>
      </c>
      <c r="N163" s="92">
        <f t="shared" si="4"/>
        <v>27680.336954112172</v>
      </c>
    </row>
    <row r="164" spans="1:14">
      <c r="A164" s="92">
        <v>162</v>
      </c>
      <c r="B164" s="85">
        <v>2</v>
      </c>
      <c r="C164" s="85">
        <v>3</v>
      </c>
      <c r="D164" s="85">
        <v>1</v>
      </c>
      <c r="E164" s="85">
        <v>1103</v>
      </c>
      <c r="F164" s="93" t="s">
        <v>737</v>
      </c>
      <c r="G164" s="85" t="s">
        <v>669</v>
      </c>
      <c r="H164" s="94" t="s">
        <v>726</v>
      </c>
      <c r="I164" s="95" t="s">
        <v>725</v>
      </c>
      <c r="J164" s="96">
        <v>59.46</v>
      </c>
      <c r="K164" s="97">
        <v>45.11</v>
      </c>
      <c r="L164" s="95">
        <v>21000</v>
      </c>
      <c r="M164" s="95">
        <f t="shared" si="5"/>
        <v>1248660</v>
      </c>
      <c r="N164" s="92">
        <f t="shared" si="4"/>
        <v>27680.336954112172</v>
      </c>
    </row>
    <row r="165" spans="1:14">
      <c r="A165" s="92">
        <v>163</v>
      </c>
      <c r="B165" s="85">
        <v>2</v>
      </c>
      <c r="C165" s="85">
        <v>3</v>
      </c>
      <c r="D165" s="85">
        <v>1</v>
      </c>
      <c r="E165" s="85">
        <v>1104</v>
      </c>
      <c r="F165" s="93" t="s">
        <v>737</v>
      </c>
      <c r="G165" s="85" t="s">
        <v>669</v>
      </c>
      <c r="H165" s="94" t="s">
        <v>724</v>
      </c>
      <c r="I165" s="95" t="s">
        <v>725</v>
      </c>
      <c r="J165" s="96">
        <v>59.46</v>
      </c>
      <c r="K165" s="97">
        <v>45.11</v>
      </c>
      <c r="L165" s="95">
        <v>21000</v>
      </c>
      <c r="M165" s="95">
        <f t="shared" si="5"/>
        <v>1248660</v>
      </c>
      <c r="N165" s="92">
        <f t="shared" si="4"/>
        <v>27680.336954112172</v>
      </c>
    </row>
    <row r="166" spans="1:14">
      <c r="A166" s="92">
        <v>164</v>
      </c>
      <c r="B166" s="85">
        <v>2</v>
      </c>
      <c r="C166" s="85">
        <v>3</v>
      </c>
      <c r="D166" s="85">
        <v>1</v>
      </c>
      <c r="E166" s="85">
        <v>1105</v>
      </c>
      <c r="F166" s="93" t="s">
        <v>737</v>
      </c>
      <c r="G166" s="85" t="s">
        <v>669</v>
      </c>
      <c r="H166" s="94" t="s">
        <v>726</v>
      </c>
      <c r="I166" s="95" t="s">
        <v>725</v>
      </c>
      <c r="J166" s="96">
        <v>59.79</v>
      </c>
      <c r="K166" s="97">
        <v>45.36</v>
      </c>
      <c r="L166" s="95">
        <v>21000</v>
      </c>
      <c r="M166" s="95">
        <f t="shared" si="5"/>
        <v>1255590</v>
      </c>
      <c r="N166" s="92">
        <f t="shared" si="4"/>
        <v>27680.555555555555</v>
      </c>
    </row>
    <row r="167" spans="1:14">
      <c r="A167" s="92">
        <v>165</v>
      </c>
      <c r="B167" s="85">
        <v>2</v>
      </c>
      <c r="C167" s="85">
        <v>3</v>
      </c>
      <c r="D167" s="85">
        <v>1</v>
      </c>
      <c r="E167" s="85">
        <v>1202</v>
      </c>
      <c r="F167" s="93" t="s">
        <v>738</v>
      </c>
      <c r="G167" s="85" t="s">
        <v>669</v>
      </c>
      <c r="H167" s="94" t="s">
        <v>724</v>
      </c>
      <c r="I167" s="95" t="s">
        <v>725</v>
      </c>
      <c r="J167" s="96">
        <v>59.46</v>
      </c>
      <c r="K167" s="97">
        <v>45.11</v>
      </c>
      <c r="L167" s="95">
        <v>21000</v>
      </c>
      <c r="M167" s="95">
        <f t="shared" si="5"/>
        <v>1248660</v>
      </c>
      <c r="N167" s="92">
        <f t="shared" si="4"/>
        <v>27680.336954112172</v>
      </c>
    </row>
    <row r="168" spans="1:14">
      <c r="A168" s="92">
        <v>166</v>
      </c>
      <c r="B168" s="85">
        <v>2</v>
      </c>
      <c r="C168" s="85">
        <v>3</v>
      </c>
      <c r="D168" s="85">
        <v>1</v>
      </c>
      <c r="E168" s="85">
        <v>1203</v>
      </c>
      <c r="F168" s="93" t="s">
        <v>738</v>
      </c>
      <c r="G168" s="85" t="s">
        <v>669</v>
      </c>
      <c r="H168" s="94" t="s">
        <v>726</v>
      </c>
      <c r="I168" s="95" t="s">
        <v>725</v>
      </c>
      <c r="J168" s="96">
        <v>59.46</v>
      </c>
      <c r="K168" s="97">
        <v>45.11</v>
      </c>
      <c r="L168" s="95">
        <v>21000</v>
      </c>
      <c r="M168" s="95">
        <f t="shared" si="5"/>
        <v>1248660</v>
      </c>
      <c r="N168" s="92">
        <f t="shared" si="4"/>
        <v>27680.336954112172</v>
      </c>
    </row>
    <row r="169" spans="1:14">
      <c r="A169" s="92">
        <v>167</v>
      </c>
      <c r="B169" s="85">
        <v>2</v>
      </c>
      <c r="C169" s="85">
        <v>3</v>
      </c>
      <c r="D169" s="85">
        <v>1</v>
      </c>
      <c r="E169" s="85">
        <v>1204</v>
      </c>
      <c r="F169" s="93" t="s">
        <v>738</v>
      </c>
      <c r="G169" s="85" t="s">
        <v>669</v>
      </c>
      <c r="H169" s="94" t="s">
        <v>724</v>
      </c>
      <c r="I169" s="95" t="s">
        <v>725</v>
      </c>
      <c r="J169" s="96">
        <v>59.46</v>
      </c>
      <c r="K169" s="97">
        <v>45.11</v>
      </c>
      <c r="L169" s="95">
        <v>21000</v>
      </c>
      <c r="M169" s="95">
        <f t="shared" si="5"/>
        <v>1248660</v>
      </c>
      <c r="N169" s="92">
        <f t="shared" si="4"/>
        <v>27680.336954112172</v>
      </c>
    </row>
    <row r="170" spans="1:14">
      <c r="A170" s="92">
        <v>168</v>
      </c>
      <c r="B170" s="85">
        <v>2</v>
      </c>
      <c r="C170" s="85">
        <v>3</v>
      </c>
      <c r="D170" s="85">
        <v>1</v>
      </c>
      <c r="E170" s="85">
        <v>1205</v>
      </c>
      <c r="F170" s="93" t="s">
        <v>738</v>
      </c>
      <c r="G170" s="85" t="s">
        <v>669</v>
      </c>
      <c r="H170" s="94" t="s">
        <v>726</v>
      </c>
      <c r="I170" s="95" t="s">
        <v>725</v>
      </c>
      <c r="J170" s="96">
        <v>59.79</v>
      </c>
      <c r="K170" s="97">
        <v>45.36</v>
      </c>
      <c r="L170" s="95">
        <v>21000</v>
      </c>
      <c r="M170" s="95">
        <f t="shared" si="5"/>
        <v>1255590</v>
      </c>
      <c r="N170" s="92">
        <f t="shared" si="4"/>
        <v>27680.555555555555</v>
      </c>
    </row>
    <row r="171" spans="1:14">
      <c r="A171" s="92">
        <v>169</v>
      </c>
      <c r="B171" s="85">
        <v>2</v>
      </c>
      <c r="C171" s="85">
        <v>3</v>
      </c>
      <c r="D171" s="85">
        <v>1</v>
      </c>
      <c r="E171" s="85">
        <v>1302</v>
      </c>
      <c r="F171" s="93" t="s">
        <v>739</v>
      </c>
      <c r="G171" s="85" t="s">
        <v>669</v>
      </c>
      <c r="H171" s="94" t="s">
        <v>724</v>
      </c>
      <c r="I171" s="95" t="s">
        <v>725</v>
      </c>
      <c r="J171" s="96">
        <v>59.46</v>
      </c>
      <c r="K171" s="97">
        <v>45.11</v>
      </c>
      <c r="L171" s="95">
        <v>21000</v>
      </c>
      <c r="M171" s="95">
        <f t="shared" si="5"/>
        <v>1248660</v>
      </c>
      <c r="N171" s="92">
        <f t="shared" si="4"/>
        <v>27680.336954112172</v>
      </c>
    </row>
    <row r="172" spans="1:14">
      <c r="A172" s="92">
        <v>170</v>
      </c>
      <c r="B172" s="85">
        <v>2</v>
      </c>
      <c r="C172" s="85">
        <v>3</v>
      </c>
      <c r="D172" s="85">
        <v>1</v>
      </c>
      <c r="E172" s="85">
        <v>1303</v>
      </c>
      <c r="F172" s="93" t="s">
        <v>739</v>
      </c>
      <c r="G172" s="85" t="s">
        <v>669</v>
      </c>
      <c r="H172" s="94" t="s">
        <v>726</v>
      </c>
      <c r="I172" s="95" t="s">
        <v>725</v>
      </c>
      <c r="J172" s="96">
        <v>59.46</v>
      </c>
      <c r="K172" s="97">
        <v>45.11</v>
      </c>
      <c r="L172" s="95">
        <v>21000</v>
      </c>
      <c r="M172" s="95">
        <f t="shared" si="5"/>
        <v>1248660</v>
      </c>
      <c r="N172" s="92">
        <f t="shared" si="4"/>
        <v>27680.336954112172</v>
      </c>
    </row>
    <row r="173" spans="1:14">
      <c r="A173" s="92">
        <v>171</v>
      </c>
      <c r="B173" s="85">
        <v>2</v>
      </c>
      <c r="C173" s="85">
        <v>3</v>
      </c>
      <c r="D173" s="85">
        <v>1</v>
      </c>
      <c r="E173" s="85">
        <v>1304</v>
      </c>
      <c r="F173" s="93" t="s">
        <v>739</v>
      </c>
      <c r="G173" s="85" t="s">
        <v>669</v>
      </c>
      <c r="H173" s="94" t="s">
        <v>724</v>
      </c>
      <c r="I173" s="95" t="s">
        <v>725</v>
      </c>
      <c r="J173" s="96">
        <v>59.46</v>
      </c>
      <c r="K173" s="97">
        <v>45.11</v>
      </c>
      <c r="L173" s="95">
        <v>21000</v>
      </c>
      <c r="M173" s="95">
        <f t="shared" si="5"/>
        <v>1248660</v>
      </c>
      <c r="N173" s="92">
        <f t="shared" si="4"/>
        <v>27680.336954112172</v>
      </c>
    </row>
    <row r="174" spans="1:14">
      <c r="A174" s="92">
        <v>172</v>
      </c>
      <c r="B174" s="85">
        <v>2</v>
      </c>
      <c r="C174" s="85">
        <v>3</v>
      </c>
      <c r="D174" s="85">
        <v>1</v>
      </c>
      <c r="E174" s="85">
        <v>1305</v>
      </c>
      <c r="F174" s="93" t="s">
        <v>739</v>
      </c>
      <c r="G174" s="85" t="s">
        <v>669</v>
      </c>
      <c r="H174" s="94" t="s">
        <v>726</v>
      </c>
      <c r="I174" s="95" t="s">
        <v>725</v>
      </c>
      <c r="J174" s="96">
        <v>59.79</v>
      </c>
      <c r="K174" s="97">
        <v>45.36</v>
      </c>
      <c r="L174" s="95">
        <v>21000</v>
      </c>
      <c r="M174" s="95">
        <f t="shared" si="5"/>
        <v>1255590</v>
      </c>
      <c r="N174" s="92">
        <f t="shared" si="4"/>
        <v>27680.555555555555</v>
      </c>
    </row>
    <row r="175" spans="1:14">
      <c r="A175" s="92">
        <v>173</v>
      </c>
      <c r="B175" s="85">
        <v>2</v>
      </c>
      <c r="C175" s="85">
        <v>3</v>
      </c>
      <c r="D175" s="85">
        <v>1</v>
      </c>
      <c r="E175" s="85">
        <v>1402</v>
      </c>
      <c r="F175" s="93" t="s">
        <v>740</v>
      </c>
      <c r="G175" s="85" t="s">
        <v>669</v>
      </c>
      <c r="H175" s="94" t="s">
        <v>724</v>
      </c>
      <c r="I175" s="95" t="s">
        <v>725</v>
      </c>
      <c r="J175" s="96">
        <v>59.46</v>
      </c>
      <c r="K175" s="97">
        <v>45.11</v>
      </c>
      <c r="L175" s="95">
        <v>21000</v>
      </c>
      <c r="M175" s="95">
        <f t="shared" si="5"/>
        <v>1248660</v>
      </c>
      <c r="N175" s="92">
        <f t="shared" si="4"/>
        <v>27680.336954112172</v>
      </c>
    </row>
    <row r="176" spans="1:14">
      <c r="A176" s="92">
        <v>174</v>
      </c>
      <c r="B176" s="85">
        <v>2</v>
      </c>
      <c r="C176" s="85">
        <v>3</v>
      </c>
      <c r="D176" s="85">
        <v>1</v>
      </c>
      <c r="E176" s="85">
        <v>1403</v>
      </c>
      <c r="F176" s="93" t="s">
        <v>740</v>
      </c>
      <c r="G176" s="85" t="s">
        <v>669</v>
      </c>
      <c r="H176" s="94" t="s">
        <v>726</v>
      </c>
      <c r="I176" s="95" t="s">
        <v>725</v>
      </c>
      <c r="J176" s="96">
        <v>59.46</v>
      </c>
      <c r="K176" s="97">
        <v>45.11</v>
      </c>
      <c r="L176" s="95">
        <v>21000</v>
      </c>
      <c r="M176" s="95">
        <f t="shared" si="5"/>
        <v>1248660</v>
      </c>
      <c r="N176" s="92">
        <f t="shared" si="4"/>
        <v>27680.336954112172</v>
      </c>
    </row>
    <row r="177" spans="1:14">
      <c r="A177" s="92">
        <v>175</v>
      </c>
      <c r="B177" s="85">
        <v>2</v>
      </c>
      <c r="C177" s="85">
        <v>3</v>
      </c>
      <c r="D177" s="85">
        <v>1</v>
      </c>
      <c r="E177" s="85">
        <v>1404</v>
      </c>
      <c r="F177" s="93" t="s">
        <v>740</v>
      </c>
      <c r="G177" s="85" t="s">
        <v>669</v>
      </c>
      <c r="H177" s="94" t="s">
        <v>724</v>
      </c>
      <c r="I177" s="95" t="s">
        <v>725</v>
      </c>
      <c r="J177" s="96">
        <v>59.46</v>
      </c>
      <c r="K177" s="97">
        <v>45.11</v>
      </c>
      <c r="L177" s="95">
        <v>21000</v>
      </c>
      <c r="M177" s="95">
        <f t="shared" si="5"/>
        <v>1248660</v>
      </c>
      <c r="N177" s="92">
        <f t="shared" si="4"/>
        <v>27680.336954112172</v>
      </c>
    </row>
    <row r="178" spans="1:14">
      <c r="A178" s="92">
        <v>176</v>
      </c>
      <c r="B178" s="85">
        <v>2</v>
      </c>
      <c r="C178" s="85">
        <v>3</v>
      </c>
      <c r="D178" s="85">
        <v>1</v>
      </c>
      <c r="E178" s="85">
        <v>1405</v>
      </c>
      <c r="F178" s="93" t="s">
        <v>740</v>
      </c>
      <c r="G178" s="85" t="s">
        <v>669</v>
      </c>
      <c r="H178" s="94" t="s">
        <v>726</v>
      </c>
      <c r="I178" s="95" t="s">
        <v>725</v>
      </c>
      <c r="J178" s="96">
        <v>59.79</v>
      </c>
      <c r="K178" s="97">
        <v>45.36</v>
      </c>
      <c r="L178" s="95">
        <v>21000</v>
      </c>
      <c r="M178" s="95">
        <f t="shared" si="5"/>
        <v>1255590</v>
      </c>
      <c r="N178" s="92">
        <f t="shared" si="4"/>
        <v>27680.555555555555</v>
      </c>
    </row>
    <row r="179" spans="1:14">
      <c r="A179" s="92">
        <v>177</v>
      </c>
      <c r="B179" s="85">
        <v>12</v>
      </c>
      <c r="C179" s="85">
        <v>1</v>
      </c>
      <c r="D179" s="85">
        <v>1</v>
      </c>
      <c r="E179" s="85">
        <v>104</v>
      </c>
      <c r="F179" s="93" t="s">
        <v>741</v>
      </c>
      <c r="G179" s="85" t="s">
        <v>669</v>
      </c>
      <c r="H179" s="94" t="s">
        <v>742</v>
      </c>
      <c r="I179" s="98" t="s">
        <v>671</v>
      </c>
      <c r="J179" s="96">
        <v>60.35</v>
      </c>
      <c r="K179" s="100">
        <v>45.22</v>
      </c>
      <c r="L179" s="95">
        <v>21000</v>
      </c>
      <c r="M179" s="95">
        <v>1267350</v>
      </c>
      <c r="N179" s="92">
        <v>28026.315789473683</v>
      </c>
    </row>
    <row r="180" spans="1:14" s="67" customFormat="1" hidden="1">
      <c r="A180" s="102">
        <v>178</v>
      </c>
      <c r="B180" s="103">
        <v>12</v>
      </c>
      <c r="C180" s="103">
        <v>1</v>
      </c>
      <c r="D180" s="103">
        <v>1</v>
      </c>
      <c r="E180" s="103">
        <v>401</v>
      </c>
      <c r="F180" s="104" t="s">
        <v>743</v>
      </c>
      <c r="G180" s="103" t="s">
        <v>688</v>
      </c>
      <c r="H180" s="105" t="s">
        <v>744</v>
      </c>
      <c r="I180" s="108" t="s">
        <v>717</v>
      </c>
      <c r="J180" s="107">
        <v>88.8</v>
      </c>
      <c r="K180" s="110">
        <v>66.540000000000006</v>
      </c>
      <c r="L180" s="106">
        <v>21000</v>
      </c>
      <c r="M180" s="106">
        <v>1864800</v>
      </c>
      <c r="N180" s="102">
        <v>28025.247971145174</v>
      </c>
    </row>
    <row r="181" spans="1:14">
      <c r="A181" s="92">
        <v>179</v>
      </c>
      <c r="B181" s="85">
        <v>12</v>
      </c>
      <c r="C181" s="85">
        <v>1</v>
      </c>
      <c r="D181" s="85">
        <v>1</v>
      </c>
      <c r="E181" s="85">
        <v>703</v>
      </c>
      <c r="F181" s="93" t="s">
        <v>745</v>
      </c>
      <c r="G181" s="85" t="s">
        <v>669</v>
      </c>
      <c r="H181" s="94" t="s">
        <v>746</v>
      </c>
      <c r="I181" s="98" t="s">
        <v>671</v>
      </c>
      <c r="J181" s="96">
        <v>60.73</v>
      </c>
      <c r="K181" s="100">
        <v>45.51</v>
      </c>
      <c r="L181" s="95">
        <v>21000</v>
      </c>
      <c r="M181" s="95">
        <v>1275330</v>
      </c>
      <c r="N181" s="92">
        <v>28023.071852340145</v>
      </c>
    </row>
    <row r="182" spans="1:14">
      <c r="A182" s="92">
        <v>180</v>
      </c>
      <c r="B182" s="85">
        <v>12</v>
      </c>
      <c r="C182" s="85">
        <v>1</v>
      </c>
      <c r="D182" s="85">
        <v>1</v>
      </c>
      <c r="E182" s="85">
        <v>904</v>
      </c>
      <c r="F182" s="93" t="s">
        <v>747</v>
      </c>
      <c r="G182" s="85" t="s">
        <v>669</v>
      </c>
      <c r="H182" s="94" t="s">
        <v>742</v>
      </c>
      <c r="I182" s="98" t="s">
        <v>671</v>
      </c>
      <c r="J182" s="96">
        <v>60.71</v>
      </c>
      <c r="K182" s="100">
        <v>45.49</v>
      </c>
      <c r="L182" s="95">
        <v>21000</v>
      </c>
      <c r="M182" s="95">
        <v>1274910</v>
      </c>
      <c r="N182" s="92">
        <v>28026.159595515495</v>
      </c>
    </row>
    <row r="183" spans="1:14" hidden="1">
      <c r="A183" s="92">
        <v>181</v>
      </c>
      <c r="B183" s="85">
        <v>12</v>
      </c>
      <c r="C183" s="85">
        <v>1</v>
      </c>
      <c r="D183" s="85">
        <v>1</v>
      </c>
      <c r="E183" s="85">
        <v>1107</v>
      </c>
      <c r="F183" s="93" t="s">
        <v>748</v>
      </c>
      <c r="G183" s="85" t="s">
        <v>749</v>
      </c>
      <c r="H183" s="94" t="s">
        <v>750</v>
      </c>
      <c r="I183" s="96" t="s">
        <v>671</v>
      </c>
      <c r="J183" s="95">
        <v>75.72</v>
      </c>
      <c r="K183" s="100">
        <v>56.74</v>
      </c>
      <c r="L183" s="95">
        <v>21000</v>
      </c>
      <c r="M183" s="96">
        <v>1597692</v>
      </c>
      <c r="N183" s="92">
        <v>28158.124779696864</v>
      </c>
    </row>
    <row r="184" spans="1:14">
      <c r="A184" s="92">
        <v>182</v>
      </c>
      <c r="B184" s="85">
        <v>12</v>
      </c>
      <c r="C184" s="85">
        <v>2</v>
      </c>
      <c r="D184" s="85">
        <v>1</v>
      </c>
      <c r="E184" s="85">
        <v>302</v>
      </c>
      <c r="F184" s="93" t="s">
        <v>751</v>
      </c>
      <c r="G184" s="85" t="s">
        <v>669</v>
      </c>
      <c r="H184" s="94" t="s">
        <v>742</v>
      </c>
      <c r="I184" s="98" t="s">
        <v>671</v>
      </c>
      <c r="J184" s="96">
        <v>58.84</v>
      </c>
      <c r="K184" s="100">
        <v>45.37</v>
      </c>
      <c r="L184" s="95">
        <v>21000</v>
      </c>
      <c r="M184" s="95">
        <v>1235640</v>
      </c>
      <c r="N184" s="92">
        <v>27234.736610094777</v>
      </c>
    </row>
    <row r="185" spans="1:14">
      <c r="A185" s="92">
        <v>183</v>
      </c>
      <c r="B185" s="85">
        <v>12</v>
      </c>
      <c r="C185" s="85">
        <v>2</v>
      </c>
      <c r="D185" s="85">
        <v>1</v>
      </c>
      <c r="E185" s="85">
        <v>605</v>
      </c>
      <c r="F185" s="93" t="s">
        <v>752</v>
      </c>
      <c r="G185" s="85" t="s">
        <v>669</v>
      </c>
      <c r="H185" s="94" t="s">
        <v>746</v>
      </c>
      <c r="I185" s="98" t="s">
        <v>671</v>
      </c>
      <c r="J185" s="96">
        <v>59.05</v>
      </c>
      <c r="K185" s="100">
        <v>45.53</v>
      </c>
      <c r="L185" s="95">
        <v>21000</v>
      </c>
      <c r="M185" s="95">
        <v>1240050</v>
      </c>
      <c r="N185" s="92">
        <v>27235.888425214143</v>
      </c>
    </row>
    <row r="186" spans="1:14">
      <c r="A186" s="92">
        <v>184</v>
      </c>
      <c r="B186" s="85">
        <v>12</v>
      </c>
      <c r="C186" s="85">
        <v>2</v>
      </c>
      <c r="D186" s="85">
        <v>1</v>
      </c>
      <c r="E186" s="85">
        <v>905</v>
      </c>
      <c r="F186" s="93" t="s">
        <v>753</v>
      </c>
      <c r="G186" s="85" t="s">
        <v>669</v>
      </c>
      <c r="H186" s="94" t="s">
        <v>746</v>
      </c>
      <c r="I186" s="98" t="s">
        <v>671</v>
      </c>
      <c r="J186" s="96">
        <v>59.05</v>
      </c>
      <c r="K186" s="100">
        <v>45.53</v>
      </c>
      <c r="L186" s="95">
        <v>21000</v>
      </c>
      <c r="M186" s="95">
        <v>1240050</v>
      </c>
      <c r="N186" s="92">
        <v>27235.888425214143</v>
      </c>
    </row>
    <row r="187" spans="1:14">
      <c r="A187" s="92">
        <v>185</v>
      </c>
      <c r="B187" s="85">
        <v>12</v>
      </c>
      <c r="C187" s="85">
        <v>2</v>
      </c>
      <c r="D187" s="85">
        <v>1</v>
      </c>
      <c r="E187" s="85">
        <v>1304</v>
      </c>
      <c r="F187" s="93" t="s">
        <v>754</v>
      </c>
      <c r="G187" s="85" t="s">
        <v>669</v>
      </c>
      <c r="H187" s="94" t="s">
        <v>742</v>
      </c>
      <c r="I187" s="98" t="s">
        <v>671</v>
      </c>
      <c r="J187" s="96">
        <v>59.05</v>
      </c>
      <c r="K187" s="100">
        <v>45.53</v>
      </c>
      <c r="L187" s="95">
        <v>21000</v>
      </c>
      <c r="M187" s="95">
        <v>1240050</v>
      </c>
      <c r="N187" s="92">
        <v>27235.888425214143</v>
      </c>
    </row>
    <row r="188" spans="1:14">
      <c r="A188" s="92">
        <v>186</v>
      </c>
      <c r="B188" s="85">
        <v>12</v>
      </c>
      <c r="C188" s="85">
        <v>2</v>
      </c>
      <c r="D188" s="85">
        <v>1</v>
      </c>
      <c r="E188" s="85">
        <v>1306</v>
      </c>
      <c r="F188" s="93" t="s">
        <v>754</v>
      </c>
      <c r="G188" s="85" t="s">
        <v>669</v>
      </c>
      <c r="H188" s="94" t="s">
        <v>742</v>
      </c>
      <c r="I188" s="98" t="s">
        <v>671</v>
      </c>
      <c r="J188" s="96">
        <v>58.8</v>
      </c>
      <c r="K188" s="100">
        <v>45.34</v>
      </c>
      <c r="L188" s="95">
        <v>21000</v>
      </c>
      <c r="M188" s="95">
        <v>1234800</v>
      </c>
      <c r="N188" s="92">
        <v>27234.230260255841</v>
      </c>
    </row>
    <row r="189" spans="1:14">
      <c r="A189" s="92">
        <v>187</v>
      </c>
      <c r="B189" s="85">
        <v>12</v>
      </c>
      <c r="C189" s="85">
        <v>2</v>
      </c>
      <c r="D189" s="85">
        <v>2</v>
      </c>
      <c r="E189" s="85">
        <v>102</v>
      </c>
      <c r="F189" s="93" t="s">
        <v>723</v>
      </c>
      <c r="G189" s="85" t="s">
        <v>669</v>
      </c>
      <c r="H189" s="94" t="s">
        <v>755</v>
      </c>
      <c r="I189" s="95" t="s">
        <v>756</v>
      </c>
      <c r="J189" s="96">
        <v>58.54</v>
      </c>
      <c r="K189" s="101">
        <v>45.37</v>
      </c>
      <c r="L189" s="95">
        <v>21000</v>
      </c>
      <c r="M189" s="95">
        <f t="shared" ref="M189:M216" si="6">L189*J189</f>
        <v>1229340</v>
      </c>
      <c r="N189" s="92">
        <f t="shared" ref="N189:N252" si="7">M189/K189</f>
        <v>27095.878333700686</v>
      </c>
    </row>
    <row r="190" spans="1:14">
      <c r="A190" s="92">
        <v>188</v>
      </c>
      <c r="B190" s="85">
        <v>12</v>
      </c>
      <c r="C190" s="85">
        <v>2</v>
      </c>
      <c r="D190" s="85">
        <v>2</v>
      </c>
      <c r="E190" s="85">
        <v>103</v>
      </c>
      <c r="F190" s="93" t="s">
        <v>757</v>
      </c>
      <c r="G190" s="85" t="s">
        <v>669</v>
      </c>
      <c r="H190" s="94" t="s">
        <v>758</v>
      </c>
      <c r="I190" s="95" t="s">
        <v>756</v>
      </c>
      <c r="J190" s="96">
        <v>58.54</v>
      </c>
      <c r="K190" s="101">
        <v>45.37</v>
      </c>
      <c r="L190" s="95">
        <v>21000</v>
      </c>
      <c r="M190" s="95">
        <f t="shared" si="6"/>
        <v>1229340</v>
      </c>
      <c r="N190" s="92">
        <f t="shared" si="7"/>
        <v>27095.878333700686</v>
      </c>
    </row>
    <row r="191" spans="1:14">
      <c r="A191" s="92">
        <v>189</v>
      </c>
      <c r="B191" s="85">
        <v>12</v>
      </c>
      <c r="C191" s="85">
        <v>2</v>
      </c>
      <c r="D191" s="85">
        <v>2</v>
      </c>
      <c r="E191" s="85">
        <v>202</v>
      </c>
      <c r="F191" s="93" t="s">
        <v>759</v>
      </c>
      <c r="G191" s="85" t="s">
        <v>669</v>
      </c>
      <c r="H191" s="94" t="s">
        <v>755</v>
      </c>
      <c r="I191" s="95" t="s">
        <v>756</v>
      </c>
      <c r="J191" s="96">
        <v>58.54</v>
      </c>
      <c r="K191" s="101">
        <v>45.37</v>
      </c>
      <c r="L191" s="95">
        <v>21000</v>
      </c>
      <c r="M191" s="95">
        <f t="shared" si="6"/>
        <v>1229340</v>
      </c>
      <c r="N191" s="92">
        <f t="shared" si="7"/>
        <v>27095.878333700686</v>
      </c>
    </row>
    <row r="192" spans="1:14">
      <c r="A192" s="92">
        <v>190</v>
      </c>
      <c r="B192" s="85">
        <v>12</v>
      </c>
      <c r="C192" s="85">
        <v>2</v>
      </c>
      <c r="D192" s="85">
        <v>2</v>
      </c>
      <c r="E192" s="85">
        <v>203</v>
      </c>
      <c r="F192" s="93" t="s">
        <v>759</v>
      </c>
      <c r="G192" s="85" t="s">
        <v>669</v>
      </c>
      <c r="H192" s="94" t="s">
        <v>758</v>
      </c>
      <c r="I192" s="95" t="s">
        <v>756</v>
      </c>
      <c r="J192" s="96">
        <v>58.54</v>
      </c>
      <c r="K192" s="101">
        <v>45.37</v>
      </c>
      <c r="L192" s="95">
        <v>21000</v>
      </c>
      <c r="M192" s="95">
        <f t="shared" si="6"/>
        <v>1229340</v>
      </c>
      <c r="N192" s="92">
        <f t="shared" si="7"/>
        <v>27095.878333700686</v>
      </c>
    </row>
    <row r="193" spans="1:14">
      <c r="A193" s="92">
        <v>191</v>
      </c>
      <c r="B193" s="85">
        <v>12</v>
      </c>
      <c r="C193" s="85">
        <v>2</v>
      </c>
      <c r="D193" s="85">
        <v>2</v>
      </c>
      <c r="E193" s="85">
        <v>302</v>
      </c>
      <c r="F193" s="93" t="s">
        <v>760</v>
      </c>
      <c r="G193" s="85" t="s">
        <v>669</v>
      </c>
      <c r="H193" s="94" t="s">
        <v>755</v>
      </c>
      <c r="I193" s="95" t="s">
        <v>756</v>
      </c>
      <c r="J193" s="96">
        <v>58.54</v>
      </c>
      <c r="K193" s="101">
        <v>45.37</v>
      </c>
      <c r="L193" s="95">
        <v>21000</v>
      </c>
      <c r="M193" s="95">
        <f t="shared" si="6"/>
        <v>1229340</v>
      </c>
      <c r="N193" s="92">
        <f t="shared" si="7"/>
        <v>27095.878333700686</v>
      </c>
    </row>
    <row r="194" spans="1:14">
      <c r="A194" s="92">
        <v>192</v>
      </c>
      <c r="B194" s="85">
        <v>12</v>
      </c>
      <c r="C194" s="85">
        <v>2</v>
      </c>
      <c r="D194" s="85">
        <v>2</v>
      </c>
      <c r="E194" s="85">
        <v>303</v>
      </c>
      <c r="F194" s="93" t="s">
        <v>760</v>
      </c>
      <c r="G194" s="85" t="s">
        <v>669</v>
      </c>
      <c r="H194" s="94" t="s">
        <v>758</v>
      </c>
      <c r="I194" s="95" t="s">
        <v>756</v>
      </c>
      <c r="J194" s="96">
        <v>58.54</v>
      </c>
      <c r="K194" s="101">
        <v>45.37</v>
      </c>
      <c r="L194" s="95">
        <v>21000</v>
      </c>
      <c r="M194" s="95">
        <f t="shared" si="6"/>
        <v>1229340</v>
      </c>
      <c r="N194" s="92">
        <f t="shared" si="7"/>
        <v>27095.878333700686</v>
      </c>
    </row>
    <row r="195" spans="1:14">
      <c r="A195" s="92">
        <v>193</v>
      </c>
      <c r="B195" s="85">
        <v>12</v>
      </c>
      <c r="C195" s="85">
        <v>2</v>
      </c>
      <c r="D195" s="85">
        <v>2</v>
      </c>
      <c r="E195" s="85">
        <v>402</v>
      </c>
      <c r="F195" s="93" t="s">
        <v>761</v>
      </c>
      <c r="G195" s="85" t="s">
        <v>669</v>
      </c>
      <c r="H195" s="94" t="s">
        <v>755</v>
      </c>
      <c r="I195" s="95" t="s">
        <v>756</v>
      </c>
      <c r="J195" s="96">
        <v>58.61</v>
      </c>
      <c r="K195" s="101">
        <v>45.42</v>
      </c>
      <c r="L195" s="95">
        <v>21000</v>
      </c>
      <c r="M195" s="95">
        <f t="shared" si="6"/>
        <v>1230810</v>
      </c>
      <c r="N195" s="92">
        <f t="shared" si="7"/>
        <v>27098.414795244385</v>
      </c>
    </row>
    <row r="196" spans="1:14">
      <c r="A196" s="92">
        <v>194</v>
      </c>
      <c r="B196" s="85">
        <v>12</v>
      </c>
      <c r="C196" s="85">
        <v>2</v>
      </c>
      <c r="D196" s="85">
        <v>2</v>
      </c>
      <c r="E196" s="85">
        <v>403</v>
      </c>
      <c r="F196" s="93" t="s">
        <v>761</v>
      </c>
      <c r="G196" s="85" t="s">
        <v>669</v>
      </c>
      <c r="H196" s="94" t="s">
        <v>758</v>
      </c>
      <c r="I196" s="95" t="s">
        <v>756</v>
      </c>
      <c r="J196" s="96">
        <v>58.61</v>
      </c>
      <c r="K196" s="101">
        <v>45.42</v>
      </c>
      <c r="L196" s="95">
        <v>21000</v>
      </c>
      <c r="M196" s="95">
        <f t="shared" si="6"/>
        <v>1230810</v>
      </c>
      <c r="N196" s="92">
        <f t="shared" si="7"/>
        <v>27098.414795244385</v>
      </c>
    </row>
    <row r="197" spans="1:14">
      <c r="A197" s="92">
        <v>195</v>
      </c>
      <c r="B197" s="85">
        <v>12</v>
      </c>
      <c r="C197" s="85">
        <v>2</v>
      </c>
      <c r="D197" s="85">
        <v>2</v>
      </c>
      <c r="E197" s="85">
        <v>502</v>
      </c>
      <c r="F197" s="93" t="s">
        <v>762</v>
      </c>
      <c r="G197" s="85" t="s">
        <v>669</v>
      </c>
      <c r="H197" s="94" t="s">
        <v>755</v>
      </c>
      <c r="I197" s="95" t="s">
        <v>756</v>
      </c>
      <c r="J197" s="96">
        <v>58.61</v>
      </c>
      <c r="K197" s="101">
        <v>45.42</v>
      </c>
      <c r="L197" s="95">
        <v>21000</v>
      </c>
      <c r="M197" s="95">
        <f t="shared" si="6"/>
        <v>1230810</v>
      </c>
      <c r="N197" s="92">
        <f t="shared" si="7"/>
        <v>27098.414795244385</v>
      </c>
    </row>
    <row r="198" spans="1:14">
      <c r="A198" s="92">
        <v>196</v>
      </c>
      <c r="B198" s="85">
        <v>12</v>
      </c>
      <c r="C198" s="85">
        <v>2</v>
      </c>
      <c r="D198" s="85">
        <v>2</v>
      </c>
      <c r="E198" s="85">
        <v>503</v>
      </c>
      <c r="F198" s="93" t="s">
        <v>762</v>
      </c>
      <c r="G198" s="85" t="s">
        <v>669</v>
      </c>
      <c r="H198" s="94" t="s">
        <v>758</v>
      </c>
      <c r="I198" s="95" t="s">
        <v>756</v>
      </c>
      <c r="J198" s="96">
        <v>58.61</v>
      </c>
      <c r="K198" s="101">
        <v>45.42</v>
      </c>
      <c r="L198" s="95">
        <v>21000</v>
      </c>
      <c r="M198" s="95">
        <f t="shared" si="6"/>
        <v>1230810</v>
      </c>
      <c r="N198" s="92">
        <f t="shared" si="7"/>
        <v>27098.414795244385</v>
      </c>
    </row>
    <row r="199" spans="1:14">
      <c r="A199" s="92">
        <v>197</v>
      </c>
      <c r="B199" s="85">
        <v>12</v>
      </c>
      <c r="C199" s="85">
        <v>2</v>
      </c>
      <c r="D199" s="85">
        <v>2</v>
      </c>
      <c r="E199" s="85">
        <v>602</v>
      </c>
      <c r="F199" s="93" t="s">
        <v>763</v>
      </c>
      <c r="G199" s="85" t="s">
        <v>669</v>
      </c>
      <c r="H199" s="94" t="s">
        <v>755</v>
      </c>
      <c r="I199" s="95" t="s">
        <v>756</v>
      </c>
      <c r="J199" s="96">
        <v>58.61</v>
      </c>
      <c r="K199" s="101">
        <v>45.42</v>
      </c>
      <c r="L199" s="95">
        <v>21000</v>
      </c>
      <c r="M199" s="95">
        <f t="shared" si="6"/>
        <v>1230810</v>
      </c>
      <c r="N199" s="92">
        <f t="shared" si="7"/>
        <v>27098.414795244385</v>
      </c>
    </row>
    <row r="200" spans="1:14">
      <c r="A200" s="92">
        <v>198</v>
      </c>
      <c r="B200" s="85">
        <v>12</v>
      </c>
      <c r="C200" s="85">
        <v>2</v>
      </c>
      <c r="D200" s="85">
        <v>2</v>
      </c>
      <c r="E200" s="85">
        <v>603</v>
      </c>
      <c r="F200" s="93" t="s">
        <v>763</v>
      </c>
      <c r="G200" s="85" t="s">
        <v>669</v>
      </c>
      <c r="H200" s="94" t="s">
        <v>758</v>
      </c>
      <c r="I200" s="95" t="s">
        <v>756</v>
      </c>
      <c r="J200" s="96">
        <v>58.61</v>
      </c>
      <c r="K200" s="101">
        <v>45.42</v>
      </c>
      <c r="L200" s="95">
        <v>21000</v>
      </c>
      <c r="M200" s="95">
        <f t="shared" si="6"/>
        <v>1230810</v>
      </c>
      <c r="N200" s="92">
        <f t="shared" si="7"/>
        <v>27098.414795244385</v>
      </c>
    </row>
    <row r="201" spans="1:14">
      <c r="A201" s="92">
        <v>199</v>
      </c>
      <c r="B201" s="85">
        <v>12</v>
      </c>
      <c r="C201" s="85">
        <v>2</v>
      </c>
      <c r="D201" s="85">
        <v>2</v>
      </c>
      <c r="E201" s="85">
        <v>702</v>
      </c>
      <c r="F201" s="93" t="s">
        <v>764</v>
      </c>
      <c r="G201" s="85" t="s">
        <v>669</v>
      </c>
      <c r="H201" s="94" t="s">
        <v>755</v>
      </c>
      <c r="I201" s="95" t="s">
        <v>756</v>
      </c>
      <c r="J201" s="96">
        <v>58.61</v>
      </c>
      <c r="K201" s="101">
        <v>45.42</v>
      </c>
      <c r="L201" s="95">
        <v>21000</v>
      </c>
      <c r="M201" s="95">
        <f t="shared" si="6"/>
        <v>1230810</v>
      </c>
      <c r="N201" s="92">
        <f t="shared" si="7"/>
        <v>27098.414795244385</v>
      </c>
    </row>
    <row r="202" spans="1:14">
      <c r="A202" s="92">
        <v>200</v>
      </c>
      <c r="B202" s="85">
        <v>12</v>
      </c>
      <c r="C202" s="85">
        <v>2</v>
      </c>
      <c r="D202" s="85">
        <v>2</v>
      </c>
      <c r="E202" s="85">
        <v>703</v>
      </c>
      <c r="F202" s="93" t="s">
        <v>764</v>
      </c>
      <c r="G202" s="85" t="s">
        <v>669</v>
      </c>
      <c r="H202" s="94" t="s">
        <v>758</v>
      </c>
      <c r="I202" s="95" t="s">
        <v>756</v>
      </c>
      <c r="J202" s="96">
        <v>58.61</v>
      </c>
      <c r="K202" s="101">
        <v>45.42</v>
      </c>
      <c r="L202" s="95">
        <v>21000</v>
      </c>
      <c r="M202" s="95">
        <f t="shared" si="6"/>
        <v>1230810</v>
      </c>
      <c r="N202" s="92">
        <f t="shared" si="7"/>
        <v>27098.414795244385</v>
      </c>
    </row>
    <row r="203" spans="1:14" hidden="1">
      <c r="A203" s="92">
        <v>201</v>
      </c>
      <c r="B203" s="85">
        <v>12</v>
      </c>
      <c r="C203" s="85">
        <v>2</v>
      </c>
      <c r="D203" s="85">
        <v>2</v>
      </c>
      <c r="E203" s="85">
        <v>801</v>
      </c>
      <c r="F203" s="93" t="s">
        <v>765</v>
      </c>
      <c r="G203" s="85" t="s">
        <v>749</v>
      </c>
      <c r="H203" s="94" t="s">
        <v>766</v>
      </c>
      <c r="I203" s="98" t="s">
        <v>767</v>
      </c>
      <c r="J203" s="96">
        <v>76.239999999999995</v>
      </c>
      <c r="K203" s="100">
        <v>59.09</v>
      </c>
      <c r="L203" s="95">
        <v>21000</v>
      </c>
      <c r="M203" s="95">
        <f>L203*J203</f>
        <v>1601040</v>
      </c>
      <c r="N203" s="92">
        <f t="shared" si="7"/>
        <v>27094.939922152647</v>
      </c>
    </row>
    <row r="204" spans="1:14">
      <c r="A204" s="92">
        <v>202</v>
      </c>
      <c r="B204" s="85">
        <v>12</v>
      </c>
      <c r="C204" s="85">
        <v>2</v>
      </c>
      <c r="D204" s="85">
        <v>2</v>
      </c>
      <c r="E204" s="85">
        <v>802</v>
      </c>
      <c r="F204" s="93" t="s">
        <v>765</v>
      </c>
      <c r="G204" s="85" t="s">
        <v>669</v>
      </c>
      <c r="H204" s="94" t="s">
        <v>755</v>
      </c>
      <c r="I204" s="95" t="s">
        <v>756</v>
      </c>
      <c r="J204" s="96">
        <v>58.61</v>
      </c>
      <c r="K204" s="101">
        <v>45.42</v>
      </c>
      <c r="L204" s="95">
        <v>21000</v>
      </c>
      <c r="M204" s="95">
        <f t="shared" si="6"/>
        <v>1230810</v>
      </c>
      <c r="N204" s="92">
        <f t="shared" si="7"/>
        <v>27098.414795244385</v>
      </c>
    </row>
    <row r="205" spans="1:14">
      <c r="A205" s="92">
        <v>203</v>
      </c>
      <c r="B205" s="85">
        <v>12</v>
      </c>
      <c r="C205" s="85">
        <v>2</v>
      </c>
      <c r="D205" s="85">
        <v>2</v>
      </c>
      <c r="E205" s="85">
        <v>803</v>
      </c>
      <c r="F205" s="93" t="s">
        <v>765</v>
      </c>
      <c r="G205" s="85" t="s">
        <v>669</v>
      </c>
      <c r="H205" s="94" t="s">
        <v>758</v>
      </c>
      <c r="I205" s="95" t="s">
        <v>756</v>
      </c>
      <c r="J205" s="96">
        <v>58.61</v>
      </c>
      <c r="K205" s="101">
        <v>45.42</v>
      </c>
      <c r="L205" s="95">
        <v>21000</v>
      </c>
      <c r="M205" s="95">
        <f t="shared" si="6"/>
        <v>1230810</v>
      </c>
      <c r="N205" s="92">
        <f t="shared" si="7"/>
        <v>27098.414795244385</v>
      </c>
    </row>
    <row r="206" spans="1:14">
      <c r="A206" s="92">
        <v>204</v>
      </c>
      <c r="B206" s="85">
        <v>12</v>
      </c>
      <c r="C206" s="85">
        <v>2</v>
      </c>
      <c r="D206" s="85">
        <v>2</v>
      </c>
      <c r="E206" s="85">
        <v>902</v>
      </c>
      <c r="F206" s="93" t="s">
        <v>768</v>
      </c>
      <c r="G206" s="85" t="s">
        <v>669</v>
      </c>
      <c r="H206" s="94" t="s">
        <v>755</v>
      </c>
      <c r="I206" s="95" t="s">
        <v>756</v>
      </c>
      <c r="J206" s="96">
        <v>58.61</v>
      </c>
      <c r="K206" s="101">
        <v>45.42</v>
      </c>
      <c r="L206" s="95">
        <v>21000</v>
      </c>
      <c r="M206" s="95">
        <f t="shared" si="6"/>
        <v>1230810</v>
      </c>
      <c r="N206" s="92">
        <f t="shared" si="7"/>
        <v>27098.414795244385</v>
      </c>
    </row>
    <row r="207" spans="1:14">
      <c r="A207" s="92">
        <v>205</v>
      </c>
      <c r="B207" s="85">
        <v>12</v>
      </c>
      <c r="C207" s="85">
        <v>2</v>
      </c>
      <c r="D207" s="85">
        <v>2</v>
      </c>
      <c r="E207" s="85">
        <v>903</v>
      </c>
      <c r="F207" s="93" t="s">
        <v>768</v>
      </c>
      <c r="G207" s="85" t="s">
        <v>669</v>
      </c>
      <c r="H207" s="94" t="s">
        <v>758</v>
      </c>
      <c r="I207" s="95" t="s">
        <v>756</v>
      </c>
      <c r="J207" s="96">
        <v>58.61</v>
      </c>
      <c r="K207" s="101">
        <v>45.42</v>
      </c>
      <c r="L207" s="95">
        <v>21000</v>
      </c>
      <c r="M207" s="95">
        <f t="shared" si="6"/>
        <v>1230810</v>
      </c>
      <c r="N207" s="92">
        <f t="shared" si="7"/>
        <v>27098.414795244385</v>
      </c>
    </row>
    <row r="208" spans="1:14">
      <c r="A208" s="92">
        <v>206</v>
      </c>
      <c r="B208" s="85">
        <v>12</v>
      </c>
      <c r="C208" s="85">
        <v>2</v>
      </c>
      <c r="D208" s="85">
        <v>2</v>
      </c>
      <c r="E208" s="85">
        <v>1003</v>
      </c>
      <c r="F208" s="93" t="s">
        <v>769</v>
      </c>
      <c r="G208" s="85" t="s">
        <v>669</v>
      </c>
      <c r="H208" s="94" t="s">
        <v>758</v>
      </c>
      <c r="I208" s="95" t="s">
        <v>756</v>
      </c>
      <c r="J208" s="96">
        <v>58.61</v>
      </c>
      <c r="K208" s="101">
        <v>45.42</v>
      </c>
      <c r="L208" s="95">
        <v>21000</v>
      </c>
      <c r="M208" s="95">
        <f t="shared" si="6"/>
        <v>1230810</v>
      </c>
      <c r="N208" s="92">
        <f t="shared" si="7"/>
        <v>27098.414795244385</v>
      </c>
    </row>
    <row r="209" spans="1:14" s="72" customFormat="1">
      <c r="A209" s="111">
        <v>207</v>
      </c>
      <c r="B209" s="112">
        <v>12</v>
      </c>
      <c r="C209" s="112">
        <v>2</v>
      </c>
      <c r="D209" s="112">
        <v>2</v>
      </c>
      <c r="E209" s="112">
        <v>1102</v>
      </c>
      <c r="F209" s="113" t="s">
        <v>770</v>
      </c>
      <c r="G209" s="112" t="s">
        <v>669</v>
      </c>
      <c r="H209" s="114" t="s">
        <v>755</v>
      </c>
      <c r="I209" s="115" t="s">
        <v>756</v>
      </c>
      <c r="J209" s="116">
        <v>58.61</v>
      </c>
      <c r="K209" s="117">
        <v>45.42</v>
      </c>
      <c r="L209" s="115">
        <v>21000</v>
      </c>
      <c r="M209" s="115">
        <f t="shared" si="6"/>
        <v>1230810</v>
      </c>
      <c r="N209" s="111">
        <f t="shared" si="7"/>
        <v>27098.414795244385</v>
      </c>
    </row>
    <row r="210" spans="1:14">
      <c r="A210" s="92">
        <v>208</v>
      </c>
      <c r="B210" s="85">
        <v>12</v>
      </c>
      <c r="C210" s="85">
        <v>2</v>
      </c>
      <c r="D210" s="85">
        <v>2</v>
      </c>
      <c r="E210" s="85">
        <v>1103</v>
      </c>
      <c r="F210" s="93" t="s">
        <v>770</v>
      </c>
      <c r="G210" s="85" t="s">
        <v>669</v>
      </c>
      <c r="H210" s="94" t="s">
        <v>758</v>
      </c>
      <c r="I210" s="95" t="s">
        <v>756</v>
      </c>
      <c r="J210" s="96">
        <v>58.61</v>
      </c>
      <c r="K210" s="101">
        <v>45.42</v>
      </c>
      <c r="L210" s="95">
        <v>21000</v>
      </c>
      <c r="M210" s="95">
        <f t="shared" si="6"/>
        <v>1230810</v>
      </c>
      <c r="N210" s="92">
        <f t="shared" si="7"/>
        <v>27098.414795244385</v>
      </c>
    </row>
    <row r="211" spans="1:14">
      <c r="A211" s="92">
        <v>209</v>
      </c>
      <c r="B211" s="85">
        <v>12</v>
      </c>
      <c r="C211" s="85">
        <v>2</v>
      </c>
      <c r="D211" s="85">
        <v>2</v>
      </c>
      <c r="E211" s="85">
        <v>1202</v>
      </c>
      <c r="F211" s="93" t="s">
        <v>771</v>
      </c>
      <c r="G211" s="85" t="s">
        <v>669</v>
      </c>
      <c r="H211" s="94" t="s">
        <v>755</v>
      </c>
      <c r="I211" s="95" t="s">
        <v>756</v>
      </c>
      <c r="J211" s="96">
        <v>58.61</v>
      </c>
      <c r="K211" s="101">
        <v>45.42</v>
      </c>
      <c r="L211" s="95">
        <v>21000</v>
      </c>
      <c r="M211" s="95">
        <f t="shared" si="6"/>
        <v>1230810</v>
      </c>
      <c r="N211" s="92">
        <f t="shared" si="7"/>
        <v>27098.414795244385</v>
      </c>
    </row>
    <row r="212" spans="1:14">
      <c r="A212" s="92">
        <v>210</v>
      </c>
      <c r="B212" s="85">
        <v>12</v>
      </c>
      <c r="C212" s="85">
        <v>2</v>
      </c>
      <c r="D212" s="85">
        <v>2</v>
      </c>
      <c r="E212" s="85">
        <v>1203</v>
      </c>
      <c r="F212" s="93" t="s">
        <v>771</v>
      </c>
      <c r="G212" s="85" t="s">
        <v>669</v>
      </c>
      <c r="H212" s="94" t="s">
        <v>758</v>
      </c>
      <c r="I212" s="95" t="s">
        <v>756</v>
      </c>
      <c r="J212" s="96">
        <v>58.61</v>
      </c>
      <c r="K212" s="101">
        <v>45.42</v>
      </c>
      <c r="L212" s="95">
        <v>21000</v>
      </c>
      <c r="M212" s="95">
        <f t="shared" si="6"/>
        <v>1230810</v>
      </c>
      <c r="N212" s="92">
        <f t="shared" si="7"/>
        <v>27098.414795244385</v>
      </c>
    </row>
    <row r="213" spans="1:14">
      <c r="A213" s="92">
        <v>211</v>
      </c>
      <c r="B213" s="85">
        <v>12</v>
      </c>
      <c r="C213" s="85">
        <v>2</v>
      </c>
      <c r="D213" s="85">
        <v>2</v>
      </c>
      <c r="E213" s="85">
        <v>1302</v>
      </c>
      <c r="F213" s="93" t="s">
        <v>772</v>
      </c>
      <c r="G213" s="85" t="s">
        <v>669</v>
      </c>
      <c r="H213" s="94" t="s">
        <v>755</v>
      </c>
      <c r="I213" s="95" t="s">
        <v>756</v>
      </c>
      <c r="J213" s="96">
        <v>58.61</v>
      </c>
      <c r="K213" s="101">
        <v>45.42</v>
      </c>
      <c r="L213" s="95">
        <v>21000</v>
      </c>
      <c r="M213" s="95">
        <f t="shared" si="6"/>
        <v>1230810</v>
      </c>
      <c r="N213" s="92">
        <f t="shared" si="7"/>
        <v>27098.414795244385</v>
      </c>
    </row>
    <row r="214" spans="1:14">
      <c r="A214" s="92">
        <v>212</v>
      </c>
      <c r="B214" s="85">
        <v>12</v>
      </c>
      <c r="C214" s="85">
        <v>2</v>
      </c>
      <c r="D214" s="85">
        <v>2</v>
      </c>
      <c r="E214" s="85">
        <v>1303</v>
      </c>
      <c r="F214" s="93" t="s">
        <v>772</v>
      </c>
      <c r="G214" s="85" t="s">
        <v>669</v>
      </c>
      <c r="H214" s="94" t="s">
        <v>758</v>
      </c>
      <c r="I214" s="95" t="s">
        <v>756</v>
      </c>
      <c r="J214" s="96">
        <v>58.61</v>
      </c>
      <c r="K214" s="101">
        <v>45.42</v>
      </c>
      <c r="L214" s="95">
        <v>21000</v>
      </c>
      <c r="M214" s="95">
        <f t="shared" si="6"/>
        <v>1230810</v>
      </c>
      <c r="N214" s="92">
        <f t="shared" si="7"/>
        <v>27098.414795244385</v>
      </c>
    </row>
    <row r="215" spans="1:14">
      <c r="A215" s="92">
        <v>213</v>
      </c>
      <c r="B215" s="85">
        <v>12</v>
      </c>
      <c r="C215" s="85">
        <v>2</v>
      </c>
      <c r="D215" s="85">
        <v>2</v>
      </c>
      <c r="E215" s="85">
        <v>1402</v>
      </c>
      <c r="F215" s="93" t="s">
        <v>773</v>
      </c>
      <c r="G215" s="85" t="s">
        <v>669</v>
      </c>
      <c r="H215" s="94" t="s">
        <v>755</v>
      </c>
      <c r="I215" s="95" t="s">
        <v>756</v>
      </c>
      <c r="J215" s="96">
        <v>58.61</v>
      </c>
      <c r="K215" s="101">
        <v>45.42</v>
      </c>
      <c r="L215" s="95">
        <v>21000</v>
      </c>
      <c r="M215" s="95">
        <f t="shared" si="6"/>
        <v>1230810</v>
      </c>
      <c r="N215" s="92">
        <f t="shared" si="7"/>
        <v>27098.414795244385</v>
      </c>
    </row>
    <row r="216" spans="1:14">
      <c r="A216" s="92">
        <v>214</v>
      </c>
      <c r="B216" s="85">
        <v>12</v>
      </c>
      <c r="C216" s="85">
        <v>2</v>
      </c>
      <c r="D216" s="85">
        <v>2</v>
      </c>
      <c r="E216" s="85">
        <v>1403</v>
      </c>
      <c r="F216" s="93" t="s">
        <v>773</v>
      </c>
      <c r="G216" s="85" t="s">
        <v>669</v>
      </c>
      <c r="H216" s="94" t="s">
        <v>758</v>
      </c>
      <c r="I216" s="95" t="s">
        <v>756</v>
      </c>
      <c r="J216" s="96">
        <v>58.61</v>
      </c>
      <c r="K216" s="101">
        <v>45.42</v>
      </c>
      <c r="L216" s="95">
        <v>21000</v>
      </c>
      <c r="M216" s="95">
        <f t="shared" si="6"/>
        <v>1230810</v>
      </c>
      <c r="N216" s="92">
        <f t="shared" si="7"/>
        <v>27098.414795244385</v>
      </c>
    </row>
    <row r="217" spans="1:14">
      <c r="A217" s="92">
        <v>215</v>
      </c>
      <c r="B217" s="85">
        <v>12</v>
      </c>
      <c r="C217" s="85">
        <v>3</v>
      </c>
      <c r="D217" s="85">
        <v>1</v>
      </c>
      <c r="E217" s="85">
        <v>202</v>
      </c>
      <c r="F217" s="93" t="s">
        <v>774</v>
      </c>
      <c r="G217" s="85" t="s">
        <v>669</v>
      </c>
      <c r="H217" s="94" t="s">
        <v>742</v>
      </c>
      <c r="I217" s="98" t="s">
        <v>671</v>
      </c>
      <c r="J217" s="96">
        <v>59.1</v>
      </c>
      <c r="K217" s="100">
        <v>45.19</v>
      </c>
      <c r="L217" s="95">
        <v>21000</v>
      </c>
      <c r="M217" s="95">
        <f>L217*J217</f>
        <v>1241100</v>
      </c>
      <c r="N217" s="92">
        <f t="shared" si="7"/>
        <v>27464.040716972784</v>
      </c>
    </row>
    <row r="218" spans="1:14">
      <c r="A218" s="92">
        <v>216</v>
      </c>
      <c r="B218" s="85">
        <v>12</v>
      </c>
      <c r="C218" s="85">
        <v>3</v>
      </c>
      <c r="D218" s="85">
        <v>1</v>
      </c>
      <c r="E218" s="85">
        <v>606</v>
      </c>
      <c r="F218" s="93" t="s">
        <v>775</v>
      </c>
      <c r="G218" s="85" t="s">
        <v>669</v>
      </c>
      <c r="H218" s="94" t="s">
        <v>742</v>
      </c>
      <c r="I218" s="98" t="s">
        <v>671</v>
      </c>
      <c r="J218" s="96">
        <v>59.31</v>
      </c>
      <c r="K218" s="100">
        <v>45.35</v>
      </c>
      <c r="L218" s="95">
        <v>21000</v>
      </c>
      <c r="M218" s="95">
        <f>L218*J218</f>
        <v>1245510</v>
      </c>
      <c r="N218" s="92">
        <f t="shared" si="7"/>
        <v>27464.388092613008</v>
      </c>
    </row>
    <row r="219" spans="1:14">
      <c r="A219" s="92">
        <v>217</v>
      </c>
      <c r="B219" s="85">
        <v>12</v>
      </c>
      <c r="C219" s="85">
        <v>3</v>
      </c>
      <c r="D219" s="85">
        <v>1</v>
      </c>
      <c r="E219" s="85">
        <v>904</v>
      </c>
      <c r="F219" s="93" t="s">
        <v>776</v>
      </c>
      <c r="G219" s="85" t="s">
        <v>669</v>
      </c>
      <c r="H219" s="94" t="s">
        <v>742</v>
      </c>
      <c r="I219" s="98" t="s">
        <v>671</v>
      </c>
      <c r="J219" s="96">
        <v>59.55</v>
      </c>
      <c r="K219" s="100">
        <v>45.53</v>
      </c>
      <c r="L219" s="95">
        <v>21000</v>
      </c>
      <c r="M219" s="95">
        <f>L219*J219</f>
        <v>1250550</v>
      </c>
      <c r="N219" s="92">
        <f t="shared" si="7"/>
        <v>27466.505600702832</v>
      </c>
    </row>
    <row r="220" spans="1:14">
      <c r="A220" s="92">
        <v>218</v>
      </c>
      <c r="B220" s="85">
        <v>12</v>
      </c>
      <c r="C220" s="85">
        <v>3</v>
      </c>
      <c r="D220" s="85">
        <v>1</v>
      </c>
      <c r="E220" s="85">
        <v>2003</v>
      </c>
      <c r="F220" s="93" t="s">
        <v>777</v>
      </c>
      <c r="G220" s="85" t="s">
        <v>669</v>
      </c>
      <c r="H220" s="94" t="s">
        <v>746</v>
      </c>
      <c r="I220" s="95" t="s">
        <v>671</v>
      </c>
      <c r="J220" s="96">
        <v>59.55</v>
      </c>
      <c r="K220" s="101">
        <v>45.53</v>
      </c>
      <c r="L220" s="95">
        <v>21000</v>
      </c>
      <c r="M220" s="95">
        <f t="shared" ref="M220:M269" si="8">L220*J220</f>
        <v>1250550</v>
      </c>
      <c r="N220" s="92">
        <f t="shared" si="7"/>
        <v>27466.505600702832</v>
      </c>
    </row>
    <row r="221" spans="1:14">
      <c r="A221" s="92">
        <v>219</v>
      </c>
      <c r="B221" s="85">
        <v>12</v>
      </c>
      <c r="C221" s="85">
        <v>3</v>
      </c>
      <c r="D221" s="85">
        <v>1</v>
      </c>
      <c r="E221" s="85">
        <v>2004</v>
      </c>
      <c r="F221" s="93" t="s">
        <v>777</v>
      </c>
      <c r="G221" s="85" t="s">
        <v>669</v>
      </c>
      <c r="H221" s="94" t="s">
        <v>742</v>
      </c>
      <c r="I221" s="95" t="s">
        <v>671</v>
      </c>
      <c r="J221" s="96">
        <v>59.55</v>
      </c>
      <c r="K221" s="101">
        <v>45.53</v>
      </c>
      <c r="L221" s="95">
        <v>21000</v>
      </c>
      <c r="M221" s="95">
        <f t="shared" si="8"/>
        <v>1250550</v>
      </c>
      <c r="N221" s="92">
        <f t="shared" si="7"/>
        <v>27466.505600702832</v>
      </c>
    </row>
    <row r="222" spans="1:14">
      <c r="A222" s="92">
        <v>220</v>
      </c>
      <c r="B222" s="85">
        <v>12</v>
      </c>
      <c r="C222" s="85">
        <v>3</v>
      </c>
      <c r="D222" s="85">
        <v>1</v>
      </c>
      <c r="E222" s="85">
        <v>2005</v>
      </c>
      <c r="F222" s="93" t="s">
        <v>778</v>
      </c>
      <c r="G222" s="85" t="s">
        <v>669</v>
      </c>
      <c r="H222" s="94" t="s">
        <v>746</v>
      </c>
      <c r="I222" s="95" t="s">
        <v>671</v>
      </c>
      <c r="J222" s="96">
        <v>59.55</v>
      </c>
      <c r="K222" s="101">
        <v>45.53</v>
      </c>
      <c r="L222" s="95">
        <v>21000</v>
      </c>
      <c r="M222" s="95">
        <f t="shared" si="8"/>
        <v>1250550</v>
      </c>
      <c r="N222" s="92">
        <f t="shared" si="7"/>
        <v>27466.505600702832</v>
      </c>
    </row>
    <row r="223" spans="1:14">
      <c r="A223" s="92">
        <v>221</v>
      </c>
      <c r="B223" s="85">
        <v>12</v>
      </c>
      <c r="C223" s="85">
        <v>3</v>
      </c>
      <c r="D223" s="85">
        <v>1</v>
      </c>
      <c r="E223" s="85">
        <v>2006</v>
      </c>
      <c r="F223" s="93" t="s">
        <v>778</v>
      </c>
      <c r="G223" s="85" t="s">
        <v>669</v>
      </c>
      <c r="H223" s="94" t="s">
        <v>742</v>
      </c>
      <c r="I223" s="95" t="s">
        <v>671</v>
      </c>
      <c r="J223" s="96">
        <v>59.3</v>
      </c>
      <c r="K223" s="101">
        <v>45.34</v>
      </c>
      <c r="L223" s="95">
        <v>21000</v>
      </c>
      <c r="M223" s="95">
        <f t="shared" si="8"/>
        <v>1245300</v>
      </c>
      <c r="N223" s="92">
        <f t="shared" si="7"/>
        <v>27465.813850904276</v>
      </c>
    </row>
    <row r="224" spans="1:14">
      <c r="A224" s="92">
        <v>222</v>
      </c>
      <c r="B224" s="85">
        <v>12</v>
      </c>
      <c r="C224" s="85">
        <v>3</v>
      </c>
      <c r="D224" s="85">
        <v>2</v>
      </c>
      <c r="E224" s="85">
        <v>302</v>
      </c>
      <c r="F224" s="93" t="s">
        <v>779</v>
      </c>
      <c r="G224" s="85" t="s">
        <v>669</v>
      </c>
      <c r="H224" s="94" t="s">
        <v>755</v>
      </c>
      <c r="I224" s="95" t="s">
        <v>756</v>
      </c>
      <c r="J224" s="96">
        <v>60.03</v>
      </c>
      <c r="K224" s="101">
        <v>45.37</v>
      </c>
      <c r="L224" s="95">
        <v>21000</v>
      </c>
      <c r="M224" s="95">
        <f t="shared" si="8"/>
        <v>1260630</v>
      </c>
      <c r="N224" s="92">
        <f t="shared" si="7"/>
        <v>27785.541106458015</v>
      </c>
    </row>
    <row r="225" spans="1:14">
      <c r="A225" s="92">
        <v>223</v>
      </c>
      <c r="B225" s="85">
        <v>12</v>
      </c>
      <c r="C225" s="85">
        <v>3</v>
      </c>
      <c r="D225" s="85">
        <v>2</v>
      </c>
      <c r="E225" s="85">
        <v>303</v>
      </c>
      <c r="F225" s="93" t="s">
        <v>779</v>
      </c>
      <c r="G225" s="85" t="s">
        <v>669</v>
      </c>
      <c r="H225" s="94" t="s">
        <v>758</v>
      </c>
      <c r="I225" s="95" t="s">
        <v>756</v>
      </c>
      <c r="J225" s="96">
        <v>60.03</v>
      </c>
      <c r="K225" s="101">
        <v>45.37</v>
      </c>
      <c r="L225" s="95">
        <v>21000</v>
      </c>
      <c r="M225" s="95">
        <f t="shared" si="8"/>
        <v>1260630</v>
      </c>
      <c r="N225" s="92">
        <f t="shared" si="7"/>
        <v>27785.541106458015</v>
      </c>
    </row>
    <row r="226" spans="1:14">
      <c r="A226" s="92">
        <v>224</v>
      </c>
      <c r="B226" s="85">
        <v>12</v>
      </c>
      <c r="C226" s="85">
        <v>3</v>
      </c>
      <c r="D226" s="85">
        <v>2</v>
      </c>
      <c r="E226" s="85">
        <v>402</v>
      </c>
      <c r="F226" s="93" t="s">
        <v>780</v>
      </c>
      <c r="G226" s="85" t="s">
        <v>669</v>
      </c>
      <c r="H226" s="94" t="s">
        <v>755</v>
      </c>
      <c r="I226" s="95" t="s">
        <v>756</v>
      </c>
      <c r="J226" s="96">
        <v>60.1</v>
      </c>
      <c r="K226" s="101">
        <v>45.42</v>
      </c>
      <c r="L226" s="95">
        <v>21000</v>
      </c>
      <c r="M226" s="95">
        <f t="shared" si="8"/>
        <v>1262100</v>
      </c>
      <c r="N226" s="92">
        <f t="shared" si="7"/>
        <v>27787.318361955084</v>
      </c>
    </row>
    <row r="227" spans="1:14">
      <c r="A227" s="92">
        <v>225</v>
      </c>
      <c r="B227" s="85">
        <v>12</v>
      </c>
      <c r="C227" s="85">
        <v>3</v>
      </c>
      <c r="D227" s="85">
        <v>2</v>
      </c>
      <c r="E227" s="85">
        <v>403</v>
      </c>
      <c r="F227" s="93" t="s">
        <v>780</v>
      </c>
      <c r="G227" s="85" t="s">
        <v>669</v>
      </c>
      <c r="H227" s="94" t="s">
        <v>758</v>
      </c>
      <c r="I227" s="95" t="s">
        <v>756</v>
      </c>
      <c r="J227" s="96">
        <v>60.1</v>
      </c>
      <c r="K227" s="101">
        <v>45.42</v>
      </c>
      <c r="L227" s="95">
        <v>21000</v>
      </c>
      <c r="M227" s="95">
        <f t="shared" si="8"/>
        <v>1262100</v>
      </c>
      <c r="N227" s="92">
        <f t="shared" si="7"/>
        <v>27787.318361955084</v>
      </c>
    </row>
    <row r="228" spans="1:14">
      <c r="A228" s="92">
        <v>226</v>
      </c>
      <c r="B228" s="85">
        <v>12</v>
      </c>
      <c r="C228" s="85">
        <v>3</v>
      </c>
      <c r="D228" s="85">
        <v>2</v>
      </c>
      <c r="E228" s="85">
        <v>502</v>
      </c>
      <c r="F228" s="93" t="s">
        <v>781</v>
      </c>
      <c r="G228" s="85" t="s">
        <v>669</v>
      </c>
      <c r="H228" s="94" t="s">
        <v>755</v>
      </c>
      <c r="I228" s="95" t="s">
        <v>756</v>
      </c>
      <c r="J228" s="96">
        <v>60.1</v>
      </c>
      <c r="K228" s="101">
        <v>45.42</v>
      </c>
      <c r="L228" s="95">
        <v>21000</v>
      </c>
      <c r="M228" s="95">
        <f t="shared" si="8"/>
        <v>1262100</v>
      </c>
      <c r="N228" s="92">
        <f t="shared" si="7"/>
        <v>27787.318361955084</v>
      </c>
    </row>
    <row r="229" spans="1:14">
      <c r="A229" s="92">
        <v>227</v>
      </c>
      <c r="B229" s="85">
        <v>12</v>
      </c>
      <c r="C229" s="85">
        <v>3</v>
      </c>
      <c r="D229" s="85">
        <v>2</v>
      </c>
      <c r="E229" s="85">
        <v>503</v>
      </c>
      <c r="F229" s="93" t="s">
        <v>781</v>
      </c>
      <c r="G229" s="85" t="s">
        <v>669</v>
      </c>
      <c r="H229" s="94" t="s">
        <v>758</v>
      </c>
      <c r="I229" s="95" t="s">
        <v>756</v>
      </c>
      <c r="J229" s="96">
        <v>60.1</v>
      </c>
      <c r="K229" s="101">
        <v>45.42</v>
      </c>
      <c r="L229" s="95">
        <v>21000</v>
      </c>
      <c r="M229" s="95">
        <f t="shared" si="8"/>
        <v>1262100</v>
      </c>
      <c r="N229" s="92">
        <f t="shared" si="7"/>
        <v>27787.318361955084</v>
      </c>
    </row>
    <row r="230" spans="1:14">
      <c r="A230" s="92">
        <v>228</v>
      </c>
      <c r="B230" s="85">
        <v>12</v>
      </c>
      <c r="C230" s="85">
        <v>3</v>
      </c>
      <c r="D230" s="85">
        <v>2</v>
      </c>
      <c r="E230" s="85">
        <v>602</v>
      </c>
      <c r="F230" s="93" t="s">
        <v>782</v>
      </c>
      <c r="G230" s="85" t="s">
        <v>669</v>
      </c>
      <c r="H230" s="94" t="s">
        <v>755</v>
      </c>
      <c r="I230" s="95" t="s">
        <v>756</v>
      </c>
      <c r="J230" s="96">
        <v>60.1</v>
      </c>
      <c r="K230" s="101">
        <v>45.42</v>
      </c>
      <c r="L230" s="95">
        <v>21000</v>
      </c>
      <c r="M230" s="95">
        <f t="shared" si="8"/>
        <v>1262100</v>
      </c>
      <c r="N230" s="92">
        <f t="shared" si="7"/>
        <v>27787.318361955084</v>
      </c>
    </row>
    <row r="231" spans="1:14">
      <c r="A231" s="92">
        <v>229</v>
      </c>
      <c r="B231" s="85">
        <v>12</v>
      </c>
      <c r="C231" s="85">
        <v>3</v>
      </c>
      <c r="D231" s="85">
        <v>2</v>
      </c>
      <c r="E231" s="85">
        <v>603</v>
      </c>
      <c r="F231" s="93" t="s">
        <v>782</v>
      </c>
      <c r="G231" s="85" t="s">
        <v>669</v>
      </c>
      <c r="H231" s="94" t="s">
        <v>758</v>
      </c>
      <c r="I231" s="95" t="s">
        <v>756</v>
      </c>
      <c r="J231" s="96">
        <v>60.1</v>
      </c>
      <c r="K231" s="101">
        <v>45.42</v>
      </c>
      <c r="L231" s="95">
        <v>21000</v>
      </c>
      <c r="M231" s="95">
        <f t="shared" si="8"/>
        <v>1262100</v>
      </c>
      <c r="N231" s="92">
        <f t="shared" si="7"/>
        <v>27787.318361955084</v>
      </c>
    </row>
    <row r="232" spans="1:14">
      <c r="A232" s="92">
        <v>230</v>
      </c>
      <c r="B232" s="85">
        <v>12</v>
      </c>
      <c r="C232" s="85">
        <v>3</v>
      </c>
      <c r="D232" s="85">
        <v>2</v>
      </c>
      <c r="E232" s="85">
        <v>702</v>
      </c>
      <c r="F232" s="93" t="s">
        <v>783</v>
      </c>
      <c r="G232" s="85" t="s">
        <v>669</v>
      </c>
      <c r="H232" s="94" t="s">
        <v>755</v>
      </c>
      <c r="I232" s="95" t="s">
        <v>756</v>
      </c>
      <c r="J232" s="96">
        <v>60.1</v>
      </c>
      <c r="K232" s="101">
        <v>45.42</v>
      </c>
      <c r="L232" s="95">
        <v>21000</v>
      </c>
      <c r="M232" s="95">
        <f t="shared" si="8"/>
        <v>1262100</v>
      </c>
      <c r="N232" s="92">
        <f t="shared" si="7"/>
        <v>27787.318361955084</v>
      </c>
    </row>
    <row r="233" spans="1:14">
      <c r="A233" s="92">
        <v>231</v>
      </c>
      <c r="B233" s="85">
        <v>12</v>
      </c>
      <c r="C233" s="85">
        <v>3</v>
      </c>
      <c r="D233" s="85">
        <v>2</v>
      </c>
      <c r="E233" s="85">
        <v>703</v>
      </c>
      <c r="F233" s="93" t="s">
        <v>783</v>
      </c>
      <c r="G233" s="85" t="s">
        <v>669</v>
      </c>
      <c r="H233" s="94" t="s">
        <v>758</v>
      </c>
      <c r="I233" s="95" t="s">
        <v>756</v>
      </c>
      <c r="J233" s="96">
        <v>60.1</v>
      </c>
      <c r="K233" s="101">
        <v>45.42</v>
      </c>
      <c r="L233" s="95">
        <v>21000</v>
      </c>
      <c r="M233" s="95">
        <f t="shared" si="8"/>
        <v>1262100</v>
      </c>
      <c r="N233" s="92">
        <f t="shared" si="7"/>
        <v>27787.318361955084</v>
      </c>
    </row>
    <row r="234" spans="1:14">
      <c r="A234" s="92">
        <v>232</v>
      </c>
      <c r="B234" s="85">
        <v>12</v>
      </c>
      <c r="C234" s="85">
        <v>3</v>
      </c>
      <c r="D234" s="85">
        <v>2</v>
      </c>
      <c r="E234" s="85">
        <v>802</v>
      </c>
      <c r="F234" s="93" t="s">
        <v>784</v>
      </c>
      <c r="G234" s="85" t="s">
        <v>669</v>
      </c>
      <c r="H234" s="94" t="s">
        <v>755</v>
      </c>
      <c r="I234" s="95" t="s">
        <v>756</v>
      </c>
      <c r="J234" s="96">
        <v>60.1</v>
      </c>
      <c r="K234" s="101">
        <v>45.42</v>
      </c>
      <c r="L234" s="95">
        <v>21000</v>
      </c>
      <c r="M234" s="95">
        <f t="shared" si="8"/>
        <v>1262100</v>
      </c>
      <c r="N234" s="92">
        <f t="shared" si="7"/>
        <v>27787.318361955084</v>
      </c>
    </row>
    <row r="235" spans="1:14">
      <c r="A235" s="92">
        <v>233</v>
      </c>
      <c r="B235" s="85">
        <v>12</v>
      </c>
      <c r="C235" s="85">
        <v>3</v>
      </c>
      <c r="D235" s="85">
        <v>2</v>
      </c>
      <c r="E235" s="85">
        <v>803</v>
      </c>
      <c r="F235" s="93" t="s">
        <v>784</v>
      </c>
      <c r="G235" s="85" t="s">
        <v>669</v>
      </c>
      <c r="H235" s="94" t="s">
        <v>758</v>
      </c>
      <c r="I235" s="95" t="s">
        <v>756</v>
      </c>
      <c r="J235" s="96">
        <v>60.1</v>
      </c>
      <c r="K235" s="101">
        <v>45.42</v>
      </c>
      <c r="L235" s="95">
        <v>21000</v>
      </c>
      <c r="M235" s="95">
        <f t="shared" si="8"/>
        <v>1262100</v>
      </c>
      <c r="N235" s="92">
        <f t="shared" si="7"/>
        <v>27787.318361955084</v>
      </c>
    </row>
    <row r="236" spans="1:14">
      <c r="A236" s="92">
        <v>234</v>
      </c>
      <c r="B236" s="85">
        <v>12</v>
      </c>
      <c r="C236" s="85">
        <v>3</v>
      </c>
      <c r="D236" s="85">
        <v>2</v>
      </c>
      <c r="E236" s="85">
        <v>902</v>
      </c>
      <c r="F236" s="93" t="s">
        <v>785</v>
      </c>
      <c r="G236" s="85" t="s">
        <v>669</v>
      </c>
      <c r="H236" s="94" t="s">
        <v>755</v>
      </c>
      <c r="I236" s="95" t="s">
        <v>756</v>
      </c>
      <c r="J236" s="96">
        <v>60.1</v>
      </c>
      <c r="K236" s="101">
        <v>45.42</v>
      </c>
      <c r="L236" s="95">
        <v>21000</v>
      </c>
      <c r="M236" s="95">
        <f t="shared" si="8"/>
        <v>1262100</v>
      </c>
      <c r="N236" s="92">
        <f t="shared" si="7"/>
        <v>27787.318361955084</v>
      </c>
    </row>
    <row r="237" spans="1:14">
      <c r="A237" s="92">
        <v>235</v>
      </c>
      <c r="B237" s="85">
        <v>12</v>
      </c>
      <c r="C237" s="85">
        <v>3</v>
      </c>
      <c r="D237" s="85">
        <v>2</v>
      </c>
      <c r="E237" s="85">
        <v>903</v>
      </c>
      <c r="F237" s="93" t="s">
        <v>785</v>
      </c>
      <c r="G237" s="85" t="s">
        <v>669</v>
      </c>
      <c r="H237" s="94" t="s">
        <v>758</v>
      </c>
      <c r="I237" s="95" t="s">
        <v>756</v>
      </c>
      <c r="J237" s="96">
        <v>60.1</v>
      </c>
      <c r="K237" s="101">
        <v>45.42</v>
      </c>
      <c r="L237" s="95">
        <v>21000</v>
      </c>
      <c r="M237" s="95">
        <f t="shared" si="8"/>
        <v>1262100</v>
      </c>
      <c r="N237" s="92">
        <f t="shared" si="7"/>
        <v>27787.318361955084</v>
      </c>
    </row>
    <row r="238" spans="1:14">
      <c r="A238" s="92">
        <v>236</v>
      </c>
      <c r="B238" s="85">
        <v>12</v>
      </c>
      <c r="C238" s="85">
        <v>3</v>
      </c>
      <c r="D238" s="85">
        <v>2</v>
      </c>
      <c r="E238" s="85">
        <v>1003</v>
      </c>
      <c r="F238" s="93" t="s">
        <v>786</v>
      </c>
      <c r="G238" s="85" t="s">
        <v>669</v>
      </c>
      <c r="H238" s="94" t="s">
        <v>758</v>
      </c>
      <c r="I238" s="95" t="s">
        <v>756</v>
      </c>
      <c r="J238" s="96">
        <v>60.1</v>
      </c>
      <c r="K238" s="101">
        <v>45.42</v>
      </c>
      <c r="L238" s="95">
        <v>21000</v>
      </c>
      <c r="M238" s="95">
        <f t="shared" si="8"/>
        <v>1262100</v>
      </c>
      <c r="N238" s="92">
        <f t="shared" si="7"/>
        <v>27787.318361955084</v>
      </c>
    </row>
    <row r="239" spans="1:14">
      <c r="A239" s="92">
        <v>237</v>
      </c>
      <c r="B239" s="85">
        <v>12</v>
      </c>
      <c r="C239" s="85">
        <v>3</v>
      </c>
      <c r="D239" s="85">
        <v>2</v>
      </c>
      <c r="E239" s="85">
        <v>1102</v>
      </c>
      <c r="F239" s="93" t="s">
        <v>787</v>
      </c>
      <c r="G239" s="85" t="s">
        <v>669</v>
      </c>
      <c r="H239" s="94" t="s">
        <v>755</v>
      </c>
      <c r="I239" s="95" t="s">
        <v>756</v>
      </c>
      <c r="J239" s="96">
        <v>60.1</v>
      </c>
      <c r="K239" s="101">
        <v>45.42</v>
      </c>
      <c r="L239" s="95">
        <v>21000</v>
      </c>
      <c r="M239" s="95">
        <f t="shared" si="8"/>
        <v>1262100</v>
      </c>
      <c r="N239" s="92">
        <f t="shared" si="7"/>
        <v>27787.318361955084</v>
      </c>
    </row>
    <row r="240" spans="1:14">
      <c r="A240" s="92">
        <v>238</v>
      </c>
      <c r="B240" s="85">
        <v>12</v>
      </c>
      <c r="C240" s="85">
        <v>3</v>
      </c>
      <c r="D240" s="85">
        <v>2</v>
      </c>
      <c r="E240" s="85">
        <v>1103</v>
      </c>
      <c r="F240" s="93" t="s">
        <v>787</v>
      </c>
      <c r="G240" s="85" t="s">
        <v>669</v>
      </c>
      <c r="H240" s="94" t="s">
        <v>758</v>
      </c>
      <c r="I240" s="95" t="s">
        <v>756</v>
      </c>
      <c r="J240" s="96">
        <v>60.1</v>
      </c>
      <c r="K240" s="101">
        <v>45.42</v>
      </c>
      <c r="L240" s="95">
        <v>21000</v>
      </c>
      <c r="M240" s="95">
        <f t="shared" si="8"/>
        <v>1262100</v>
      </c>
      <c r="N240" s="92">
        <f t="shared" si="7"/>
        <v>27787.318361955084</v>
      </c>
    </row>
    <row r="241" spans="1:14">
      <c r="A241" s="92">
        <v>239</v>
      </c>
      <c r="B241" s="85">
        <v>12</v>
      </c>
      <c r="C241" s="85">
        <v>3</v>
      </c>
      <c r="D241" s="85">
        <v>2</v>
      </c>
      <c r="E241" s="85">
        <v>1104</v>
      </c>
      <c r="F241" s="93" t="s">
        <v>787</v>
      </c>
      <c r="G241" s="85" t="s">
        <v>669</v>
      </c>
      <c r="H241" s="94" t="s">
        <v>788</v>
      </c>
      <c r="I241" s="98" t="s">
        <v>756</v>
      </c>
      <c r="J241" s="96">
        <v>62.23</v>
      </c>
      <c r="K241" s="100">
        <v>47.03</v>
      </c>
      <c r="L241" s="95">
        <v>21000</v>
      </c>
      <c r="M241" s="95">
        <f>L241*J241</f>
        <v>1306830</v>
      </c>
      <c r="N241" s="92">
        <f t="shared" si="7"/>
        <v>27787.157133744418</v>
      </c>
    </row>
    <row r="242" spans="1:14">
      <c r="A242" s="92">
        <v>240</v>
      </c>
      <c r="B242" s="85">
        <v>12</v>
      </c>
      <c r="C242" s="85">
        <v>3</v>
      </c>
      <c r="D242" s="85">
        <v>2</v>
      </c>
      <c r="E242" s="85">
        <v>1202</v>
      </c>
      <c r="F242" s="93" t="s">
        <v>789</v>
      </c>
      <c r="G242" s="85" t="s">
        <v>669</v>
      </c>
      <c r="H242" s="94" t="s">
        <v>755</v>
      </c>
      <c r="I242" s="95" t="s">
        <v>756</v>
      </c>
      <c r="J242" s="96">
        <v>60.1</v>
      </c>
      <c r="K242" s="101">
        <v>45.42</v>
      </c>
      <c r="L242" s="95">
        <v>21000</v>
      </c>
      <c r="M242" s="95">
        <f t="shared" si="8"/>
        <v>1262100</v>
      </c>
      <c r="N242" s="92">
        <f t="shared" si="7"/>
        <v>27787.318361955084</v>
      </c>
    </row>
    <row r="243" spans="1:14">
      <c r="A243" s="92">
        <v>241</v>
      </c>
      <c r="B243" s="85">
        <v>12</v>
      </c>
      <c r="C243" s="85">
        <v>3</v>
      </c>
      <c r="D243" s="85">
        <v>2</v>
      </c>
      <c r="E243" s="85">
        <v>1203</v>
      </c>
      <c r="F243" s="93" t="s">
        <v>789</v>
      </c>
      <c r="G243" s="85" t="s">
        <v>669</v>
      </c>
      <c r="H243" s="94" t="s">
        <v>758</v>
      </c>
      <c r="I243" s="95" t="s">
        <v>756</v>
      </c>
      <c r="J243" s="96">
        <v>60.1</v>
      </c>
      <c r="K243" s="101">
        <v>45.42</v>
      </c>
      <c r="L243" s="95">
        <v>21000</v>
      </c>
      <c r="M243" s="95">
        <f t="shared" si="8"/>
        <v>1262100</v>
      </c>
      <c r="N243" s="92">
        <f t="shared" si="7"/>
        <v>27787.318361955084</v>
      </c>
    </row>
    <row r="244" spans="1:14">
      <c r="A244" s="92">
        <v>242</v>
      </c>
      <c r="B244" s="85">
        <v>12</v>
      </c>
      <c r="C244" s="85">
        <v>3</v>
      </c>
      <c r="D244" s="85">
        <v>2</v>
      </c>
      <c r="E244" s="85">
        <v>1302</v>
      </c>
      <c r="F244" s="93" t="s">
        <v>790</v>
      </c>
      <c r="G244" s="85" t="s">
        <v>669</v>
      </c>
      <c r="H244" s="94" t="s">
        <v>755</v>
      </c>
      <c r="I244" s="95" t="s">
        <v>756</v>
      </c>
      <c r="J244" s="96">
        <v>60.1</v>
      </c>
      <c r="K244" s="101">
        <v>45.42</v>
      </c>
      <c r="L244" s="95">
        <v>21000</v>
      </c>
      <c r="M244" s="95">
        <f t="shared" si="8"/>
        <v>1262100</v>
      </c>
      <c r="N244" s="92">
        <f t="shared" si="7"/>
        <v>27787.318361955084</v>
      </c>
    </row>
    <row r="245" spans="1:14">
      <c r="A245" s="92">
        <v>243</v>
      </c>
      <c r="B245" s="85">
        <v>12</v>
      </c>
      <c r="C245" s="85">
        <v>3</v>
      </c>
      <c r="D245" s="85">
        <v>2</v>
      </c>
      <c r="E245" s="85">
        <v>1303</v>
      </c>
      <c r="F245" s="93" t="s">
        <v>790</v>
      </c>
      <c r="G245" s="85" t="s">
        <v>669</v>
      </c>
      <c r="H245" s="94" t="s">
        <v>758</v>
      </c>
      <c r="I245" s="95" t="s">
        <v>756</v>
      </c>
      <c r="J245" s="96">
        <v>60.1</v>
      </c>
      <c r="K245" s="101">
        <v>45.42</v>
      </c>
      <c r="L245" s="95">
        <v>21000</v>
      </c>
      <c r="M245" s="95">
        <f t="shared" si="8"/>
        <v>1262100</v>
      </c>
      <c r="N245" s="92">
        <f t="shared" si="7"/>
        <v>27787.318361955084</v>
      </c>
    </row>
    <row r="246" spans="1:14">
      <c r="A246" s="92">
        <v>244</v>
      </c>
      <c r="B246" s="85">
        <v>17</v>
      </c>
      <c r="C246" s="85">
        <v>1</v>
      </c>
      <c r="D246" s="85">
        <v>1</v>
      </c>
      <c r="E246" s="85">
        <v>402</v>
      </c>
      <c r="F246" s="93" t="s">
        <v>791</v>
      </c>
      <c r="G246" s="85" t="s">
        <v>669</v>
      </c>
      <c r="H246" s="94" t="s">
        <v>742</v>
      </c>
      <c r="I246" s="98" t="s">
        <v>671</v>
      </c>
      <c r="J246" s="96">
        <v>60.12</v>
      </c>
      <c r="K246" s="97">
        <v>45.37</v>
      </c>
      <c r="L246" s="95">
        <v>21000</v>
      </c>
      <c r="M246" s="95">
        <f t="shared" si="8"/>
        <v>1262520</v>
      </c>
      <c r="N246" s="92">
        <f t="shared" si="7"/>
        <v>27827.198589376243</v>
      </c>
    </row>
    <row r="247" spans="1:14">
      <c r="A247" s="92">
        <v>245</v>
      </c>
      <c r="B247" s="85">
        <v>17</v>
      </c>
      <c r="C247" s="85">
        <v>1</v>
      </c>
      <c r="D247" s="85">
        <v>1</v>
      </c>
      <c r="E247" s="85">
        <v>602</v>
      </c>
      <c r="F247" s="93" t="s">
        <v>775</v>
      </c>
      <c r="G247" s="85" t="s">
        <v>669</v>
      </c>
      <c r="H247" s="94" t="s">
        <v>742</v>
      </c>
      <c r="I247" s="98" t="s">
        <v>671</v>
      </c>
      <c r="J247" s="96">
        <v>60.34</v>
      </c>
      <c r="K247" s="97">
        <v>45.53</v>
      </c>
      <c r="L247" s="95">
        <v>21000</v>
      </c>
      <c r="M247" s="95">
        <f t="shared" si="8"/>
        <v>1267140</v>
      </c>
      <c r="N247" s="92">
        <f t="shared" si="7"/>
        <v>27830.88073797496</v>
      </c>
    </row>
    <row r="248" spans="1:14">
      <c r="A248" s="92">
        <v>246</v>
      </c>
      <c r="B248" s="85">
        <v>17</v>
      </c>
      <c r="C248" s="85">
        <v>1</v>
      </c>
      <c r="D248" s="85">
        <v>2</v>
      </c>
      <c r="E248" s="85">
        <v>202</v>
      </c>
      <c r="F248" s="93" t="s">
        <v>792</v>
      </c>
      <c r="G248" s="85" t="s">
        <v>669</v>
      </c>
      <c r="H248" s="94" t="s">
        <v>755</v>
      </c>
      <c r="I248" s="95" t="s">
        <v>756</v>
      </c>
      <c r="J248" s="96">
        <v>62.05</v>
      </c>
      <c r="K248" s="97">
        <v>47.42</v>
      </c>
      <c r="L248" s="95">
        <v>21000</v>
      </c>
      <c r="M248" s="95">
        <f t="shared" si="8"/>
        <v>1303050</v>
      </c>
      <c r="N248" s="92">
        <f t="shared" si="7"/>
        <v>27478.911851539433</v>
      </c>
    </row>
    <row r="249" spans="1:14">
      <c r="A249" s="92">
        <v>247</v>
      </c>
      <c r="B249" s="85">
        <v>17</v>
      </c>
      <c r="C249" s="85">
        <v>1</v>
      </c>
      <c r="D249" s="85">
        <v>2</v>
      </c>
      <c r="E249" s="85">
        <v>203</v>
      </c>
      <c r="F249" s="93" t="s">
        <v>792</v>
      </c>
      <c r="G249" s="85" t="s">
        <v>669</v>
      </c>
      <c r="H249" s="94" t="s">
        <v>758</v>
      </c>
      <c r="I249" s="95" t="s">
        <v>756</v>
      </c>
      <c r="J249" s="96">
        <v>59.37</v>
      </c>
      <c r="K249" s="97">
        <v>45.37</v>
      </c>
      <c r="L249" s="95">
        <v>21000</v>
      </c>
      <c r="M249" s="95">
        <f t="shared" si="8"/>
        <v>1246770</v>
      </c>
      <c r="N249" s="92">
        <f t="shared" si="7"/>
        <v>27480.052898391008</v>
      </c>
    </row>
    <row r="250" spans="1:14">
      <c r="A250" s="92">
        <v>248</v>
      </c>
      <c r="B250" s="85">
        <v>17</v>
      </c>
      <c r="C250" s="85">
        <v>1</v>
      </c>
      <c r="D250" s="85">
        <v>2</v>
      </c>
      <c r="E250" s="85">
        <v>302</v>
      </c>
      <c r="F250" s="93" t="s">
        <v>793</v>
      </c>
      <c r="G250" s="85" t="s">
        <v>669</v>
      </c>
      <c r="H250" s="94" t="s">
        <v>755</v>
      </c>
      <c r="I250" s="95" t="s">
        <v>756</v>
      </c>
      <c r="J250" s="96">
        <v>62.05</v>
      </c>
      <c r="K250" s="97">
        <v>47.42</v>
      </c>
      <c r="L250" s="95">
        <v>21000</v>
      </c>
      <c r="M250" s="95">
        <f t="shared" si="8"/>
        <v>1303050</v>
      </c>
      <c r="N250" s="92">
        <f t="shared" si="7"/>
        <v>27478.911851539433</v>
      </c>
    </row>
    <row r="251" spans="1:14">
      <c r="A251" s="92">
        <v>249</v>
      </c>
      <c r="B251" s="85">
        <v>17</v>
      </c>
      <c r="C251" s="85">
        <v>1</v>
      </c>
      <c r="D251" s="85">
        <v>2</v>
      </c>
      <c r="E251" s="85">
        <v>303</v>
      </c>
      <c r="F251" s="93" t="s">
        <v>793</v>
      </c>
      <c r="G251" s="85" t="s">
        <v>669</v>
      </c>
      <c r="H251" s="94" t="s">
        <v>758</v>
      </c>
      <c r="I251" s="95" t="s">
        <v>756</v>
      </c>
      <c r="J251" s="96">
        <v>59.37</v>
      </c>
      <c r="K251" s="97">
        <v>45.37</v>
      </c>
      <c r="L251" s="95">
        <v>21000</v>
      </c>
      <c r="M251" s="95">
        <f t="shared" si="8"/>
        <v>1246770</v>
      </c>
      <c r="N251" s="92">
        <f t="shared" si="7"/>
        <v>27480.052898391008</v>
      </c>
    </row>
    <row r="252" spans="1:14">
      <c r="A252" s="92">
        <v>250</v>
      </c>
      <c r="B252" s="85">
        <v>17</v>
      </c>
      <c r="C252" s="85">
        <v>1</v>
      </c>
      <c r="D252" s="85">
        <v>2</v>
      </c>
      <c r="E252" s="85">
        <v>402</v>
      </c>
      <c r="F252" s="93" t="s">
        <v>794</v>
      </c>
      <c r="G252" s="85" t="s">
        <v>669</v>
      </c>
      <c r="H252" s="94" t="s">
        <v>755</v>
      </c>
      <c r="I252" s="95" t="s">
        <v>756</v>
      </c>
      <c r="J252" s="96">
        <v>59.44</v>
      </c>
      <c r="K252" s="97">
        <v>45.42</v>
      </c>
      <c r="L252" s="95">
        <v>21000</v>
      </c>
      <c r="M252" s="95">
        <f t="shared" si="8"/>
        <v>1248240</v>
      </c>
      <c r="N252" s="92">
        <f t="shared" si="7"/>
        <v>27482.166446499337</v>
      </c>
    </row>
    <row r="253" spans="1:14">
      <c r="A253" s="92">
        <v>251</v>
      </c>
      <c r="B253" s="85">
        <v>17</v>
      </c>
      <c r="C253" s="85">
        <v>1</v>
      </c>
      <c r="D253" s="85">
        <v>2</v>
      </c>
      <c r="E253" s="85">
        <v>403</v>
      </c>
      <c r="F253" s="93" t="s">
        <v>794</v>
      </c>
      <c r="G253" s="85" t="s">
        <v>669</v>
      </c>
      <c r="H253" s="94" t="s">
        <v>758</v>
      </c>
      <c r="I253" s="95" t="s">
        <v>756</v>
      </c>
      <c r="J253" s="96">
        <v>59.44</v>
      </c>
      <c r="K253" s="97">
        <v>45.42</v>
      </c>
      <c r="L253" s="95">
        <v>21000</v>
      </c>
      <c r="M253" s="95">
        <f t="shared" si="8"/>
        <v>1248240</v>
      </c>
      <c r="N253" s="92">
        <f t="shared" ref="N253:N316" si="9">M253/K253</f>
        <v>27482.166446499337</v>
      </c>
    </row>
    <row r="254" spans="1:14">
      <c r="A254" s="92">
        <v>252</v>
      </c>
      <c r="B254" s="85">
        <v>17</v>
      </c>
      <c r="C254" s="85">
        <v>1</v>
      </c>
      <c r="D254" s="85">
        <v>2</v>
      </c>
      <c r="E254" s="85">
        <v>502</v>
      </c>
      <c r="F254" s="93" t="s">
        <v>795</v>
      </c>
      <c r="G254" s="85" t="s">
        <v>669</v>
      </c>
      <c r="H254" s="94" t="s">
        <v>755</v>
      </c>
      <c r="I254" s="95" t="s">
        <v>756</v>
      </c>
      <c r="J254" s="96">
        <v>59.44</v>
      </c>
      <c r="K254" s="97">
        <v>45.42</v>
      </c>
      <c r="L254" s="95">
        <v>21000</v>
      </c>
      <c r="M254" s="95">
        <f t="shared" si="8"/>
        <v>1248240</v>
      </c>
      <c r="N254" s="92">
        <f t="shared" si="9"/>
        <v>27482.166446499337</v>
      </c>
    </row>
    <row r="255" spans="1:14">
      <c r="A255" s="92">
        <v>253</v>
      </c>
      <c r="B255" s="85">
        <v>17</v>
      </c>
      <c r="C255" s="85">
        <v>1</v>
      </c>
      <c r="D255" s="85">
        <v>2</v>
      </c>
      <c r="E255" s="85">
        <v>503</v>
      </c>
      <c r="F255" s="93" t="s">
        <v>795</v>
      </c>
      <c r="G255" s="85" t="s">
        <v>669</v>
      </c>
      <c r="H255" s="94" t="s">
        <v>758</v>
      </c>
      <c r="I255" s="95" t="s">
        <v>756</v>
      </c>
      <c r="J255" s="96">
        <v>59.44</v>
      </c>
      <c r="K255" s="97">
        <v>45.42</v>
      </c>
      <c r="L255" s="95">
        <v>21000</v>
      </c>
      <c r="M255" s="95">
        <f t="shared" si="8"/>
        <v>1248240</v>
      </c>
      <c r="N255" s="92">
        <f t="shared" si="9"/>
        <v>27482.166446499337</v>
      </c>
    </row>
    <row r="256" spans="1:14">
      <c r="A256" s="92">
        <v>254</v>
      </c>
      <c r="B256" s="85">
        <v>17</v>
      </c>
      <c r="C256" s="85">
        <v>1</v>
      </c>
      <c r="D256" s="85">
        <v>2</v>
      </c>
      <c r="E256" s="85">
        <v>602</v>
      </c>
      <c r="F256" s="93" t="s">
        <v>796</v>
      </c>
      <c r="G256" s="85" t="s">
        <v>669</v>
      </c>
      <c r="H256" s="94" t="s">
        <v>755</v>
      </c>
      <c r="I256" s="95" t="s">
        <v>756</v>
      </c>
      <c r="J256" s="96">
        <v>59.44</v>
      </c>
      <c r="K256" s="97">
        <v>45.42</v>
      </c>
      <c r="L256" s="95">
        <v>21000</v>
      </c>
      <c r="M256" s="95">
        <f t="shared" si="8"/>
        <v>1248240</v>
      </c>
      <c r="N256" s="92">
        <f t="shared" si="9"/>
        <v>27482.166446499337</v>
      </c>
    </row>
    <row r="257" spans="1:14">
      <c r="A257" s="92">
        <v>255</v>
      </c>
      <c r="B257" s="85">
        <v>17</v>
      </c>
      <c r="C257" s="85">
        <v>1</v>
      </c>
      <c r="D257" s="85">
        <v>2</v>
      </c>
      <c r="E257" s="85">
        <v>603</v>
      </c>
      <c r="F257" s="93" t="s">
        <v>796</v>
      </c>
      <c r="G257" s="85" t="s">
        <v>669</v>
      </c>
      <c r="H257" s="94" t="s">
        <v>758</v>
      </c>
      <c r="I257" s="95" t="s">
        <v>756</v>
      </c>
      <c r="J257" s="96">
        <v>59.44</v>
      </c>
      <c r="K257" s="97">
        <v>45.42</v>
      </c>
      <c r="L257" s="95">
        <v>21000</v>
      </c>
      <c r="M257" s="95">
        <f t="shared" si="8"/>
        <v>1248240</v>
      </c>
      <c r="N257" s="92">
        <f t="shared" si="9"/>
        <v>27482.166446499337</v>
      </c>
    </row>
    <row r="258" spans="1:14">
      <c r="A258" s="92">
        <v>256</v>
      </c>
      <c r="B258" s="85">
        <v>17</v>
      </c>
      <c r="C258" s="85">
        <v>1</v>
      </c>
      <c r="D258" s="85">
        <v>2</v>
      </c>
      <c r="E258" s="85">
        <v>702</v>
      </c>
      <c r="F258" s="93" t="s">
        <v>797</v>
      </c>
      <c r="G258" s="85" t="s">
        <v>669</v>
      </c>
      <c r="H258" s="94" t="s">
        <v>755</v>
      </c>
      <c r="I258" s="95" t="s">
        <v>756</v>
      </c>
      <c r="J258" s="96">
        <v>59.44</v>
      </c>
      <c r="K258" s="97">
        <v>45.42</v>
      </c>
      <c r="L258" s="95">
        <v>21000</v>
      </c>
      <c r="M258" s="95">
        <f t="shared" si="8"/>
        <v>1248240</v>
      </c>
      <c r="N258" s="92">
        <f t="shared" si="9"/>
        <v>27482.166446499337</v>
      </c>
    </row>
    <row r="259" spans="1:14">
      <c r="A259" s="92">
        <v>257</v>
      </c>
      <c r="B259" s="85">
        <v>17</v>
      </c>
      <c r="C259" s="85">
        <v>1</v>
      </c>
      <c r="D259" s="85">
        <v>2</v>
      </c>
      <c r="E259" s="85">
        <v>703</v>
      </c>
      <c r="F259" s="93" t="s">
        <v>797</v>
      </c>
      <c r="G259" s="85" t="s">
        <v>669</v>
      </c>
      <c r="H259" s="94" t="s">
        <v>758</v>
      </c>
      <c r="I259" s="95" t="s">
        <v>756</v>
      </c>
      <c r="J259" s="96">
        <v>59.44</v>
      </c>
      <c r="K259" s="97">
        <v>45.42</v>
      </c>
      <c r="L259" s="95">
        <v>21000</v>
      </c>
      <c r="M259" s="95">
        <f t="shared" si="8"/>
        <v>1248240</v>
      </c>
      <c r="N259" s="92">
        <f t="shared" si="9"/>
        <v>27482.166446499337</v>
      </c>
    </row>
    <row r="260" spans="1:14">
      <c r="A260" s="92">
        <v>258</v>
      </c>
      <c r="B260" s="85">
        <v>17</v>
      </c>
      <c r="C260" s="85">
        <v>1</v>
      </c>
      <c r="D260" s="85">
        <v>2</v>
      </c>
      <c r="E260" s="85">
        <v>802</v>
      </c>
      <c r="F260" s="93" t="s">
        <v>798</v>
      </c>
      <c r="G260" s="85" t="s">
        <v>669</v>
      </c>
      <c r="H260" s="94" t="s">
        <v>755</v>
      </c>
      <c r="I260" s="95" t="s">
        <v>756</v>
      </c>
      <c r="J260" s="96">
        <v>59.44</v>
      </c>
      <c r="K260" s="97">
        <v>45.42</v>
      </c>
      <c r="L260" s="95">
        <v>21000</v>
      </c>
      <c r="M260" s="95">
        <f t="shared" si="8"/>
        <v>1248240</v>
      </c>
      <c r="N260" s="92">
        <f t="shared" si="9"/>
        <v>27482.166446499337</v>
      </c>
    </row>
    <row r="261" spans="1:14">
      <c r="A261" s="92">
        <v>259</v>
      </c>
      <c r="B261" s="85">
        <v>17</v>
      </c>
      <c r="C261" s="85">
        <v>1</v>
      </c>
      <c r="D261" s="85">
        <v>2</v>
      </c>
      <c r="E261" s="85">
        <v>803</v>
      </c>
      <c r="F261" s="93" t="s">
        <v>798</v>
      </c>
      <c r="G261" s="85" t="s">
        <v>669</v>
      </c>
      <c r="H261" s="94" t="s">
        <v>758</v>
      </c>
      <c r="I261" s="95" t="s">
        <v>756</v>
      </c>
      <c r="J261" s="96">
        <v>59.44</v>
      </c>
      <c r="K261" s="97">
        <v>45.42</v>
      </c>
      <c r="L261" s="95">
        <v>21000</v>
      </c>
      <c r="M261" s="95">
        <f t="shared" si="8"/>
        <v>1248240</v>
      </c>
      <c r="N261" s="92">
        <f t="shared" si="9"/>
        <v>27482.166446499337</v>
      </c>
    </row>
    <row r="262" spans="1:14">
      <c r="A262" s="92">
        <v>260</v>
      </c>
      <c r="B262" s="85">
        <v>17</v>
      </c>
      <c r="C262" s="85">
        <v>1</v>
      </c>
      <c r="D262" s="85">
        <v>2</v>
      </c>
      <c r="E262" s="85">
        <v>902</v>
      </c>
      <c r="F262" s="93" t="s">
        <v>799</v>
      </c>
      <c r="G262" s="85" t="s">
        <v>669</v>
      </c>
      <c r="H262" s="94" t="s">
        <v>755</v>
      </c>
      <c r="I262" s="95" t="s">
        <v>756</v>
      </c>
      <c r="J262" s="96">
        <v>59.44</v>
      </c>
      <c r="K262" s="97">
        <v>45.42</v>
      </c>
      <c r="L262" s="95">
        <v>21000</v>
      </c>
      <c r="M262" s="95">
        <f t="shared" si="8"/>
        <v>1248240</v>
      </c>
      <c r="N262" s="92">
        <f t="shared" si="9"/>
        <v>27482.166446499337</v>
      </c>
    </row>
    <row r="263" spans="1:14">
      <c r="A263" s="92">
        <v>261</v>
      </c>
      <c r="B263" s="85">
        <v>17</v>
      </c>
      <c r="C263" s="85">
        <v>1</v>
      </c>
      <c r="D263" s="85">
        <v>2</v>
      </c>
      <c r="E263" s="85">
        <v>903</v>
      </c>
      <c r="F263" s="93" t="s">
        <v>799</v>
      </c>
      <c r="G263" s="85" t="s">
        <v>669</v>
      </c>
      <c r="H263" s="94" t="s">
        <v>758</v>
      </c>
      <c r="I263" s="95" t="s">
        <v>756</v>
      </c>
      <c r="J263" s="96">
        <v>59.44</v>
      </c>
      <c r="K263" s="97">
        <v>45.42</v>
      </c>
      <c r="L263" s="95">
        <v>21000</v>
      </c>
      <c r="M263" s="95">
        <f t="shared" si="8"/>
        <v>1248240</v>
      </c>
      <c r="N263" s="92">
        <f t="shared" si="9"/>
        <v>27482.166446499337</v>
      </c>
    </row>
    <row r="264" spans="1:14">
      <c r="A264" s="92">
        <v>262</v>
      </c>
      <c r="B264" s="85">
        <v>17</v>
      </c>
      <c r="C264" s="85">
        <v>1</v>
      </c>
      <c r="D264" s="85">
        <v>2</v>
      </c>
      <c r="E264" s="85">
        <v>904</v>
      </c>
      <c r="F264" s="93" t="s">
        <v>799</v>
      </c>
      <c r="G264" s="85" t="s">
        <v>669</v>
      </c>
      <c r="H264" s="94" t="s">
        <v>788</v>
      </c>
      <c r="I264" s="98" t="s">
        <v>756</v>
      </c>
      <c r="J264" s="96">
        <v>61.54</v>
      </c>
      <c r="K264" s="97">
        <v>47.03</v>
      </c>
      <c r="L264" s="95">
        <v>21000</v>
      </c>
      <c r="M264" s="95">
        <f>L264*J264</f>
        <v>1292340</v>
      </c>
      <c r="N264" s="92">
        <f t="shared" si="9"/>
        <v>27479.055921752071</v>
      </c>
    </row>
    <row r="265" spans="1:14">
      <c r="A265" s="92">
        <v>263</v>
      </c>
      <c r="B265" s="85">
        <v>17</v>
      </c>
      <c r="C265" s="85">
        <v>1</v>
      </c>
      <c r="D265" s="85">
        <v>2</v>
      </c>
      <c r="E265" s="85">
        <v>1002</v>
      </c>
      <c r="F265" s="93" t="s">
        <v>800</v>
      </c>
      <c r="G265" s="85" t="s">
        <v>669</v>
      </c>
      <c r="H265" s="94" t="s">
        <v>755</v>
      </c>
      <c r="I265" s="95" t="s">
        <v>756</v>
      </c>
      <c r="J265" s="96">
        <v>59.44</v>
      </c>
      <c r="K265" s="97">
        <v>45.42</v>
      </c>
      <c r="L265" s="95">
        <v>21000</v>
      </c>
      <c r="M265" s="95">
        <f t="shared" si="8"/>
        <v>1248240</v>
      </c>
      <c r="N265" s="92">
        <f t="shared" si="9"/>
        <v>27482.166446499337</v>
      </c>
    </row>
    <row r="266" spans="1:14">
      <c r="A266" s="92">
        <v>264</v>
      </c>
      <c r="B266" s="85">
        <v>17</v>
      </c>
      <c r="C266" s="85">
        <v>1</v>
      </c>
      <c r="D266" s="85">
        <v>2</v>
      </c>
      <c r="E266" s="85">
        <v>1102</v>
      </c>
      <c r="F266" s="93" t="s">
        <v>801</v>
      </c>
      <c r="G266" s="85" t="s">
        <v>669</v>
      </c>
      <c r="H266" s="94" t="s">
        <v>755</v>
      </c>
      <c r="I266" s="95" t="s">
        <v>756</v>
      </c>
      <c r="J266" s="96">
        <v>59.44</v>
      </c>
      <c r="K266" s="97">
        <v>45.42</v>
      </c>
      <c r="L266" s="95">
        <v>21000</v>
      </c>
      <c r="M266" s="95">
        <f t="shared" si="8"/>
        <v>1248240</v>
      </c>
      <c r="N266" s="92">
        <f t="shared" si="9"/>
        <v>27482.166446499337</v>
      </c>
    </row>
    <row r="267" spans="1:14">
      <c r="A267" s="92">
        <v>265</v>
      </c>
      <c r="B267" s="85">
        <v>17</v>
      </c>
      <c r="C267" s="85">
        <v>1</v>
      </c>
      <c r="D267" s="85">
        <v>2</v>
      </c>
      <c r="E267" s="85">
        <v>1103</v>
      </c>
      <c r="F267" s="93" t="s">
        <v>801</v>
      </c>
      <c r="G267" s="85" t="s">
        <v>669</v>
      </c>
      <c r="H267" s="94" t="s">
        <v>758</v>
      </c>
      <c r="I267" s="95" t="s">
        <v>756</v>
      </c>
      <c r="J267" s="96">
        <v>59.44</v>
      </c>
      <c r="K267" s="97">
        <v>45.42</v>
      </c>
      <c r="L267" s="95">
        <v>21000</v>
      </c>
      <c r="M267" s="95">
        <f t="shared" si="8"/>
        <v>1248240</v>
      </c>
      <c r="N267" s="92">
        <f t="shared" si="9"/>
        <v>27482.166446499337</v>
      </c>
    </row>
    <row r="268" spans="1:14">
      <c r="A268" s="92">
        <v>266</v>
      </c>
      <c r="B268" s="85">
        <v>17</v>
      </c>
      <c r="C268" s="85">
        <v>1</v>
      </c>
      <c r="D268" s="85">
        <v>2</v>
      </c>
      <c r="E268" s="85">
        <v>1202</v>
      </c>
      <c r="F268" s="93" t="s">
        <v>802</v>
      </c>
      <c r="G268" s="85" t="s">
        <v>669</v>
      </c>
      <c r="H268" s="94" t="s">
        <v>755</v>
      </c>
      <c r="I268" s="95" t="s">
        <v>756</v>
      </c>
      <c r="J268" s="96">
        <v>59.44</v>
      </c>
      <c r="K268" s="97">
        <v>45.42</v>
      </c>
      <c r="L268" s="95">
        <v>21000</v>
      </c>
      <c r="M268" s="95">
        <f t="shared" si="8"/>
        <v>1248240</v>
      </c>
      <c r="N268" s="92">
        <f t="shared" si="9"/>
        <v>27482.166446499337</v>
      </c>
    </row>
    <row r="269" spans="1:14">
      <c r="A269" s="92">
        <v>267</v>
      </c>
      <c r="B269" s="85">
        <v>17</v>
      </c>
      <c r="C269" s="85">
        <v>1</v>
      </c>
      <c r="D269" s="85">
        <v>2</v>
      </c>
      <c r="E269" s="85">
        <v>1203</v>
      </c>
      <c r="F269" s="93" t="s">
        <v>802</v>
      </c>
      <c r="G269" s="85" t="s">
        <v>669</v>
      </c>
      <c r="H269" s="94" t="s">
        <v>758</v>
      </c>
      <c r="I269" s="95" t="s">
        <v>756</v>
      </c>
      <c r="J269" s="96">
        <v>59.44</v>
      </c>
      <c r="K269" s="97">
        <v>45.42</v>
      </c>
      <c r="L269" s="95">
        <v>21000</v>
      </c>
      <c r="M269" s="95">
        <f t="shared" si="8"/>
        <v>1248240</v>
      </c>
      <c r="N269" s="92">
        <f t="shared" si="9"/>
        <v>27482.166446499337</v>
      </c>
    </row>
    <row r="270" spans="1:14">
      <c r="A270" s="92">
        <v>268</v>
      </c>
      <c r="B270" s="85">
        <v>17</v>
      </c>
      <c r="C270" s="85">
        <v>2</v>
      </c>
      <c r="D270" s="85">
        <v>1</v>
      </c>
      <c r="E270" s="85">
        <v>403</v>
      </c>
      <c r="F270" s="93" t="s">
        <v>803</v>
      </c>
      <c r="G270" s="85" t="s">
        <v>669</v>
      </c>
      <c r="H270" s="94" t="s">
        <v>746</v>
      </c>
      <c r="I270" s="98" t="s">
        <v>671</v>
      </c>
      <c r="J270" s="96">
        <v>58.82</v>
      </c>
      <c r="K270" s="97">
        <v>45.37</v>
      </c>
      <c r="L270" s="95">
        <v>21000</v>
      </c>
      <c r="M270" s="95">
        <f>L270*J270</f>
        <v>1235220</v>
      </c>
      <c r="N270" s="92">
        <f t="shared" si="9"/>
        <v>27225.479391668505</v>
      </c>
    </row>
    <row r="271" spans="1:14">
      <c r="A271" s="92">
        <v>269</v>
      </c>
      <c r="B271" s="85">
        <v>17</v>
      </c>
      <c r="C271" s="85">
        <v>2</v>
      </c>
      <c r="D271" s="85">
        <v>1</v>
      </c>
      <c r="E271" s="85">
        <v>1804</v>
      </c>
      <c r="F271" s="93" t="s">
        <v>804</v>
      </c>
      <c r="G271" s="85" t="s">
        <v>669</v>
      </c>
      <c r="H271" s="94" t="s">
        <v>742</v>
      </c>
      <c r="I271" s="98" t="s">
        <v>671</v>
      </c>
      <c r="J271" s="96">
        <v>59.03</v>
      </c>
      <c r="K271" s="97">
        <v>45.53</v>
      </c>
      <c r="L271" s="95">
        <v>21000</v>
      </c>
      <c r="M271" s="95">
        <f t="shared" ref="M271:M302" si="10">L271*J271</f>
        <v>1239630</v>
      </c>
      <c r="N271" s="92">
        <f t="shared" si="9"/>
        <v>27226.663738194595</v>
      </c>
    </row>
    <row r="272" spans="1:14">
      <c r="A272" s="92">
        <v>270</v>
      </c>
      <c r="B272" s="85">
        <v>17</v>
      </c>
      <c r="C272" s="85">
        <v>2</v>
      </c>
      <c r="D272" s="85">
        <v>1</v>
      </c>
      <c r="E272" s="85">
        <v>1806</v>
      </c>
      <c r="F272" s="93" t="s">
        <v>804</v>
      </c>
      <c r="G272" s="85" t="s">
        <v>669</v>
      </c>
      <c r="H272" s="94" t="s">
        <v>742</v>
      </c>
      <c r="I272" s="98" t="s">
        <v>671</v>
      </c>
      <c r="J272" s="96">
        <v>58.79</v>
      </c>
      <c r="K272" s="97">
        <v>45.35</v>
      </c>
      <c r="L272" s="95">
        <v>21000</v>
      </c>
      <c r="M272" s="95">
        <f t="shared" si="10"/>
        <v>1234590</v>
      </c>
      <c r="N272" s="92">
        <f t="shared" si="9"/>
        <v>27223.59426681367</v>
      </c>
    </row>
    <row r="273" spans="1:14">
      <c r="A273" s="92">
        <v>271</v>
      </c>
      <c r="B273" s="85">
        <v>17</v>
      </c>
      <c r="C273" s="85">
        <v>2</v>
      </c>
      <c r="D273" s="85">
        <v>1</v>
      </c>
      <c r="E273" s="85">
        <v>1906</v>
      </c>
      <c r="F273" s="93" t="s">
        <v>805</v>
      </c>
      <c r="G273" s="85" t="s">
        <v>669</v>
      </c>
      <c r="H273" s="94" t="s">
        <v>742</v>
      </c>
      <c r="I273" s="98" t="s">
        <v>671</v>
      </c>
      <c r="J273" s="96">
        <v>58.79</v>
      </c>
      <c r="K273" s="97">
        <v>45.35</v>
      </c>
      <c r="L273" s="95">
        <v>21000</v>
      </c>
      <c r="M273" s="95">
        <f t="shared" si="10"/>
        <v>1234590</v>
      </c>
      <c r="N273" s="92">
        <f t="shared" si="9"/>
        <v>27223.59426681367</v>
      </c>
    </row>
    <row r="274" spans="1:14">
      <c r="A274" s="92">
        <v>272</v>
      </c>
      <c r="B274" s="85">
        <v>17</v>
      </c>
      <c r="C274" s="85">
        <v>2</v>
      </c>
      <c r="D274" s="85">
        <v>1</v>
      </c>
      <c r="E274" s="85">
        <v>2002</v>
      </c>
      <c r="F274" s="93" t="s">
        <v>806</v>
      </c>
      <c r="G274" s="85" t="s">
        <v>669</v>
      </c>
      <c r="H274" s="94" t="s">
        <v>742</v>
      </c>
      <c r="I274" s="98" t="s">
        <v>671</v>
      </c>
      <c r="J274" s="96">
        <v>59.03</v>
      </c>
      <c r="K274" s="97">
        <v>45.53</v>
      </c>
      <c r="L274" s="95">
        <v>21000</v>
      </c>
      <c r="M274" s="95">
        <f t="shared" si="10"/>
        <v>1239630</v>
      </c>
      <c r="N274" s="92">
        <f t="shared" si="9"/>
        <v>27226.663738194595</v>
      </c>
    </row>
    <row r="275" spans="1:14">
      <c r="A275" s="92">
        <v>273</v>
      </c>
      <c r="B275" s="85">
        <v>17</v>
      </c>
      <c r="C275" s="85">
        <v>2</v>
      </c>
      <c r="D275" s="85">
        <v>2</v>
      </c>
      <c r="E275" s="85">
        <v>102</v>
      </c>
      <c r="F275" s="93" t="s">
        <v>807</v>
      </c>
      <c r="G275" s="85" t="s">
        <v>669</v>
      </c>
      <c r="H275" s="94" t="s">
        <v>755</v>
      </c>
      <c r="I275" s="95" t="s">
        <v>756</v>
      </c>
      <c r="J275" s="96">
        <v>58.4</v>
      </c>
      <c r="K275" s="97">
        <v>45.37</v>
      </c>
      <c r="L275" s="95">
        <v>21000</v>
      </c>
      <c r="M275" s="95">
        <f t="shared" si="10"/>
        <v>1226400</v>
      </c>
      <c r="N275" s="92">
        <f t="shared" si="9"/>
        <v>27031.077804716773</v>
      </c>
    </row>
    <row r="276" spans="1:14">
      <c r="A276" s="92">
        <v>274</v>
      </c>
      <c r="B276" s="85">
        <v>17</v>
      </c>
      <c r="C276" s="85">
        <v>2</v>
      </c>
      <c r="D276" s="85">
        <v>2</v>
      </c>
      <c r="E276" s="85">
        <v>103</v>
      </c>
      <c r="F276" s="93" t="s">
        <v>807</v>
      </c>
      <c r="G276" s="85" t="s">
        <v>669</v>
      </c>
      <c r="H276" s="94" t="s">
        <v>758</v>
      </c>
      <c r="I276" s="95" t="s">
        <v>756</v>
      </c>
      <c r="J276" s="96">
        <v>58.4</v>
      </c>
      <c r="K276" s="97">
        <v>45.37</v>
      </c>
      <c r="L276" s="95">
        <v>21000</v>
      </c>
      <c r="M276" s="95">
        <f t="shared" si="10"/>
        <v>1226400</v>
      </c>
      <c r="N276" s="92">
        <f t="shared" si="9"/>
        <v>27031.077804716773</v>
      </c>
    </row>
    <row r="277" spans="1:14">
      <c r="A277" s="92">
        <v>275</v>
      </c>
      <c r="B277" s="85">
        <v>17</v>
      </c>
      <c r="C277" s="85">
        <v>2</v>
      </c>
      <c r="D277" s="85">
        <v>2</v>
      </c>
      <c r="E277" s="85">
        <v>202</v>
      </c>
      <c r="F277" s="93" t="s">
        <v>808</v>
      </c>
      <c r="G277" s="85" t="s">
        <v>669</v>
      </c>
      <c r="H277" s="94" t="s">
        <v>755</v>
      </c>
      <c r="I277" s="95" t="s">
        <v>756</v>
      </c>
      <c r="J277" s="96">
        <v>58.4</v>
      </c>
      <c r="K277" s="97">
        <v>45.37</v>
      </c>
      <c r="L277" s="95">
        <v>21000</v>
      </c>
      <c r="M277" s="95">
        <f t="shared" si="10"/>
        <v>1226400</v>
      </c>
      <c r="N277" s="92">
        <f t="shared" si="9"/>
        <v>27031.077804716773</v>
      </c>
    </row>
    <row r="278" spans="1:14">
      <c r="A278" s="92">
        <v>276</v>
      </c>
      <c r="B278" s="85">
        <v>17</v>
      </c>
      <c r="C278" s="85">
        <v>2</v>
      </c>
      <c r="D278" s="85">
        <v>2</v>
      </c>
      <c r="E278" s="85">
        <v>203</v>
      </c>
      <c r="F278" s="93" t="s">
        <v>808</v>
      </c>
      <c r="G278" s="85" t="s">
        <v>669</v>
      </c>
      <c r="H278" s="94" t="s">
        <v>758</v>
      </c>
      <c r="I278" s="95" t="s">
        <v>756</v>
      </c>
      <c r="J278" s="96">
        <v>58.4</v>
      </c>
      <c r="K278" s="97">
        <v>45.37</v>
      </c>
      <c r="L278" s="95">
        <v>21000</v>
      </c>
      <c r="M278" s="95">
        <f t="shared" si="10"/>
        <v>1226400</v>
      </c>
      <c r="N278" s="92">
        <f t="shared" si="9"/>
        <v>27031.077804716773</v>
      </c>
    </row>
    <row r="279" spans="1:14">
      <c r="A279" s="92">
        <v>277</v>
      </c>
      <c r="B279" s="85">
        <v>17</v>
      </c>
      <c r="C279" s="85">
        <v>2</v>
      </c>
      <c r="D279" s="85">
        <v>2</v>
      </c>
      <c r="E279" s="85">
        <v>302</v>
      </c>
      <c r="F279" s="93" t="s">
        <v>809</v>
      </c>
      <c r="G279" s="85" t="s">
        <v>669</v>
      </c>
      <c r="H279" s="94" t="s">
        <v>755</v>
      </c>
      <c r="I279" s="95" t="s">
        <v>756</v>
      </c>
      <c r="J279" s="96">
        <v>58.4</v>
      </c>
      <c r="K279" s="97">
        <v>45.37</v>
      </c>
      <c r="L279" s="95">
        <v>21000</v>
      </c>
      <c r="M279" s="95">
        <f t="shared" si="10"/>
        <v>1226400</v>
      </c>
      <c r="N279" s="92">
        <f t="shared" si="9"/>
        <v>27031.077804716773</v>
      </c>
    </row>
    <row r="280" spans="1:14">
      <c r="A280" s="92">
        <v>278</v>
      </c>
      <c r="B280" s="85">
        <v>17</v>
      </c>
      <c r="C280" s="85">
        <v>2</v>
      </c>
      <c r="D280" s="85">
        <v>2</v>
      </c>
      <c r="E280" s="85">
        <v>303</v>
      </c>
      <c r="F280" s="93" t="s">
        <v>809</v>
      </c>
      <c r="G280" s="85" t="s">
        <v>669</v>
      </c>
      <c r="H280" s="94" t="s">
        <v>758</v>
      </c>
      <c r="I280" s="95" t="s">
        <v>756</v>
      </c>
      <c r="J280" s="96">
        <v>58.4</v>
      </c>
      <c r="K280" s="97">
        <v>45.37</v>
      </c>
      <c r="L280" s="95">
        <v>21000</v>
      </c>
      <c r="M280" s="95">
        <f t="shared" si="10"/>
        <v>1226400</v>
      </c>
      <c r="N280" s="92">
        <f t="shared" si="9"/>
        <v>27031.077804716773</v>
      </c>
    </row>
    <row r="281" spans="1:14">
      <c r="A281" s="92">
        <v>279</v>
      </c>
      <c r="B281" s="85">
        <v>17</v>
      </c>
      <c r="C281" s="85">
        <v>2</v>
      </c>
      <c r="D281" s="85">
        <v>2</v>
      </c>
      <c r="E281" s="85">
        <v>402</v>
      </c>
      <c r="F281" s="93" t="s">
        <v>810</v>
      </c>
      <c r="G281" s="85" t="s">
        <v>669</v>
      </c>
      <c r="H281" s="94" t="s">
        <v>755</v>
      </c>
      <c r="I281" s="95" t="s">
        <v>756</v>
      </c>
      <c r="J281" s="96">
        <v>58.47</v>
      </c>
      <c r="K281" s="97">
        <v>45.42</v>
      </c>
      <c r="L281" s="95">
        <v>21000</v>
      </c>
      <c r="M281" s="95">
        <f t="shared" si="10"/>
        <v>1227870</v>
      </c>
      <c r="N281" s="92">
        <f t="shared" si="9"/>
        <v>27033.685601056801</v>
      </c>
    </row>
    <row r="282" spans="1:14">
      <c r="A282" s="92">
        <v>280</v>
      </c>
      <c r="B282" s="85">
        <v>17</v>
      </c>
      <c r="C282" s="85">
        <v>2</v>
      </c>
      <c r="D282" s="85">
        <v>2</v>
      </c>
      <c r="E282" s="85">
        <v>403</v>
      </c>
      <c r="F282" s="93" t="s">
        <v>810</v>
      </c>
      <c r="G282" s="85" t="s">
        <v>669</v>
      </c>
      <c r="H282" s="94" t="s">
        <v>758</v>
      </c>
      <c r="I282" s="95" t="s">
        <v>756</v>
      </c>
      <c r="J282" s="96">
        <v>58.47</v>
      </c>
      <c r="K282" s="97">
        <v>45.42</v>
      </c>
      <c r="L282" s="95">
        <v>21000</v>
      </c>
      <c r="M282" s="95">
        <f t="shared" si="10"/>
        <v>1227870</v>
      </c>
      <c r="N282" s="92">
        <f t="shared" si="9"/>
        <v>27033.685601056801</v>
      </c>
    </row>
    <row r="283" spans="1:14">
      <c r="A283" s="92">
        <v>281</v>
      </c>
      <c r="B283" s="85">
        <v>17</v>
      </c>
      <c r="C283" s="85">
        <v>2</v>
      </c>
      <c r="D283" s="85">
        <v>2</v>
      </c>
      <c r="E283" s="85">
        <v>502</v>
      </c>
      <c r="F283" s="93" t="s">
        <v>811</v>
      </c>
      <c r="G283" s="85" t="s">
        <v>669</v>
      </c>
      <c r="H283" s="94" t="s">
        <v>755</v>
      </c>
      <c r="I283" s="95" t="s">
        <v>756</v>
      </c>
      <c r="J283" s="96">
        <v>58.47</v>
      </c>
      <c r="K283" s="97">
        <v>45.42</v>
      </c>
      <c r="L283" s="95">
        <v>21000</v>
      </c>
      <c r="M283" s="95">
        <f t="shared" si="10"/>
        <v>1227870</v>
      </c>
      <c r="N283" s="92">
        <f t="shared" si="9"/>
        <v>27033.685601056801</v>
      </c>
    </row>
    <row r="284" spans="1:14">
      <c r="A284" s="92">
        <v>282</v>
      </c>
      <c r="B284" s="85">
        <v>17</v>
      </c>
      <c r="C284" s="85">
        <v>2</v>
      </c>
      <c r="D284" s="85">
        <v>2</v>
      </c>
      <c r="E284" s="85">
        <v>503</v>
      </c>
      <c r="F284" s="93" t="s">
        <v>811</v>
      </c>
      <c r="G284" s="85" t="s">
        <v>669</v>
      </c>
      <c r="H284" s="94" t="s">
        <v>758</v>
      </c>
      <c r="I284" s="95" t="s">
        <v>756</v>
      </c>
      <c r="J284" s="96">
        <v>58.47</v>
      </c>
      <c r="K284" s="97">
        <v>45.42</v>
      </c>
      <c r="L284" s="95">
        <v>21000</v>
      </c>
      <c r="M284" s="95">
        <f t="shared" si="10"/>
        <v>1227870</v>
      </c>
      <c r="N284" s="92">
        <f t="shared" si="9"/>
        <v>27033.685601056801</v>
      </c>
    </row>
    <row r="285" spans="1:14">
      <c r="A285" s="92">
        <v>283</v>
      </c>
      <c r="B285" s="85">
        <v>17</v>
      </c>
      <c r="C285" s="85">
        <v>2</v>
      </c>
      <c r="D285" s="85">
        <v>2</v>
      </c>
      <c r="E285" s="85">
        <v>602</v>
      </c>
      <c r="F285" s="93" t="s">
        <v>812</v>
      </c>
      <c r="G285" s="85" t="s">
        <v>669</v>
      </c>
      <c r="H285" s="94" t="s">
        <v>755</v>
      </c>
      <c r="I285" s="95" t="s">
        <v>756</v>
      </c>
      <c r="J285" s="96">
        <v>58.47</v>
      </c>
      <c r="K285" s="97">
        <v>45.42</v>
      </c>
      <c r="L285" s="95">
        <v>21000</v>
      </c>
      <c r="M285" s="95">
        <f t="shared" si="10"/>
        <v>1227870</v>
      </c>
      <c r="N285" s="92">
        <f t="shared" si="9"/>
        <v>27033.685601056801</v>
      </c>
    </row>
    <row r="286" spans="1:14">
      <c r="A286" s="92">
        <v>284</v>
      </c>
      <c r="B286" s="85">
        <v>17</v>
      </c>
      <c r="C286" s="85">
        <v>2</v>
      </c>
      <c r="D286" s="85">
        <v>2</v>
      </c>
      <c r="E286" s="85">
        <v>603</v>
      </c>
      <c r="F286" s="93" t="s">
        <v>812</v>
      </c>
      <c r="G286" s="85" t="s">
        <v>669</v>
      </c>
      <c r="H286" s="94" t="s">
        <v>758</v>
      </c>
      <c r="I286" s="95" t="s">
        <v>756</v>
      </c>
      <c r="J286" s="96">
        <v>58.47</v>
      </c>
      <c r="K286" s="97">
        <v>45.42</v>
      </c>
      <c r="L286" s="95">
        <v>21000</v>
      </c>
      <c r="M286" s="95">
        <f t="shared" si="10"/>
        <v>1227870</v>
      </c>
      <c r="N286" s="92">
        <f t="shared" si="9"/>
        <v>27033.685601056801</v>
      </c>
    </row>
    <row r="287" spans="1:14">
      <c r="A287" s="92">
        <v>285</v>
      </c>
      <c r="B287" s="85">
        <v>17</v>
      </c>
      <c r="C287" s="85">
        <v>2</v>
      </c>
      <c r="D287" s="85">
        <v>2</v>
      </c>
      <c r="E287" s="85">
        <v>702</v>
      </c>
      <c r="F287" s="93" t="s">
        <v>813</v>
      </c>
      <c r="G287" s="85" t="s">
        <v>669</v>
      </c>
      <c r="H287" s="94" t="s">
        <v>755</v>
      </c>
      <c r="I287" s="95" t="s">
        <v>756</v>
      </c>
      <c r="J287" s="96">
        <v>58.47</v>
      </c>
      <c r="K287" s="97">
        <v>45.42</v>
      </c>
      <c r="L287" s="95">
        <v>21000</v>
      </c>
      <c r="M287" s="95">
        <f t="shared" si="10"/>
        <v>1227870</v>
      </c>
      <c r="N287" s="92">
        <f t="shared" si="9"/>
        <v>27033.685601056801</v>
      </c>
    </row>
    <row r="288" spans="1:14">
      <c r="A288" s="92">
        <v>286</v>
      </c>
      <c r="B288" s="85">
        <v>17</v>
      </c>
      <c r="C288" s="85">
        <v>2</v>
      </c>
      <c r="D288" s="85">
        <v>2</v>
      </c>
      <c r="E288" s="85">
        <v>703</v>
      </c>
      <c r="F288" s="93" t="s">
        <v>813</v>
      </c>
      <c r="G288" s="85" t="s">
        <v>669</v>
      </c>
      <c r="H288" s="94" t="s">
        <v>758</v>
      </c>
      <c r="I288" s="95" t="s">
        <v>756</v>
      </c>
      <c r="J288" s="96">
        <v>58.47</v>
      </c>
      <c r="K288" s="97">
        <v>45.42</v>
      </c>
      <c r="L288" s="95">
        <v>21000</v>
      </c>
      <c r="M288" s="95">
        <f t="shared" si="10"/>
        <v>1227870</v>
      </c>
      <c r="N288" s="92">
        <f t="shared" si="9"/>
        <v>27033.685601056801</v>
      </c>
    </row>
    <row r="289" spans="1:14">
      <c r="A289" s="92">
        <v>287</v>
      </c>
      <c r="B289" s="85">
        <v>17</v>
      </c>
      <c r="C289" s="85">
        <v>2</v>
      </c>
      <c r="D289" s="85">
        <v>2</v>
      </c>
      <c r="E289" s="85">
        <v>704</v>
      </c>
      <c r="F289" s="93" t="s">
        <v>813</v>
      </c>
      <c r="G289" s="85" t="s">
        <v>669</v>
      </c>
      <c r="H289" s="94" t="s">
        <v>788</v>
      </c>
      <c r="I289" s="98" t="s">
        <v>756</v>
      </c>
      <c r="J289" s="96">
        <v>60.54</v>
      </c>
      <c r="K289" s="97">
        <v>47.03</v>
      </c>
      <c r="L289" s="95">
        <v>21000</v>
      </c>
      <c r="M289" s="95">
        <f>L289*J289</f>
        <v>1271340</v>
      </c>
      <c r="N289" s="92">
        <f t="shared" si="9"/>
        <v>27032.532426110993</v>
      </c>
    </row>
    <row r="290" spans="1:14">
      <c r="A290" s="92">
        <v>288</v>
      </c>
      <c r="B290" s="85">
        <v>17</v>
      </c>
      <c r="C290" s="85">
        <v>2</v>
      </c>
      <c r="D290" s="85">
        <v>2</v>
      </c>
      <c r="E290" s="85">
        <v>802</v>
      </c>
      <c r="F290" s="93" t="s">
        <v>814</v>
      </c>
      <c r="G290" s="85" t="s">
        <v>669</v>
      </c>
      <c r="H290" s="94" t="s">
        <v>755</v>
      </c>
      <c r="I290" s="95" t="s">
        <v>756</v>
      </c>
      <c r="J290" s="96">
        <v>58.47</v>
      </c>
      <c r="K290" s="97">
        <v>45.42</v>
      </c>
      <c r="L290" s="95">
        <v>21000</v>
      </c>
      <c r="M290" s="95">
        <f t="shared" si="10"/>
        <v>1227870</v>
      </c>
      <c r="N290" s="92">
        <f t="shared" si="9"/>
        <v>27033.685601056801</v>
      </c>
    </row>
    <row r="291" spans="1:14">
      <c r="A291" s="92">
        <v>289</v>
      </c>
      <c r="B291" s="85">
        <v>17</v>
      </c>
      <c r="C291" s="85">
        <v>2</v>
      </c>
      <c r="D291" s="85">
        <v>2</v>
      </c>
      <c r="E291" s="85">
        <v>803</v>
      </c>
      <c r="F291" s="93" t="s">
        <v>814</v>
      </c>
      <c r="G291" s="85" t="s">
        <v>669</v>
      </c>
      <c r="H291" s="94" t="s">
        <v>758</v>
      </c>
      <c r="I291" s="95" t="s">
        <v>756</v>
      </c>
      <c r="J291" s="96">
        <v>58.47</v>
      </c>
      <c r="K291" s="97">
        <v>45.42</v>
      </c>
      <c r="L291" s="95">
        <v>21000</v>
      </c>
      <c r="M291" s="95">
        <f t="shared" si="10"/>
        <v>1227870</v>
      </c>
      <c r="N291" s="92">
        <f t="shared" si="9"/>
        <v>27033.685601056801</v>
      </c>
    </row>
    <row r="292" spans="1:14">
      <c r="A292" s="92">
        <v>290</v>
      </c>
      <c r="B292" s="85">
        <v>17</v>
      </c>
      <c r="C292" s="85">
        <v>2</v>
      </c>
      <c r="D292" s="85">
        <v>2</v>
      </c>
      <c r="E292" s="85">
        <v>902</v>
      </c>
      <c r="F292" s="93" t="s">
        <v>815</v>
      </c>
      <c r="G292" s="85" t="s">
        <v>669</v>
      </c>
      <c r="H292" s="94" t="s">
        <v>755</v>
      </c>
      <c r="I292" s="95" t="s">
        <v>756</v>
      </c>
      <c r="J292" s="96">
        <v>58.47</v>
      </c>
      <c r="K292" s="97">
        <v>45.42</v>
      </c>
      <c r="L292" s="95">
        <v>21000</v>
      </c>
      <c r="M292" s="95">
        <f t="shared" si="10"/>
        <v>1227870</v>
      </c>
      <c r="N292" s="92">
        <f t="shared" si="9"/>
        <v>27033.685601056801</v>
      </c>
    </row>
    <row r="293" spans="1:14">
      <c r="A293" s="92">
        <v>291</v>
      </c>
      <c r="B293" s="85">
        <v>17</v>
      </c>
      <c r="C293" s="85">
        <v>2</v>
      </c>
      <c r="D293" s="85">
        <v>2</v>
      </c>
      <c r="E293" s="85">
        <v>903</v>
      </c>
      <c r="F293" s="93" t="s">
        <v>815</v>
      </c>
      <c r="G293" s="85" t="s">
        <v>669</v>
      </c>
      <c r="H293" s="94" t="s">
        <v>758</v>
      </c>
      <c r="I293" s="95" t="s">
        <v>756</v>
      </c>
      <c r="J293" s="96">
        <v>58.47</v>
      </c>
      <c r="K293" s="97">
        <v>45.42</v>
      </c>
      <c r="L293" s="95">
        <v>21000</v>
      </c>
      <c r="M293" s="95">
        <f t="shared" si="10"/>
        <v>1227870</v>
      </c>
      <c r="N293" s="92">
        <f t="shared" si="9"/>
        <v>27033.685601056801</v>
      </c>
    </row>
    <row r="294" spans="1:14">
      <c r="A294" s="92">
        <v>292</v>
      </c>
      <c r="B294" s="85">
        <v>17</v>
      </c>
      <c r="C294" s="85">
        <v>2</v>
      </c>
      <c r="D294" s="85">
        <v>2</v>
      </c>
      <c r="E294" s="85">
        <v>1002</v>
      </c>
      <c r="F294" s="93" t="s">
        <v>816</v>
      </c>
      <c r="G294" s="85" t="s">
        <v>669</v>
      </c>
      <c r="H294" s="94" t="s">
        <v>755</v>
      </c>
      <c r="I294" s="95" t="s">
        <v>756</v>
      </c>
      <c r="J294" s="96">
        <v>58.47</v>
      </c>
      <c r="K294" s="97">
        <v>45.42</v>
      </c>
      <c r="L294" s="95">
        <v>21000</v>
      </c>
      <c r="M294" s="95">
        <f t="shared" si="10"/>
        <v>1227870</v>
      </c>
      <c r="N294" s="92">
        <f t="shared" si="9"/>
        <v>27033.685601056801</v>
      </c>
    </row>
    <row r="295" spans="1:14">
      <c r="A295" s="92">
        <v>293</v>
      </c>
      <c r="B295" s="85">
        <v>17</v>
      </c>
      <c r="C295" s="85">
        <v>2</v>
      </c>
      <c r="D295" s="85">
        <v>2</v>
      </c>
      <c r="E295" s="85">
        <v>1003</v>
      </c>
      <c r="F295" s="93" t="s">
        <v>816</v>
      </c>
      <c r="G295" s="85" t="s">
        <v>669</v>
      </c>
      <c r="H295" s="94" t="s">
        <v>758</v>
      </c>
      <c r="I295" s="95" t="s">
        <v>756</v>
      </c>
      <c r="J295" s="96">
        <v>58.47</v>
      </c>
      <c r="K295" s="97">
        <v>45.42</v>
      </c>
      <c r="L295" s="95">
        <v>21000</v>
      </c>
      <c r="M295" s="95">
        <f t="shared" si="10"/>
        <v>1227870</v>
      </c>
      <c r="N295" s="92">
        <f t="shared" si="9"/>
        <v>27033.685601056801</v>
      </c>
    </row>
    <row r="296" spans="1:14">
      <c r="A296" s="92">
        <v>294</v>
      </c>
      <c r="B296" s="85">
        <v>17</v>
      </c>
      <c r="C296" s="85">
        <v>2</v>
      </c>
      <c r="D296" s="85">
        <v>2</v>
      </c>
      <c r="E296" s="85">
        <v>1102</v>
      </c>
      <c r="F296" s="93" t="s">
        <v>817</v>
      </c>
      <c r="G296" s="85" t="s">
        <v>669</v>
      </c>
      <c r="H296" s="94" t="s">
        <v>755</v>
      </c>
      <c r="I296" s="95" t="s">
        <v>756</v>
      </c>
      <c r="J296" s="96">
        <v>58.47</v>
      </c>
      <c r="K296" s="97">
        <v>45.42</v>
      </c>
      <c r="L296" s="95">
        <v>21000</v>
      </c>
      <c r="M296" s="95">
        <f t="shared" si="10"/>
        <v>1227870</v>
      </c>
      <c r="N296" s="92">
        <f t="shared" si="9"/>
        <v>27033.685601056801</v>
      </c>
    </row>
    <row r="297" spans="1:14">
      <c r="A297" s="92">
        <v>295</v>
      </c>
      <c r="B297" s="85">
        <v>17</v>
      </c>
      <c r="C297" s="85">
        <v>2</v>
      </c>
      <c r="D297" s="85">
        <v>2</v>
      </c>
      <c r="E297" s="85">
        <v>1103</v>
      </c>
      <c r="F297" s="93" t="s">
        <v>817</v>
      </c>
      <c r="G297" s="85" t="s">
        <v>669</v>
      </c>
      <c r="H297" s="94" t="s">
        <v>758</v>
      </c>
      <c r="I297" s="95" t="s">
        <v>756</v>
      </c>
      <c r="J297" s="96">
        <v>58.47</v>
      </c>
      <c r="K297" s="97">
        <v>45.42</v>
      </c>
      <c r="L297" s="95">
        <v>21000</v>
      </c>
      <c r="M297" s="95">
        <f t="shared" si="10"/>
        <v>1227870</v>
      </c>
      <c r="N297" s="92">
        <f t="shared" si="9"/>
        <v>27033.685601056801</v>
      </c>
    </row>
    <row r="298" spans="1:14">
      <c r="A298" s="92">
        <v>296</v>
      </c>
      <c r="B298" s="85">
        <v>17</v>
      </c>
      <c r="C298" s="85">
        <v>2</v>
      </c>
      <c r="D298" s="85">
        <v>2</v>
      </c>
      <c r="E298" s="85">
        <v>1202</v>
      </c>
      <c r="F298" s="93" t="s">
        <v>818</v>
      </c>
      <c r="G298" s="85" t="s">
        <v>669</v>
      </c>
      <c r="H298" s="94" t="s">
        <v>755</v>
      </c>
      <c r="I298" s="95" t="s">
        <v>756</v>
      </c>
      <c r="J298" s="96">
        <v>58.47</v>
      </c>
      <c r="K298" s="97">
        <v>45.42</v>
      </c>
      <c r="L298" s="95">
        <v>21000</v>
      </c>
      <c r="M298" s="95">
        <f t="shared" si="10"/>
        <v>1227870</v>
      </c>
      <c r="N298" s="92">
        <f t="shared" si="9"/>
        <v>27033.685601056801</v>
      </c>
    </row>
    <row r="299" spans="1:14">
      <c r="A299" s="92">
        <v>297</v>
      </c>
      <c r="B299" s="85">
        <v>17</v>
      </c>
      <c r="C299" s="85">
        <v>2</v>
      </c>
      <c r="D299" s="85">
        <v>2</v>
      </c>
      <c r="E299" s="85">
        <v>1203</v>
      </c>
      <c r="F299" s="93" t="s">
        <v>818</v>
      </c>
      <c r="G299" s="85" t="s">
        <v>669</v>
      </c>
      <c r="H299" s="94" t="s">
        <v>758</v>
      </c>
      <c r="I299" s="95" t="s">
        <v>756</v>
      </c>
      <c r="J299" s="96">
        <v>58.47</v>
      </c>
      <c r="K299" s="97">
        <v>45.42</v>
      </c>
      <c r="L299" s="95">
        <v>21000</v>
      </c>
      <c r="M299" s="95">
        <f t="shared" si="10"/>
        <v>1227870</v>
      </c>
      <c r="N299" s="92">
        <f t="shared" si="9"/>
        <v>27033.685601056801</v>
      </c>
    </row>
    <row r="300" spans="1:14" hidden="1">
      <c r="A300" s="92">
        <v>298</v>
      </c>
      <c r="B300" s="85">
        <v>17</v>
      </c>
      <c r="C300" s="85">
        <v>2</v>
      </c>
      <c r="D300" s="85">
        <v>2</v>
      </c>
      <c r="E300" s="85">
        <v>1301</v>
      </c>
      <c r="F300" s="93" t="s">
        <v>819</v>
      </c>
      <c r="G300" s="85" t="s">
        <v>749</v>
      </c>
      <c r="H300" s="94" t="s">
        <v>766</v>
      </c>
      <c r="I300" s="98" t="s">
        <v>767</v>
      </c>
      <c r="J300" s="96">
        <v>76.09</v>
      </c>
      <c r="K300" s="97">
        <v>59.11</v>
      </c>
      <c r="L300" s="95">
        <v>21000</v>
      </c>
      <c r="M300" s="95">
        <f>L300*J300</f>
        <v>1597890</v>
      </c>
      <c r="N300" s="92">
        <f t="shared" si="9"/>
        <v>27032.481813567923</v>
      </c>
    </row>
    <row r="301" spans="1:14">
      <c r="A301" s="92">
        <v>299</v>
      </c>
      <c r="B301" s="85">
        <v>17</v>
      </c>
      <c r="C301" s="85">
        <v>2</v>
      </c>
      <c r="D301" s="85">
        <v>2</v>
      </c>
      <c r="E301" s="85">
        <v>1302</v>
      </c>
      <c r="F301" s="93" t="s">
        <v>819</v>
      </c>
      <c r="G301" s="85" t="s">
        <v>669</v>
      </c>
      <c r="H301" s="94" t="s">
        <v>755</v>
      </c>
      <c r="I301" s="95" t="s">
        <v>756</v>
      </c>
      <c r="J301" s="96">
        <v>58.47</v>
      </c>
      <c r="K301" s="97">
        <v>45.42</v>
      </c>
      <c r="L301" s="95">
        <v>21000</v>
      </c>
      <c r="M301" s="95">
        <f t="shared" si="10"/>
        <v>1227870</v>
      </c>
      <c r="N301" s="92">
        <f t="shared" si="9"/>
        <v>27033.685601056801</v>
      </c>
    </row>
    <row r="302" spans="1:14">
      <c r="A302" s="92">
        <v>300</v>
      </c>
      <c r="B302" s="85">
        <v>17</v>
      </c>
      <c r="C302" s="85">
        <v>2</v>
      </c>
      <c r="D302" s="85">
        <v>2</v>
      </c>
      <c r="E302" s="85">
        <v>1303</v>
      </c>
      <c r="F302" s="93" t="s">
        <v>819</v>
      </c>
      <c r="G302" s="85" t="s">
        <v>669</v>
      </c>
      <c r="H302" s="94" t="s">
        <v>758</v>
      </c>
      <c r="I302" s="95" t="s">
        <v>756</v>
      </c>
      <c r="J302" s="96">
        <v>58.47</v>
      </c>
      <c r="K302" s="97">
        <v>45.42</v>
      </c>
      <c r="L302" s="95">
        <v>21000</v>
      </c>
      <c r="M302" s="95">
        <f t="shared" si="10"/>
        <v>1227870</v>
      </c>
      <c r="N302" s="92">
        <f t="shared" si="9"/>
        <v>27033.685601056801</v>
      </c>
    </row>
    <row r="303" spans="1:14">
      <c r="A303" s="92">
        <v>301</v>
      </c>
      <c r="B303" s="85">
        <v>17</v>
      </c>
      <c r="C303" s="85">
        <v>3</v>
      </c>
      <c r="D303" s="85">
        <v>1</v>
      </c>
      <c r="E303" s="85">
        <v>1004</v>
      </c>
      <c r="F303" s="93" t="s">
        <v>820</v>
      </c>
      <c r="G303" s="85" t="s">
        <v>669</v>
      </c>
      <c r="H303" s="94" t="s">
        <v>742</v>
      </c>
      <c r="I303" s="98" t="s">
        <v>671</v>
      </c>
      <c r="J303" s="96">
        <v>59.06</v>
      </c>
      <c r="K303" s="97">
        <v>45.53</v>
      </c>
      <c r="L303" s="95">
        <v>21000</v>
      </c>
      <c r="M303" s="95">
        <f>L303*J303</f>
        <v>1240260</v>
      </c>
      <c r="N303" s="92">
        <f t="shared" si="9"/>
        <v>27240.500768723916</v>
      </c>
    </row>
    <row r="304" spans="1:14">
      <c r="A304" s="92">
        <v>302</v>
      </c>
      <c r="B304" s="85">
        <v>17</v>
      </c>
      <c r="C304" s="85">
        <v>3</v>
      </c>
      <c r="D304" s="85">
        <v>1</v>
      </c>
      <c r="E304" s="85">
        <v>1806</v>
      </c>
      <c r="F304" s="93" t="s">
        <v>804</v>
      </c>
      <c r="G304" s="85" t="s">
        <v>669</v>
      </c>
      <c r="H304" s="94" t="s">
        <v>742</v>
      </c>
      <c r="I304" s="98" t="s">
        <v>671</v>
      </c>
      <c r="J304" s="96">
        <v>58.83</v>
      </c>
      <c r="K304" s="97">
        <v>45.35</v>
      </c>
      <c r="L304" s="95">
        <v>21000</v>
      </c>
      <c r="M304" s="95">
        <f>L304*J304</f>
        <v>1235430</v>
      </c>
      <c r="N304" s="92">
        <f t="shared" si="9"/>
        <v>27242.116868798235</v>
      </c>
    </row>
    <row r="305" spans="1:14">
      <c r="A305" s="92">
        <v>303</v>
      </c>
      <c r="B305" s="85">
        <v>17</v>
      </c>
      <c r="C305" s="85">
        <v>3</v>
      </c>
      <c r="D305" s="85">
        <v>1</v>
      </c>
      <c r="E305" s="85">
        <v>2003</v>
      </c>
      <c r="F305" s="93" t="s">
        <v>806</v>
      </c>
      <c r="G305" s="85" t="s">
        <v>669</v>
      </c>
      <c r="H305" s="94" t="s">
        <v>746</v>
      </c>
      <c r="I305" s="95" t="s">
        <v>671</v>
      </c>
      <c r="J305" s="96">
        <v>59.06</v>
      </c>
      <c r="K305" s="97">
        <v>45.53</v>
      </c>
      <c r="L305" s="95">
        <v>21000</v>
      </c>
      <c r="M305" s="95">
        <f t="shared" ref="M305:M332" si="11">L305*J305</f>
        <v>1240260</v>
      </c>
      <c r="N305" s="92">
        <f t="shared" si="9"/>
        <v>27240.500768723916</v>
      </c>
    </row>
    <row r="306" spans="1:14">
      <c r="A306" s="92">
        <v>304</v>
      </c>
      <c r="B306" s="85">
        <v>17</v>
      </c>
      <c r="C306" s="85">
        <v>3</v>
      </c>
      <c r="D306" s="85">
        <v>1</v>
      </c>
      <c r="E306" s="85">
        <v>2004</v>
      </c>
      <c r="F306" s="93" t="s">
        <v>806</v>
      </c>
      <c r="G306" s="85" t="s">
        <v>669</v>
      </c>
      <c r="H306" s="94" t="s">
        <v>742</v>
      </c>
      <c r="I306" s="95" t="s">
        <v>671</v>
      </c>
      <c r="J306" s="96">
        <v>59.06</v>
      </c>
      <c r="K306" s="97">
        <v>45.53</v>
      </c>
      <c r="L306" s="95">
        <v>21000</v>
      </c>
      <c r="M306" s="95">
        <f t="shared" si="11"/>
        <v>1240260</v>
      </c>
      <c r="N306" s="92">
        <f t="shared" si="9"/>
        <v>27240.500768723916</v>
      </c>
    </row>
    <row r="307" spans="1:14">
      <c r="A307" s="92">
        <v>305</v>
      </c>
      <c r="B307" s="85">
        <v>17</v>
      </c>
      <c r="C307" s="85">
        <v>3</v>
      </c>
      <c r="D307" s="85">
        <v>2</v>
      </c>
      <c r="E307" s="85">
        <v>102</v>
      </c>
      <c r="F307" s="93" t="s">
        <v>807</v>
      </c>
      <c r="G307" s="85" t="s">
        <v>669</v>
      </c>
      <c r="H307" s="94" t="s">
        <v>755</v>
      </c>
      <c r="I307" s="95" t="s">
        <v>756</v>
      </c>
      <c r="J307" s="96">
        <v>58.47</v>
      </c>
      <c r="K307" s="97">
        <v>45.37</v>
      </c>
      <c r="L307" s="95">
        <v>21000</v>
      </c>
      <c r="M307" s="95">
        <f t="shared" si="11"/>
        <v>1227870</v>
      </c>
      <c r="N307" s="92">
        <f t="shared" si="9"/>
        <v>27063.47806920873</v>
      </c>
    </row>
    <row r="308" spans="1:14">
      <c r="A308" s="92">
        <v>306</v>
      </c>
      <c r="B308" s="85">
        <v>17</v>
      </c>
      <c r="C308" s="85">
        <v>3</v>
      </c>
      <c r="D308" s="85">
        <v>2</v>
      </c>
      <c r="E308" s="85">
        <v>103</v>
      </c>
      <c r="F308" s="93" t="s">
        <v>807</v>
      </c>
      <c r="G308" s="85" t="s">
        <v>669</v>
      </c>
      <c r="H308" s="94" t="s">
        <v>758</v>
      </c>
      <c r="I308" s="95" t="s">
        <v>756</v>
      </c>
      <c r="J308" s="96">
        <v>58.47</v>
      </c>
      <c r="K308" s="97">
        <v>45.37</v>
      </c>
      <c r="L308" s="95">
        <v>21000</v>
      </c>
      <c r="M308" s="95">
        <f t="shared" si="11"/>
        <v>1227870</v>
      </c>
      <c r="N308" s="92">
        <f t="shared" si="9"/>
        <v>27063.47806920873</v>
      </c>
    </row>
    <row r="309" spans="1:14">
      <c r="A309" s="92">
        <v>307</v>
      </c>
      <c r="B309" s="85">
        <v>17</v>
      </c>
      <c r="C309" s="85">
        <v>3</v>
      </c>
      <c r="D309" s="85">
        <v>2</v>
      </c>
      <c r="E309" s="85">
        <v>202</v>
      </c>
      <c r="F309" s="93" t="s">
        <v>808</v>
      </c>
      <c r="G309" s="85" t="s">
        <v>669</v>
      </c>
      <c r="H309" s="94" t="s">
        <v>755</v>
      </c>
      <c r="I309" s="95" t="s">
        <v>756</v>
      </c>
      <c r="J309" s="96">
        <v>58.47</v>
      </c>
      <c r="K309" s="97">
        <v>45.37</v>
      </c>
      <c r="L309" s="95">
        <v>21000</v>
      </c>
      <c r="M309" s="95">
        <f t="shared" si="11"/>
        <v>1227870</v>
      </c>
      <c r="N309" s="92">
        <f t="shared" si="9"/>
        <v>27063.47806920873</v>
      </c>
    </row>
    <row r="310" spans="1:14">
      <c r="A310" s="92">
        <v>308</v>
      </c>
      <c r="B310" s="85">
        <v>17</v>
      </c>
      <c r="C310" s="85">
        <v>3</v>
      </c>
      <c r="D310" s="85">
        <v>2</v>
      </c>
      <c r="E310" s="85">
        <v>203</v>
      </c>
      <c r="F310" s="93" t="s">
        <v>808</v>
      </c>
      <c r="G310" s="85" t="s">
        <v>669</v>
      </c>
      <c r="H310" s="94" t="s">
        <v>758</v>
      </c>
      <c r="I310" s="95" t="s">
        <v>756</v>
      </c>
      <c r="J310" s="96">
        <v>58.47</v>
      </c>
      <c r="K310" s="97">
        <v>45.37</v>
      </c>
      <c r="L310" s="95">
        <v>21000</v>
      </c>
      <c r="M310" s="95">
        <f t="shared" si="11"/>
        <v>1227870</v>
      </c>
      <c r="N310" s="92">
        <f t="shared" si="9"/>
        <v>27063.47806920873</v>
      </c>
    </row>
    <row r="311" spans="1:14">
      <c r="A311" s="92">
        <v>309</v>
      </c>
      <c r="B311" s="85">
        <v>17</v>
      </c>
      <c r="C311" s="85">
        <v>3</v>
      </c>
      <c r="D311" s="85">
        <v>2</v>
      </c>
      <c r="E311" s="85">
        <v>302</v>
      </c>
      <c r="F311" s="93" t="s">
        <v>821</v>
      </c>
      <c r="G311" s="85" t="s">
        <v>669</v>
      </c>
      <c r="H311" s="94" t="s">
        <v>755</v>
      </c>
      <c r="I311" s="95" t="s">
        <v>756</v>
      </c>
      <c r="J311" s="96">
        <v>58.47</v>
      </c>
      <c r="K311" s="97">
        <v>45.37</v>
      </c>
      <c r="L311" s="95">
        <v>21000</v>
      </c>
      <c r="M311" s="95">
        <f t="shared" si="11"/>
        <v>1227870</v>
      </c>
      <c r="N311" s="92">
        <f t="shared" si="9"/>
        <v>27063.47806920873</v>
      </c>
    </row>
    <row r="312" spans="1:14">
      <c r="A312" s="92">
        <v>310</v>
      </c>
      <c r="B312" s="85">
        <v>17</v>
      </c>
      <c r="C312" s="85">
        <v>3</v>
      </c>
      <c r="D312" s="85">
        <v>2</v>
      </c>
      <c r="E312" s="85">
        <v>303</v>
      </c>
      <c r="F312" s="93" t="s">
        <v>809</v>
      </c>
      <c r="G312" s="85" t="s">
        <v>669</v>
      </c>
      <c r="H312" s="94" t="s">
        <v>758</v>
      </c>
      <c r="I312" s="95" t="s">
        <v>756</v>
      </c>
      <c r="J312" s="96">
        <v>58.47</v>
      </c>
      <c r="K312" s="97">
        <v>45.37</v>
      </c>
      <c r="L312" s="95">
        <v>21000</v>
      </c>
      <c r="M312" s="95">
        <f t="shared" si="11"/>
        <v>1227870</v>
      </c>
      <c r="N312" s="92">
        <f t="shared" si="9"/>
        <v>27063.47806920873</v>
      </c>
    </row>
    <row r="313" spans="1:14">
      <c r="A313" s="92">
        <v>311</v>
      </c>
      <c r="B313" s="85">
        <v>17</v>
      </c>
      <c r="C313" s="85">
        <v>3</v>
      </c>
      <c r="D313" s="85">
        <v>2</v>
      </c>
      <c r="E313" s="85">
        <v>402</v>
      </c>
      <c r="F313" s="93" t="s">
        <v>810</v>
      </c>
      <c r="G313" s="85" t="s">
        <v>669</v>
      </c>
      <c r="H313" s="94" t="s">
        <v>755</v>
      </c>
      <c r="I313" s="95" t="s">
        <v>756</v>
      </c>
      <c r="J313" s="96">
        <v>58.53</v>
      </c>
      <c r="K313" s="97">
        <v>45.42</v>
      </c>
      <c r="L313" s="95">
        <v>21000</v>
      </c>
      <c r="M313" s="95">
        <f t="shared" si="11"/>
        <v>1229130</v>
      </c>
      <c r="N313" s="92">
        <f t="shared" si="9"/>
        <v>27061.426684280053</v>
      </c>
    </row>
    <row r="314" spans="1:14">
      <c r="A314" s="92">
        <v>312</v>
      </c>
      <c r="B314" s="85">
        <v>17</v>
      </c>
      <c r="C314" s="85">
        <v>3</v>
      </c>
      <c r="D314" s="85">
        <v>2</v>
      </c>
      <c r="E314" s="85">
        <v>403</v>
      </c>
      <c r="F314" s="93" t="s">
        <v>810</v>
      </c>
      <c r="G314" s="85" t="s">
        <v>669</v>
      </c>
      <c r="H314" s="94" t="s">
        <v>758</v>
      </c>
      <c r="I314" s="95" t="s">
        <v>756</v>
      </c>
      <c r="J314" s="96">
        <v>58.53</v>
      </c>
      <c r="K314" s="97">
        <v>45.42</v>
      </c>
      <c r="L314" s="95">
        <v>21000</v>
      </c>
      <c r="M314" s="95">
        <f t="shared" si="11"/>
        <v>1229130</v>
      </c>
      <c r="N314" s="92">
        <f t="shared" si="9"/>
        <v>27061.426684280053</v>
      </c>
    </row>
    <row r="315" spans="1:14">
      <c r="A315" s="92">
        <v>313</v>
      </c>
      <c r="B315" s="85">
        <v>17</v>
      </c>
      <c r="C315" s="85">
        <v>3</v>
      </c>
      <c r="D315" s="85">
        <v>2</v>
      </c>
      <c r="E315" s="85">
        <v>502</v>
      </c>
      <c r="F315" s="93" t="s">
        <v>811</v>
      </c>
      <c r="G315" s="85" t="s">
        <v>669</v>
      </c>
      <c r="H315" s="94" t="s">
        <v>755</v>
      </c>
      <c r="I315" s="95" t="s">
        <v>756</v>
      </c>
      <c r="J315" s="96">
        <v>58.53</v>
      </c>
      <c r="K315" s="97">
        <v>45.42</v>
      </c>
      <c r="L315" s="95">
        <v>21000</v>
      </c>
      <c r="M315" s="95">
        <f t="shared" si="11"/>
        <v>1229130</v>
      </c>
      <c r="N315" s="92">
        <f t="shared" si="9"/>
        <v>27061.426684280053</v>
      </c>
    </row>
    <row r="316" spans="1:14">
      <c r="A316" s="92">
        <v>314</v>
      </c>
      <c r="B316" s="85">
        <v>17</v>
      </c>
      <c r="C316" s="85">
        <v>3</v>
      </c>
      <c r="D316" s="85">
        <v>2</v>
      </c>
      <c r="E316" s="85">
        <v>503</v>
      </c>
      <c r="F316" s="93" t="s">
        <v>811</v>
      </c>
      <c r="G316" s="85" t="s">
        <v>669</v>
      </c>
      <c r="H316" s="94" t="s">
        <v>758</v>
      </c>
      <c r="I316" s="95" t="s">
        <v>756</v>
      </c>
      <c r="J316" s="96">
        <v>58.53</v>
      </c>
      <c r="K316" s="97">
        <v>45.42</v>
      </c>
      <c r="L316" s="95">
        <v>21000</v>
      </c>
      <c r="M316" s="95">
        <f t="shared" si="11"/>
        <v>1229130</v>
      </c>
      <c r="N316" s="92">
        <f t="shared" si="9"/>
        <v>27061.426684280053</v>
      </c>
    </row>
    <row r="317" spans="1:14">
      <c r="A317" s="92">
        <v>315</v>
      </c>
      <c r="B317" s="85">
        <v>17</v>
      </c>
      <c r="C317" s="85">
        <v>3</v>
      </c>
      <c r="D317" s="85">
        <v>2</v>
      </c>
      <c r="E317" s="85">
        <v>602</v>
      </c>
      <c r="F317" s="93" t="s">
        <v>812</v>
      </c>
      <c r="G317" s="85" t="s">
        <v>669</v>
      </c>
      <c r="H317" s="94" t="s">
        <v>755</v>
      </c>
      <c r="I317" s="95" t="s">
        <v>756</v>
      </c>
      <c r="J317" s="96">
        <v>58.53</v>
      </c>
      <c r="K317" s="97">
        <v>45.42</v>
      </c>
      <c r="L317" s="95">
        <v>21000</v>
      </c>
      <c r="M317" s="95">
        <f t="shared" si="11"/>
        <v>1229130</v>
      </c>
      <c r="N317" s="92">
        <f t="shared" ref="N317:N332" si="12">M317/K317</f>
        <v>27061.426684280053</v>
      </c>
    </row>
    <row r="318" spans="1:14">
      <c r="A318" s="92">
        <v>316</v>
      </c>
      <c r="B318" s="85">
        <v>17</v>
      </c>
      <c r="C318" s="85">
        <v>3</v>
      </c>
      <c r="D318" s="85">
        <v>2</v>
      </c>
      <c r="E318" s="85">
        <v>603</v>
      </c>
      <c r="F318" s="93" t="s">
        <v>812</v>
      </c>
      <c r="G318" s="85" t="s">
        <v>669</v>
      </c>
      <c r="H318" s="94" t="s">
        <v>758</v>
      </c>
      <c r="I318" s="95" t="s">
        <v>756</v>
      </c>
      <c r="J318" s="96">
        <v>58.53</v>
      </c>
      <c r="K318" s="97">
        <v>45.42</v>
      </c>
      <c r="L318" s="95">
        <v>21000</v>
      </c>
      <c r="M318" s="95">
        <f t="shared" si="11"/>
        <v>1229130</v>
      </c>
      <c r="N318" s="92">
        <f t="shared" si="12"/>
        <v>27061.426684280053</v>
      </c>
    </row>
    <row r="319" spans="1:14">
      <c r="A319" s="92">
        <v>317</v>
      </c>
      <c r="B319" s="85">
        <v>17</v>
      </c>
      <c r="C319" s="85">
        <v>3</v>
      </c>
      <c r="D319" s="85">
        <v>2</v>
      </c>
      <c r="E319" s="85">
        <v>702</v>
      </c>
      <c r="F319" s="93" t="s">
        <v>813</v>
      </c>
      <c r="G319" s="85" t="s">
        <v>669</v>
      </c>
      <c r="H319" s="94" t="s">
        <v>755</v>
      </c>
      <c r="I319" s="95" t="s">
        <v>756</v>
      </c>
      <c r="J319" s="96">
        <v>58.53</v>
      </c>
      <c r="K319" s="97">
        <v>45.42</v>
      </c>
      <c r="L319" s="95">
        <v>21000</v>
      </c>
      <c r="M319" s="95">
        <f t="shared" si="11"/>
        <v>1229130</v>
      </c>
      <c r="N319" s="92">
        <f t="shared" si="12"/>
        <v>27061.426684280053</v>
      </c>
    </row>
    <row r="320" spans="1:14">
      <c r="A320" s="92">
        <v>318</v>
      </c>
      <c r="B320" s="85">
        <v>17</v>
      </c>
      <c r="C320" s="85">
        <v>3</v>
      </c>
      <c r="D320" s="85">
        <v>2</v>
      </c>
      <c r="E320" s="85">
        <v>703</v>
      </c>
      <c r="F320" s="93" t="s">
        <v>813</v>
      </c>
      <c r="G320" s="85" t="s">
        <v>669</v>
      </c>
      <c r="H320" s="94" t="s">
        <v>758</v>
      </c>
      <c r="I320" s="95" t="s">
        <v>756</v>
      </c>
      <c r="J320" s="96">
        <v>58.53</v>
      </c>
      <c r="K320" s="97">
        <v>45.42</v>
      </c>
      <c r="L320" s="95">
        <v>21000</v>
      </c>
      <c r="M320" s="95">
        <f t="shared" si="11"/>
        <v>1229130</v>
      </c>
      <c r="N320" s="92">
        <f t="shared" si="12"/>
        <v>27061.426684280053</v>
      </c>
    </row>
    <row r="321" spans="1:14">
      <c r="A321" s="92">
        <v>319</v>
      </c>
      <c r="B321" s="85">
        <v>17</v>
      </c>
      <c r="C321" s="85">
        <v>3</v>
      </c>
      <c r="D321" s="85">
        <v>2</v>
      </c>
      <c r="E321" s="85">
        <v>802</v>
      </c>
      <c r="F321" s="93" t="s">
        <v>814</v>
      </c>
      <c r="G321" s="85" t="s">
        <v>669</v>
      </c>
      <c r="H321" s="94" t="s">
        <v>755</v>
      </c>
      <c r="I321" s="95" t="s">
        <v>756</v>
      </c>
      <c r="J321" s="96">
        <v>58.53</v>
      </c>
      <c r="K321" s="97">
        <v>45.42</v>
      </c>
      <c r="L321" s="95">
        <v>21000</v>
      </c>
      <c r="M321" s="95">
        <f t="shared" si="11"/>
        <v>1229130</v>
      </c>
      <c r="N321" s="92">
        <f t="shared" si="12"/>
        <v>27061.426684280053</v>
      </c>
    </row>
    <row r="322" spans="1:14">
      <c r="A322" s="92">
        <v>320</v>
      </c>
      <c r="B322" s="85">
        <v>17</v>
      </c>
      <c r="C322" s="85">
        <v>3</v>
      </c>
      <c r="D322" s="85">
        <v>2</v>
      </c>
      <c r="E322" s="85">
        <v>803</v>
      </c>
      <c r="F322" s="93" t="s">
        <v>814</v>
      </c>
      <c r="G322" s="85" t="s">
        <v>669</v>
      </c>
      <c r="H322" s="94" t="s">
        <v>758</v>
      </c>
      <c r="I322" s="95" t="s">
        <v>756</v>
      </c>
      <c r="J322" s="96">
        <v>58.53</v>
      </c>
      <c r="K322" s="97">
        <v>45.42</v>
      </c>
      <c r="L322" s="95">
        <v>21000</v>
      </c>
      <c r="M322" s="95">
        <f t="shared" si="11"/>
        <v>1229130</v>
      </c>
      <c r="N322" s="92">
        <f t="shared" si="12"/>
        <v>27061.426684280053</v>
      </c>
    </row>
    <row r="323" spans="1:14">
      <c r="A323" s="92">
        <v>321</v>
      </c>
      <c r="B323" s="85">
        <v>17</v>
      </c>
      <c r="C323" s="85">
        <v>3</v>
      </c>
      <c r="D323" s="85">
        <v>2</v>
      </c>
      <c r="E323" s="85">
        <v>902</v>
      </c>
      <c r="F323" s="93" t="s">
        <v>815</v>
      </c>
      <c r="G323" s="85" t="s">
        <v>669</v>
      </c>
      <c r="H323" s="94" t="s">
        <v>755</v>
      </c>
      <c r="I323" s="95" t="s">
        <v>756</v>
      </c>
      <c r="J323" s="96">
        <v>58.53</v>
      </c>
      <c r="K323" s="97">
        <v>45.42</v>
      </c>
      <c r="L323" s="95">
        <v>21000</v>
      </c>
      <c r="M323" s="95">
        <f t="shared" si="11"/>
        <v>1229130</v>
      </c>
      <c r="N323" s="92">
        <f t="shared" si="12"/>
        <v>27061.426684280053</v>
      </c>
    </row>
    <row r="324" spans="1:14">
      <c r="A324" s="92">
        <v>322</v>
      </c>
      <c r="B324" s="85">
        <v>17</v>
      </c>
      <c r="C324" s="85">
        <v>3</v>
      </c>
      <c r="D324" s="85">
        <v>2</v>
      </c>
      <c r="E324" s="85">
        <v>903</v>
      </c>
      <c r="F324" s="93" t="s">
        <v>815</v>
      </c>
      <c r="G324" s="85" t="s">
        <v>669</v>
      </c>
      <c r="H324" s="94" t="s">
        <v>758</v>
      </c>
      <c r="I324" s="95" t="s">
        <v>756</v>
      </c>
      <c r="J324" s="96">
        <v>58.53</v>
      </c>
      <c r="K324" s="97">
        <v>45.42</v>
      </c>
      <c r="L324" s="95">
        <v>21000</v>
      </c>
      <c r="M324" s="95">
        <f t="shared" si="11"/>
        <v>1229130</v>
      </c>
      <c r="N324" s="92">
        <f t="shared" si="12"/>
        <v>27061.426684280053</v>
      </c>
    </row>
    <row r="325" spans="1:14">
      <c r="A325" s="92">
        <v>323</v>
      </c>
      <c r="B325" s="85">
        <v>17</v>
      </c>
      <c r="C325" s="85">
        <v>3</v>
      </c>
      <c r="D325" s="85">
        <v>2</v>
      </c>
      <c r="E325" s="85">
        <v>1002</v>
      </c>
      <c r="F325" s="93" t="s">
        <v>816</v>
      </c>
      <c r="G325" s="85" t="s">
        <v>669</v>
      </c>
      <c r="H325" s="94" t="s">
        <v>755</v>
      </c>
      <c r="I325" s="95" t="s">
        <v>756</v>
      </c>
      <c r="J325" s="96">
        <v>58.53</v>
      </c>
      <c r="K325" s="97">
        <v>45.42</v>
      </c>
      <c r="L325" s="95">
        <v>21000</v>
      </c>
      <c r="M325" s="95">
        <f t="shared" si="11"/>
        <v>1229130</v>
      </c>
      <c r="N325" s="92">
        <f t="shared" si="12"/>
        <v>27061.426684280053</v>
      </c>
    </row>
    <row r="326" spans="1:14">
      <c r="A326" s="92">
        <v>324</v>
      </c>
      <c r="B326" s="85">
        <v>17</v>
      </c>
      <c r="C326" s="85">
        <v>3</v>
      </c>
      <c r="D326" s="85">
        <v>2</v>
      </c>
      <c r="E326" s="85">
        <v>1003</v>
      </c>
      <c r="F326" s="93" t="s">
        <v>816</v>
      </c>
      <c r="G326" s="85" t="s">
        <v>669</v>
      </c>
      <c r="H326" s="94" t="s">
        <v>758</v>
      </c>
      <c r="I326" s="95" t="s">
        <v>756</v>
      </c>
      <c r="J326" s="96">
        <v>58.53</v>
      </c>
      <c r="K326" s="97">
        <v>45.42</v>
      </c>
      <c r="L326" s="95">
        <v>21000</v>
      </c>
      <c r="M326" s="95">
        <f t="shared" si="11"/>
        <v>1229130</v>
      </c>
      <c r="N326" s="92">
        <f t="shared" si="12"/>
        <v>27061.426684280053</v>
      </c>
    </row>
    <row r="327" spans="1:14">
      <c r="A327" s="92">
        <v>325</v>
      </c>
      <c r="B327" s="85">
        <v>17</v>
      </c>
      <c r="C327" s="85">
        <v>3</v>
      </c>
      <c r="D327" s="85">
        <v>2</v>
      </c>
      <c r="E327" s="85">
        <v>1102</v>
      </c>
      <c r="F327" s="93" t="s">
        <v>817</v>
      </c>
      <c r="G327" s="85" t="s">
        <v>669</v>
      </c>
      <c r="H327" s="94" t="s">
        <v>755</v>
      </c>
      <c r="I327" s="95" t="s">
        <v>756</v>
      </c>
      <c r="J327" s="96">
        <v>58.53</v>
      </c>
      <c r="K327" s="97">
        <v>45.42</v>
      </c>
      <c r="L327" s="95">
        <v>21000</v>
      </c>
      <c r="M327" s="95">
        <f t="shared" si="11"/>
        <v>1229130</v>
      </c>
      <c r="N327" s="92">
        <f t="shared" si="12"/>
        <v>27061.426684280053</v>
      </c>
    </row>
    <row r="328" spans="1:14">
      <c r="A328" s="92">
        <v>326</v>
      </c>
      <c r="B328" s="85">
        <v>17</v>
      </c>
      <c r="C328" s="85">
        <v>3</v>
      </c>
      <c r="D328" s="85">
        <v>2</v>
      </c>
      <c r="E328" s="85">
        <v>1103</v>
      </c>
      <c r="F328" s="93" t="s">
        <v>817</v>
      </c>
      <c r="G328" s="85" t="s">
        <v>669</v>
      </c>
      <c r="H328" s="94" t="s">
        <v>758</v>
      </c>
      <c r="I328" s="95" t="s">
        <v>756</v>
      </c>
      <c r="J328" s="96">
        <v>58.53</v>
      </c>
      <c r="K328" s="97">
        <v>45.42</v>
      </c>
      <c r="L328" s="95">
        <v>21000</v>
      </c>
      <c r="M328" s="95">
        <f t="shared" si="11"/>
        <v>1229130</v>
      </c>
      <c r="N328" s="92">
        <f t="shared" si="12"/>
        <v>27061.426684280053</v>
      </c>
    </row>
    <row r="329" spans="1:14">
      <c r="A329" s="92">
        <v>327</v>
      </c>
      <c r="B329" s="85">
        <v>17</v>
      </c>
      <c r="C329" s="85">
        <v>3</v>
      </c>
      <c r="D329" s="85">
        <v>2</v>
      </c>
      <c r="E329" s="85">
        <v>1202</v>
      </c>
      <c r="F329" s="93" t="s">
        <v>818</v>
      </c>
      <c r="G329" s="85" t="s">
        <v>669</v>
      </c>
      <c r="H329" s="94" t="s">
        <v>755</v>
      </c>
      <c r="I329" s="95" t="s">
        <v>756</v>
      </c>
      <c r="J329" s="96">
        <v>58.53</v>
      </c>
      <c r="K329" s="97">
        <v>45.42</v>
      </c>
      <c r="L329" s="95">
        <v>21000</v>
      </c>
      <c r="M329" s="95">
        <f t="shared" si="11"/>
        <v>1229130</v>
      </c>
      <c r="N329" s="92">
        <f t="shared" si="12"/>
        <v>27061.426684280053</v>
      </c>
    </row>
    <row r="330" spans="1:14">
      <c r="A330" s="92">
        <v>328</v>
      </c>
      <c r="B330" s="85">
        <v>17</v>
      </c>
      <c r="C330" s="85">
        <v>3</v>
      </c>
      <c r="D330" s="85">
        <v>2</v>
      </c>
      <c r="E330" s="85">
        <v>1203</v>
      </c>
      <c r="F330" s="93" t="s">
        <v>818</v>
      </c>
      <c r="G330" s="85" t="s">
        <v>669</v>
      </c>
      <c r="H330" s="94" t="s">
        <v>758</v>
      </c>
      <c r="I330" s="95" t="s">
        <v>756</v>
      </c>
      <c r="J330" s="96">
        <v>58.53</v>
      </c>
      <c r="K330" s="97">
        <v>45.42</v>
      </c>
      <c r="L330" s="95">
        <v>21000</v>
      </c>
      <c r="M330" s="95">
        <f t="shared" si="11"/>
        <v>1229130</v>
      </c>
      <c r="N330" s="92">
        <f t="shared" si="12"/>
        <v>27061.426684280053</v>
      </c>
    </row>
    <row r="331" spans="1:14">
      <c r="A331" s="92">
        <v>329</v>
      </c>
      <c r="B331" s="85">
        <v>17</v>
      </c>
      <c r="C331" s="85">
        <v>3</v>
      </c>
      <c r="D331" s="85">
        <v>2</v>
      </c>
      <c r="E331" s="85">
        <v>1302</v>
      </c>
      <c r="F331" s="93" t="s">
        <v>819</v>
      </c>
      <c r="G331" s="85" t="s">
        <v>669</v>
      </c>
      <c r="H331" s="94" t="s">
        <v>755</v>
      </c>
      <c r="I331" s="95" t="s">
        <v>756</v>
      </c>
      <c r="J331" s="96">
        <v>58.53</v>
      </c>
      <c r="K331" s="97">
        <v>45.42</v>
      </c>
      <c r="L331" s="95">
        <v>21000</v>
      </c>
      <c r="M331" s="95">
        <f t="shared" si="11"/>
        <v>1229130</v>
      </c>
      <c r="N331" s="92">
        <f t="shared" si="12"/>
        <v>27061.426684280053</v>
      </c>
    </row>
    <row r="332" spans="1:14">
      <c r="A332" s="92">
        <v>330</v>
      </c>
      <c r="B332" s="85">
        <v>17</v>
      </c>
      <c r="C332" s="85">
        <v>3</v>
      </c>
      <c r="D332" s="85">
        <v>2</v>
      </c>
      <c r="E332" s="85">
        <v>1303</v>
      </c>
      <c r="F332" s="93" t="s">
        <v>819</v>
      </c>
      <c r="G332" s="85" t="s">
        <v>669</v>
      </c>
      <c r="H332" s="94" t="s">
        <v>758</v>
      </c>
      <c r="I332" s="95" t="s">
        <v>756</v>
      </c>
      <c r="J332" s="96">
        <v>58.53</v>
      </c>
      <c r="K332" s="97">
        <v>45.42</v>
      </c>
      <c r="L332" s="95">
        <v>21000</v>
      </c>
      <c r="M332" s="95">
        <f t="shared" si="11"/>
        <v>1229130</v>
      </c>
      <c r="N332" s="92">
        <f t="shared" si="12"/>
        <v>27061.426684280053</v>
      </c>
    </row>
    <row r="333" spans="1:14" hidden="1">
      <c r="J333">
        <f>SUBTOTAL(9,J3:J76)</f>
        <v>4093.8300000000008</v>
      </c>
    </row>
  </sheetData>
  <autoFilter ref="A2:N332" xr:uid="{00000000-0009-0000-0000-00000F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orientation="portrait" horizontalDpi="192" verticalDpi="192"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9</vt:i4>
      </vt:variant>
    </vt:vector>
  </HeadingPairs>
  <TitlesOfParts>
    <vt:vector size="30" baseType="lpstr">
      <vt:lpstr>成本（静态） (2)</vt:lpstr>
      <vt:lpstr>成本（静态）新</vt:lpstr>
      <vt:lpstr>房源表</vt:lpstr>
      <vt:lpstr>比较法-住宅</vt:lpstr>
      <vt:lpstr>资料</vt:lpstr>
      <vt:lpstr>林肯公寓</vt:lpstr>
      <vt:lpstr>君安公寓</vt:lpstr>
      <vt:lpstr>易居公寓</vt:lpstr>
      <vt:lpstr>中指数据</vt:lpstr>
      <vt:lpstr>城研数据</vt:lpstr>
      <vt:lpstr>比较法-车位</vt:lpstr>
      <vt:lpstr>中指-北七家</vt:lpstr>
      <vt:lpstr>中指-昌平</vt:lpstr>
      <vt:lpstr>城研</vt:lpstr>
      <vt:lpstr>6号楼</vt:lpstr>
      <vt:lpstr>5号楼</vt:lpstr>
      <vt:lpstr>4号楼</vt:lpstr>
      <vt:lpstr>2号楼</vt:lpstr>
      <vt:lpstr>案例</vt:lpstr>
      <vt:lpstr>系统读取表</vt:lpstr>
      <vt:lpstr>明细表330</vt:lpstr>
      <vt:lpstr>'比较法-车位'!Print_Area</vt:lpstr>
      <vt:lpstr>车位公共部分装修</vt:lpstr>
      <vt:lpstr>车位交易情况</vt:lpstr>
      <vt:lpstr>车位类型</vt:lpstr>
      <vt:lpstr>车位楼层</vt:lpstr>
      <vt:lpstr>车位配套类型</vt:lpstr>
      <vt:lpstr>车位物业等级</vt:lpstr>
      <vt:lpstr>车位用途</vt:lpstr>
      <vt:lpstr>是否直接入户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2024-05-15T09:18:54Z</dcterms:modified>
</cp:coreProperties>
</file>